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comments31.xml" ContentType="application/vnd.openxmlformats-officedocument.spreadsheetml.comments+xml"/>
  <Override PartName="/xl/comments32.xml" ContentType="application/vnd.openxmlformats-officedocument.spreadsheetml.comments+xml"/>
  <Override PartName="/xl/comments33.xml" ContentType="application/vnd.openxmlformats-officedocument.spreadsheetml.comments+xml"/>
  <Override PartName="/xl/comments34.xml" ContentType="application/vnd.openxmlformats-officedocument.spreadsheetml.comments+xml"/>
  <Override PartName="/xl/comments35.xml" ContentType="application/vnd.openxmlformats-officedocument.spreadsheetml.comments+xml"/>
  <Override PartName="/xl/comments36.xml" ContentType="application/vnd.openxmlformats-officedocument.spreadsheetml.comments+xml"/>
  <Override PartName="/xl/comments37.xml" ContentType="application/vnd.openxmlformats-officedocument.spreadsheetml.comments+xml"/>
  <Override PartName="/xl/comments38.xml" ContentType="application/vnd.openxmlformats-officedocument.spreadsheetml.comments+xml"/>
  <Override PartName="/xl/comments39.xml" ContentType="application/vnd.openxmlformats-officedocument.spreadsheetml.comments+xml"/>
  <Override PartName="/xl/comments40.xml" ContentType="application/vnd.openxmlformats-officedocument.spreadsheetml.comments+xml"/>
  <Override PartName="/xl/comments41.xml" ContentType="application/vnd.openxmlformats-officedocument.spreadsheetml.comments+xml"/>
  <Override PartName="/xl/comments42.xml" ContentType="application/vnd.openxmlformats-officedocument.spreadsheetml.comments+xml"/>
  <Override PartName="/xl/comments43.xml" ContentType="application/vnd.openxmlformats-officedocument.spreadsheetml.comments+xml"/>
  <Override PartName="/xl/comments44.xml" ContentType="application/vnd.openxmlformats-officedocument.spreadsheetml.comments+xml"/>
  <Override PartName="/xl/comments45.xml" ContentType="application/vnd.openxmlformats-officedocument.spreadsheetml.comments+xml"/>
  <Override PartName="/xl/comments46.xml" ContentType="application/vnd.openxmlformats-officedocument.spreadsheetml.comments+xml"/>
  <Override PartName="/xl/comments47.xml" ContentType="application/vnd.openxmlformats-officedocument.spreadsheetml.comments+xml"/>
  <Override PartName="/xl/comments48.xml" ContentType="application/vnd.openxmlformats-officedocument.spreadsheetml.comments+xml"/>
  <Override PartName="/xl/comments49.xml" ContentType="application/vnd.openxmlformats-officedocument.spreadsheetml.comments+xml"/>
  <Override PartName="/xl/comments50.xml" ContentType="application/vnd.openxmlformats-officedocument.spreadsheetml.comments+xml"/>
  <Override PartName="/xl/comments51.xml" ContentType="application/vnd.openxmlformats-officedocument.spreadsheetml.comments+xml"/>
  <Override PartName="/xl/comments5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Z:\1075590\Web_Docs\Charter Schools\"/>
    </mc:Choice>
  </mc:AlternateContent>
  <bookViews>
    <workbookView xWindow="0" yWindow="0" windowWidth="19200" windowHeight="11400" tabRatio="759" activeTab="1"/>
  </bookViews>
  <sheets>
    <sheet name="Consolidated" sheetId="60" r:id="rId1"/>
    <sheet name="Net Payment" sheetId="64" r:id="rId2"/>
    <sheet name="Charter Schools" sheetId="65" r:id="rId3"/>
    <sheet name="0054" sheetId="7" r:id="rId4"/>
    <sheet name="0642" sheetId="13" state="hidden" r:id="rId5"/>
    <sheet name="0664" sheetId="14" r:id="rId6"/>
    <sheet name="1461" sheetId="15" r:id="rId7"/>
    <sheet name="1571" sheetId="16" r:id="rId8"/>
    <sheet name="2521" sheetId="17" r:id="rId9"/>
    <sheet name="2531" sheetId="18" r:id="rId10"/>
    <sheet name="2641" sheetId="19" r:id="rId11"/>
    <sheet name="2791" sheetId="20" r:id="rId12"/>
    <sheet name="2801" sheetId="21" r:id="rId13"/>
    <sheet name="2911" sheetId="25" r:id="rId14"/>
    <sheet name="2941" sheetId="24" r:id="rId15"/>
    <sheet name="3083" sheetId="22" r:id="rId16"/>
    <sheet name="3345" sheetId="26" r:id="rId17"/>
    <sheet name="3381" sheetId="27" r:id="rId18"/>
    <sheet name="3382" sheetId="28" r:id="rId19"/>
    <sheet name="3385" sheetId="29" r:id="rId20"/>
    <sheet name="3386" sheetId="30" r:id="rId21"/>
    <sheet name="3391" sheetId="31" r:id="rId22"/>
    <sheet name="3394" sheetId="32" r:id="rId23"/>
    <sheet name="3395" sheetId="33" r:id="rId24"/>
    <sheet name="3396" sheetId="34" r:id="rId25"/>
    <sheet name="3398" sheetId="35" r:id="rId26"/>
    <sheet name="3400" sheetId="23" r:id="rId27"/>
    <sheet name="3401" sheetId="36" r:id="rId28"/>
    <sheet name="3413" sheetId="37" r:id="rId29"/>
    <sheet name="3421" sheetId="38" r:id="rId30"/>
    <sheet name="3431" sheetId="39" r:id="rId31"/>
    <sheet name="3441" sheetId="40" r:id="rId32"/>
    <sheet name="3443" sheetId="41" r:id="rId33"/>
    <sheet name="3924" sheetId="42" r:id="rId34"/>
    <sheet name="3941" sheetId="43" r:id="rId35"/>
    <sheet name="3961" sheetId="44" r:id="rId36"/>
    <sheet name="3971" sheetId="45" r:id="rId37"/>
    <sheet name="4000" sheetId="46" r:id="rId38"/>
    <sheet name="4001" sheetId="47" r:id="rId39"/>
    <sheet name="4002" sheetId="48" r:id="rId40"/>
    <sheet name="4010" sheetId="49" r:id="rId41"/>
    <sheet name="4012" sheetId="50" r:id="rId42"/>
    <sheet name="4013" sheetId="51" r:id="rId43"/>
    <sheet name="4020" sheetId="52" r:id="rId44"/>
    <sheet name="4021" sheetId="53" r:id="rId45"/>
    <sheet name="4037" sheetId="54" r:id="rId46"/>
    <sheet name="4040" sheetId="62" r:id="rId47"/>
    <sheet name="4041" sheetId="55" r:id="rId48"/>
    <sheet name="4050" sheetId="56" r:id="rId49"/>
    <sheet name="4051" sheetId="57" r:id="rId50"/>
    <sheet name="4061" sheetId="58" r:id="rId51"/>
    <sheet name="4072" sheetId="59" r:id="rId52"/>
    <sheet name="4080" sheetId="66" r:id="rId53"/>
    <sheet name="4081" sheetId="67" r:id="rId54"/>
    <sheet name="xxxx" sheetId="61" state="hidden" r:id="rId55"/>
  </sheets>
  <definedNames>
    <definedName name="CAP" localSheetId="3" hidden="1">{#N/A,#N/A,FALSE,"Summation";#N/A,#N/A,FALSE,"BSA";#N/A,#N/A,FALSE,"Detail1";#N/A,#N/A,FALSE,"Detail2";#N/A,#N/A,FALSE,"Detail3";#N/A,#N/A,FALSE,"WFTE_Summary";#N/A,#N/A,FALSE,"Funded_WFTE";#N/A,#N/A,FALSE,"PYADJ96"}</definedName>
    <definedName name="CAP" localSheetId="4" hidden="1">{#N/A,#N/A,FALSE,"Summation";#N/A,#N/A,FALSE,"BSA";#N/A,#N/A,FALSE,"Detail1";#N/A,#N/A,FALSE,"Detail2";#N/A,#N/A,FALSE,"Detail3";#N/A,#N/A,FALSE,"WFTE_Summary";#N/A,#N/A,FALSE,"Funded_WFTE";#N/A,#N/A,FALSE,"PYADJ96"}</definedName>
    <definedName name="CAP" localSheetId="5" hidden="1">{#N/A,#N/A,FALSE,"Summation";#N/A,#N/A,FALSE,"BSA";#N/A,#N/A,FALSE,"Detail1";#N/A,#N/A,FALSE,"Detail2";#N/A,#N/A,FALSE,"Detail3";#N/A,#N/A,FALSE,"WFTE_Summary";#N/A,#N/A,FALSE,"Funded_WFTE";#N/A,#N/A,FALSE,"PYADJ96"}</definedName>
    <definedName name="CAP" localSheetId="6" hidden="1">{#N/A,#N/A,FALSE,"Summation";#N/A,#N/A,FALSE,"BSA";#N/A,#N/A,FALSE,"Detail1";#N/A,#N/A,FALSE,"Detail2";#N/A,#N/A,FALSE,"Detail3";#N/A,#N/A,FALSE,"WFTE_Summary";#N/A,#N/A,FALSE,"Funded_WFTE";#N/A,#N/A,FALSE,"PYADJ96"}</definedName>
    <definedName name="CAP" localSheetId="7" hidden="1">{#N/A,#N/A,FALSE,"Summation";#N/A,#N/A,FALSE,"BSA";#N/A,#N/A,FALSE,"Detail1";#N/A,#N/A,FALSE,"Detail2";#N/A,#N/A,FALSE,"Detail3";#N/A,#N/A,FALSE,"WFTE_Summary";#N/A,#N/A,FALSE,"Funded_WFTE";#N/A,#N/A,FALSE,"PYADJ96"}</definedName>
    <definedName name="CAP" localSheetId="8" hidden="1">{#N/A,#N/A,FALSE,"Summation";#N/A,#N/A,FALSE,"BSA";#N/A,#N/A,FALSE,"Detail1";#N/A,#N/A,FALSE,"Detail2";#N/A,#N/A,FALSE,"Detail3";#N/A,#N/A,FALSE,"WFTE_Summary";#N/A,#N/A,FALSE,"Funded_WFTE";#N/A,#N/A,FALSE,"PYADJ96"}</definedName>
    <definedName name="CAP" localSheetId="9" hidden="1">{#N/A,#N/A,FALSE,"Summation";#N/A,#N/A,FALSE,"BSA";#N/A,#N/A,FALSE,"Detail1";#N/A,#N/A,FALSE,"Detail2";#N/A,#N/A,FALSE,"Detail3";#N/A,#N/A,FALSE,"WFTE_Summary";#N/A,#N/A,FALSE,"Funded_WFTE";#N/A,#N/A,FALSE,"PYADJ96"}</definedName>
    <definedName name="CAP" localSheetId="10" hidden="1">{#N/A,#N/A,FALSE,"Summation";#N/A,#N/A,FALSE,"BSA";#N/A,#N/A,FALSE,"Detail1";#N/A,#N/A,FALSE,"Detail2";#N/A,#N/A,FALSE,"Detail3";#N/A,#N/A,FALSE,"WFTE_Summary";#N/A,#N/A,FALSE,"Funded_WFTE";#N/A,#N/A,FALSE,"PYADJ96"}</definedName>
    <definedName name="CAP" localSheetId="11" hidden="1">{#N/A,#N/A,FALSE,"Summation";#N/A,#N/A,FALSE,"BSA";#N/A,#N/A,FALSE,"Detail1";#N/A,#N/A,FALSE,"Detail2";#N/A,#N/A,FALSE,"Detail3";#N/A,#N/A,FALSE,"WFTE_Summary";#N/A,#N/A,FALSE,"Funded_WFTE";#N/A,#N/A,FALSE,"PYADJ96"}</definedName>
    <definedName name="CAP" localSheetId="12" hidden="1">{#N/A,#N/A,FALSE,"Summation";#N/A,#N/A,FALSE,"BSA";#N/A,#N/A,FALSE,"Detail1";#N/A,#N/A,FALSE,"Detail2";#N/A,#N/A,FALSE,"Detail3";#N/A,#N/A,FALSE,"WFTE_Summary";#N/A,#N/A,FALSE,"Funded_WFTE";#N/A,#N/A,FALSE,"PYADJ96"}</definedName>
    <definedName name="CAP" localSheetId="13" hidden="1">{#N/A,#N/A,FALSE,"Summation";#N/A,#N/A,FALSE,"BSA";#N/A,#N/A,FALSE,"Detail1";#N/A,#N/A,FALSE,"Detail2";#N/A,#N/A,FALSE,"Detail3";#N/A,#N/A,FALSE,"WFTE_Summary";#N/A,#N/A,FALSE,"Funded_WFTE";#N/A,#N/A,FALSE,"PYADJ96"}</definedName>
    <definedName name="CAP" localSheetId="14" hidden="1">{#N/A,#N/A,FALSE,"Summation";#N/A,#N/A,FALSE,"BSA";#N/A,#N/A,FALSE,"Detail1";#N/A,#N/A,FALSE,"Detail2";#N/A,#N/A,FALSE,"Detail3";#N/A,#N/A,FALSE,"WFTE_Summary";#N/A,#N/A,FALSE,"Funded_WFTE";#N/A,#N/A,FALSE,"PYADJ96"}</definedName>
    <definedName name="CAP" localSheetId="15" hidden="1">{#N/A,#N/A,FALSE,"Summation";#N/A,#N/A,FALSE,"BSA";#N/A,#N/A,FALSE,"Detail1";#N/A,#N/A,FALSE,"Detail2";#N/A,#N/A,FALSE,"Detail3";#N/A,#N/A,FALSE,"WFTE_Summary";#N/A,#N/A,FALSE,"Funded_WFTE";#N/A,#N/A,FALSE,"PYADJ96"}</definedName>
    <definedName name="CAP" localSheetId="16" hidden="1">{#N/A,#N/A,FALSE,"Summation";#N/A,#N/A,FALSE,"BSA";#N/A,#N/A,FALSE,"Detail1";#N/A,#N/A,FALSE,"Detail2";#N/A,#N/A,FALSE,"Detail3";#N/A,#N/A,FALSE,"WFTE_Summary";#N/A,#N/A,FALSE,"Funded_WFTE";#N/A,#N/A,FALSE,"PYADJ96"}</definedName>
    <definedName name="CAP" localSheetId="17" hidden="1">{#N/A,#N/A,FALSE,"Summation";#N/A,#N/A,FALSE,"BSA";#N/A,#N/A,FALSE,"Detail1";#N/A,#N/A,FALSE,"Detail2";#N/A,#N/A,FALSE,"Detail3";#N/A,#N/A,FALSE,"WFTE_Summary";#N/A,#N/A,FALSE,"Funded_WFTE";#N/A,#N/A,FALSE,"PYADJ96"}</definedName>
    <definedName name="CAP" localSheetId="18" hidden="1">{#N/A,#N/A,FALSE,"Summation";#N/A,#N/A,FALSE,"BSA";#N/A,#N/A,FALSE,"Detail1";#N/A,#N/A,FALSE,"Detail2";#N/A,#N/A,FALSE,"Detail3";#N/A,#N/A,FALSE,"WFTE_Summary";#N/A,#N/A,FALSE,"Funded_WFTE";#N/A,#N/A,FALSE,"PYADJ96"}</definedName>
    <definedName name="CAP" localSheetId="19" hidden="1">{#N/A,#N/A,FALSE,"Summation";#N/A,#N/A,FALSE,"BSA";#N/A,#N/A,FALSE,"Detail1";#N/A,#N/A,FALSE,"Detail2";#N/A,#N/A,FALSE,"Detail3";#N/A,#N/A,FALSE,"WFTE_Summary";#N/A,#N/A,FALSE,"Funded_WFTE";#N/A,#N/A,FALSE,"PYADJ96"}</definedName>
    <definedName name="CAP" localSheetId="20" hidden="1">{#N/A,#N/A,FALSE,"Summation";#N/A,#N/A,FALSE,"BSA";#N/A,#N/A,FALSE,"Detail1";#N/A,#N/A,FALSE,"Detail2";#N/A,#N/A,FALSE,"Detail3";#N/A,#N/A,FALSE,"WFTE_Summary";#N/A,#N/A,FALSE,"Funded_WFTE";#N/A,#N/A,FALSE,"PYADJ96"}</definedName>
    <definedName name="CAP" localSheetId="21" hidden="1">{#N/A,#N/A,FALSE,"Summation";#N/A,#N/A,FALSE,"BSA";#N/A,#N/A,FALSE,"Detail1";#N/A,#N/A,FALSE,"Detail2";#N/A,#N/A,FALSE,"Detail3";#N/A,#N/A,FALSE,"WFTE_Summary";#N/A,#N/A,FALSE,"Funded_WFTE";#N/A,#N/A,FALSE,"PYADJ96"}</definedName>
    <definedName name="CAP" localSheetId="22" hidden="1">{#N/A,#N/A,FALSE,"Summation";#N/A,#N/A,FALSE,"BSA";#N/A,#N/A,FALSE,"Detail1";#N/A,#N/A,FALSE,"Detail2";#N/A,#N/A,FALSE,"Detail3";#N/A,#N/A,FALSE,"WFTE_Summary";#N/A,#N/A,FALSE,"Funded_WFTE";#N/A,#N/A,FALSE,"PYADJ96"}</definedName>
    <definedName name="CAP" localSheetId="23" hidden="1">{#N/A,#N/A,FALSE,"Summation";#N/A,#N/A,FALSE,"BSA";#N/A,#N/A,FALSE,"Detail1";#N/A,#N/A,FALSE,"Detail2";#N/A,#N/A,FALSE,"Detail3";#N/A,#N/A,FALSE,"WFTE_Summary";#N/A,#N/A,FALSE,"Funded_WFTE";#N/A,#N/A,FALSE,"PYADJ96"}</definedName>
    <definedName name="CAP" localSheetId="24" hidden="1">{#N/A,#N/A,FALSE,"Summation";#N/A,#N/A,FALSE,"BSA";#N/A,#N/A,FALSE,"Detail1";#N/A,#N/A,FALSE,"Detail2";#N/A,#N/A,FALSE,"Detail3";#N/A,#N/A,FALSE,"WFTE_Summary";#N/A,#N/A,FALSE,"Funded_WFTE";#N/A,#N/A,FALSE,"PYADJ96"}</definedName>
    <definedName name="CAP" localSheetId="25" hidden="1">{#N/A,#N/A,FALSE,"Summation";#N/A,#N/A,FALSE,"BSA";#N/A,#N/A,FALSE,"Detail1";#N/A,#N/A,FALSE,"Detail2";#N/A,#N/A,FALSE,"Detail3";#N/A,#N/A,FALSE,"WFTE_Summary";#N/A,#N/A,FALSE,"Funded_WFTE";#N/A,#N/A,FALSE,"PYADJ96"}</definedName>
    <definedName name="CAP" localSheetId="26" hidden="1">{#N/A,#N/A,FALSE,"Summation";#N/A,#N/A,FALSE,"BSA";#N/A,#N/A,FALSE,"Detail1";#N/A,#N/A,FALSE,"Detail2";#N/A,#N/A,FALSE,"Detail3";#N/A,#N/A,FALSE,"WFTE_Summary";#N/A,#N/A,FALSE,"Funded_WFTE";#N/A,#N/A,FALSE,"PYADJ96"}</definedName>
    <definedName name="CAP" localSheetId="27" hidden="1">{#N/A,#N/A,FALSE,"Summation";#N/A,#N/A,FALSE,"BSA";#N/A,#N/A,FALSE,"Detail1";#N/A,#N/A,FALSE,"Detail2";#N/A,#N/A,FALSE,"Detail3";#N/A,#N/A,FALSE,"WFTE_Summary";#N/A,#N/A,FALSE,"Funded_WFTE";#N/A,#N/A,FALSE,"PYADJ96"}</definedName>
    <definedName name="CAP" localSheetId="28" hidden="1">{#N/A,#N/A,FALSE,"Summation";#N/A,#N/A,FALSE,"BSA";#N/A,#N/A,FALSE,"Detail1";#N/A,#N/A,FALSE,"Detail2";#N/A,#N/A,FALSE,"Detail3";#N/A,#N/A,FALSE,"WFTE_Summary";#N/A,#N/A,FALSE,"Funded_WFTE";#N/A,#N/A,FALSE,"PYADJ96"}</definedName>
    <definedName name="CAP" localSheetId="29" hidden="1">{#N/A,#N/A,FALSE,"Summation";#N/A,#N/A,FALSE,"BSA";#N/A,#N/A,FALSE,"Detail1";#N/A,#N/A,FALSE,"Detail2";#N/A,#N/A,FALSE,"Detail3";#N/A,#N/A,FALSE,"WFTE_Summary";#N/A,#N/A,FALSE,"Funded_WFTE";#N/A,#N/A,FALSE,"PYADJ96"}</definedName>
    <definedName name="CAP" localSheetId="30" hidden="1">{#N/A,#N/A,FALSE,"Summation";#N/A,#N/A,FALSE,"BSA";#N/A,#N/A,FALSE,"Detail1";#N/A,#N/A,FALSE,"Detail2";#N/A,#N/A,FALSE,"Detail3";#N/A,#N/A,FALSE,"WFTE_Summary";#N/A,#N/A,FALSE,"Funded_WFTE";#N/A,#N/A,FALSE,"PYADJ96"}</definedName>
    <definedName name="CAP" localSheetId="31" hidden="1">{#N/A,#N/A,FALSE,"Summation";#N/A,#N/A,FALSE,"BSA";#N/A,#N/A,FALSE,"Detail1";#N/A,#N/A,FALSE,"Detail2";#N/A,#N/A,FALSE,"Detail3";#N/A,#N/A,FALSE,"WFTE_Summary";#N/A,#N/A,FALSE,"Funded_WFTE";#N/A,#N/A,FALSE,"PYADJ96"}</definedName>
    <definedName name="CAP" localSheetId="32" hidden="1">{#N/A,#N/A,FALSE,"Summation";#N/A,#N/A,FALSE,"BSA";#N/A,#N/A,FALSE,"Detail1";#N/A,#N/A,FALSE,"Detail2";#N/A,#N/A,FALSE,"Detail3";#N/A,#N/A,FALSE,"WFTE_Summary";#N/A,#N/A,FALSE,"Funded_WFTE";#N/A,#N/A,FALSE,"PYADJ96"}</definedName>
    <definedName name="CAP" localSheetId="33" hidden="1">{#N/A,#N/A,FALSE,"Summation";#N/A,#N/A,FALSE,"BSA";#N/A,#N/A,FALSE,"Detail1";#N/A,#N/A,FALSE,"Detail2";#N/A,#N/A,FALSE,"Detail3";#N/A,#N/A,FALSE,"WFTE_Summary";#N/A,#N/A,FALSE,"Funded_WFTE";#N/A,#N/A,FALSE,"PYADJ96"}</definedName>
    <definedName name="CAP" localSheetId="34" hidden="1">{#N/A,#N/A,FALSE,"Summation";#N/A,#N/A,FALSE,"BSA";#N/A,#N/A,FALSE,"Detail1";#N/A,#N/A,FALSE,"Detail2";#N/A,#N/A,FALSE,"Detail3";#N/A,#N/A,FALSE,"WFTE_Summary";#N/A,#N/A,FALSE,"Funded_WFTE";#N/A,#N/A,FALSE,"PYADJ96"}</definedName>
    <definedName name="CAP" localSheetId="35" hidden="1">{#N/A,#N/A,FALSE,"Summation";#N/A,#N/A,FALSE,"BSA";#N/A,#N/A,FALSE,"Detail1";#N/A,#N/A,FALSE,"Detail2";#N/A,#N/A,FALSE,"Detail3";#N/A,#N/A,FALSE,"WFTE_Summary";#N/A,#N/A,FALSE,"Funded_WFTE";#N/A,#N/A,FALSE,"PYADJ96"}</definedName>
    <definedName name="CAP" localSheetId="36" hidden="1">{#N/A,#N/A,FALSE,"Summation";#N/A,#N/A,FALSE,"BSA";#N/A,#N/A,FALSE,"Detail1";#N/A,#N/A,FALSE,"Detail2";#N/A,#N/A,FALSE,"Detail3";#N/A,#N/A,FALSE,"WFTE_Summary";#N/A,#N/A,FALSE,"Funded_WFTE";#N/A,#N/A,FALSE,"PYADJ96"}</definedName>
    <definedName name="CAP" localSheetId="37" hidden="1">{#N/A,#N/A,FALSE,"Summation";#N/A,#N/A,FALSE,"BSA";#N/A,#N/A,FALSE,"Detail1";#N/A,#N/A,FALSE,"Detail2";#N/A,#N/A,FALSE,"Detail3";#N/A,#N/A,FALSE,"WFTE_Summary";#N/A,#N/A,FALSE,"Funded_WFTE";#N/A,#N/A,FALSE,"PYADJ96"}</definedName>
    <definedName name="CAP" localSheetId="38" hidden="1">{#N/A,#N/A,FALSE,"Summation";#N/A,#N/A,FALSE,"BSA";#N/A,#N/A,FALSE,"Detail1";#N/A,#N/A,FALSE,"Detail2";#N/A,#N/A,FALSE,"Detail3";#N/A,#N/A,FALSE,"WFTE_Summary";#N/A,#N/A,FALSE,"Funded_WFTE";#N/A,#N/A,FALSE,"PYADJ96"}</definedName>
    <definedName name="CAP" localSheetId="39" hidden="1">{#N/A,#N/A,FALSE,"Summation";#N/A,#N/A,FALSE,"BSA";#N/A,#N/A,FALSE,"Detail1";#N/A,#N/A,FALSE,"Detail2";#N/A,#N/A,FALSE,"Detail3";#N/A,#N/A,FALSE,"WFTE_Summary";#N/A,#N/A,FALSE,"Funded_WFTE";#N/A,#N/A,FALSE,"PYADJ96"}</definedName>
    <definedName name="CAP" localSheetId="40" hidden="1">{#N/A,#N/A,FALSE,"Summation";#N/A,#N/A,FALSE,"BSA";#N/A,#N/A,FALSE,"Detail1";#N/A,#N/A,FALSE,"Detail2";#N/A,#N/A,FALSE,"Detail3";#N/A,#N/A,FALSE,"WFTE_Summary";#N/A,#N/A,FALSE,"Funded_WFTE";#N/A,#N/A,FALSE,"PYADJ96"}</definedName>
    <definedName name="CAP" localSheetId="41" hidden="1">{#N/A,#N/A,FALSE,"Summation";#N/A,#N/A,FALSE,"BSA";#N/A,#N/A,FALSE,"Detail1";#N/A,#N/A,FALSE,"Detail2";#N/A,#N/A,FALSE,"Detail3";#N/A,#N/A,FALSE,"WFTE_Summary";#N/A,#N/A,FALSE,"Funded_WFTE";#N/A,#N/A,FALSE,"PYADJ96"}</definedName>
    <definedName name="CAP" localSheetId="42" hidden="1">{#N/A,#N/A,FALSE,"Summation";#N/A,#N/A,FALSE,"BSA";#N/A,#N/A,FALSE,"Detail1";#N/A,#N/A,FALSE,"Detail2";#N/A,#N/A,FALSE,"Detail3";#N/A,#N/A,FALSE,"WFTE_Summary";#N/A,#N/A,FALSE,"Funded_WFTE";#N/A,#N/A,FALSE,"PYADJ96"}</definedName>
    <definedName name="CAP" localSheetId="43" hidden="1">{#N/A,#N/A,FALSE,"Summation";#N/A,#N/A,FALSE,"BSA";#N/A,#N/A,FALSE,"Detail1";#N/A,#N/A,FALSE,"Detail2";#N/A,#N/A,FALSE,"Detail3";#N/A,#N/A,FALSE,"WFTE_Summary";#N/A,#N/A,FALSE,"Funded_WFTE";#N/A,#N/A,FALSE,"PYADJ96"}</definedName>
    <definedName name="CAP" localSheetId="44" hidden="1">{#N/A,#N/A,FALSE,"Summation";#N/A,#N/A,FALSE,"BSA";#N/A,#N/A,FALSE,"Detail1";#N/A,#N/A,FALSE,"Detail2";#N/A,#N/A,FALSE,"Detail3";#N/A,#N/A,FALSE,"WFTE_Summary";#N/A,#N/A,FALSE,"Funded_WFTE";#N/A,#N/A,FALSE,"PYADJ96"}</definedName>
    <definedName name="CAP" localSheetId="45" hidden="1">{#N/A,#N/A,FALSE,"Summation";#N/A,#N/A,FALSE,"BSA";#N/A,#N/A,FALSE,"Detail1";#N/A,#N/A,FALSE,"Detail2";#N/A,#N/A,FALSE,"Detail3";#N/A,#N/A,FALSE,"WFTE_Summary";#N/A,#N/A,FALSE,"Funded_WFTE";#N/A,#N/A,FALSE,"PYADJ96"}</definedName>
    <definedName name="CAP" localSheetId="47" hidden="1">{#N/A,#N/A,FALSE,"Summation";#N/A,#N/A,FALSE,"BSA";#N/A,#N/A,FALSE,"Detail1";#N/A,#N/A,FALSE,"Detail2";#N/A,#N/A,FALSE,"Detail3";#N/A,#N/A,FALSE,"WFTE_Summary";#N/A,#N/A,FALSE,"Funded_WFTE";#N/A,#N/A,FALSE,"PYADJ96"}</definedName>
    <definedName name="CAP" localSheetId="48" hidden="1">{#N/A,#N/A,FALSE,"Summation";#N/A,#N/A,FALSE,"BSA";#N/A,#N/A,FALSE,"Detail1";#N/A,#N/A,FALSE,"Detail2";#N/A,#N/A,FALSE,"Detail3";#N/A,#N/A,FALSE,"WFTE_Summary";#N/A,#N/A,FALSE,"Funded_WFTE";#N/A,#N/A,FALSE,"PYADJ96"}</definedName>
    <definedName name="CAP" localSheetId="49" hidden="1">{#N/A,#N/A,FALSE,"Summation";#N/A,#N/A,FALSE,"BSA";#N/A,#N/A,FALSE,"Detail1";#N/A,#N/A,FALSE,"Detail2";#N/A,#N/A,FALSE,"Detail3";#N/A,#N/A,FALSE,"WFTE_Summary";#N/A,#N/A,FALSE,"Funded_WFTE";#N/A,#N/A,FALSE,"PYADJ96"}</definedName>
    <definedName name="CAP" localSheetId="50" hidden="1">{#N/A,#N/A,FALSE,"Summation";#N/A,#N/A,FALSE,"BSA";#N/A,#N/A,FALSE,"Detail1";#N/A,#N/A,FALSE,"Detail2";#N/A,#N/A,FALSE,"Detail3";#N/A,#N/A,FALSE,"WFTE_Summary";#N/A,#N/A,FALSE,"Funded_WFTE";#N/A,#N/A,FALSE,"PYADJ96"}</definedName>
    <definedName name="CAP" localSheetId="51" hidden="1">{#N/A,#N/A,FALSE,"Summation";#N/A,#N/A,FALSE,"BSA";#N/A,#N/A,FALSE,"Detail1";#N/A,#N/A,FALSE,"Detail2";#N/A,#N/A,FALSE,"Detail3";#N/A,#N/A,FALSE,"WFTE_Summary";#N/A,#N/A,FALSE,"Funded_WFTE";#N/A,#N/A,FALSE,"PYADJ96"}</definedName>
    <definedName name="CAP" localSheetId="52" hidden="1">{#N/A,#N/A,FALSE,"Summation";#N/A,#N/A,FALSE,"BSA";#N/A,#N/A,FALSE,"Detail1";#N/A,#N/A,FALSE,"Detail2";#N/A,#N/A,FALSE,"Detail3";#N/A,#N/A,FALSE,"WFTE_Summary";#N/A,#N/A,FALSE,"Funded_WFTE";#N/A,#N/A,FALSE,"PYADJ96"}</definedName>
    <definedName name="CAP" localSheetId="53" hidden="1">{#N/A,#N/A,FALSE,"Summation";#N/A,#N/A,FALSE,"BSA";#N/A,#N/A,FALSE,"Detail1";#N/A,#N/A,FALSE,"Detail2";#N/A,#N/A,FALSE,"Detail3";#N/A,#N/A,FALSE,"WFTE_Summary";#N/A,#N/A,FALSE,"Funded_WFTE";#N/A,#N/A,FALSE,"PYADJ96"}</definedName>
    <definedName name="CAP" localSheetId="0" hidden="1">{#N/A,#N/A,FALSE,"Summation";#N/A,#N/A,FALSE,"BSA";#N/A,#N/A,FALSE,"Detail1";#N/A,#N/A,FALSE,"Detail2";#N/A,#N/A,FALSE,"Detail3";#N/A,#N/A,FALSE,"WFTE_Summary";#N/A,#N/A,FALSE,"Funded_WFTE";#N/A,#N/A,FALSE,"PYADJ96"}</definedName>
    <definedName name="CAP" localSheetId="54" hidden="1">{#N/A,#N/A,FALSE,"Summation";#N/A,#N/A,FALSE,"BSA";#N/A,#N/A,FALSE,"Detail1";#N/A,#N/A,FALSE,"Detail2";#N/A,#N/A,FALSE,"Detail3";#N/A,#N/A,FALSE,"WFTE_Summary";#N/A,#N/A,FALSE,"Funded_WFTE";#N/A,#N/A,FALSE,"PYADJ96"}</definedName>
    <definedName name="CAP" hidden="1">{#N/A,#N/A,FALSE,"Summation";#N/A,#N/A,FALSE,"BSA";#N/A,#N/A,FALSE,"Detail1";#N/A,#N/A,FALSE,"Detail2";#N/A,#N/A,FALSE,"Detail3";#N/A,#N/A,FALSE,"WFTE_Summary";#N/A,#N/A,FALSE,"Funded_WFTE";#N/A,#N/A,FALSE,"PYADJ96"}</definedName>
    <definedName name="HTML_CodePage" hidden="1">1252</definedName>
    <definedName name="HTML_Control" hidden="1">{"'AssumptionsHTML'!$B$9:$E$357","'SummationHTML'!$A$4:$J$93","'Difference'!$A$11:$K$101","'DifferenceFTE'!$A$11:$K$101","'Detail1'!$A$11:$I$97","'Detail2'!$A$11:$J$97","'Detail3'!$A$11:$J$97","'Categorical1'!$A$11:$L$97"}</definedName>
    <definedName name="HTML_Description" hidden="1">""</definedName>
    <definedName name="HTML_Email" hidden="1">""</definedName>
    <definedName name="HTML_Header" hidden="1">""</definedName>
    <definedName name="HTML_LastUpdate" hidden="1">"9/4/97"</definedName>
    <definedName name="HTML_LineAfter" hidden="1">FALSE</definedName>
    <definedName name="HTML_LineBefore" hidden="1">FALSE</definedName>
    <definedName name="HTML_Name" hidden="1">"David Montford"</definedName>
    <definedName name="HTML_OBDlg2" hidden="1">TRUE</definedName>
    <definedName name="HTML_OBDlg4" hidden="1">TRUE</definedName>
    <definedName name="HTML_OS" hidden="1">0</definedName>
    <definedName name="HTML_PathFile" hidden="1">"H:\XLFILES\test.htm"</definedName>
    <definedName name="HTML_Title" hidden="1">""</definedName>
    <definedName name="PRACTICE" localSheetId="3" hidden="1">{#N/A,#N/A,FALSE,"Summation";#N/A,#N/A,FALSE,"BSA";#N/A,#N/A,FALSE,"Detail1";#N/A,#N/A,FALSE,"Detail2";#N/A,#N/A,FALSE,"Detail3";#N/A,#N/A,FALSE,"WFTE_Summary";#N/A,#N/A,FALSE,"Funded_WFTE";#N/A,#N/A,FALSE,"PYADJ96"}</definedName>
    <definedName name="PRACTICE" localSheetId="4" hidden="1">{#N/A,#N/A,FALSE,"Summation";#N/A,#N/A,FALSE,"BSA";#N/A,#N/A,FALSE,"Detail1";#N/A,#N/A,FALSE,"Detail2";#N/A,#N/A,FALSE,"Detail3";#N/A,#N/A,FALSE,"WFTE_Summary";#N/A,#N/A,FALSE,"Funded_WFTE";#N/A,#N/A,FALSE,"PYADJ96"}</definedName>
    <definedName name="PRACTICE" localSheetId="5" hidden="1">{#N/A,#N/A,FALSE,"Summation";#N/A,#N/A,FALSE,"BSA";#N/A,#N/A,FALSE,"Detail1";#N/A,#N/A,FALSE,"Detail2";#N/A,#N/A,FALSE,"Detail3";#N/A,#N/A,FALSE,"WFTE_Summary";#N/A,#N/A,FALSE,"Funded_WFTE";#N/A,#N/A,FALSE,"PYADJ96"}</definedName>
    <definedName name="PRACTICE" localSheetId="6" hidden="1">{#N/A,#N/A,FALSE,"Summation";#N/A,#N/A,FALSE,"BSA";#N/A,#N/A,FALSE,"Detail1";#N/A,#N/A,FALSE,"Detail2";#N/A,#N/A,FALSE,"Detail3";#N/A,#N/A,FALSE,"WFTE_Summary";#N/A,#N/A,FALSE,"Funded_WFTE";#N/A,#N/A,FALSE,"PYADJ96"}</definedName>
    <definedName name="PRACTICE" localSheetId="7" hidden="1">{#N/A,#N/A,FALSE,"Summation";#N/A,#N/A,FALSE,"BSA";#N/A,#N/A,FALSE,"Detail1";#N/A,#N/A,FALSE,"Detail2";#N/A,#N/A,FALSE,"Detail3";#N/A,#N/A,FALSE,"WFTE_Summary";#N/A,#N/A,FALSE,"Funded_WFTE";#N/A,#N/A,FALSE,"PYADJ96"}</definedName>
    <definedName name="PRACTICE" localSheetId="8" hidden="1">{#N/A,#N/A,FALSE,"Summation";#N/A,#N/A,FALSE,"BSA";#N/A,#N/A,FALSE,"Detail1";#N/A,#N/A,FALSE,"Detail2";#N/A,#N/A,FALSE,"Detail3";#N/A,#N/A,FALSE,"WFTE_Summary";#N/A,#N/A,FALSE,"Funded_WFTE";#N/A,#N/A,FALSE,"PYADJ96"}</definedName>
    <definedName name="PRACTICE" localSheetId="9" hidden="1">{#N/A,#N/A,FALSE,"Summation";#N/A,#N/A,FALSE,"BSA";#N/A,#N/A,FALSE,"Detail1";#N/A,#N/A,FALSE,"Detail2";#N/A,#N/A,FALSE,"Detail3";#N/A,#N/A,FALSE,"WFTE_Summary";#N/A,#N/A,FALSE,"Funded_WFTE";#N/A,#N/A,FALSE,"PYADJ96"}</definedName>
    <definedName name="PRACTICE" localSheetId="10" hidden="1">{#N/A,#N/A,FALSE,"Summation";#N/A,#N/A,FALSE,"BSA";#N/A,#N/A,FALSE,"Detail1";#N/A,#N/A,FALSE,"Detail2";#N/A,#N/A,FALSE,"Detail3";#N/A,#N/A,FALSE,"WFTE_Summary";#N/A,#N/A,FALSE,"Funded_WFTE";#N/A,#N/A,FALSE,"PYADJ96"}</definedName>
    <definedName name="PRACTICE" localSheetId="11" hidden="1">{#N/A,#N/A,FALSE,"Summation";#N/A,#N/A,FALSE,"BSA";#N/A,#N/A,FALSE,"Detail1";#N/A,#N/A,FALSE,"Detail2";#N/A,#N/A,FALSE,"Detail3";#N/A,#N/A,FALSE,"WFTE_Summary";#N/A,#N/A,FALSE,"Funded_WFTE";#N/A,#N/A,FALSE,"PYADJ96"}</definedName>
    <definedName name="PRACTICE" localSheetId="12" hidden="1">{#N/A,#N/A,FALSE,"Summation";#N/A,#N/A,FALSE,"BSA";#N/A,#N/A,FALSE,"Detail1";#N/A,#N/A,FALSE,"Detail2";#N/A,#N/A,FALSE,"Detail3";#N/A,#N/A,FALSE,"WFTE_Summary";#N/A,#N/A,FALSE,"Funded_WFTE";#N/A,#N/A,FALSE,"PYADJ96"}</definedName>
    <definedName name="PRACTICE" localSheetId="13" hidden="1">{#N/A,#N/A,FALSE,"Summation";#N/A,#N/A,FALSE,"BSA";#N/A,#N/A,FALSE,"Detail1";#N/A,#N/A,FALSE,"Detail2";#N/A,#N/A,FALSE,"Detail3";#N/A,#N/A,FALSE,"WFTE_Summary";#N/A,#N/A,FALSE,"Funded_WFTE";#N/A,#N/A,FALSE,"PYADJ96"}</definedName>
    <definedName name="PRACTICE" localSheetId="14" hidden="1">{#N/A,#N/A,FALSE,"Summation";#N/A,#N/A,FALSE,"BSA";#N/A,#N/A,FALSE,"Detail1";#N/A,#N/A,FALSE,"Detail2";#N/A,#N/A,FALSE,"Detail3";#N/A,#N/A,FALSE,"WFTE_Summary";#N/A,#N/A,FALSE,"Funded_WFTE";#N/A,#N/A,FALSE,"PYADJ96"}</definedName>
    <definedName name="PRACTICE" localSheetId="15" hidden="1">{#N/A,#N/A,FALSE,"Summation";#N/A,#N/A,FALSE,"BSA";#N/A,#N/A,FALSE,"Detail1";#N/A,#N/A,FALSE,"Detail2";#N/A,#N/A,FALSE,"Detail3";#N/A,#N/A,FALSE,"WFTE_Summary";#N/A,#N/A,FALSE,"Funded_WFTE";#N/A,#N/A,FALSE,"PYADJ96"}</definedName>
    <definedName name="PRACTICE" localSheetId="16" hidden="1">{#N/A,#N/A,FALSE,"Summation";#N/A,#N/A,FALSE,"BSA";#N/A,#N/A,FALSE,"Detail1";#N/A,#N/A,FALSE,"Detail2";#N/A,#N/A,FALSE,"Detail3";#N/A,#N/A,FALSE,"WFTE_Summary";#N/A,#N/A,FALSE,"Funded_WFTE";#N/A,#N/A,FALSE,"PYADJ96"}</definedName>
    <definedName name="PRACTICE" localSheetId="17" hidden="1">{#N/A,#N/A,FALSE,"Summation";#N/A,#N/A,FALSE,"BSA";#N/A,#N/A,FALSE,"Detail1";#N/A,#N/A,FALSE,"Detail2";#N/A,#N/A,FALSE,"Detail3";#N/A,#N/A,FALSE,"WFTE_Summary";#N/A,#N/A,FALSE,"Funded_WFTE";#N/A,#N/A,FALSE,"PYADJ96"}</definedName>
    <definedName name="PRACTICE" localSheetId="18" hidden="1">{#N/A,#N/A,FALSE,"Summation";#N/A,#N/A,FALSE,"BSA";#N/A,#N/A,FALSE,"Detail1";#N/A,#N/A,FALSE,"Detail2";#N/A,#N/A,FALSE,"Detail3";#N/A,#N/A,FALSE,"WFTE_Summary";#N/A,#N/A,FALSE,"Funded_WFTE";#N/A,#N/A,FALSE,"PYADJ96"}</definedName>
    <definedName name="PRACTICE" localSheetId="19" hidden="1">{#N/A,#N/A,FALSE,"Summation";#N/A,#N/A,FALSE,"BSA";#N/A,#N/A,FALSE,"Detail1";#N/A,#N/A,FALSE,"Detail2";#N/A,#N/A,FALSE,"Detail3";#N/A,#N/A,FALSE,"WFTE_Summary";#N/A,#N/A,FALSE,"Funded_WFTE";#N/A,#N/A,FALSE,"PYADJ96"}</definedName>
    <definedName name="PRACTICE" localSheetId="20" hidden="1">{#N/A,#N/A,FALSE,"Summation";#N/A,#N/A,FALSE,"BSA";#N/A,#N/A,FALSE,"Detail1";#N/A,#N/A,FALSE,"Detail2";#N/A,#N/A,FALSE,"Detail3";#N/A,#N/A,FALSE,"WFTE_Summary";#N/A,#N/A,FALSE,"Funded_WFTE";#N/A,#N/A,FALSE,"PYADJ96"}</definedName>
    <definedName name="PRACTICE" localSheetId="21" hidden="1">{#N/A,#N/A,FALSE,"Summation";#N/A,#N/A,FALSE,"BSA";#N/A,#N/A,FALSE,"Detail1";#N/A,#N/A,FALSE,"Detail2";#N/A,#N/A,FALSE,"Detail3";#N/A,#N/A,FALSE,"WFTE_Summary";#N/A,#N/A,FALSE,"Funded_WFTE";#N/A,#N/A,FALSE,"PYADJ96"}</definedName>
    <definedName name="PRACTICE" localSheetId="22" hidden="1">{#N/A,#N/A,FALSE,"Summation";#N/A,#N/A,FALSE,"BSA";#N/A,#N/A,FALSE,"Detail1";#N/A,#N/A,FALSE,"Detail2";#N/A,#N/A,FALSE,"Detail3";#N/A,#N/A,FALSE,"WFTE_Summary";#N/A,#N/A,FALSE,"Funded_WFTE";#N/A,#N/A,FALSE,"PYADJ96"}</definedName>
    <definedName name="PRACTICE" localSheetId="23" hidden="1">{#N/A,#N/A,FALSE,"Summation";#N/A,#N/A,FALSE,"BSA";#N/A,#N/A,FALSE,"Detail1";#N/A,#N/A,FALSE,"Detail2";#N/A,#N/A,FALSE,"Detail3";#N/A,#N/A,FALSE,"WFTE_Summary";#N/A,#N/A,FALSE,"Funded_WFTE";#N/A,#N/A,FALSE,"PYADJ96"}</definedName>
    <definedName name="PRACTICE" localSheetId="24" hidden="1">{#N/A,#N/A,FALSE,"Summation";#N/A,#N/A,FALSE,"BSA";#N/A,#N/A,FALSE,"Detail1";#N/A,#N/A,FALSE,"Detail2";#N/A,#N/A,FALSE,"Detail3";#N/A,#N/A,FALSE,"WFTE_Summary";#N/A,#N/A,FALSE,"Funded_WFTE";#N/A,#N/A,FALSE,"PYADJ96"}</definedName>
    <definedName name="PRACTICE" localSheetId="25" hidden="1">{#N/A,#N/A,FALSE,"Summation";#N/A,#N/A,FALSE,"BSA";#N/A,#N/A,FALSE,"Detail1";#N/A,#N/A,FALSE,"Detail2";#N/A,#N/A,FALSE,"Detail3";#N/A,#N/A,FALSE,"WFTE_Summary";#N/A,#N/A,FALSE,"Funded_WFTE";#N/A,#N/A,FALSE,"PYADJ96"}</definedName>
    <definedName name="PRACTICE" localSheetId="26" hidden="1">{#N/A,#N/A,FALSE,"Summation";#N/A,#N/A,FALSE,"BSA";#N/A,#N/A,FALSE,"Detail1";#N/A,#N/A,FALSE,"Detail2";#N/A,#N/A,FALSE,"Detail3";#N/A,#N/A,FALSE,"WFTE_Summary";#N/A,#N/A,FALSE,"Funded_WFTE";#N/A,#N/A,FALSE,"PYADJ96"}</definedName>
    <definedName name="PRACTICE" localSheetId="27" hidden="1">{#N/A,#N/A,FALSE,"Summation";#N/A,#N/A,FALSE,"BSA";#N/A,#N/A,FALSE,"Detail1";#N/A,#N/A,FALSE,"Detail2";#N/A,#N/A,FALSE,"Detail3";#N/A,#N/A,FALSE,"WFTE_Summary";#N/A,#N/A,FALSE,"Funded_WFTE";#N/A,#N/A,FALSE,"PYADJ96"}</definedName>
    <definedName name="PRACTICE" localSheetId="28" hidden="1">{#N/A,#N/A,FALSE,"Summation";#N/A,#N/A,FALSE,"BSA";#N/A,#N/A,FALSE,"Detail1";#N/A,#N/A,FALSE,"Detail2";#N/A,#N/A,FALSE,"Detail3";#N/A,#N/A,FALSE,"WFTE_Summary";#N/A,#N/A,FALSE,"Funded_WFTE";#N/A,#N/A,FALSE,"PYADJ96"}</definedName>
    <definedName name="PRACTICE" localSheetId="29" hidden="1">{#N/A,#N/A,FALSE,"Summation";#N/A,#N/A,FALSE,"BSA";#N/A,#N/A,FALSE,"Detail1";#N/A,#N/A,FALSE,"Detail2";#N/A,#N/A,FALSE,"Detail3";#N/A,#N/A,FALSE,"WFTE_Summary";#N/A,#N/A,FALSE,"Funded_WFTE";#N/A,#N/A,FALSE,"PYADJ96"}</definedName>
    <definedName name="PRACTICE" localSheetId="30" hidden="1">{#N/A,#N/A,FALSE,"Summation";#N/A,#N/A,FALSE,"BSA";#N/A,#N/A,FALSE,"Detail1";#N/A,#N/A,FALSE,"Detail2";#N/A,#N/A,FALSE,"Detail3";#N/A,#N/A,FALSE,"WFTE_Summary";#N/A,#N/A,FALSE,"Funded_WFTE";#N/A,#N/A,FALSE,"PYADJ96"}</definedName>
    <definedName name="PRACTICE" localSheetId="31" hidden="1">{#N/A,#N/A,FALSE,"Summation";#N/A,#N/A,FALSE,"BSA";#N/A,#N/A,FALSE,"Detail1";#N/A,#N/A,FALSE,"Detail2";#N/A,#N/A,FALSE,"Detail3";#N/A,#N/A,FALSE,"WFTE_Summary";#N/A,#N/A,FALSE,"Funded_WFTE";#N/A,#N/A,FALSE,"PYADJ96"}</definedName>
    <definedName name="PRACTICE" localSheetId="32" hidden="1">{#N/A,#N/A,FALSE,"Summation";#N/A,#N/A,FALSE,"BSA";#N/A,#N/A,FALSE,"Detail1";#N/A,#N/A,FALSE,"Detail2";#N/A,#N/A,FALSE,"Detail3";#N/A,#N/A,FALSE,"WFTE_Summary";#N/A,#N/A,FALSE,"Funded_WFTE";#N/A,#N/A,FALSE,"PYADJ96"}</definedName>
    <definedName name="PRACTICE" localSheetId="33" hidden="1">{#N/A,#N/A,FALSE,"Summation";#N/A,#N/A,FALSE,"BSA";#N/A,#N/A,FALSE,"Detail1";#N/A,#N/A,FALSE,"Detail2";#N/A,#N/A,FALSE,"Detail3";#N/A,#N/A,FALSE,"WFTE_Summary";#N/A,#N/A,FALSE,"Funded_WFTE";#N/A,#N/A,FALSE,"PYADJ96"}</definedName>
    <definedName name="PRACTICE" localSheetId="34" hidden="1">{#N/A,#N/A,FALSE,"Summation";#N/A,#N/A,FALSE,"BSA";#N/A,#N/A,FALSE,"Detail1";#N/A,#N/A,FALSE,"Detail2";#N/A,#N/A,FALSE,"Detail3";#N/A,#N/A,FALSE,"WFTE_Summary";#N/A,#N/A,FALSE,"Funded_WFTE";#N/A,#N/A,FALSE,"PYADJ96"}</definedName>
    <definedName name="PRACTICE" localSheetId="35" hidden="1">{#N/A,#N/A,FALSE,"Summation";#N/A,#N/A,FALSE,"BSA";#N/A,#N/A,FALSE,"Detail1";#N/A,#N/A,FALSE,"Detail2";#N/A,#N/A,FALSE,"Detail3";#N/A,#N/A,FALSE,"WFTE_Summary";#N/A,#N/A,FALSE,"Funded_WFTE";#N/A,#N/A,FALSE,"PYADJ96"}</definedName>
    <definedName name="PRACTICE" localSheetId="36" hidden="1">{#N/A,#N/A,FALSE,"Summation";#N/A,#N/A,FALSE,"BSA";#N/A,#N/A,FALSE,"Detail1";#N/A,#N/A,FALSE,"Detail2";#N/A,#N/A,FALSE,"Detail3";#N/A,#N/A,FALSE,"WFTE_Summary";#N/A,#N/A,FALSE,"Funded_WFTE";#N/A,#N/A,FALSE,"PYADJ96"}</definedName>
    <definedName name="PRACTICE" localSheetId="37" hidden="1">{#N/A,#N/A,FALSE,"Summation";#N/A,#N/A,FALSE,"BSA";#N/A,#N/A,FALSE,"Detail1";#N/A,#N/A,FALSE,"Detail2";#N/A,#N/A,FALSE,"Detail3";#N/A,#N/A,FALSE,"WFTE_Summary";#N/A,#N/A,FALSE,"Funded_WFTE";#N/A,#N/A,FALSE,"PYADJ96"}</definedName>
    <definedName name="PRACTICE" localSheetId="38" hidden="1">{#N/A,#N/A,FALSE,"Summation";#N/A,#N/A,FALSE,"BSA";#N/A,#N/A,FALSE,"Detail1";#N/A,#N/A,FALSE,"Detail2";#N/A,#N/A,FALSE,"Detail3";#N/A,#N/A,FALSE,"WFTE_Summary";#N/A,#N/A,FALSE,"Funded_WFTE";#N/A,#N/A,FALSE,"PYADJ96"}</definedName>
    <definedName name="PRACTICE" localSheetId="39" hidden="1">{#N/A,#N/A,FALSE,"Summation";#N/A,#N/A,FALSE,"BSA";#N/A,#N/A,FALSE,"Detail1";#N/A,#N/A,FALSE,"Detail2";#N/A,#N/A,FALSE,"Detail3";#N/A,#N/A,FALSE,"WFTE_Summary";#N/A,#N/A,FALSE,"Funded_WFTE";#N/A,#N/A,FALSE,"PYADJ96"}</definedName>
    <definedName name="PRACTICE" localSheetId="40" hidden="1">{#N/A,#N/A,FALSE,"Summation";#N/A,#N/A,FALSE,"BSA";#N/A,#N/A,FALSE,"Detail1";#N/A,#N/A,FALSE,"Detail2";#N/A,#N/A,FALSE,"Detail3";#N/A,#N/A,FALSE,"WFTE_Summary";#N/A,#N/A,FALSE,"Funded_WFTE";#N/A,#N/A,FALSE,"PYADJ96"}</definedName>
    <definedName name="PRACTICE" localSheetId="41" hidden="1">{#N/A,#N/A,FALSE,"Summation";#N/A,#N/A,FALSE,"BSA";#N/A,#N/A,FALSE,"Detail1";#N/A,#N/A,FALSE,"Detail2";#N/A,#N/A,FALSE,"Detail3";#N/A,#N/A,FALSE,"WFTE_Summary";#N/A,#N/A,FALSE,"Funded_WFTE";#N/A,#N/A,FALSE,"PYADJ96"}</definedName>
    <definedName name="PRACTICE" localSheetId="42" hidden="1">{#N/A,#N/A,FALSE,"Summation";#N/A,#N/A,FALSE,"BSA";#N/A,#N/A,FALSE,"Detail1";#N/A,#N/A,FALSE,"Detail2";#N/A,#N/A,FALSE,"Detail3";#N/A,#N/A,FALSE,"WFTE_Summary";#N/A,#N/A,FALSE,"Funded_WFTE";#N/A,#N/A,FALSE,"PYADJ96"}</definedName>
    <definedName name="PRACTICE" localSheetId="43" hidden="1">{#N/A,#N/A,FALSE,"Summation";#N/A,#N/A,FALSE,"BSA";#N/A,#N/A,FALSE,"Detail1";#N/A,#N/A,FALSE,"Detail2";#N/A,#N/A,FALSE,"Detail3";#N/A,#N/A,FALSE,"WFTE_Summary";#N/A,#N/A,FALSE,"Funded_WFTE";#N/A,#N/A,FALSE,"PYADJ96"}</definedName>
    <definedName name="PRACTICE" localSheetId="44" hidden="1">{#N/A,#N/A,FALSE,"Summation";#N/A,#N/A,FALSE,"BSA";#N/A,#N/A,FALSE,"Detail1";#N/A,#N/A,FALSE,"Detail2";#N/A,#N/A,FALSE,"Detail3";#N/A,#N/A,FALSE,"WFTE_Summary";#N/A,#N/A,FALSE,"Funded_WFTE";#N/A,#N/A,FALSE,"PYADJ96"}</definedName>
    <definedName name="PRACTICE" localSheetId="45" hidden="1">{#N/A,#N/A,FALSE,"Summation";#N/A,#N/A,FALSE,"BSA";#N/A,#N/A,FALSE,"Detail1";#N/A,#N/A,FALSE,"Detail2";#N/A,#N/A,FALSE,"Detail3";#N/A,#N/A,FALSE,"WFTE_Summary";#N/A,#N/A,FALSE,"Funded_WFTE";#N/A,#N/A,FALSE,"PYADJ96"}</definedName>
    <definedName name="PRACTICE" localSheetId="47" hidden="1">{#N/A,#N/A,FALSE,"Summation";#N/A,#N/A,FALSE,"BSA";#N/A,#N/A,FALSE,"Detail1";#N/A,#N/A,FALSE,"Detail2";#N/A,#N/A,FALSE,"Detail3";#N/A,#N/A,FALSE,"WFTE_Summary";#N/A,#N/A,FALSE,"Funded_WFTE";#N/A,#N/A,FALSE,"PYADJ96"}</definedName>
    <definedName name="PRACTICE" localSheetId="48" hidden="1">{#N/A,#N/A,FALSE,"Summation";#N/A,#N/A,FALSE,"BSA";#N/A,#N/A,FALSE,"Detail1";#N/A,#N/A,FALSE,"Detail2";#N/A,#N/A,FALSE,"Detail3";#N/A,#N/A,FALSE,"WFTE_Summary";#N/A,#N/A,FALSE,"Funded_WFTE";#N/A,#N/A,FALSE,"PYADJ96"}</definedName>
    <definedName name="PRACTICE" localSheetId="49" hidden="1">{#N/A,#N/A,FALSE,"Summation";#N/A,#N/A,FALSE,"BSA";#N/A,#N/A,FALSE,"Detail1";#N/A,#N/A,FALSE,"Detail2";#N/A,#N/A,FALSE,"Detail3";#N/A,#N/A,FALSE,"WFTE_Summary";#N/A,#N/A,FALSE,"Funded_WFTE";#N/A,#N/A,FALSE,"PYADJ96"}</definedName>
    <definedName name="PRACTICE" localSheetId="50" hidden="1">{#N/A,#N/A,FALSE,"Summation";#N/A,#N/A,FALSE,"BSA";#N/A,#N/A,FALSE,"Detail1";#N/A,#N/A,FALSE,"Detail2";#N/A,#N/A,FALSE,"Detail3";#N/A,#N/A,FALSE,"WFTE_Summary";#N/A,#N/A,FALSE,"Funded_WFTE";#N/A,#N/A,FALSE,"PYADJ96"}</definedName>
    <definedName name="PRACTICE" localSheetId="51" hidden="1">{#N/A,#N/A,FALSE,"Summation";#N/A,#N/A,FALSE,"BSA";#N/A,#N/A,FALSE,"Detail1";#N/A,#N/A,FALSE,"Detail2";#N/A,#N/A,FALSE,"Detail3";#N/A,#N/A,FALSE,"WFTE_Summary";#N/A,#N/A,FALSE,"Funded_WFTE";#N/A,#N/A,FALSE,"PYADJ96"}</definedName>
    <definedName name="PRACTICE" localSheetId="52" hidden="1">{#N/A,#N/A,FALSE,"Summation";#N/A,#N/A,FALSE,"BSA";#N/A,#N/A,FALSE,"Detail1";#N/A,#N/A,FALSE,"Detail2";#N/A,#N/A,FALSE,"Detail3";#N/A,#N/A,FALSE,"WFTE_Summary";#N/A,#N/A,FALSE,"Funded_WFTE";#N/A,#N/A,FALSE,"PYADJ96"}</definedName>
    <definedName name="PRACTICE" localSheetId="53" hidden="1">{#N/A,#N/A,FALSE,"Summation";#N/A,#N/A,FALSE,"BSA";#N/A,#N/A,FALSE,"Detail1";#N/A,#N/A,FALSE,"Detail2";#N/A,#N/A,FALSE,"Detail3";#N/A,#N/A,FALSE,"WFTE_Summary";#N/A,#N/A,FALSE,"Funded_WFTE";#N/A,#N/A,FALSE,"PYADJ96"}</definedName>
    <definedName name="PRACTICE" localSheetId="0" hidden="1">{#N/A,#N/A,FALSE,"Summation";#N/A,#N/A,FALSE,"BSA";#N/A,#N/A,FALSE,"Detail1";#N/A,#N/A,FALSE,"Detail2";#N/A,#N/A,FALSE,"Detail3";#N/A,#N/A,FALSE,"WFTE_Summary";#N/A,#N/A,FALSE,"Funded_WFTE";#N/A,#N/A,FALSE,"PYADJ96"}</definedName>
    <definedName name="PRACTICE" localSheetId="54" hidden="1">{#N/A,#N/A,FALSE,"Summation";#N/A,#N/A,FALSE,"BSA";#N/A,#N/A,FALSE,"Detail1";#N/A,#N/A,FALSE,"Detail2";#N/A,#N/A,FALSE,"Detail3";#N/A,#N/A,FALSE,"WFTE_Summary";#N/A,#N/A,FALSE,"Funded_WFTE";#N/A,#N/A,FALSE,"PYADJ96"}</definedName>
    <definedName name="PRACTICE" hidden="1">{#N/A,#N/A,FALSE,"Summation";#N/A,#N/A,FALSE,"BSA";#N/A,#N/A,FALSE,"Detail1";#N/A,#N/A,FALSE,"Detail2";#N/A,#N/A,FALSE,"Detail3";#N/A,#N/A,FALSE,"WFTE_Summary";#N/A,#N/A,FALSE,"Funded_WFTE";#N/A,#N/A,FALSE,"PYADJ96"}</definedName>
    <definedName name="PRACTOCE" localSheetId="3" hidden="1">{#N/A,#N/A,FALSE,"Summation";#N/A,#N/A,FALSE,"BSA";#N/A,#N/A,FALSE,"Detail1";#N/A,#N/A,FALSE,"Detail2";#N/A,#N/A,FALSE,"Detail3";#N/A,#N/A,FALSE,"WFTE_Summary";#N/A,#N/A,FALSE,"Funded_WFTE";#N/A,#N/A,FALSE,"PYADJ96"}</definedName>
    <definedName name="PRACTOCE" localSheetId="4" hidden="1">{#N/A,#N/A,FALSE,"Summation";#N/A,#N/A,FALSE,"BSA";#N/A,#N/A,FALSE,"Detail1";#N/A,#N/A,FALSE,"Detail2";#N/A,#N/A,FALSE,"Detail3";#N/A,#N/A,FALSE,"WFTE_Summary";#N/A,#N/A,FALSE,"Funded_WFTE";#N/A,#N/A,FALSE,"PYADJ96"}</definedName>
    <definedName name="PRACTOCE" localSheetId="5" hidden="1">{#N/A,#N/A,FALSE,"Summation";#N/A,#N/A,FALSE,"BSA";#N/A,#N/A,FALSE,"Detail1";#N/A,#N/A,FALSE,"Detail2";#N/A,#N/A,FALSE,"Detail3";#N/A,#N/A,FALSE,"WFTE_Summary";#N/A,#N/A,FALSE,"Funded_WFTE";#N/A,#N/A,FALSE,"PYADJ96"}</definedName>
    <definedName name="PRACTOCE" localSheetId="6" hidden="1">{#N/A,#N/A,FALSE,"Summation";#N/A,#N/A,FALSE,"BSA";#N/A,#N/A,FALSE,"Detail1";#N/A,#N/A,FALSE,"Detail2";#N/A,#N/A,FALSE,"Detail3";#N/A,#N/A,FALSE,"WFTE_Summary";#N/A,#N/A,FALSE,"Funded_WFTE";#N/A,#N/A,FALSE,"PYADJ96"}</definedName>
    <definedName name="PRACTOCE" localSheetId="7" hidden="1">{#N/A,#N/A,FALSE,"Summation";#N/A,#N/A,FALSE,"BSA";#N/A,#N/A,FALSE,"Detail1";#N/A,#N/A,FALSE,"Detail2";#N/A,#N/A,FALSE,"Detail3";#N/A,#N/A,FALSE,"WFTE_Summary";#N/A,#N/A,FALSE,"Funded_WFTE";#N/A,#N/A,FALSE,"PYADJ96"}</definedName>
    <definedName name="PRACTOCE" localSheetId="8" hidden="1">{#N/A,#N/A,FALSE,"Summation";#N/A,#N/A,FALSE,"BSA";#N/A,#N/A,FALSE,"Detail1";#N/A,#N/A,FALSE,"Detail2";#N/A,#N/A,FALSE,"Detail3";#N/A,#N/A,FALSE,"WFTE_Summary";#N/A,#N/A,FALSE,"Funded_WFTE";#N/A,#N/A,FALSE,"PYADJ96"}</definedName>
    <definedName name="PRACTOCE" localSheetId="9" hidden="1">{#N/A,#N/A,FALSE,"Summation";#N/A,#N/A,FALSE,"BSA";#N/A,#N/A,FALSE,"Detail1";#N/A,#N/A,FALSE,"Detail2";#N/A,#N/A,FALSE,"Detail3";#N/A,#N/A,FALSE,"WFTE_Summary";#N/A,#N/A,FALSE,"Funded_WFTE";#N/A,#N/A,FALSE,"PYADJ96"}</definedName>
    <definedName name="PRACTOCE" localSheetId="10" hidden="1">{#N/A,#N/A,FALSE,"Summation";#N/A,#N/A,FALSE,"BSA";#N/A,#N/A,FALSE,"Detail1";#N/A,#N/A,FALSE,"Detail2";#N/A,#N/A,FALSE,"Detail3";#N/A,#N/A,FALSE,"WFTE_Summary";#N/A,#N/A,FALSE,"Funded_WFTE";#N/A,#N/A,FALSE,"PYADJ96"}</definedName>
    <definedName name="PRACTOCE" localSheetId="11" hidden="1">{#N/A,#N/A,FALSE,"Summation";#N/A,#N/A,FALSE,"BSA";#N/A,#N/A,FALSE,"Detail1";#N/A,#N/A,FALSE,"Detail2";#N/A,#N/A,FALSE,"Detail3";#N/A,#N/A,FALSE,"WFTE_Summary";#N/A,#N/A,FALSE,"Funded_WFTE";#N/A,#N/A,FALSE,"PYADJ96"}</definedName>
    <definedName name="PRACTOCE" localSheetId="12" hidden="1">{#N/A,#N/A,FALSE,"Summation";#N/A,#N/A,FALSE,"BSA";#N/A,#N/A,FALSE,"Detail1";#N/A,#N/A,FALSE,"Detail2";#N/A,#N/A,FALSE,"Detail3";#N/A,#N/A,FALSE,"WFTE_Summary";#N/A,#N/A,FALSE,"Funded_WFTE";#N/A,#N/A,FALSE,"PYADJ96"}</definedName>
    <definedName name="PRACTOCE" localSheetId="13" hidden="1">{#N/A,#N/A,FALSE,"Summation";#N/A,#N/A,FALSE,"BSA";#N/A,#N/A,FALSE,"Detail1";#N/A,#N/A,FALSE,"Detail2";#N/A,#N/A,FALSE,"Detail3";#N/A,#N/A,FALSE,"WFTE_Summary";#N/A,#N/A,FALSE,"Funded_WFTE";#N/A,#N/A,FALSE,"PYADJ96"}</definedName>
    <definedName name="PRACTOCE" localSheetId="14" hidden="1">{#N/A,#N/A,FALSE,"Summation";#N/A,#N/A,FALSE,"BSA";#N/A,#N/A,FALSE,"Detail1";#N/A,#N/A,FALSE,"Detail2";#N/A,#N/A,FALSE,"Detail3";#N/A,#N/A,FALSE,"WFTE_Summary";#N/A,#N/A,FALSE,"Funded_WFTE";#N/A,#N/A,FALSE,"PYADJ96"}</definedName>
    <definedName name="PRACTOCE" localSheetId="15" hidden="1">{#N/A,#N/A,FALSE,"Summation";#N/A,#N/A,FALSE,"BSA";#N/A,#N/A,FALSE,"Detail1";#N/A,#N/A,FALSE,"Detail2";#N/A,#N/A,FALSE,"Detail3";#N/A,#N/A,FALSE,"WFTE_Summary";#N/A,#N/A,FALSE,"Funded_WFTE";#N/A,#N/A,FALSE,"PYADJ96"}</definedName>
    <definedName name="PRACTOCE" localSheetId="16" hidden="1">{#N/A,#N/A,FALSE,"Summation";#N/A,#N/A,FALSE,"BSA";#N/A,#N/A,FALSE,"Detail1";#N/A,#N/A,FALSE,"Detail2";#N/A,#N/A,FALSE,"Detail3";#N/A,#N/A,FALSE,"WFTE_Summary";#N/A,#N/A,FALSE,"Funded_WFTE";#N/A,#N/A,FALSE,"PYADJ96"}</definedName>
    <definedName name="PRACTOCE" localSheetId="17" hidden="1">{#N/A,#N/A,FALSE,"Summation";#N/A,#N/A,FALSE,"BSA";#N/A,#N/A,FALSE,"Detail1";#N/A,#N/A,FALSE,"Detail2";#N/A,#N/A,FALSE,"Detail3";#N/A,#N/A,FALSE,"WFTE_Summary";#N/A,#N/A,FALSE,"Funded_WFTE";#N/A,#N/A,FALSE,"PYADJ96"}</definedName>
    <definedName name="PRACTOCE" localSheetId="18" hidden="1">{#N/A,#N/A,FALSE,"Summation";#N/A,#N/A,FALSE,"BSA";#N/A,#N/A,FALSE,"Detail1";#N/A,#N/A,FALSE,"Detail2";#N/A,#N/A,FALSE,"Detail3";#N/A,#N/A,FALSE,"WFTE_Summary";#N/A,#N/A,FALSE,"Funded_WFTE";#N/A,#N/A,FALSE,"PYADJ96"}</definedName>
    <definedName name="PRACTOCE" localSheetId="19" hidden="1">{#N/A,#N/A,FALSE,"Summation";#N/A,#N/A,FALSE,"BSA";#N/A,#N/A,FALSE,"Detail1";#N/A,#N/A,FALSE,"Detail2";#N/A,#N/A,FALSE,"Detail3";#N/A,#N/A,FALSE,"WFTE_Summary";#N/A,#N/A,FALSE,"Funded_WFTE";#N/A,#N/A,FALSE,"PYADJ96"}</definedName>
    <definedName name="PRACTOCE" localSheetId="20" hidden="1">{#N/A,#N/A,FALSE,"Summation";#N/A,#N/A,FALSE,"BSA";#N/A,#N/A,FALSE,"Detail1";#N/A,#N/A,FALSE,"Detail2";#N/A,#N/A,FALSE,"Detail3";#N/A,#N/A,FALSE,"WFTE_Summary";#N/A,#N/A,FALSE,"Funded_WFTE";#N/A,#N/A,FALSE,"PYADJ96"}</definedName>
    <definedName name="PRACTOCE" localSheetId="21" hidden="1">{#N/A,#N/A,FALSE,"Summation";#N/A,#N/A,FALSE,"BSA";#N/A,#N/A,FALSE,"Detail1";#N/A,#N/A,FALSE,"Detail2";#N/A,#N/A,FALSE,"Detail3";#N/A,#N/A,FALSE,"WFTE_Summary";#N/A,#N/A,FALSE,"Funded_WFTE";#N/A,#N/A,FALSE,"PYADJ96"}</definedName>
    <definedName name="PRACTOCE" localSheetId="22" hidden="1">{#N/A,#N/A,FALSE,"Summation";#N/A,#N/A,FALSE,"BSA";#N/A,#N/A,FALSE,"Detail1";#N/A,#N/A,FALSE,"Detail2";#N/A,#N/A,FALSE,"Detail3";#N/A,#N/A,FALSE,"WFTE_Summary";#N/A,#N/A,FALSE,"Funded_WFTE";#N/A,#N/A,FALSE,"PYADJ96"}</definedName>
    <definedName name="PRACTOCE" localSheetId="23" hidden="1">{#N/A,#N/A,FALSE,"Summation";#N/A,#N/A,FALSE,"BSA";#N/A,#N/A,FALSE,"Detail1";#N/A,#N/A,FALSE,"Detail2";#N/A,#N/A,FALSE,"Detail3";#N/A,#N/A,FALSE,"WFTE_Summary";#N/A,#N/A,FALSE,"Funded_WFTE";#N/A,#N/A,FALSE,"PYADJ96"}</definedName>
    <definedName name="PRACTOCE" localSheetId="24" hidden="1">{#N/A,#N/A,FALSE,"Summation";#N/A,#N/A,FALSE,"BSA";#N/A,#N/A,FALSE,"Detail1";#N/A,#N/A,FALSE,"Detail2";#N/A,#N/A,FALSE,"Detail3";#N/A,#N/A,FALSE,"WFTE_Summary";#N/A,#N/A,FALSE,"Funded_WFTE";#N/A,#N/A,FALSE,"PYADJ96"}</definedName>
    <definedName name="PRACTOCE" localSheetId="25" hidden="1">{#N/A,#N/A,FALSE,"Summation";#N/A,#N/A,FALSE,"BSA";#N/A,#N/A,FALSE,"Detail1";#N/A,#N/A,FALSE,"Detail2";#N/A,#N/A,FALSE,"Detail3";#N/A,#N/A,FALSE,"WFTE_Summary";#N/A,#N/A,FALSE,"Funded_WFTE";#N/A,#N/A,FALSE,"PYADJ96"}</definedName>
    <definedName name="PRACTOCE" localSheetId="26" hidden="1">{#N/A,#N/A,FALSE,"Summation";#N/A,#N/A,FALSE,"BSA";#N/A,#N/A,FALSE,"Detail1";#N/A,#N/A,FALSE,"Detail2";#N/A,#N/A,FALSE,"Detail3";#N/A,#N/A,FALSE,"WFTE_Summary";#N/A,#N/A,FALSE,"Funded_WFTE";#N/A,#N/A,FALSE,"PYADJ96"}</definedName>
    <definedName name="PRACTOCE" localSheetId="27" hidden="1">{#N/A,#N/A,FALSE,"Summation";#N/A,#N/A,FALSE,"BSA";#N/A,#N/A,FALSE,"Detail1";#N/A,#N/A,FALSE,"Detail2";#N/A,#N/A,FALSE,"Detail3";#N/A,#N/A,FALSE,"WFTE_Summary";#N/A,#N/A,FALSE,"Funded_WFTE";#N/A,#N/A,FALSE,"PYADJ96"}</definedName>
    <definedName name="PRACTOCE" localSheetId="28" hidden="1">{#N/A,#N/A,FALSE,"Summation";#N/A,#N/A,FALSE,"BSA";#N/A,#N/A,FALSE,"Detail1";#N/A,#N/A,FALSE,"Detail2";#N/A,#N/A,FALSE,"Detail3";#N/A,#N/A,FALSE,"WFTE_Summary";#N/A,#N/A,FALSE,"Funded_WFTE";#N/A,#N/A,FALSE,"PYADJ96"}</definedName>
    <definedName name="PRACTOCE" localSheetId="29" hidden="1">{#N/A,#N/A,FALSE,"Summation";#N/A,#N/A,FALSE,"BSA";#N/A,#N/A,FALSE,"Detail1";#N/A,#N/A,FALSE,"Detail2";#N/A,#N/A,FALSE,"Detail3";#N/A,#N/A,FALSE,"WFTE_Summary";#N/A,#N/A,FALSE,"Funded_WFTE";#N/A,#N/A,FALSE,"PYADJ96"}</definedName>
    <definedName name="PRACTOCE" localSheetId="30" hidden="1">{#N/A,#N/A,FALSE,"Summation";#N/A,#N/A,FALSE,"BSA";#N/A,#N/A,FALSE,"Detail1";#N/A,#N/A,FALSE,"Detail2";#N/A,#N/A,FALSE,"Detail3";#N/A,#N/A,FALSE,"WFTE_Summary";#N/A,#N/A,FALSE,"Funded_WFTE";#N/A,#N/A,FALSE,"PYADJ96"}</definedName>
    <definedName name="PRACTOCE" localSheetId="31" hidden="1">{#N/A,#N/A,FALSE,"Summation";#N/A,#N/A,FALSE,"BSA";#N/A,#N/A,FALSE,"Detail1";#N/A,#N/A,FALSE,"Detail2";#N/A,#N/A,FALSE,"Detail3";#N/A,#N/A,FALSE,"WFTE_Summary";#N/A,#N/A,FALSE,"Funded_WFTE";#N/A,#N/A,FALSE,"PYADJ96"}</definedName>
    <definedName name="PRACTOCE" localSheetId="32" hidden="1">{#N/A,#N/A,FALSE,"Summation";#N/A,#N/A,FALSE,"BSA";#N/A,#N/A,FALSE,"Detail1";#N/A,#N/A,FALSE,"Detail2";#N/A,#N/A,FALSE,"Detail3";#N/A,#N/A,FALSE,"WFTE_Summary";#N/A,#N/A,FALSE,"Funded_WFTE";#N/A,#N/A,FALSE,"PYADJ96"}</definedName>
    <definedName name="PRACTOCE" localSheetId="33" hidden="1">{#N/A,#N/A,FALSE,"Summation";#N/A,#N/A,FALSE,"BSA";#N/A,#N/A,FALSE,"Detail1";#N/A,#N/A,FALSE,"Detail2";#N/A,#N/A,FALSE,"Detail3";#N/A,#N/A,FALSE,"WFTE_Summary";#N/A,#N/A,FALSE,"Funded_WFTE";#N/A,#N/A,FALSE,"PYADJ96"}</definedName>
    <definedName name="PRACTOCE" localSheetId="34" hidden="1">{#N/A,#N/A,FALSE,"Summation";#N/A,#N/A,FALSE,"BSA";#N/A,#N/A,FALSE,"Detail1";#N/A,#N/A,FALSE,"Detail2";#N/A,#N/A,FALSE,"Detail3";#N/A,#N/A,FALSE,"WFTE_Summary";#N/A,#N/A,FALSE,"Funded_WFTE";#N/A,#N/A,FALSE,"PYADJ96"}</definedName>
    <definedName name="PRACTOCE" localSheetId="35" hidden="1">{#N/A,#N/A,FALSE,"Summation";#N/A,#N/A,FALSE,"BSA";#N/A,#N/A,FALSE,"Detail1";#N/A,#N/A,FALSE,"Detail2";#N/A,#N/A,FALSE,"Detail3";#N/A,#N/A,FALSE,"WFTE_Summary";#N/A,#N/A,FALSE,"Funded_WFTE";#N/A,#N/A,FALSE,"PYADJ96"}</definedName>
    <definedName name="PRACTOCE" localSheetId="36" hidden="1">{#N/A,#N/A,FALSE,"Summation";#N/A,#N/A,FALSE,"BSA";#N/A,#N/A,FALSE,"Detail1";#N/A,#N/A,FALSE,"Detail2";#N/A,#N/A,FALSE,"Detail3";#N/A,#N/A,FALSE,"WFTE_Summary";#N/A,#N/A,FALSE,"Funded_WFTE";#N/A,#N/A,FALSE,"PYADJ96"}</definedName>
    <definedName name="PRACTOCE" localSheetId="37" hidden="1">{#N/A,#N/A,FALSE,"Summation";#N/A,#N/A,FALSE,"BSA";#N/A,#N/A,FALSE,"Detail1";#N/A,#N/A,FALSE,"Detail2";#N/A,#N/A,FALSE,"Detail3";#N/A,#N/A,FALSE,"WFTE_Summary";#N/A,#N/A,FALSE,"Funded_WFTE";#N/A,#N/A,FALSE,"PYADJ96"}</definedName>
    <definedName name="PRACTOCE" localSheetId="38" hidden="1">{#N/A,#N/A,FALSE,"Summation";#N/A,#N/A,FALSE,"BSA";#N/A,#N/A,FALSE,"Detail1";#N/A,#N/A,FALSE,"Detail2";#N/A,#N/A,FALSE,"Detail3";#N/A,#N/A,FALSE,"WFTE_Summary";#N/A,#N/A,FALSE,"Funded_WFTE";#N/A,#N/A,FALSE,"PYADJ96"}</definedName>
    <definedName name="PRACTOCE" localSheetId="39" hidden="1">{#N/A,#N/A,FALSE,"Summation";#N/A,#N/A,FALSE,"BSA";#N/A,#N/A,FALSE,"Detail1";#N/A,#N/A,FALSE,"Detail2";#N/A,#N/A,FALSE,"Detail3";#N/A,#N/A,FALSE,"WFTE_Summary";#N/A,#N/A,FALSE,"Funded_WFTE";#N/A,#N/A,FALSE,"PYADJ96"}</definedName>
    <definedName name="PRACTOCE" localSheetId="40" hidden="1">{#N/A,#N/A,FALSE,"Summation";#N/A,#N/A,FALSE,"BSA";#N/A,#N/A,FALSE,"Detail1";#N/A,#N/A,FALSE,"Detail2";#N/A,#N/A,FALSE,"Detail3";#N/A,#N/A,FALSE,"WFTE_Summary";#N/A,#N/A,FALSE,"Funded_WFTE";#N/A,#N/A,FALSE,"PYADJ96"}</definedName>
    <definedName name="PRACTOCE" localSheetId="41" hidden="1">{#N/A,#N/A,FALSE,"Summation";#N/A,#N/A,FALSE,"BSA";#N/A,#N/A,FALSE,"Detail1";#N/A,#N/A,FALSE,"Detail2";#N/A,#N/A,FALSE,"Detail3";#N/A,#N/A,FALSE,"WFTE_Summary";#N/A,#N/A,FALSE,"Funded_WFTE";#N/A,#N/A,FALSE,"PYADJ96"}</definedName>
    <definedName name="PRACTOCE" localSheetId="42" hidden="1">{#N/A,#N/A,FALSE,"Summation";#N/A,#N/A,FALSE,"BSA";#N/A,#N/A,FALSE,"Detail1";#N/A,#N/A,FALSE,"Detail2";#N/A,#N/A,FALSE,"Detail3";#N/A,#N/A,FALSE,"WFTE_Summary";#N/A,#N/A,FALSE,"Funded_WFTE";#N/A,#N/A,FALSE,"PYADJ96"}</definedName>
    <definedName name="PRACTOCE" localSheetId="43" hidden="1">{#N/A,#N/A,FALSE,"Summation";#N/A,#N/A,FALSE,"BSA";#N/A,#N/A,FALSE,"Detail1";#N/A,#N/A,FALSE,"Detail2";#N/A,#N/A,FALSE,"Detail3";#N/A,#N/A,FALSE,"WFTE_Summary";#N/A,#N/A,FALSE,"Funded_WFTE";#N/A,#N/A,FALSE,"PYADJ96"}</definedName>
    <definedName name="PRACTOCE" localSheetId="44" hidden="1">{#N/A,#N/A,FALSE,"Summation";#N/A,#N/A,FALSE,"BSA";#N/A,#N/A,FALSE,"Detail1";#N/A,#N/A,FALSE,"Detail2";#N/A,#N/A,FALSE,"Detail3";#N/A,#N/A,FALSE,"WFTE_Summary";#N/A,#N/A,FALSE,"Funded_WFTE";#N/A,#N/A,FALSE,"PYADJ96"}</definedName>
    <definedName name="PRACTOCE" localSheetId="45" hidden="1">{#N/A,#N/A,FALSE,"Summation";#N/A,#N/A,FALSE,"BSA";#N/A,#N/A,FALSE,"Detail1";#N/A,#N/A,FALSE,"Detail2";#N/A,#N/A,FALSE,"Detail3";#N/A,#N/A,FALSE,"WFTE_Summary";#N/A,#N/A,FALSE,"Funded_WFTE";#N/A,#N/A,FALSE,"PYADJ96"}</definedName>
    <definedName name="PRACTOCE" localSheetId="47" hidden="1">{#N/A,#N/A,FALSE,"Summation";#N/A,#N/A,FALSE,"BSA";#N/A,#N/A,FALSE,"Detail1";#N/A,#N/A,FALSE,"Detail2";#N/A,#N/A,FALSE,"Detail3";#N/A,#N/A,FALSE,"WFTE_Summary";#N/A,#N/A,FALSE,"Funded_WFTE";#N/A,#N/A,FALSE,"PYADJ96"}</definedName>
    <definedName name="PRACTOCE" localSheetId="48" hidden="1">{#N/A,#N/A,FALSE,"Summation";#N/A,#N/A,FALSE,"BSA";#N/A,#N/A,FALSE,"Detail1";#N/A,#N/A,FALSE,"Detail2";#N/A,#N/A,FALSE,"Detail3";#N/A,#N/A,FALSE,"WFTE_Summary";#N/A,#N/A,FALSE,"Funded_WFTE";#N/A,#N/A,FALSE,"PYADJ96"}</definedName>
    <definedName name="PRACTOCE" localSheetId="49" hidden="1">{#N/A,#N/A,FALSE,"Summation";#N/A,#N/A,FALSE,"BSA";#N/A,#N/A,FALSE,"Detail1";#N/A,#N/A,FALSE,"Detail2";#N/A,#N/A,FALSE,"Detail3";#N/A,#N/A,FALSE,"WFTE_Summary";#N/A,#N/A,FALSE,"Funded_WFTE";#N/A,#N/A,FALSE,"PYADJ96"}</definedName>
    <definedName name="PRACTOCE" localSheetId="50" hidden="1">{#N/A,#N/A,FALSE,"Summation";#N/A,#N/A,FALSE,"BSA";#N/A,#N/A,FALSE,"Detail1";#N/A,#N/A,FALSE,"Detail2";#N/A,#N/A,FALSE,"Detail3";#N/A,#N/A,FALSE,"WFTE_Summary";#N/A,#N/A,FALSE,"Funded_WFTE";#N/A,#N/A,FALSE,"PYADJ96"}</definedName>
    <definedName name="PRACTOCE" localSheetId="51" hidden="1">{#N/A,#N/A,FALSE,"Summation";#N/A,#N/A,FALSE,"BSA";#N/A,#N/A,FALSE,"Detail1";#N/A,#N/A,FALSE,"Detail2";#N/A,#N/A,FALSE,"Detail3";#N/A,#N/A,FALSE,"WFTE_Summary";#N/A,#N/A,FALSE,"Funded_WFTE";#N/A,#N/A,FALSE,"PYADJ96"}</definedName>
    <definedName name="PRACTOCE" localSheetId="52" hidden="1">{#N/A,#N/A,FALSE,"Summation";#N/A,#N/A,FALSE,"BSA";#N/A,#N/A,FALSE,"Detail1";#N/A,#N/A,FALSE,"Detail2";#N/A,#N/A,FALSE,"Detail3";#N/A,#N/A,FALSE,"WFTE_Summary";#N/A,#N/A,FALSE,"Funded_WFTE";#N/A,#N/A,FALSE,"PYADJ96"}</definedName>
    <definedName name="PRACTOCE" localSheetId="53" hidden="1">{#N/A,#N/A,FALSE,"Summation";#N/A,#N/A,FALSE,"BSA";#N/A,#N/A,FALSE,"Detail1";#N/A,#N/A,FALSE,"Detail2";#N/A,#N/A,FALSE,"Detail3";#N/A,#N/A,FALSE,"WFTE_Summary";#N/A,#N/A,FALSE,"Funded_WFTE";#N/A,#N/A,FALSE,"PYADJ96"}</definedName>
    <definedName name="PRACTOCE" localSheetId="0" hidden="1">{#N/A,#N/A,FALSE,"Summation";#N/A,#N/A,FALSE,"BSA";#N/A,#N/A,FALSE,"Detail1";#N/A,#N/A,FALSE,"Detail2";#N/A,#N/A,FALSE,"Detail3";#N/A,#N/A,FALSE,"WFTE_Summary";#N/A,#N/A,FALSE,"Funded_WFTE";#N/A,#N/A,FALSE,"PYADJ96"}</definedName>
    <definedName name="PRACTOCE" localSheetId="54" hidden="1">{#N/A,#N/A,FALSE,"Summation";#N/A,#N/A,FALSE,"BSA";#N/A,#N/A,FALSE,"Detail1";#N/A,#N/A,FALSE,"Detail2";#N/A,#N/A,FALSE,"Detail3";#N/A,#N/A,FALSE,"WFTE_Summary";#N/A,#N/A,FALSE,"Funded_WFTE";#N/A,#N/A,FALSE,"PYADJ96"}</definedName>
    <definedName name="PRACTOCE" hidden="1">{#N/A,#N/A,FALSE,"Summation";#N/A,#N/A,FALSE,"BSA";#N/A,#N/A,FALSE,"Detail1";#N/A,#N/A,FALSE,"Detail2";#N/A,#N/A,FALSE,"Detail3";#N/A,#N/A,FALSE,"WFTE_Summary";#N/A,#N/A,FALSE,"Funded_WFTE";#N/A,#N/A,FALSE,"PYADJ96"}</definedName>
    <definedName name="_xlnm.Print_Area" localSheetId="3">'0054'!$99:$107</definedName>
    <definedName name="_xlnm.Print_Area" localSheetId="46">'4040'!$B$2:$G$36</definedName>
    <definedName name="_xlnm.Print_Area" localSheetId="0">Consolidated!$A$7:$I$127</definedName>
    <definedName name="_xlnm.Print_Area" localSheetId="1">'Net Payment'!$A$5:$G$133</definedName>
    <definedName name="_xlnm.Print_Titles" localSheetId="3">'0054'!$2:$5</definedName>
    <definedName name="_xlnm.Print_Titles" localSheetId="0">Consolidated!$2:$5</definedName>
    <definedName name="_xlnm.Print_Titles" localSheetId="1">'Net Payment'!$1:$4</definedName>
    <definedName name="wrn.Base._.Data._.Comparison." localSheetId="3" hidden="1">{#N/A,#N/A,FALSE,"Summation";#N/A,#N/A,FALSE,"BSA";#N/A,#N/A,FALSE,"Detail1";#N/A,#N/A,FALSE,"Detail2";#N/A,#N/A,FALSE,"Detail3";#N/A,#N/A,FALSE,"WFTE_Summary";#N/A,#N/A,FALSE,"Funded_WFTE";#N/A,#N/A,FALSE,"PYADJ96"}</definedName>
    <definedName name="wrn.Base._.Data._.Comparison." localSheetId="4" hidden="1">{#N/A,#N/A,FALSE,"Summation";#N/A,#N/A,FALSE,"BSA";#N/A,#N/A,FALSE,"Detail1";#N/A,#N/A,FALSE,"Detail2";#N/A,#N/A,FALSE,"Detail3";#N/A,#N/A,FALSE,"WFTE_Summary";#N/A,#N/A,FALSE,"Funded_WFTE";#N/A,#N/A,FALSE,"PYADJ96"}</definedName>
    <definedName name="wrn.Base._.Data._.Comparison." localSheetId="5" hidden="1">{#N/A,#N/A,FALSE,"Summation";#N/A,#N/A,FALSE,"BSA";#N/A,#N/A,FALSE,"Detail1";#N/A,#N/A,FALSE,"Detail2";#N/A,#N/A,FALSE,"Detail3";#N/A,#N/A,FALSE,"WFTE_Summary";#N/A,#N/A,FALSE,"Funded_WFTE";#N/A,#N/A,FALSE,"PYADJ96"}</definedName>
    <definedName name="wrn.Base._.Data._.Comparison." localSheetId="6" hidden="1">{#N/A,#N/A,FALSE,"Summation";#N/A,#N/A,FALSE,"BSA";#N/A,#N/A,FALSE,"Detail1";#N/A,#N/A,FALSE,"Detail2";#N/A,#N/A,FALSE,"Detail3";#N/A,#N/A,FALSE,"WFTE_Summary";#N/A,#N/A,FALSE,"Funded_WFTE";#N/A,#N/A,FALSE,"PYADJ96"}</definedName>
    <definedName name="wrn.Base._.Data._.Comparison." localSheetId="7" hidden="1">{#N/A,#N/A,FALSE,"Summation";#N/A,#N/A,FALSE,"BSA";#N/A,#N/A,FALSE,"Detail1";#N/A,#N/A,FALSE,"Detail2";#N/A,#N/A,FALSE,"Detail3";#N/A,#N/A,FALSE,"WFTE_Summary";#N/A,#N/A,FALSE,"Funded_WFTE";#N/A,#N/A,FALSE,"PYADJ96"}</definedName>
    <definedName name="wrn.Base._.Data._.Comparison." localSheetId="8" hidden="1">{#N/A,#N/A,FALSE,"Summation";#N/A,#N/A,FALSE,"BSA";#N/A,#N/A,FALSE,"Detail1";#N/A,#N/A,FALSE,"Detail2";#N/A,#N/A,FALSE,"Detail3";#N/A,#N/A,FALSE,"WFTE_Summary";#N/A,#N/A,FALSE,"Funded_WFTE";#N/A,#N/A,FALSE,"PYADJ96"}</definedName>
    <definedName name="wrn.Base._.Data._.Comparison." localSheetId="9" hidden="1">{#N/A,#N/A,FALSE,"Summation";#N/A,#N/A,FALSE,"BSA";#N/A,#N/A,FALSE,"Detail1";#N/A,#N/A,FALSE,"Detail2";#N/A,#N/A,FALSE,"Detail3";#N/A,#N/A,FALSE,"WFTE_Summary";#N/A,#N/A,FALSE,"Funded_WFTE";#N/A,#N/A,FALSE,"PYADJ96"}</definedName>
    <definedName name="wrn.Base._.Data._.Comparison." localSheetId="10" hidden="1">{#N/A,#N/A,FALSE,"Summation";#N/A,#N/A,FALSE,"BSA";#N/A,#N/A,FALSE,"Detail1";#N/A,#N/A,FALSE,"Detail2";#N/A,#N/A,FALSE,"Detail3";#N/A,#N/A,FALSE,"WFTE_Summary";#N/A,#N/A,FALSE,"Funded_WFTE";#N/A,#N/A,FALSE,"PYADJ96"}</definedName>
    <definedName name="wrn.Base._.Data._.Comparison." localSheetId="11" hidden="1">{#N/A,#N/A,FALSE,"Summation";#N/A,#N/A,FALSE,"BSA";#N/A,#N/A,FALSE,"Detail1";#N/A,#N/A,FALSE,"Detail2";#N/A,#N/A,FALSE,"Detail3";#N/A,#N/A,FALSE,"WFTE_Summary";#N/A,#N/A,FALSE,"Funded_WFTE";#N/A,#N/A,FALSE,"PYADJ96"}</definedName>
    <definedName name="wrn.Base._.Data._.Comparison." localSheetId="12" hidden="1">{#N/A,#N/A,FALSE,"Summation";#N/A,#N/A,FALSE,"BSA";#N/A,#N/A,FALSE,"Detail1";#N/A,#N/A,FALSE,"Detail2";#N/A,#N/A,FALSE,"Detail3";#N/A,#N/A,FALSE,"WFTE_Summary";#N/A,#N/A,FALSE,"Funded_WFTE";#N/A,#N/A,FALSE,"PYADJ96"}</definedName>
    <definedName name="wrn.Base._.Data._.Comparison." localSheetId="13" hidden="1">{#N/A,#N/A,FALSE,"Summation";#N/A,#N/A,FALSE,"BSA";#N/A,#N/A,FALSE,"Detail1";#N/A,#N/A,FALSE,"Detail2";#N/A,#N/A,FALSE,"Detail3";#N/A,#N/A,FALSE,"WFTE_Summary";#N/A,#N/A,FALSE,"Funded_WFTE";#N/A,#N/A,FALSE,"PYADJ96"}</definedName>
    <definedName name="wrn.Base._.Data._.Comparison." localSheetId="14" hidden="1">{#N/A,#N/A,FALSE,"Summation";#N/A,#N/A,FALSE,"BSA";#N/A,#N/A,FALSE,"Detail1";#N/A,#N/A,FALSE,"Detail2";#N/A,#N/A,FALSE,"Detail3";#N/A,#N/A,FALSE,"WFTE_Summary";#N/A,#N/A,FALSE,"Funded_WFTE";#N/A,#N/A,FALSE,"PYADJ96"}</definedName>
    <definedName name="wrn.Base._.Data._.Comparison." localSheetId="15" hidden="1">{#N/A,#N/A,FALSE,"Summation";#N/A,#N/A,FALSE,"BSA";#N/A,#N/A,FALSE,"Detail1";#N/A,#N/A,FALSE,"Detail2";#N/A,#N/A,FALSE,"Detail3";#N/A,#N/A,FALSE,"WFTE_Summary";#N/A,#N/A,FALSE,"Funded_WFTE";#N/A,#N/A,FALSE,"PYADJ96"}</definedName>
    <definedName name="wrn.Base._.Data._.Comparison." localSheetId="16" hidden="1">{#N/A,#N/A,FALSE,"Summation";#N/A,#N/A,FALSE,"BSA";#N/A,#N/A,FALSE,"Detail1";#N/A,#N/A,FALSE,"Detail2";#N/A,#N/A,FALSE,"Detail3";#N/A,#N/A,FALSE,"WFTE_Summary";#N/A,#N/A,FALSE,"Funded_WFTE";#N/A,#N/A,FALSE,"PYADJ96"}</definedName>
    <definedName name="wrn.Base._.Data._.Comparison." localSheetId="17" hidden="1">{#N/A,#N/A,FALSE,"Summation";#N/A,#N/A,FALSE,"BSA";#N/A,#N/A,FALSE,"Detail1";#N/A,#N/A,FALSE,"Detail2";#N/A,#N/A,FALSE,"Detail3";#N/A,#N/A,FALSE,"WFTE_Summary";#N/A,#N/A,FALSE,"Funded_WFTE";#N/A,#N/A,FALSE,"PYADJ96"}</definedName>
    <definedName name="wrn.Base._.Data._.Comparison." localSheetId="18" hidden="1">{#N/A,#N/A,FALSE,"Summation";#N/A,#N/A,FALSE,"BSA";#N/A,#N/A,FALSE,"Detail1";#N/A,#N/A,FALSE,"Detail2";#N/A,#N/A,FALSE,"Detail3";#N/A,#N/A,FALSE,"WFTE_Summary";#N/A,#N/A,FALSE,"Funded_WFTE";#N/A,#N/A,FALSE,"PYADJ96"}</definedName>
    <definedName name="wrn.Base._.Data._.Comparison." localSheetId="19" hidden="1">{#N/A,#N/A,FALSE,"Summation";#N/A,#N/A,FALSE,"BSA";#N/A,#N/A,FALSE,"Detail1";#N/A,#N/A,FALSE,"Detail2";#N/A,#N/A,FALSE,"Detail3";#N/A,#N/A,FALSE,"WFTE_Summary";#N/A,#N/A,FALSE,"Funded_WFTE";#N/A,#N/A,FALSE,"PYADJ96"}</definedName>
    <definedName name="wrn.Base._.Data._.Comparison." localSheetId="20" hidden="1">{#N/A,#N/A,FALSE,"Summation";#N/A,#N/A,FALSE,"BSA";#N/A,#N/A,FALSE,"Detail1";#N/A,#N/A,FALSE,"Detail2";#N/A,#N/A,FALSE,"Detail3";#N/A,#N/A,FALSE,"WFTE_Summary";#N/A,#N/A,FALSE,"Funded_WFTE";#N/A,#N/A,FALSE,"PYADJ96"}</definedName>
    <definedName name="wrn.Base._.Data._.Comparison." localSheetId="21" hidden="1">{#N/A,#N/A,FALSE,"Summation";#N/A,#N/A,FALSE,"BSA";#N/A,#N/A,FALSE,"Detail1";#N/A,#N/A,FALSE,"Detail2";#N/A,#N/A,FALSE,"Detail3";#N/A,#N/A,FALSE,"WFTE_Summary";#N/A,#N/A,FALSE,"Funded_WFTE";#N/A,#N/A,FALSE,"PYADJ96"}</definedName>
    <definedName name="wrn.Base._.Data._.Comparison." localSheetId="22" hidden="1">{#N/A,#N/A,FALSE,"Summation";#N/A,#N/A,FALSE,"BSA";#N/A,#N/A,FALSE,"Detail1";#N/A,#N/A,FALSE,"Detail2";#N/A,#N/A,FALSE,"Detail3";#N/A,#N/A,FALSE,"WFTE_Summary";#N/A,#N/A,FALSE,"Funded_WFTE";#N/A,#N/A,FALSE,"PYADJ96"}</definedName>
    <definedName name="wrn.Base._.Data._.Comparison." localSheetId="23" hidden="1">{#N/A,#N/A,FALSE,"Summation";#N/A,#N/A,FALSE,"BSA";#N/A,#N/A,FALSE,"Detail1";#N/A,#N/A,FALSE,"Detail2";#N/A,#N/A,FALSE,"Detail3";#N/A,#N/A,FALSE,"WFTE_Summary";#N/A,#N/A,FALSE,"Funded_WFTE";#N/A,#N/A,FALSE,"PYADJ96"}</definedName>
    <definedName name="wrn.Base._.Data._.Comparison." localSheetId="24" hidden="1">{#N/A,#N/A,FALSE,"Summation";#N/A,#N/A,FALSE,"BSA";#N/A,#N/A,FALSE,"Detail1";#N/A,#N/A,FALSE,"Detail2";#N/A,#N/A,FALSE,"Detail3";#N/A,#N/A,FALSE,"WFTE_Summary";#N/A,#N/A,FALSE,"Funded_WFTE";#N/A,#N/A,FALSE,"PYADJ96"}</definedName>
    <definedName name="wrn.Base._.Data._.Comparison." localSheetId="25" hidden="1">{#N/A,#N/A,FALSE,"Summation";#N/A,#N/A,FALSE,"BSA";#N/A,#N/A,FALSE,"Detail1";#N/A,#N/A,FALSE,"Detail2";#N/A,#N/A,FALSE,"Detail3";#N/A,#N/A,FALSE,"WFTE_Summary";#N/A,#N/A,FALSE,"Funded_WFTE";#N/A,#N/A,FALSE,"PYADJ96"}</definedName>
    <definedName name="wrn.Base._.Data._.Comparison." localSheetId="26" hidden="1">{#N/A,#N/A,FALSE,"Summation";#N/A,#N/A,FALSE,"BSA";#N/A,#N/A,FALSE,"Detail1";#N/A,#N/A,FALSE,"Detail2";#N/A,#N/A,FALSE,"Detail3";#N/A,#N/A,FALSE,"WFTE_Summary";#N/A,#N/A,FALSE,"Funded_WFTE";#N/A,#N/A,FALSE,"PYADJ96"}</definedName>
    <definedName name="wrn.Base._.Data._.Comparison." localSheetId="27" hidden="1">{#N/A,#N/A,FALSE,"Summation";#N/A,#N/A,FALSE,"BSA";#N/A,#N/A,FALSE,"Detail1";#N/A,#N/A,FALSE,"Detail2";#N/A,#N/A,FALSE,"Detail3";#N/A,#N/A,FALSE,"WFTE_Summary";#N/A,#N/A,FALSE,"Funded_WFTE";#N/A,#N/A,FALSE,"PYADJ96"}</definedName>
    <definedName name="wrn.Base._.Data._.Comparison." localSheetId="28" hidden="1">{#N/A,#N/A,FALSE,"Summation";#N/A,#N/A,FALSE,"BSA";#N/A,#N/A,FALSE,"Detail1";#N/A,#N/A,FALSE,"Detail2";#N/A,#N/A,FALSE,"Detail3";#N/A,#N/A,FALSE,"WFTE_Summary";#N/A,#N/A,FALSE,"Funded_WFTE";#N/A,#N/A,FALSE,"PYADJ96"}</definedName>
    <definedName name="wrn.Base._.Data._.Comparison." localSheetId="29" hidden="1">{#N/A,#N/A,FALSE,"Summation";#N/A,#N/A,FALSE,"BSA";#N/A,#N/A,FALSE,"Detail1";#N/A,#N/A,FALSE,"Detail2";#N/A,#N/A,FALSE,"Detail3";#N/A,#N/A,FALSE,"WFTE_Summary";#N/A,#N/A,FALSE,"Funded_WFTE";#N/A,#N/A,FALSE,"PYADJ96"}</definedName>
    <definedName name="wrn.Base._.Data._.Comparison." localSheetId="30" hidden="1">{#N/A,#N/A,FALSE,"Summation";#N/A,#N/A,FALSE,"BSA";#N/A,#N/A,FALSE,"Detail1";#N/A,#N/A,FALSE,"Detail2";#N/A,#N/A,FALSE,"Detail3";#N/A,#N/A,FALSE,"WFTE_Summary";#N/A,#N/A,FALSE,"Funded_WFTE";#N/A,#N/A,FALSE,"PYADJ96"}</definedName>
    <definedName name="wrn.Base._.Data._.Comparison." localSheetId="31" hidden="1">{#N/A,#N/A,FALSE,"Summation";#N/A,#N/A,FALSE,"BSA";#N/A,#N/A,FALSE,"Detail1";#N/A,#N/A,FALSE,"Detail2";#N/A,#N/A,FALSE,"Detail3";#N/A,#N/A,FALSE,"WFTE_Summary";#N/A,#N/A,FALSE,"Funded_WFTE";#N/A,#N/A,FALSE,"PYADJ96"}</definedName>
    <definedName name="wrn.Base._.Data._.Comparison." localSheetId="32" hidden="1">{#N/A,#N/A,FALSE,"Summation";#N/A,#N/A,FALSE,"BSA";#N/A,#N/A,FALSE,"Detail1";#N/A,#N/A,FALSE,"Detail2";#N/A,#N/A,FALSE,"Detail3";#N/A,#N/A,FALSE,"WFTE_Summary";#N/A,#N/A,FALSE,"Funded_WFTE";#N/A,#N/A,FALSE,"PYADJ96"}</definedName>
    <definedName name="wrn.Base._.Data._.Comparison." localSheetId="33" hidden="1">{#N/A,#N/A,FALSE,"Summation";#N/A,#N/A,FALSE,"BSA";#N/A,#N/A,FALSE,"Detail1";#N/A,#N/A,FALSE,"Detail2";#N/A,#N/A,FALSE,"Detail3";#N/A,#N/A,FALSE,"WFTE_Summary";#N/A,#N/A,FALSE,"Funded_WFTE";#N/A,#N/A,FALSE,"PYADJ96"}</definedName>
    <definedName name="wrn.Base._.Data._.Comparison." localSheetId="34" hidden="1">{#N/A,#N/A,FALSE,"Summation";#N/A,#N/A,FALSE,"BSA";#N/A,#N/A,FALSE,"Detail1";#N/A,#N/A,FALSE,"Detail2";#N/A,#N/A,FALSE,"Detail3";#N/A,#N/A,FALSE,"WFTE_Summary";#N/A,#N/A,FALSE,"Funded_WFTE";#N/A,#N/A,FALSE,"PYADJ96"}</definedName>
    <definedName name="wrn.Base._.Data._.Comparison." localSheetId="35" hidden="1">{#N/A,#N/A,FALSE,"Summation";#N/A,#N/A,FALSE,"BSA";#N/A,#N/A,FALSE,"Detail1";#N/A,#N/A,FALSE,"Detail2";#N/A,#N/A,FALSE,"Detail3";#N/A,#N/A,FALSE,"WFTE_Summary";#N/A,#N/A,FALSE,"Funded_WFTE";#N/A,#N/A,FALSE,"PYADJ96"}</definedName>
    <definedName name="wrn.Base._.Data._.Comparison." localSheetId="36" hidden="1">{#N/A,#N/A,FALSE,"Summation";#N/A,#N/A,FALSE,"BSA";#N/A,#N/A,FALSE,"Detail1";#N/A,#N/A,FALSE,"Detail2";#N/A,#N/A,FALSE,"Detail3";#N/A,#N/A,FALSE,"WFTE_Summary";#N/A,#N/A,FALSE,"Funded_WFTE";#N/A,#N/A,FALSE,"PYADJ96"}</definedName>
    <definedName name="wrn.Base._.Data._.Comparison." localSheetId="37" hidden="1">{#N/A,#N/A,FALSE,"Summation";#N/A,#N/A,FALSE,"BSA";#N/A,#N/A,FALSE,"Detail1";#N/A,#N/A,FALSE,"Detail2";#N/A,#N/A,FALSE,"Detail3";#N/A,#N/A,FALSE,"WFTE_Summary";#N/A,#N/A,FALSE,"Funded_WFTE";#N/A,#N/A,FALSE,"PYADJ96"}</definedName>
    <definedName name="wrn.Base._.Data._.Comparison." localSheetId="38" hidden="1">{#N/A,#N/A,FALSE,"Summation";#N/A,#N/A,FALSE,"BSA";#N/A,#N/A,FALSE,"Detail1";#N/A,#N/A,FALSE,"Detail2";#N/A,#N/A,FALSE,"Detail3";#N/A,#N/A,FALSE,"WFTE_Summary";#N/A,#N/A,FALSE,"Funded_WFTE";#N/A,#N/A,FALSE,"PYADJ96"}</definedName>
    <definedName name="wrn.Base._.Data._.Comparison." localSheetId="39" hidden="1">{#N/A,#N/A,FALSE,"Summation";#N/A,#N/A,FALSE,"BSA";#N/A,#N/A,FALSE,"Detail1";#N/A,#N/A,FALSE,"Detail2";#N/A,#N/A,FALSE,"Detail3";#N/A,#N/A,FALSE,"WFTE_Summary";#N/A,#N/A,FALSE,"Funded_WFTE";#N/A,#N/A,FALSE,"PYADJ96"}</definedName>
    <definedName name="wrn.Base._.Data._.Comparison." localSheetId="40" hidden="1">{#N/A,#N/A,FALSE,"Summation";#N/A,#N/A,FALSE,"BSA";#N/A,#N/A,FALSE,"Detail1";#N/A,#N/A,FALSE,"Detail2";#N/A,#N/A,FALSE,"Detail3";#N/A,#N/A,FALSE,"WFTE_Summary";#N/A,#N/A,FALSE,"Funded_WFTE";#N/A,#N/A,FALSE,"PYADJ96"}</definedName>
    <definedName name="wrn.Base._.Data._.Comparison." localSheetId="41" hidden="1">{#N/A,#N/A,FALSE,"Summation";#N/A,#N/A,FALSE,"BSA";#N/A,#N/A,FALSE,"Detail1";#N/A,#N/A,FALSE,"Detail2";#N/A,#N/A,FALSE,"Detail3";#N/A,#N/A,FALSE,"WFTE_Summary";#N/A,#N/A,FALSE,"Funded_WFTE";#N/A,#N/A,FALSE,"PYADJ96"}</definedName>
    <definedName name="wrn.Base._.Data._.Comparison." localSheetId="42" hidden="1">{#N/A,#N/A,FALSE,"Summation";#N/A,#N/A,FALSE,"BSA";#N/A,#N/A,FALSE,"Detail1";#N/A,#N/A,FALSE,"Detail2";#N/A,#N/A,FALSE,"Detail3";#N/A,#N/A,FALSE,"WFTE_Summary";#N/A,#N/A,FALSE,"Funded_WFTE";#N/A,#N/A,FALSE,"PYADJ96"}</definedName>
    <definedName name="wrn.Base._.Data._.Comparison." localSheetId="43" hidden="1">{#N/A,#N/A,FALSE,"Summation";#N/A,#N/A,FALSE,"BSA";#N/A,#N/A,FALSE,"Detail1";#N/A,#N/A,FALSE,"Detail2";#N/A,#N/A,FALSE,"Detail3";#N/A,#N/A,FALSE,"WFTE_Summary";#N/A,#N/A,FALSE,"Funded_WFTE";#N/A,#N/A,FALSE,"PYADJ96"}</definedName>
    <definedName name="wrn.Base._.Data._.Comparison." localSheetId="44" hidden="1">{#N/A,#N/A,FALSE,"Summation";#N/A,#N/A,FALSE,"BSA";#N/A,#N/A,FALSE,"Detail1";#N/A,#N/A,FALSE,"Detail2";#N/A,#N/A,FALSE,"Detail3";#N/A,#N/A,FALSE,"WFTE_Summary";#N/A,#N/A,FALSE,"Funded_WFTE";#N/A,#N/A,FALSE,"PYADJ96"}</definedName>
    <definedName name="wrn.Base._.Data._.Comparison." localSheetId="45" hidden="1">{#N/A,#N/A,FALSE,"Summation";#N/A,#N/A,FALSE,"BSA";#N/A,#N/A,FALSE,"Detail1";#N/A,#N/A,FALSE,"Detail2";#N/A,#N/A,FALSE,"Detail3";#N/A,#N/A,FALSE,"WFTE_Summary";#N/A,#N/A,FALSE,"Funded_WFTE";#N/A,#N/A,FALSE,"PYADJ96"}</definedName>
    <definedName name="wrn.Base._.Data._.Comparison." localSheetId="47" hidden="1">{#N/A,#N/A,FALSE,"Summation";#N/A,#N/A,FALSE,"BSA";#N/A,#N/A,FALSE,"Detail1";#N/A,#N/A,FALSE,"Detail2";#N/A,#N/A,FALSE,"Detail3";#N/A,#N/A,FALSE,"WFTE_Summary";#N/A,#N/A,FALSE,"Funded_WFTE";#N/A,#N/A,FALSE,"PYADJ96"}</definedName>
    <definedName name="wrn.Base._.Data._.Comparison." localSheetId="48" hidden="1">{#N/A,#N/A,FALSE,"Summation";#N/A,#N/A,FALSE,"BSA";#N/A,#N/A,FALSE,"Detail1";#N/A,#N/A,FALSE,"Detail2";#N/A,#N/A,FALSE,"Detail3";#N/A,#N/A,FALSE,"WFTE_Summary";#N/A,#N/A,FALSE,"Funded_WFTE";#N/A,#N/A,FALSE,"PYADJ96"}</definedName>
    <definedName name="wrn.Base._.Data._.Comparison." localSheetId="49" hidden="1">{#N/A,#N/A,FALSE,"Summation";#N/A,#N/A,FALSE,"BSA";#N/A,#N/A,FALSE,"Detail1";#N/A,#N/A,FALSE,"Detail2";#N/A,#N/A,FALSE,"Detail3";#N/A,#N/A,FALSE,"WFTE_Summary";#N/A,#N/A,FALSE,"Funded_WFTE";#N/A,#N/A,FALSE,"PYADJ96"}</definedName>
    <definedName name="wrn.Base._.Data._.Comparison." localSheetId="50" hidden="1">{#N/A,#N/A,FALSE,"Summation";#N/A,#N/A,FALSE,"BSA";#N/A,#N/A,FALSE,"Detail1";#N/A,#N/A,FALSE,"Detail2";#N/A,#N/A,FALSE,"Detail3";#N/A,#N/A,FALSE,"WFTE_Summary";#N/A,#N/A,FALSE,"Funded_WFTE";#N/A,#N/A,FALSE,"PYADJ96"}</definedName>
    <definedName name="wrn.Base._.Data._.Comparison." localSheetId="51" hidden="1">{#N/A,#N/A,FALSE,"Summation";#N/A,#N/A,FALSE,"BSA";#N/A,#N/A,FALSE,"Detail1";#N/A,#N/A,FALSE,"Detail2";#N/A,#N/A,FALSE,"Detail3";#N/A,#N/A,FALSE,"WFTE_Summary";#N/A,#N/A,FALSE,"Funded_WFTE";#N/A,#N/A,FALSE,"PYADJ96"}</definedName>
    <definedName name="wrn.Base._.Data._.Comparison." localSheetId="52" hidden="1">{#N/A,#N/A,FALSE,"Summation";#N/A,#N/A,FALSE,"BSA";#N/A,#N/A,FALSE,"Detail1";#N/A,#N/A,FALSE,"Detail2";#N/A,#N/A,FALSE,"Detail3";#N/A,#N/A,FALSE,"WFTE_Summary";#N/A,#N/A,FALSE,"Funded_WFTE";#N/A,#N/A,FALSE,"PYADJ96"}</definedName>
    <definedName name="wrn.Base._.Data._.Comparison." localSheetId="53" hidden="1">{#N/A,#N/A,FALSE,"Summation";#N/A,#N/A,FALSE,"BSA";#N/A,#N/A,FALSE,"Detail1";#N/A,#N/A,FALSE,"Detail2";#N/A,#N/A,FALSE,"Detail3";#N/A,#N/A,FALSE,"WFTE_Summary";#N/A,#N/A,FALSE,"Funded_WFTE";#N/A,#N/A,FALSE,"PYADJ96"}</definedName>
    <definedName name="wrn.Base._.Data._.Comparison." localSheetId="0" hidden="1">{#N/A,#N/A,FALSE,"Summation";#N/A,#N/A,FALSE,"BSA";#N/A,#N/A,FALSE,"Detail1";#N/A,#N/A,FALSE,"Detail2";#N/A,#N/A,FALSE,"Detail3";#N/A,#N/A,FALSE,"WFTE_Summary";#N/A,#N/A,FALSE,"Funded_WFTE";#N/A,#N/A,FALSE,"PYADJ96"}</definedName>
    <definedName name="wrn.Base._.Data._.Comparison." localSheetId="54" hidden="1">{#N/A,#N/A,FALSE,"Summation";#N/A,#N/A,FALSE,"BSA";#N/A,#N/A,FALSE,"Detail1";#N/A,#N/A,FALSE,"Detail2";#N/A,#N/A,FALSE,"Detail3";#N/A,#N/A,FALSE,"WFTE_Summary";#N/A,#N/A,FALSE,"Funded_WFTE";#N/A,#N/A,FALSE,"PYADJ96"}</definedName>
    <definedName name="wrn.Base._.Data._.Comparison." hidden="1">{#N/A,#N/A,FALSE,"Summation";#N/A,#N/A,FALSE,"BSA";#N/A,#N/A,FALSE,"Detail1";#N/A,#N/A,FALSE,"Detail2";#N/A,#N/A,FALSE,"Detail3";#N/A,#N/A,FALSE,"WFTE_Summary";#N/A,#N/A,FALSE,"Funded_WFTE";#N/A,#N/A,FALSE,"PYADJ96"}</definedName>
    <definedName name="wrn.SecondCalc9798." localSheetId="3"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5"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6"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7"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8"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9"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0"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1"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2"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3"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4"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5"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6"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7"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8"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9"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0"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1"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2"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3"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4"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5"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6"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7"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8"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9"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0"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1"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2"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3"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4"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5"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6"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7"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8"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9"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0"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1"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2"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3"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4"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5"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7"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8"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9"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50"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51"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52"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53"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0"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54"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s>
  <calcPr calcId="152511" fullCalcOnLoad="1"/>
</workbook>
</file>

<file path=xl/calcChain.xml><?xml version="1.0" encoding="utf-8"?>
<calcChain xmlns="http://schemas.openxmlformats.org/spreadsheetml/2006/main">
  <c r="E121" i="64" l="1"/>
  <c r="I125" i="7"/>
  <c r="I125" i="67"/>
  <c r="I125" i="66"/>
  <c r="I125" i="59"/>
  <c r="I125" i="58"/>
  <c r="I125" i="57"/>
  <c r="I125" i="56"/>
  <c r="I125" i="55"/>
  <c r="I125" i="54"/>
  <c r="I125" i="53"/>
  <c r="I125" i="52"/>
  <c r="I125" i="51"/>
  <c r="I125" i="50"/>
  <c r="I125" i="49"/>
  <c r="I125" i="48"/>
  <c r="I125" i="47"/>
  <c r="I125" i="46"/>
  <c r="I125" i="45"/>
  <c r="I125" i="44"/>
  <c r="I125" i="43"/>
  <c r="I125" i="42"/>
  <c r="I125" i="41"/>
  <c r="I125" i="40"/>
  <c r="I125" i="39"/>
  <c r="I125" i="38"/>
  <c r="I125" i="37"/>
  <c r="I125" i="36"/>
  <c r="I125" i="23"/>
  <c r="I125" i="35"/>
  <c r="I125" i="34"/>
  <c r="I125" i="33"/>
  <c r="I125" i="32"/>
  <c r="I125" i="31"/>
  <c r="I125" i="30"/>
  <c r="I125" i="29"/>
  <c r="I125" i="28"/>
  <c r="I125" i="27"/>
  <c r="I125" i="26"/>
  <c r="I125" i="22"/>
  <c r="I125" i="24"/>
  <c r="I125" i="25"/>
  <c r="I125" i="21"/>
  <c r="I125" i="20"/>
  <c r="I125" i="19"/>
  <c r="I125" i="18"/>
  <c r="I125" i="17"/>
  <c r="I125" i="16"/>
  <c r="I125" i="15"/>
  <c r="I125" i="14"/>
  <c r="I125" i="13"/>
  <c r="I18" i="64"/>
  <c r="G108" i="64"/>
  <c r="E123" i="64"/>
  <c r="A7" i="64"/>
  <c r="A9" i="64"/>
  <c r="A15" i="64"/>
  <c r="A25" i="64"/>
  <c r="A27" i="64"/>
  <c r="A29" i="64"/>
  <c r="A31" i="64"/>
  <c r="A33" i="64"/>
  <c r="A35" i="64"/>
  <c r="A37" i="64"/>
  <c r="A39" i="64"/>
  <c r="A41" i="64"/>
  <c r="A43" i="64"/>
  <c r="A45" i="64"/>
  <c r="A48" i="64"/>
  <c r="A51" i="64"/>
  <c r="A56" i="64"/>
  <c r="A58" i="64"/>
  <c r="A60" i="64"/>
  <c r="A62" i="64"/>
  <c r="A64" i="64"/>
  <c r="A68" i="64"/>
  <c r="A70" i="64"/>
  <c r="A72" i="64"/>
  <c r="A74" i="64"/>
  <c r="A76" i="64"/>
  <c r="A78" i="64"/>
  <c r="A80" i="64"/>
  <c r="A82" i="64"/>
  <c r="A84" i="64"/>
  <c r="A86" i="64"/>
  <c r="A88" i="64"/>
  <c r="A90" i="64"/>
  <c r="A92" i="64"/>
  <c r="A94" i="64"/>
  <c r="A96" i="64"/>
  <c r="A98" i="64"/>
  <c r="A100" i="64"/>
  <c r="A102" i="64"/>
  <c r="A104" i="64"/>
  <c r="A106" i="64"/>
  <c r="A108" i="64"/>
  <c r="A109" i="64"/>
  <c r="A111" i="64"/>
  <c r="A113" i="64"/>
  <c r="A115" i="64"/>
  <c r="A117" i="64"/>
  <c r="A119" i="64"/>
  <c r="F121" i="64"/>
  <c r="E119" i="64"/>
  <c r="G119" i="64"/>
  <c r="D119" i="64"/>
  <c r="I121" i="60"/>
  <c r="I123" i="60"/>
  <c r="I127" i="60"/>
  <c r="I115" i="60"/>
  <c r="I111" i="60"/>
  <c r="I109" i="60"/>
  <c r="I108" i="60"/>
  <c r="I105" i="60"/>
  <c r="I104" i="60"/>
  <c r="I103" i="60"/>
  <c r="E105" i="60"/>
  <c r="E104" i="60"/>
  <c r="E103" i="60"/>
  <c r="D105" i="60"/>
  <c r="C105" i="60"/>
  <c r="D104" i="60"/>
  <c r="C104" i="60"/>
  <c r="D103" i="60"/>
  <c r="C103" i="60"/>
  <c r="I96" i="60"/>
  <c r="I95" i="60"/>
  <c r="D96" i="60"/>
  <c r="C96" i="60"/>
  <c r="D95" i="60"/>
  <c r="C95" i="60"/>
  <c r="H87" i="60"/>
  <c r="H86" i="60"/>
  <c r="I74" i="60"/>
  <c r="D58" i="60"/>
  <c r="C58" i="60"/>
  <c r="D57" i="60"/>
  <c r="C57" i="60"/>
  <c r="D56" i="60"/>
  <c r="C56" i="60"/>
  <c r="D55" i="60"/>
  <c r="C55" i="60"/>
  <c r="D54" i="60"/>
  <c r="C54" i="60"/>
  <c r="D53" i="60"/>
  <c r="C53" i="60"/>
  <c r="D52" i="60"/>
  <c r="C52" i="60"/>
  <c r="D51" i="60"/>
  <c r="C51" i="60"/>
  <c r="D50" i="60"/>
  <c r="C50" i="60"/>
  <c r="I42" i="60"/>
  <c r="I41" i="60"/>
  <c r="I40" i="60"/>
  <c r="I39" i="60"/>
  <c r="I38" i="60"/>
  <c r="I37" i="60"/>
  <c r="E42" i="60"/>
  <c r="E41" i="60"/>
  <c r="E40" i="60"/>
  <c r="E39" i="60"/>
  <c r="E38" i="60"/>
  <c r="E37" i="60"/>
  <c r="D42" i="60"/>
  <c r="C42" i="60"/>
  <c r="D41" i="60"/>
  <c r="C41" i="60"/>
  <c r="D40" i="60"/>
  <c r="C40" i="60"/>
  <c r="D39" i="60"/>
  <c r="C39" i="60"/>
  <c r="D38" i="60"/>
  <c r="C38" i="60"/>
  <c r="D37" i="60"/>
  <c r="C37" i="60"/>
  <c r="I28" i="60"/>
  <c r="I27" i="60"/>
  <c r="I26" i="60"/>
  <c r="I25" i="60"/>
  <c r="I24" i="60"/>
  <c r="I23" i="60"/>
  <c r="I22" i="60"/>
  <c r="I21" i="60"/>
  <c r="I20" i="60"/>
  <c r="I19" i="60"/>
  <c r="I18" i="60"/>
  <c r="I16" i="60"/>
  <c r="I15" i="60"/>
  <c r="I14" i="60"/>
  <c r="I13" i="60"/>
  <c r="D28" i="60"/>
  <c r="C28" i="60"/>
  <c r="D27" i="60"/>
  <c r="C27" i="60"/>
  <c r="D26" i="60"/>
  <c r="C26" i="60"/>
  <c r="D25" i="60"/>
  <c r="C25" i="60"/>
  <c r="D24" i="60"/>
  <c r="C24" i="60"/>
  <c r="D23" i="60"/>
  <c r="C23" i="60"/>
  <c r="D22" i="60"/>
  <c r="C22" i="60"/>
  <c r="D21" i="60"/>
  <c r="C21" i="60"/>
  <c r="D20" i="60"/>
  <c r="C20" i="60"/>
  <c r="D19" i="60"/>
  <c r="C19" i="60"/>
  <c r="D18" i="60"/>
  <c r="C18" i="60"/>
  <c r="D17" i="60"/>
  <c r="C17" i="60"/>
  <c r="D16" i="60"/>
  <c r="C16" i="60"/>
  <c r="D15" i="60"/>
  <c r="C15" i="60"/>
  <c r="D14" i="60"/>
  <c r="C14" i="60"/>
  <c r="D13" i="60"/>
  <c r="C13" i="60"/>
  <c r="C121" i="67"/>
  <c r="T104" i="67"/>
  <c r="H104" i="67"/>
  <c r="F104" i="67"/>
  <c r="E104" i="67"/>
  <c r="R103" i="67"/>
  <c r="R104" i="67"/>
  <c r="H103" i="67"/>
  <c r="H105" i="67"/>
  <c r="T105" i="67"/>
  <c r="U96" i="67"/>
  <c r="T96" i="67"/>
  <c r="G96" i="67"/>
  <c r="E96" i="67"/>
  <c r="I96" i="67"/>
  <c r="G95" i="67"/>
  <c r="E95" i="67"/>
  <c r="R88" i="67"/>
  <c r="F88" i="67"/>
  <c r="E88" i="67"/>
  <c r="R87" i="67"/>
  <c r="P87" i="67"/>
  <c r="F87" i="67"/>
  <c r="E87" i="67"/>
  <c r="F86" i="67"/>
  <c r="R86" i="67"/>
  <c r="E86" i="67"/>
  <c r="R81" i="67"/>
  <c r="F81" i="67"/>
  <c r="F80" i="67"/>
  <c r="R80" i="67"/>
  <c r="R79" i="67"/>
  <c r="F79" i="67"/>
  <c r="F78" i="67"/>
  <c r="F77" i="67"/>
  <c r="R73" i="67"/>
  <c r="F73" i="67"/>
  <c r="F72" i="67"/>
  <c r="R72" i="67"/>
  <c r="R71" i="67"/>
  <c r="F71" i="67"/>
  <c r="F70" i="67"/>
  <c r="F68" i="67"/>
  <c r="H65" i="67"/>
  <c r="T65" i="67"/>
  <c r="T62" i="67"/>
  <c r="H62" i="67"/>
  <c r="P59" i="67"/>
  <c r="D59" i="67"/>
  <c r="C59" i="67"/>
  <c r="T58" i="67"/>
  <c r="U58" i="67"/>
  <c r="H58" i="67"/>
  <c r="T57" i="67"/>
  <c r="U57" i="67"/>
  <c r="I57" i="67"/>
  <c r="H57" i="67"/>
  <c r="E57" i="67"/>
  <c r="T56" i="67"/>
  <c r="U56" i="67"/>
  <c r="H56" i="67"/>
  <c r="E56" i="67"/>
  <c r="I56" i="67"/>
  <c r="U55" i="67"/>
  <c r="I55" i="67"/>
  <c r="H55" i="67"/>
  <c r="T55" i="67"/>
  <c r="E55" i="67"/>
  <c r="T54" i="67"/>
  <c r="U54" i="67"/>
  <c r="H54" i="67"/>
  <c r="T53" i="67"/>
  <c r="U53" i="67"/>
  <c r="I53" i="67"/>
  <c r="H53" i="67"/>
  <c r="E53" i="67"/>
  <c r="T52" i="67"/>
  <c r="U52" i="67"/>
  <c r="H52" i="67"/>
  <c r="E52" i="67"/>
  <c r="I52" i="67"/>
  <c r="U51" i="67"/>
  <c r="I51" i="67"/>
  <c r="H51" i="67"/>
  <c r="T51" i="67"/>
  <c r="E51" i="67"/>
  <c r="T50" i="67"/>
  <c r="U50" i="67"/>
  <c r="H50" i="67"/>
  <c r="D43" i="67"/>
  <c r="C43" i="67"/>
  <c r="E41" i="67"/>
  <c r="I41" i="67"/>
  <c r="E38" i="67"/>
  <c r="I38" i="67"/>
  <c r="D29" i="67"/>
  <c r="C29" i="67"/>
  <c r="F28" i="67"/>
  <c r="F27" i="67"/>
  <c r="F26" i="67"/>
  <c r="F25" i="67"/>
  <c r="F24" i="67"/>
  <c r="F23" i="67"/>
  <c r="F22" i="67"/>
  <c r="F21" i="67"/>
  <c r="F20" i="67"/>
  <c r="F19" i="67"/>
  <c r="F18" i="67"/>
  <c r="F17" i="67"/>
  <c r="F16" i="67"/>
  <c r="F15" i="67"/>
  <c r="F14" i="67"/>
  <c r="F13" i="67"/>
  <c r="T8" i="67"/>
  <c r="H8" i="67"/>
  <c r="C8" i="67"/>
  <c r="P4" i="67"/>
  <c r="N3" i="67"/>
  <c r="A3" i="67"/>
  <c r="N1" i="67"/>
  <c r="C121" i="66"/>
  <c r="H105" i="66"/>
  <c r="T104" i="66"/>
  <c r="H104" i="66"/>
  <c r="F104" i="66"/>
  <c r="T103" i="66"/>
  <c r="R103" i="66"/>
  <c r="R104" i="66"/>
  <c r="H103" i="66"/>
  <c r="E103" i="66"/>
  <c r="I96" i="66"/>
  <c r="G96" i="66"/>
  <c r="T96" i="66"/>
  <c r="U96" i="66"/>
  <c r="E96" i="66"/>
  <c r="T95" i="66"/>
  <c r="G95" i="66"/>
  <c r="E95" i="66"/>
  <c r="F88" i="66"/>
  <c r="R88" i="66"/>
  <c r="F87" i="66"/>
  <c r="R87" i="66"/>
  <c r="F86" i="66"/>
  <c r="R86" i="66"/>
  <c r="R81" i="66"/>
  <c r="F81" i="66"/>
  <c r="R80" i="66"/>
  <c r="F80" i="66"/>
  <c r="R79" i="66"/>
  <c r="F79" i="66"/>
  <c r="F78" i="66"/>
  <c r="R77" i="66"/>
  <c r="F77" i="66"/>
  <c r="R73" i="66"/>
  <c r="F73" i="66"/>
  <c r="R72" i="66"/>
  <c r="F72" i="66"/>
  <c r="R71" i="66"/>
  <c r="F71" i="66"/>
  <c r="F70" i="66"/>
  <c r="R68" i="66"/>
  <c r="F68" i="66"/>
  <c r="T65" i="66"/>
  <c r="H65" i="66"/>
  <c r="T62" i="66"/>
  <c r="H62" i="66"/>
  <c r="P59" i="66"/>
  <c r="D59" i="66"/>
  <c r="C59" i="66"/>
  <c r="U58" i="66"/>
  <c r="I58" i="66"/>
  <c r="H58" i="66"/>
  <c r="T58" i="66"/>
  <c r="E58" i="66"/>
  <c r="T57" i="66"/>
  <c r="U57" i="66"/>
  <c r="H57" i="66"/>
  <c r="T56" i="66"/>
  <c r="U56" i="66"/>
  <c r="I56" i="66"/>
  <c r="H56" i="66"/>
  <c r="E56" i="66"/>
  <c r="U55" i="66"/>
  <c r="T55" i="66"/>
  <c r="H55" i="66"/>
  <c r="E55" i="66"/>
  <c r="I55" i="66"/>
  <c r="U54" i="66"/>
  <c r="I54" i="66"/>
  <c r="H54" i="66"/>
  <c r="T54" i="66"/>
  <c r="E54" i="66"/>
  <c r="T53" i="66"/>
  <c r="U53" i="66"/>
  <c r="H53" i="66"/>
  <c r="T52" i="66"/>
  <c r="U52" i="66"/>
  <c r="I52" i="66"/>
  <c r="H52" i="66"/>
  <c r="E52" i="66"/>
  <c r="T51" i="66"/>
  <c r="U51" i="66"/>
  <c r="H51" i="66"/>
  <c r="E51" i="66"/>
  <c r="I51" i="66"/>
  <c r="U50" i="66"/>
  <c r="I50" i="66"/>
  <c r="H50" i="66"/>
  <c r="T50" i="66"/>
  <c r="E50" i="66"/>
  <c r="D43" i="66"/>
  <c r="C43" i="66"/>
  <c r="E42" i="66"/>
  <c r="E41" i="66"/>
  <c r="E40" i="66"/>
  <c r="E39" i="66"/>
  <c r="E38" i="66"/>
  <c r="E37" i="66"/>
  <c r="D29" i="66"/>
  <c r="C29" i="66"/>
  <c r="F28" i="66"/>
  <c r="H28" i="66"/>
  <c r="I28" i="66"/>
  <c r="E28" i="66"/>
  <c r="F27" i="66"/>
  <c r="E27" i="66"/>
  <c r="H27" i="66"/>
  <c r="F26" i="66"/>
  <c r="E26" i="66"/>
  <c r="H26" i="66"/>
  <c r="H25" i="66"/>
  <c r="I25" i="66"/>
  <c r="F25" i="66"/>
  <c r="E25" i="66"/>
  <c r="F24" i="66"/>
  <c r="H24" i="66"/>
  <c r="E24" i="66"/>
  <c r="H23" i="66"/>
  <c r="F23" i="66"/>
  <c r="E23" i="66"/>
  <c r="F22" i="66"/>
  <c r="E22" i="66"/>
  <c r="H22" i="66"/>
  <c r="H21" i="66"/>
  <c r="F21" i="66"/>
  <c r="E21" i="66"/>
  <c r="F20" i="66"/>
  <c r="H20" i="66"/>
  <c r="I20" i="66"/>
  <c r="E20" i="66"/>
  <c r="F19" i="66"/>
  <c r="H19" i="66"/>
  <c r="I19" i="66"/>
  <c r="E19" i="66"/>
  <c r="F18" i="66"/>
  <c r="E18" i="66"/>
  <c r="H18" i="66"/>
  <c r="F17" i="66"/>
  <c r="E17" i="66"/>
  <c r="H17" i="66"/>
  <c r="F16" i="66"/>
  <c r="E16" i="66"/>
  <c r="H16" i="66"/>
  <c r="F15" i="66"/>
  <c r="E15" i="66"/>
  <c r="H15" i="66"/>
  <c r="F14" i="66"/>
  <c r="E14" i="66"/>
  <c r="F13" i="66"/>
  <c r="H13" i="66"/>
  <c r="E13" i="66"/>
  <c r="H8" i="66"/>
  <c r="C8" i="66"/>
  <c r="I16" i="66"/>
  <c r="P4" i="66"/>
  <c r="A3" i="66"/>
  <c r="N3" i="66"/>
  <c r="N1" i="66"/>
  <c r="R68" i="67"/>
  <c r="E27" i="67"/>
  <c r="H27" i="67"/>
  <c r="I27" i="67"/>
  <c r="E23" i="67"/>
  <c r="H23" i="67"/>
  <c r="I23" i="67"/>
  <c r="E19" i="67"/>
  <c r="H19" i="67"/>
  <c r="I19" i="67"/>
  <c r="E18" i="67"/>
  <c r="E24" i="67"/>
  <c r="H24" i="67"/>
  <c r="I24" i="67"/>
  <c r="E21" i="67"/>
  <c r="H21" i="67"/>
  <c r="I21" i="67"/>
  <c r="E14" i="67"/>
  <c r="E26" i="67"/>
  <c r="H26" i="67"/>
  <c r="I26" i="67"/>
  <c r="E28" i="67"/>
  <c r="H28" i="67"/>
  <c r="I28" i="67"/>
  <c r="E16" i="67"/>
  <c r="E15" i="67"/>
  <c r="H15" i="67"/>
  <c r="E13" i="67"/>
  <c r="E25" i="67"/>
  <c r="H25" i="67"/>
  <c r="I25" i="67"/>
  <c r="E22" i="67"/>
  <c r="H22" i="67"/>
  <c r="I22" i="67"/>
  <c r="E20" i="67"/>
  <c r="H20" i="67"/>
  <c r="I20" i="67"/>
  <c r="E17" i="67"/>
  <c r="H17" i="67"/>
  <c r="P88" i="67"/>
  <c r="P86" i="67"/>
  <c r="E39" i="67"/>
  <c r="I39" i="67"/>
  <c r="E40" i="67"/>
  <c r="I40" i="67"/>
  <c r="R78" i="67"/>
  <c r="E42" i="67"/>
  <c r="I42" i="67"/>
  <c r="R70" i="67"/>
  <c r="I104" i="67"/>
  <c r="E37" i="67"/>
  <c r="U59" i="67"/>
  <c r="R77" i="67"/>
  <c r="T95" i="67"/>
  <c r="I95" i="67"/>
  <c r="T103" i="67"/>
  <c r="E103" i="67"/>
  <c r="E58" i="67"/>
  <c r="I58" i="67"/>
  <c r="E54" i="67"/>
  <c r="I54" i="67"/>
  <c r="E50" i="67"/>
  <c r="I103" i="67"/>
  <c r="E105" i="67"/>
  <c r="I105" i="67"/>
  <c r="I13" i="66"/>
  <c r="E29" i="66"/>
  <c r="H14" i="66"/>
  <c r="I14" i="66"/>
  <c r="I18" i="66"/>
  <c r="I22" i="66"/>
  <c r="I26" i="66"/>
  <c r="E88" i="66"/>
  <c r="E87" i="66"/>
  <c r="I15" i="66"/>
  <c r="C87" i="66"/>
  <c r="C88" i="66"/>
  <c r="H88" i="66"/>
  <c r="I17" i="66"/>
  <c r="I24" i="66"/>
  <c r="U59" i="66"/>
  <c r="R70" i="66"/>
  <c r="E86" i="66"/>
  <c r="T8" i="66"/>
  <c r="I21" i="66"/>
  <c r="I23" i="66"/>
  <c r="I40" i="66"/>
  <c r="E43" i="66"/>
  <c r="T105" i="66"/>
  <c r="J14" i="66"/>
  <c r="I27" i="66"/>
  <c r="I37" i="66"/>
  <c r="I41" i="66"/>
  <c r="R78" i="66"/>
  <c r="I39" i="66"/>
  <c r="I103" i="66"/>
  <c r="I38" i="66"/>
  <c r="I42" i="66"/>
  <c r="E105" i="66"/>
  <c r="I105" i="66"/>
  <c r="E104" i="66"/>
  <c r="I104" i="66"/>
  <c r="E57" i="66"/>
  <c r="I57" i="66"/>
  <c r="E53" i="66"/>
  <c r="I95" i="66"/>
  <c r="H104" i="60"/>
  <c r="T104" i="60"/>
  <c r="U104" i="60"/>
  <c r="H103" i="60"/>
  <c r="H105" i="60"/>
  <c r="T105" i="60"/>
  <c r="U105" i="60"/>
  <c r="D59" i="60"/>
  <c r="E58" i="60"/>
  <c r="I58" i="60"/>
  <c r="D29" i="60"/>
  <c r="C32" i="62"/>
  <c r="E33" i="62"/>
  <c r="E36" i="62"/>
  <c r="E108" i="64"/>
  <c r="C121" i="14"/>
  <c r="I121" i="14"/>
  <c r="E7" i="64"/>
  <c r="G7" i="64"/>
  <c r="C121" i="15"/>
  <c r="I121" i="15"/>
  <c r="E9" i="64"/>
  <c r="G9" i="64"/>
  <c r="C121" i="16"/>
  <c r="I121" i="16"/>
  <c r="C121" i="17"/>
  <c r="I121" i="17"/>
  <c r="E25" i="64"/>
  <c r="G25" i="64"/>
  <c r="C121" i="18"/>
  <c r="I121" i="18"/>
  <c r="E27" i="64"/>
  <c r="G27" i="64"/>
  <c r="C121" i="19"/>
  <c r="I121" i="19"/>
  <c r="E29" i="64"/>
  <c r="G29" i="64"/>
  <c r="C121" i="20"/>
  <c r="I121" i="20"/>
  <c r="C121" i="21"/>
  <c r="I121" i="21"/>
  <c r="E33" i="64"/>
  <c r="G33" i="64"/>
  <c r="C121" i="25"/>
  <c r="C121" i="24"/>
  <c r="I121" i="24"/>
  <c r="E37" i="64"/>
  <c r="G37" i="64"/>
  <c r="C121" i="22"/>
  <c r="I121" i="22"/>
  <c r="C121" i="26"/>
  <c r="I121" i="26"/>
  <c r="E41" i="64"/>
  <c r="G41" i="64"/>
  <c r="C121" i="27"/>
  <c r="I121" i="27"/>
  <c r="E43" i="64"/>
  <c r="G43" i="64"/>
  <c r="C121" i="28"/>
  <c r="I121" i="28"/>
  <c r="E45" i="64"/>
  <c r="G45" i="64"/>
  <c r="C121" i="29"/>
  <c r="C121" i="30"/>
  <c r="C121" i="31"/>
  <c r="C121" i="32"/>
  <c r="I121" i="32"/>
  <c r="E58" i="64"/>
  <c r="G58" i="64"/>
  <c r="C121" i="33"/>
  <c r="I121" i="33"/>
  <c r="E60" i="64"/>
  <c r="G60" i="64"/>
  <c r="C121" i="34"/>
  <c r="I121" i="34"/>
  <c r="E62" i="64"/>
  <c r="G62" i="64"/>
  <c r="C121" i="35"/>
  <c r="I121" i="35"/>
  <c r="E64" i="64"/>
  <c r="G64" i="64"/>
  <c r="C121" i="23"/>
  <c r="I121" i="23"/>
  <c r="E68" i="64"/>
  <c r="G68" i="64"/>
  <c r="C121" i="36"/>
  <c r="C121" i="37"/>
  <c r="I121" i="37"/>
  <c r="E72" i="64"/>
  <c r="G72" i="64"/>
  <c r="C121" i="38"/>
  <c r="C121" i="39"/>
  <c r="I121" i="39"/>
  <c r="E76" i="64"/>
  <c r="G76" i="64"/>
  <c r="C121" i="40"/>
  <c r="I121" i="40"/>
  <c r="C121" i="41"/>
  <c r="I121" i="41"/>
  <c r="E80" i="64"/>
  <c r="G80" i="64"/>
  <c r="C121" i="42"/>
  <c r="I121" i="42"/>
  <c r="E82" i="64"/>
  <c r="G82" i="64"/>
  <c r="C121" i="43"/>
  <c r="I121" i="43"/>
  <c r="E84" i="64"/>
  <c r="G84" i="64"/>
  <c r="C121" i="44"/>
  <c r="C121" i="45"/>
  <c r="I121" i="45"/>
  <c r="E88" i="64"/>
  <c r="G88" i="64"/>
  <c r="C121" i="46"/>
  <c r="C121" i="47"/>
  <c r="I121" i="47"/>
  <c r="E92" i="64"/>
  <c r="G92" i="64"/>
  <c r="C121" i="48"/>
  <c r="I121" i="48"/>
  <c r="C121" i="49"/>
  <c r="I121" i="49"/>
  <c r="E96" i="64"/>
  <c r="G96" i="64"/>
  <c r="C121" i="50"/>
  <c r="C121" i="51"/>
  <c r="I121" i="51"/>
  <c r="C121" i="52"/>
  <c r="C121" i="53"/>
  <c r="I121" i="53"/>
  <c r="E104" i="64"/>
  <c r="G104" i="64"/>
  <c r="C121" i="54"/>
  <c r="I121" i="54"/>
  <c r="E106" i="64"/>
  <c r="G106" i="64"/>
  <c r="C121" i="55"/>
  <c r="I121" i="55"/>
  <c r="E109" i="64"/>
  <c r="G109" i="64"/>
  <c r="C121" i="56"/>
  <c r="I121" i="56"/>
  <c r="C121" i="57"/>
  <c r="I121" i="57"/>
  <c r="E113" i="64"/>
  <c r="G113" i="64"/>
  <c r="C121" i="58"/>
  <c r="I121" i="58"/>
  <c r="E115" i="64"/>
  <c r="G115" i="64"/>
  <c r="C121" i="59"/>
  <c r="I121" i="59"/>
  <c r="E117" i="64"/>
  <c r="G117" i="64"/>
  <c r="C121" i="61"/>
  <c r="C121" i="13"/>
  <c r="I121" i="13"/>
  <c r="N3" i="7"/>
  <c r="D117" i="64"/>
  <c r="D115" i="64"/>
  <c r="D113" i="64"/>
  <c r="D111" i="64"/>
  <c r="D109" i="64"/>
  <c r="D108" i="64"/>
  <c r="D106" i="64"/>
  <c r="D104" i="64"/>
  <c r="D102" i="64"/>
  <c r="D100" i="64"/>
  <c r="D98" i="64"/>
  <c r="D96" i="64"/>
  <c r="D94" i="64"/>
  <c r="D92" i="64"/>
  <c r="D90" i="64"/>
  <c r="D88" i="64"/>
  <c r="D86" i="64"/>
  <c r="D84" i="64"/>
  <c r="D82" i="64"/>
  <c r="D80" i="64"/>
  <c r="D78" i="64"/>
  <c r="D76" i="64"/>
  <c r="D74" i="64"/>
  <c r="D72" i="64"/>
  <c r="D70" i="64"/>
  <c r="D68" i="64"/>
  <c r="D64" i="64"/>
  <c r="D62" i="64"/>
  <c r="D60" i="64"/>
  <c r="D58" i="64"/>
  <c r="D56" i="64"/>
  <c r="D51" i="64"/>
  <c r="D48" i="64"/>
  <c r="D45" i="64"/>
  <c r="D43" i="64"/>
  <c r="D41" i="64"/>
  <c r="D39" i="64"/>
  <c r="D37" i="64"/>
  <c r="D35" i="64"/>
  <c r="D33" i="64"/>
  <c r="D31" i="64"/>
  <c r="D29" i="64"/>
  <c r="D27" i="64"/>
  <c r="D25" i="64"/>
  <c r="D15" i="64"/>
  <c r="D9" i="64"/>
  <c r="D7" i="64"/>
  <c r="D30" i="60"/>
  <c r="C30" i="60"/>
  <c r="A3" i="14"/>
  <c r="N3" i="14"/>
  <c r="A3" i="15"/>
  <c r="N3" i="15"/>
  <c r="A3" i="16"/>
  <c r="N3" i="16"/>
  <c r="A3" i="17"/>
  <c r="N3" i="17"/>
  <c r="A3" i="18"/>
  <c r="N3" i="18"/>
  <c r="A3" i="19"/>
  <c r="N3" i="19"/>
  <c r="A3" i="20"/>
  <c r="N3" i="20"/>
  <c r="A3" i="21"/>
  <c r="N3" i="21"/>
  <c r="A3" i="25"/>
  <c r="N3" i="25"/>
  <c r="A3" i="24"/>
  <c r="N3" i="24"/>
  <c r="A3" i="22"/>
  <c r="N3" i="22"/>
  <c r="A3" i="26"/>
  <c r="N3" i="26"/>
  <c r="A3" i="27"/>
  <c r="N3" i="27"/>
  <c r="A3" i="28"/>
  <c r="N3" i="28"/>
  <c r="A3" i="29"/>
  <c r="N3" i="29"/>
  <c r="A3" i="30"/>
  <c r="N3" i="30"/>
  <c r="A3" i="31"/>
  <c r="N3" i="31"/>
  <c r="A3" i="32"/>
  <c r="N3" i="32"/>
  <c r="A3" i="33"/>
  <c r="N3" i="33"/>
  <c r="A3" i="34"/>
  <c r="N3" i="34"/>
  <c r="A3" i="35"/>
  <c r="N3" i="35"/>
  <c r="A3" i="23"/>
  <c r="N3" i="23"/>
  <c r="A3" i="36"/>
  <c r="N3" i="36"/>
  <c r="A3" i="37"/>
  <c r="N3" i="37"/>
  <c r="A3" i="38"/>
  <c r="N3" i="38"/>
  <c r="A3" i="39"/>
  <c r="N3" i="39"/>
  <c r="A3" i="40"/>
  <c r="N3" i="40"/>
  <c r="A3" i="41"/>
  <c r="N3" i="41"/>
  <c r="A3" i="42"/>
  <c r="N3" i="42"/>
  <c r="A3" i="43"/>
  <c r="N3" i="43"/>
  <c r="A3" i="44"/>
  <c r="N3" i="44"/>
  <c r="A3" i="45"/>
  <c r="N3" i="45"/>
  <c r="A3" i="46"/>
  <c r="N3" i="46"/>
  <c r="A3" i="47"/>
  <c r="N3" i="47"/>
  <c r="A3" i="48"/>
  <c r="N3" i="48"/>
  <c r="A3" i="49"/>
  <c r="N3" i="49"/>
  <c r="A3" i="50"/>
  <c r="N3" i="50"/>
  <c r="A3" i="51"/>
  <c r="N3" i="51"/>
  <c r="A3" i="52"/>
  <c r="N3" i="52"/>
  <c r="A3" i="53"/>
  <c r="N3" i="53"/>
  <c r="A3" i="54"/>
  <c r="N3" i="54"/>
  <c r="A3" i="55"/>
  <c r="N3" i="55"/>
  <c r="A3" i="56"/>
  <c r="N3" i="56"/>
  <c r="A3" i="57"/>
  <c r="N3" i="57"/>
  <c r="A3" i="58"/>
  <c r="N3" i="58"/>
  <c r="A3" i="59"/>
  <c r="N3" i="59"/>
  <c r="A3" i="60"/>
  <c r="A3" i="61"/>
  <c r="N3" i="61"/>
  <c r="A3" i="13"/>
  <c r="N3" i="13"/>
  <c r="E24" i="62"/>
  <c r="E14" i="62"/>
  <c r="E18" i="62"/>
  <c r="E19" i="62"/>
  <c r="H104" i="61"/>
  <c r="I104" i="61"/>
  <c r="F104" i="61"/>
  <c r="R103" i="61"/>
  <c r="R104" i="61"/>
  <c r="H103" i="61"/>
  <c r="E103" i="61"/>
  <c r="G96" i="61"/>
  <c r="I96" i="61"/>
  <c r="E96" i="61"/>
  <c r="G95" i="61"/>
  <c r="E95" i="61"/>
  <c r="F88" i="61"/>
  <c r="R88" i="61"/>
  <c r="F87" i="61"/>
  <c r="R87" i="61"/>
  <c r="F86" i="61"/>
  <c r="R86" i="61"/>
  <c r="F81" i="61"/>
  <c r="R81" i="61"/>
  <c r="F80" i="61"/>
  <c r="R80" i="61"/>
  <c r="F79" i="61"/>
  <c r="F78" i="61"/>
  <c r="R78" i="61"/>
  <c r="F77" i="61"/>
  <c r="R77" i="61"/>
  <c r="F73" i="61"/>
  <c r="R73" i="61"/>
  <c r="F72" i="61"/>
  <c r="R72" i="61"/>
  <c r="F71" i="61"/>
  <c r="R71" i="61"/>
  <c r="F70" i="61"/>
  <c r="R70" i="61"/>
  <c r="F68" i="61"/>
  <c r="R68" i="61"/>
  <c r="H65" i="61"/>
  <c r="T65" i="61"/>
  <c r="H62" i="61"/>
  <c r="P59" i="61"/>
  <c r="D59" i="61"/>
  <c r="E105" i="61"/>
  <c r="C59" i="61"/>
  <c r="H58" i="61"/>
  <c r="I58" i="61"/>
  <c r="E58" i="61"/>
  <c r="H57" i="61"/>
  <c r="E57" i="61"/>
  <c r="H56" i="61"/>
  <c r="T56" i="61"/>
  <c r="U56" i="61"/>
  <c r="E56" i="61"/>
  <c r="H55" i="61"/>
  <c r="E55" i="61"/>
  <c r="H54" i="61"/>
  <c r="T54" i="61"/>
  <c r="E54" i="61"/>
  <c r="H53" i="61"/>
  <c r="E53" i="61"/>
  <c r="H52" i="61"/>
  <c r="T52" i="61"/>
  <c r="U52" i="61"/>
  <c r="E52" i="61"/>
  <c r="H51" i="61"/>
  <c r="E51" i="61"/>
  <c r="H50" i="61"/>
  <c r="E50" i="61"/>
  <c r="D43" i="61"/>
  <c r="E41" i="61"/>
  <c r="I41" i="61"/>
  <c r="C43" i="61"/>
  <c r="D29" i="61"/>
  <c r="E26" i="61"/>
  <c r="C29" i="61"/>
  <c r="F28" i="61"/>
  <c r="F27" i="61"/>
  <c r="H27" i="61"/>
  <c r="F26" i="61"/>
  <c r="F25" i="61"/>
  <c r="F24" i="61"/>
  <c r="F23" i="61"/>
  <c r="H23" i="61"/>
  <c r="F22" i="61"/>
  <c r="F21" i="61"/>
  <c r="F20" i="61"/>
  <c r="F19" i="61"/>
  <c r="H19" i="61"/>
  <c r="F18" i="61"/>
  <c r="F17" i="61"/>
  <c r="H17" i="61"/>
  <c r="F16" i="61"/>
  <c r="E16" i="61"/>
  <c r="F15" i="61"/>
  <c r="F14" i="61"/>
  <c r="F13" i="61"/>
  <c r="H8" i="61"/>
  <c r="C8" i="61"/>
  <c r="P4" i="61"/>
  <c r="N1" i="61"/>
  <c r="U110" i="60"/>
  <c r="U109" i="60"/>
  <c r="U108" i="60"/>
  <c r="P105" i="60"/>
  <c r="P104" i="60"/>
  <c r="F104" i="60"/>
  <c r="R103" i="60"/>
  <c r="R104" i="60"/>
  <c r="P103" i="60"/>
  <c r="G96" i="60"/>
  <c r="T96" i="60"/>
  <c r="U96" i="60"/>
  <c r="P95" i="60"/>
  <c r="G95" i="60"/>
  <c r="T95" i="60"/>
  <c r="F88" i="60"/>
  <c r="R88" i="60"/>
  <c r="F87" i="60"/>
  <c r="R87" i="60"/>
  <c r="F86" i="60"/>
  <c r="R86" i="60"/>
  <c r="F81" i="60"/>
  <c r="R81" i="60"/>
  <c r="F80" i="60"/>
  <c r="R80" i="60"/>
  <c r="F79" i="60"/>
  <c r="R79" i="60"/>
  <c r="F78" i="60"/>
  <c r="R78" i="60"/>
  <c r="F77" i="60"/>
  <c r="R77" i="60"/>
  <c r="U75" i="60"/>
  <c r="U74" i="60"/>
  <c r="F73" i="60"/>
  <c r="R73" i="60"/>
  <c r="F72" i="60"/>
  <c r="R72" i="60"/>
  <c r="F71" i="60"/>
  <c r="R71" i="60"/>
  <c r="F70" i="60"/>
  <c r="R70" i="60"/>
  <c r="F68" i="60"/>
  <c r="R68" i="60"/>
  <c r="H65" i="60"/>
  <c r="T65" i="60"/>
  <c r="H62" i="60"/>
  <c r="T62" i="60"/>
  <c r="P59" i="60"/>
  <c r="H58" i="60"/>
  <c r="T58" i="60"/>
  <c r="U58" i="60"/>
  <c r="H57" i="60"/>
  <c r="T57" i="60"/>
  <c r="U57" i="60"/>
  <c r="H56" i="60"/>
  <c r="T56" i="60"/>
  <c r="U56" i="60"/>
  <c r="H55" i="60"/>
  <c r="T55" i="60"/>
  <c r="U55" i="60"/>
  <c r="H54" i="60"/>
  <c r="T54" i="60"/>
  <c r="U54" i="60"/>
  <c r="H53" i="60"/>
  <c r="T53" i="60"/>
  <c r="U53" i="60"/>
  <c r="H52" i="60"/>
  <c r="T52" i="60"/>
  <c r="U52" i="60"/>
  <c r="H51" i="60"/>
  <c r="T51" i="60"/>
  <c r="U51" i="60"/>
  <c r="H50" i="60"/>
  <c r="T50" i="60"/>
  <c r="U50" i="60"/>
  <c r="P42" i="60"/>
  <c r="U42" i="60"/>
  <c r="P41" i="60"/>
  <c r="U41" i="60"/>
  <c r="P40" i="60"/>
  <c r="U40" i="60"/>
  <c r="P39" i="60"/>
  <c r="U39" i="60"/>
  <c r="P38" i="60"/>
  <c r="U38" i="60"/>
  <c r="P37" i="60"/>
  <c r="U37" i="60"/>
  <c r="P28" i="60"/>
  <c r="T28" i="60"/>
  <c r="U28" i="60"/>
  <c r="F28" i="60"/>
  <c r="P27" i="60"/>
  <c r="T27" i="60"/>
  <c r="U27" i="60"/>
  <c r="F27" i="60"/>
  <c r="P26" i="60"/>
  <c r="T26" i="60"/>
  <c r="U26" i="60"/>
  <c r="F26" i="60"/>
  <c r="P25" i="60"/>
  <c r="T25" i="60"/>
  <c r="U25" i="60"/>
  <c r="F25" i="60"/>
  <c r="P24" i="60"/>
  <c r="T24" i="60"/>
  <c r="U24" i="60"/>
  <c r="F24" i="60"/>
  <c r="P23" i="60"/>
  <c r="T23" i="60"/>
  <c r="U23" i="60"/>
  <c r="F23" i="60"/>
  <c r="P22" i="60"/>
  <c r="T22" i="60"/>
  <c r="U22" i="60"/>
  <c r="F22" i="60"/>
  <c r="P21" i="60"/>
  <c r="T21" i="60"/>
  <c r="U21" i="60"/>
  <c r="F21" i="60"/>
  <c r="P20" i="60"/>
  <c r="T20" i="60"/>
  <c r="U20" i="60"/>
  <c r="F20" i="60"/>
  <c r="P19" i="60"/>
  <c r="T19" i="60"/>
  <c r="U19" i="60"/>
  <c r="F19" i="60"/>
  <c r="P18" i="60"/>
  <c r="T18" i="60"/>
  <c r="U18" i="60"/>
  <c r="F18" i="60"/>
  <c r="P17" i="60"/>
  <c r="T17" i="60"/>
  <c r="U17" i="60"/>
  <c r="F17" i="60"/>
  <c r="P16" i="60"/>
  <c r="T16" i="60"/>
  <c r="U16" i="60"/>
  <c r="F16" i="60"/>
  <c r="P15" i="60"/>
  <c r="T15" i="60"/>
  <c r="F15" i="60"/>
  <c r="P14" i="60"/>
  <c r="F14" i="60"/>
  <c r="P13" i="60"/>
  <c r="T13" i="60"/>
  <c r="F13" i="60"/>
  <c r="H8" i="60"/>
  <c r="C8" i="60"/>
  <c r="P4" i="60"/>
  <c r="N1" i="60"/>
  <c r="H104" i="59"/>
  <c r="T104" i="59"/>
  <c r="F104" i="59"/>
  <c r="I104" i="59"/>
  <c r="R103" i="59"/>
  <c r="R104" i="59"/>
  <c r="H103" i="59"/>
  <c r="T103" i="59"/>
  <c r="G96" i="59"/>
  <c r="I96" i="59"/>
  <c r="E96" i="59"/>
  <c r="G95" i="59"/>
  <c r="T95" i="59"/>
  <c r="E95" i="59"/>
  <c r="I95" i="59"/>
  <c r="F88" i="59"/>
  <c r="R88" i="59"/>
  <c r="F87" i="59"/>
  <c r="R87" i="59"/>
  <c r="F86" i="59"/>
  <c r="R86" i="59"/>
  <c r="F81" i="59"/>
  <c r="R81" i="59"/>
  <c r="F80" i="59"/>
  <c r="R80" i="59"/>
  <c r="F79" i="59"/>
  <c r="R79" i="59"/>
  <c r="F78" i="59"/>
  <c r="R78" i="59"/>
  <c r="F77" i="59"/>
  <c r="R77" i="59"/>
  <c r="F73" i="59"/>
  <c r="R73" i="59"/>
  <c r="F72" i="59"/>
  <c r="F71" i="59"/>
  <c r="R71" i="59"/>
  <c r="F70" i="59"/>
  <c r="R70" i="59"/>
  <c r="F68" i="59"/>
  <c r="R68" i="59"/>
  <c r="H65" i="59"/>
  <c r="T65" i="59"/>
  <c r="H62" i="59"/>
  <c r="T62" i="59"/>
  <c r="P59" i="59"/>
  <c r="D59" i="59"/>
  <c r="E105" i="59"/>
  <c r="C59" i="59"/>
  <c r="H58" i="59"/>
  <c r="H57" i="59"/>
  <c r="H56" i="59"/>
  <c r="H55" i="59"/>
  <c r="E55" i="59"/>
  <c r="H54" i="59"/>
  <c r="H53" i="59"/>
  <c r="T53" i="59"/>
  <c r="U53" i="59"/>
  <c r="H52" i="59"/>
  <c r="E52" i="59"/>
  <c r="H51" i="59"/>
  <c r="H50" i="59"/>
  <c r="T50" i="59"/>
  <c r="U50" i="59"/>
  <c r="D43" i="59"/>
  <c r="C43" i="59"/>
  <c r="D29" i="59"/>
  <c r="C29" i="59"/>
  <c r="F28" i="59"/>
  <c r="E28" i="59"/>
  <c r="F27" i="59"/>
  <c r="E27" i="59"/>
  <c r="F26" i="59"/>
  <c r="E26" i="59"/>
  <c r="F25" i="59"/>
  <c r="E25" i="59"/>
  <c r="F24" i="59"/>
  <c r="E24" i="59"/>
  <c r="F23" i="59"/>
  <c r="E23" i="59"/>
  <c r="F22" i="59"/>
  <c r="E22" i="59"/>
  <c r="F21" i="59"/>
  <c r="E21" i="59"/>
  <c r="F20" i="59"/>
  <c r="E20" i="59"/>
  <c r="F19" i="59"/>
  <c r="E19" i="59"/>
  <c r="F18" i="59"/>
  <c r="E18" i="59"/>
  <c r="F17" i="59"/>
  <c r="E17" i="59"/>
  <c r="F16" i="59"/>
  <c r="E16" i="59"/>
  <c r="F15" i="59"/>
  <c r="E15" i="59"/>
  <c r="F14" i="59"/>
  <c r="E14" i="59"/>
  <c r="F13" i="59"/>
  <c r="E13" i="59"/>
  <c r="H8" i="59"/>
  <c r="C8" i="59"/>
  <c r="P4" i="59"/>
  <c r="N1" i="59"/>
  <c r="T104" i="58"/>
  <c r="H104" i="58"/>
  <c r="F104" i="58"/>
  <c r="R103" i="58"/>
  <c r="R104" i="58"/>
  <c r="H103" i="58"/>
  <c r="T103" i="58"/>
  <c r="G96" i="58"/>
  <c r="T96" i="58"/>
  <c r="U96" i="58"/>
  <c r="E96" i="58"/>
  <c r="G95" i="58"/>
  <c r="T95" i="58"/>
  <c r="E95" i="58"/>
  <c r="F88" i="58"/>
  <c r="R88" i="58"/>
  <c r="F87" i="58"/>
  <c r="R87" i="58"/>
  <c r="F86" i="58"/>
  <c r="R86" i="58"/>
  <c r="F81" i="58"/>
  <c r="R81" i="58"/>
  <c r="F80" i="58"/>
  <c r="F79" i="58"/>
  <c r="R79" i="58"/>
  <c r="F78" i="58"/>
  <c r="R77" i="58"/>
  <c r="F77" i="58"/>
  <c r="F73" i="58"/>
  <c r="R73" i="58"/>
  <c r="F72" i="58"/>
  <c r="R72" i="58"/>
  <c r="F71" i="58"/>
  <c r="R71" i="58"/>
  <c r="F70" i="58"/>
  <c r="F68" i="58"/>
  <c r="R68" i="58"/>
  <c r="H65" i="58"/>
  <c r="T65" i="58"/>
  <c r="H62" i="58"/>
  <c r="T62" i="58"/>
  <c r="T63" i="58"/>
  <c r="T71" i="58"/>
  <c r="P59" i="58"/>
  <c r="D59" i="58"/>
  <c r="C59" i="58"/>
  <c r="H58" i="58"/>
  <c r="H57" i="58"/>
  <c r="T57" i="58"/>
  <c r="U57" i="58"/>
  <c r="H56" i="58"/>
  <c r="H55" i="58"/>
  <c r="I55" i="58"/>
  <c r="E55" i="58"/>
  <c r="H54" i="58"/>
  <c r="H53" i="58"/>
  <c r="H52" i="58"/>
  <c r="H51" i="58"/>
  <c r="H50" i="58"/>
  <c r="T50" i="58"/>
  <c r="U50" i="58"/>
  <c r="D43" i="58"/>
  <c r="C43" i="58"/>
  <c r="E39" i="58"/>
  <c r="I39" i="58"/>
  <c r="D29" i="58"/>
  <c r="C29" i="58"/>
  <c r="F28" i="58"/>
  <c r="E28" i="58"/>
  <c r="F27" i="58"/>
  <c r="H27" i="58"/>
  <c r="I27" i="58"/>
  <c r="E27" i="58"/>
  <c r="F26" i="58"/>
  <c r="E26" i="58"/>
  <c r="F25" i="58"/>
  <c r="H25" i="58"/>
  <c r="I25" i="58"/>
  <c r="E25" i="58"/>
  <c r="F24" i="58"/>
  <c r="E24" i="58"/>
  <c r="F23" i="58"/>
  <c r="H23" i="58"/>
  <c r="I23" i="58"/>
  <c r="E23" i="58"/>
  <c r="F22" i="58"/>
  <c r="E22" i="58"/>
  <c r="F21" i="58"/>
  <c r="H21" i="58"/>
  <c r="I21" i="58"/>
  <c r="E21" i="58"/>
  <c r="F20" i="58"/>
  <c r="E20" i="58"/>
  <c r="F19" i="58"/>
  <c r="H19" i="58"/>
  <c r="E19" i="58"/>
  <c r="F18" i="58"/>
  <c r="E18" i="58"/>
  <c r="F17" i="58"/>
  <c r="H17" i="58"/>
  <c r="F16" i="58"/>
  <c r="F15" i="58"/>
  <c r="F14" i="58"/>
  <c r="E14" i="58"/>
  <c r="F13" i="58"/>
  <c r="E13" i="58"/>
  <c r="H8" i="58"/>
  <c r="T8" i="58"/>
  <c r="C8" i="58"/>
  <c r="P4" i="58"/>
  <c r="N1" i="58"/>
  <c r="H104" i="57"/>
  <c r="F104" i="57"/>
  <c r="R103" i="57"/>
  <c r="R104" i="57"/>
  <c r="H103" i="57"/>
  <c r="G96" i="57"/>
  <c r="T96" i="57"/>
  <c r="U96" i="57"/>
  <c r="E96" i="57"/>
  <c r="G95" i="57"/>
  <c r="E95" i="57"/>
  <c r="F88" i="57"/>
  <c r="R88" i="57"/>
  <c r="F87" i="57"/>
  <c r="R87" i="57"/>
  <c r="F86" i="57"/>
  <c r="R86" i="57"/>
  <c r="F81" i="57"/>
  <c r="R81" i="57"/>
  <c r="F80" i="57"/>
  <c r="R80" i="57"/>
  <c r="F79" i="57"/>
  <c r="F78" i="57"/>
  <c r="R78" i="57"/>
  <c r="F77" i="57"/>
  <c r="R77" i="57"/>
  <c r="F73" i="57"/>
  <c r="R73" i="57"/>
  <c r="R72" i="57"/>
  <c r="F72" i="57"/>
  <c r="F71" i="57"/>
  <c r="F70" i="57"/>
  <c r="R70" i="57"/>
  <c r="F68" i="57"/>
  <c r="R68" i="57"/>
  <c r="H65" i="57"/>
  <c r="T65" i="57"/>
  <c r="H62" i="57"/>
  <c r="T62" i="57"/>
  <c r="P59" i="57"/>
  <c r="D59" i="57"/>
  <c r="C59" i="57"/>
  <c r="H58" i="57"/>
  <c r="E58" i="57"/>
  <c r="H57" i="57"/>
  <c r="H56" i="57"/>
  <c r="E56" i="57"/>
  <c r="H55" i="57"/>
  <c r="T55" i="57"/>
  <c r="U55" i="57"/>
  <c r="H54" i="57"/>
  <c r="E54" i="57"/>
  <c r="H53" i="57"/>
  <c r="H52" i="57"/>
  <c r="I52" i="57"/>
  <c r="H51" i="57"/>
  <c r="H50" i="57"/>
  <c r="D43" i="57"/>
  <c r="C43" i="57"/>
  <c r="D29" i="57"/>
  <c r="E18" i="57"/>
  <c r="E27" i="57"/>
  <c r="C29" i="57"/>
  <c r="F28" i="57"/>
  <c r="F27" i="57"/>
  <c r="H27" i="57"/>
  <c r="F26" i="57"/>
  <c r="F25" i="57"/>
  <c r="F24" i="57"/>
  <c r="F23" i="57"/>
  <c r="F22" i="57"/>
  <c r="H22" i="57"/>
  <c r="F21" i="57"/>
  <c r="F20" i="57"/>
  <c r="F19" i="57"/>
  <c r="F18" i="57"/>
  <c r="H18" i="57"/>
  <c r="I18" i="57"/>
  <c r="F17" i="57"/>
  <c r="H17" i="57"/>
  <c r="I17" i="57"/>
  <c r="F16" i="57"/>
  <c r="F15" i="57"/>
  <c r="F14" i="57"/>
  <c r="F13" i="57"/>
  <c r="H13" i="57"/>
  <c r="C86" i="57"/>
  <c r="H8" i="57"/>
  <c r="C8" i="57"/>
  <c r="P4" i="57"/>
  <c r="N1" i="57"/>
  <c r="H104" i="56"/>
  <c r="T104" i="56"/>
  <c r="F104" i="56"/>
  <c r="I104" i="56"/>
  <c r="R103" i="56"/>
  <c r="R104" i="56"/>
  <c r="H103" i="56"/>
  <c r="G96" i="56"/>
  <c r="T96" i="56"/>
  <c r="U96" i="56"/>
  <c r="E96" i="56"/>
  <c r="G95" i="56"/>
  <c r="T95" i="56"/>
  <c r="U95" i="56"/>
  <c r="E95" i="56"/>
  <c r="F88" i="56"/>
  <c r="R88" i="56"/>
  <c r="F87" i="56"/>
  <c r="F86" i="56"/>
  <c r="R86" i="56"/>
  <c r="F81" i="56"/>
  <c r="R81" i="56"/>
  <c r="F80" i="56"/>
  <c r="R80" i="56"/>
  <c r="F79" i="56"/>
  <c r="R79" i="56"/>
  <c r="F78" i="56"/>
  <c r="R78" i="56"/>
  <c r="F77" i="56"/>
  <c r="F73" i="56"/>
  <c r="R73" i="56"/>
  <c r="F72" i="56"/>
  <c r="R72" i="56"/>
  <c r="F71" i="56"/>
  <c r="F70" i="56"/>
  <c r="R70" i="56"/>
  <c r="F68" i="56"/>
  <c r="R68" i="56"/>
  <c r="H65" i="56"/>
  <c r="T65" i="56"/>
  <c r="H62" i="56"/>
  <c r="T62" i="56"/>
  <c r="P59" i="56"/>
  <c r="D59" i="56"/>
  <c r="C59" i="56"/>
  <c r="H58" i="56"/>
  <c r="T58" i="56"/>
  <c r="U58" i="56"/>
  <c r="H57" i="56"/>
  <c r="H56" i="56"/>
  <c r="H55" i="56"/>
  <c r="H54" i="56"/>
  <c r="I54" i="56"/>
  <c r="T54" i="56"/>
  <c r="U54" i="56"/>
  <c r="H53" i="56"/>
  <c r="H52" i="56"/>
  <c r="T52" i="56"/>
  <c r="U52" i="56"/>
  <c r="H51" i="56"/>
  <c r="H50" i="56"/>
  <c r="D43" i="56"/>
  <c r="E42" i="56"/>
  <c r="C43" i="56"/>
  <c r="D29" i="56"/>
  <c r="C29" i="56"/>
  <c r="F28" i="56"/>
  <c r="F27" i="56"/>
  <c r="E27" i="56"/>
  <c r="F26" i="56"/>
  <c r="F25" i="56"/>
  <c r="F24" i="56"/>
  <c r="E24" i="56"/>
  <c r="F23" i="56"/>
  <c r="E23" i="56"/>
  <c r="F22" i="56"/>
  <c r="F21" i="56"/>
  <c r="F20" i="56"/>
  <c r="H20" i="56"/>
  <c r="E20" i="56"/>
  <c r="F19" i="56"/>
  <c r="E19" i="56"/>
  <c r="F18" i="56"/>
  <c r="F17" i="56"/>
  <c r="F16" i="56"/>
  <c r="F15" i="56"/>
  <c r="F14" i="56"/>
  <c r="F13" i="56"/>
  <c r="E13" i="56"/>
  <c r="H8" i="56"/>
  <c r="E88" i="56"/>
  <c r="C8" i="56"/>
  <c r="P4" i="56"/>
  <c r="N1" i="56"/>
  <c r="H104" i="55"/>
  <c r="T104" i="55"/>
  <c r="F104" i="55"/>
  <c r="I104" i="55"/>
  <c r="R103" i="55"/>
  <c r="R104" i="55"/>
  <c r="H103" i="55"/>
  <c r="T103" i="55"/>
  <c r="G96" i="55"/>
  <c r="T96" i="55"/>
  <c r="U96" i="55"/>
  <c r="E96" i="55"/>
  <c r="G95" i="55"/>
  <c r="E95" i="55"/>
  <c r="F88" i="55"/>
  <c r="R88" i="55"/>
  <c r="F87" i="55"/>
  <c r="R87" i="55"/>
  <c r="F86" i="55"/>
  <c r="R86" i="55"/>
  <c r="F81" i="55"/>
  <c r="R81" i="55"/>
  <c r="F80" i="55"/>
  <c r="R80" i="55"/>
  <c r="F79" i="55"/>
  <c r="R79" i="55"/>
  <c r="F78" i="55"/>
  <c r="R78" i="55"/>
  <c r="F77" i="55"/>
  <c r="R77" i="55"/>
  <c r="F73" i="55"/>
  <c r="R73" i="55"/>
  <c r="F72" i="55"/>
  <c r="R72" i="55"/>
  <c r="F71" i="55"/>
  <c r="R71" i="55"/>
  <c r="F70" i="55"/>
  <c r="R70" i="55"/>
  <c r="F68" i="55"/>
  <c r="R68" i="55"/>
  <c r="H65" i="55"/>
  <c r="T65" i="55"/>
  <c r="H62" i="55"/>
  <c r="P59" i="55"/>
  <c r="D59" i="55"/>
  <c r="E55" i="55"/>
  <c r="E105" i="55"/>
  <c r="C59" i="55"/>
  <c r="H58" i="55"/>
  <c r="T58" i="55"/>
  <c r="U58" i="55"/>
  <c r="H57" i="55"/>
  <c r="H56" i="55"/>
  <c r="H55" i="55"/>
  <c r="H54" i="55"/>
  <c r="T54" i="55"/>
  <c r="U54" i="55"/>
  <c r="H53" i="55"/>
  <c r="E53" i="55"/>
  <c r="H52" i="55"/>
  <c r="E52" i="55"/>
  <c r="H51" i="55"/>
  <c r="T51" i="55"/>
  <c r="U51" i="55"/>
  <c r="H50" i="55"/>
  <c r="D43" i="55"/>
  <c r="E39" i="55"/>
  <c r="E42" i="55"/>
  <c r="I42" i="55"/>
  <c r="C43" i="55"/>
  <c r="E41" i="55"/>
  <c r="E40" i="55"/>
  <c r="E38" i="55"/>
  <c r="E37" i="55"/>
  <c r="D29" i="55"/>
  <c r="E26" i="55"/>
  <c r="C29" i="55"/>
  <c r="F28" i="55"/>
  <c r="F27" i="55"/>
  <c r="H27" i="55"/>
  <c r="F26" i="55"/>
  <c r="H26" i="55"/>
  <c r="F25" i="55"/>
  <c r="F24" i="55"/>
  <c r="E24" i="55"/>
  <c r="F23" i="55"/>
  <c r="F22" i="55"/>
  <c r="F21" i="55"/>
  <c r="F20" i="55"/>
  <c r="H20" i="55"/>
  <c r="I20" i="55"/>
  <c r="F19" i="55"/>
  <c r="F18" i="55"/>
  <c r="F17" i="55"/>
  <c r="F16" i="55"/>
  <c r="F15" i="55"/>
  <c r="F14" i="55"/>
  <c r="E14" i="55"/>
  <c r="F13" i="55"/>
  <c r="H8" i="55"/>
  <c r="E86" i="55"/>
  <c r="C8" i="55"/>
  <c r="P4" i="55"/>
  <c r="N1" i="55"/>
  <c r="H104" i="54"/>
  <c r="T104" i="54"/>
  <c r="U104" i="54"/>
  <c r="F104" i="54"/>
  <c r="R103" i="54"/>
  <c r="R104" i="54"/>
  <c r="H103" i="54"/>
  <c r="G96" i="54"/>
  <c r="E96" i="54"/>
  <c r="G95" i="54"/>
  <c r="E95" i="54"/>
  <c r="F88" i="54"/>
  <c r="R88" i="54"/>
  <c r="F87" i="54"/>
  <c r="R87" i="54"/>
  <c r="F86" i="54"/>
  <c r="R86" i="54"/>
  <c r="F81" i="54"/>
  <c r="R81" i="54"/>
  <c r="F80" i="54"/>
  <c r="R80" i="54"/>
  <c r="F79" i="54"/>
  <c r="R79" i="54"/>
  <c r="F78" i="54"/>
  <c r="R78" i="54"/>
  <c r="F77" i="54"/>
  <c r="R77" i="54"/>
  <c r="F73" i="54"/>
  <c r="R73" i="54"/>
  <c r="F72" i="54"/>
  <c r="F71" i="54"/>
  <c r="R71" i="54"/>
  <c r="F70" i="54"/>
  <c r="R70" i="54"/>
  <c r="F68" i="54"/>
  <c r="R68" i="54"/>
  <c r="H65" i="54"/>
  <c r="T65" i="54"/>
  <c r="H62" i="54"/>
  <c r="T62" i="54"/>
  <c r="P59" i="54"/>
  <c r="D59" i="54"/>
  <c r="E56" i="54"/>
  <c r="C59" i="54"/>
  <c r="H58" i="54"/>
  <c r="H57" i="54"/>
  <c r="T57" i="54"/>
  <c r="U57" i="54"/>
  <c r="H56" i="54"/>
  <c r="H55" i="54"/>
  <c r="E55" i="54"/>
  <c r="H54" i="54"/>
  <c r="H53" i="54"/>
  <c r="T53" i="54"/>
  <c r="U53" i="54"/>
  <c r="H52" i="54"/>
  <c r="H51" i="54"/>
  <c r="T51" i="54"/>
  <c r="U51" i="54"/>
  <c r="H50" i="54"/>
  <c r="T50" i="54"/>
  <c r="U50" i="54"/>
  <c r="D43" i="54"/>
  <c r="E37" i="54"/>
  <c r="C43" i="54"/>
  <c r="D29" i="54"/>
  <c r="C29" i="54"/>
  <c r="F28" i="54"/>
  <c r="E28" i="54"/>
  <c r="F27" i="54"/>
  <c r="E27" i="54"/>
  <c r="F26" i="54"/>
  <c r="H26" i="54"/>
  <c r="E26" i="54"/>
  <c r="F25" i="54"/>
  <c r="E25" i="54"/>
  <c r="F24" i="54"/>
  <c r="H24" i="54"/>
  <c r="C88" i="54"/>
  <c r="H88" i="54"/>
  <c r="E24" i="54"/>
  <c r="F23" i="54"/>
  <c r="H23" i="54"/>
  <c r="E23" i="54"/>
  <c r="F22" i="54"/>
  <c r="H22" i="54"/>
  <c r="E22" i="54"/>
  <c r="F21" i="54"/>
  <c r="E21" i="54"/>
  <c r="F20" i="54"/>
  <c r="H20" i="54"/>
  <c r="E20" i="54"/>
  <c r="F19" i="54"/>
  <c r="E19" i="54"/>
  <c r="F18" i="54"/>
  <c r="E18" i="54"/>
  <c r="F17" i="54"/>
  <c r="E17" i="54"/>
  <c r="F16" i="54"/>
  <c r="H16" i="54"/>
  <c r="E16" i="54"/>
  <c r="F15" i="54"/>
  <c r="H15" i="54"/>
  <c r="E15" i="54"/>
  <c r="F14" i="54"/>
  <c r="H14" i="54"/>
  <c r="E14" i="54"/>
  <c r="F13" i="54"/>
  <c r="H13" i="54"/>
  <c r="E13" i="54"/>
  <c r="H8" i="54"/>
  <c r="E86" i="54"/>
  <c r="C8" i="54"/>
  <c r="P4" i="54"/>
  <c r="N1" i="54"/>
  <c r="H104" i="53"/>
  <c r="T104" i="53"/>
  <c r="F104" i="53"/>
  <c r="R103" i="53"/>
  <c r="H103" i="53"/>
  <c r="G96" i="53"/>
  <c r="E96" i="53"/>
  <c r="G95" i="53"/>
  <c r="E95" i="53"/>
  <c r="F88" i="53"/>
  <c r="R88" i="53"/>
  <c r="F87" i="53"/>
  <c r="R87" i="53"/>
  <c r="F86" i="53"/>
  <c r="R86" i="53"/>
  <c r="F81" i="53"/>
  <c r="F80" i="53"/>
  <c r="R80" i="53"/>
  <c r="F79" i="53"/>
  <c r="F78" i="53"/>
  <c r="R78" i="53"/>
  <c r="F77" i="53"/>
  <c r="F73" i="53"/>
  <c r="R73" i="53"/>
  <c r="F72" i="53"/>
  <c r="R72" i="53"/>
  <c r="U72" i="53"/>
  <c r="F71" i="53"/>
  <c r="R71" i="53"/>
  <c r="R70" i="53"/>
  <c r="F70" i="53"/>
  <c r="F68" i="53"/>
  <c r="H65" i="53"/>
  <c r="T65" i="53"/>
  <c r="H62" i="53"/>
  <c r="T62" i="53"/>
  <c r="P59" i="53"/>
  <c r="D59" i="53"/>
  <c r="C59" i="53"/>
  <c r="H58" i="53"/>
  <c r="H57" i="53"/>
  <c r="H56" i="53"/>
  <c r="H55" i="53"/>
  <c r="H54" i="53"/>
  <c r="H53" i="53"/>
  <c r="H52" i="53"/>
  <c r="H51" i="53"/>
  <c r="I51" i="53"/>
  <c r="H50" i="53"/>
  <c r="D43" i="53"/>
  <c r="E39" i="53"/>
  <c r="C43" i="53"/>
  <c r="D29" i="53"/>
  <c r="C29" i="53"/>
  <c r="F28" i="53"/>
  <c r="F27" i="53"/>
  <c r="F26" i="53"/>
  <c r="F25" i="53"/>
  <c r="F24" i="53"/>
  <c r="F23" i="53"/>
  <c r="F22" i="53"/>
  <c r="F21" i="53"/>
  <c r="F20" i="53"/>
  <c r="F19" i="53"/>
  <c r="F18" i="53"/>
  <c r="H18" i="53"/>
  <c r="F17" i="53"/>
  <c r="F16" i="53"/>
  <c r="F15" i="53"/>
  <c r="F14" i="53"/>
  <c r="H14" i="53"/>
  <c r="F13" i="53"/>
  <c r="H8" i="53"/>
  <c r="C8" i="53"/>
  <c r="P4" i="53"/>
  <c r="N1" i="53"/>
  <c r="H104" i="52"/>
  <c r="F104" i="52"/>
  <c r="R103" i="52"/>
  <c r="R104" i="52"/>
  <c r="H103" i="52"/>
  <c r="G96" i="52"/>
  <c r="E96" i="52"/>
  <c r="G95" i="52"/>
  <c r="E95" i="52"/>
  <c r="F88" i="52"/>
  <c r="R88" i="52"/>
  <c r="F87" i="52"/>
  <c r="R87" i="52"/>
  <c r="F86" i="52"/>
  <c r="R86" i="52"/>
  <c r="F81" i="52"/>
  <c r="R81" i="52"/>
  <c r="F80" i="52"/>
  <c r="R80" i="52"/>
  <c r="F79" i="52"/>
  <c r="R79" i="52"/>
  <c r="F78" i="52"/>
  <c r="R78" i="52"/>
  <c r="F77" i="52"/>
  <c r="R77" i="52"/>
  <c r="F73" i="52"/>
  <c r="R73" i="52"/>
  <c r="F72" i="52"/>
  <c r="R72" i="52"/>
  <c r="F71" i="52"/>
  <c r="R71" i="52"/>
  <c r="F70" i="52"/>
  <c r="R70" i="52"/>
  <c r="F68" i="52"/>
  <c r="R68" i="52"/>
  <c r="H65" i="52"/>
  <c r="T65" i="52"/>
  <c r="H62" i="52"/>
  <c r="T62" i="52"/>
  <c r="P59" i="52"/>
  <c r="D59" i="52"/>
  <c r="C59" i="52"/>
  <c r="H58" i="52"/>
  <c r="H57" i="52"/>
  <c r="H56" i="52"/>
  <c r="H55" i="52"/>
  <c r="H54" i="52"/>
  <c r="T54" i="52"/>
  <c r="U54" i="52"/>
  <c r="H53" i="52"/>
  <c r="H52" i="52"/>
  <c r="H51" i="52"/>
  <c r="H50" i="52"/>
  <c r="T50" i="52"/>
  <c r="U50" i="52"/>
  <c r="D43" i="52"/>
  <c r="E42" i="52"/>
  <c r="C43" i="52"/>
  <c r="E41" i="52"/>
  <c r="I41" i="52"/>
  <c r="E39" i="52"/>
  <c r="E37" i="52"/>
  <c r="D29" i="52"/>
  <c r="C29" i="52"/>
  <c r="F28" i="52"/>
  <c r="F27" i="52"/>
  <c r="F26" i="52"/>
  <c r="F25" i="52"/>
  <c r="F24" i="52"/>
  <c r="H24" i="52"/>
  <c r="F23" i="52"/>
  <c r="E23" i="52"/>
  <c r="F22" i="52"/>
  <c r="E22" i="52"/>
  <c r="F21" i="52"/>
  <c r="E21" i="52"/>
  <c r="F20" i="52"/>
  <c r="E20" i="52"/>
  <c r="F19" i="52"/>
  <c r="E19" i="52"/>
  <c r="F18" i="52"/>
  <c r="F17" i="52"/>
  <c r="F16" i="52"/>
  <c r="F15" i="52"/>
  <c r="H15" i="52"/>
  <c r="F14" i="52"/>
  <c r="E14" i="52"/>
  <c r="F13" i="52"/>
  <c r="H13" i="52"/>
  <c r="I13" i="52"/>
  <c r="E13" i="52"/>
  <c r="H8" i="52"/>
  <c r="C8" i="52"/>
  <c r="P4" i="52"/>
  <c r="N1" i="52"/>
  <c r="H104" i="51"/>
  <c r="I104" i="51"/>
  <c r="F104" i="51"/>
  <c r="R103" i="51"/>
  <c r="R104" i="51"/>
  <c r="H103" i="51"/>
  <c r="G96" i="51"/>
  <c r="E96" i="51"/>
  <c r="G95" i="51"/>
  <c r="E95" i="51"/>
  <c r="F88" i="51"/>
  <c r="R88" i="51"/>
  <c r="F87" i="51"/>
  <c r="R87" i="51"/>
  <c r="F86" i="51"/>
  <c r="R86" i="51"/>
  <c r="F81" i="51"/>
  <c r="R81" i="51"/>
  <c r="F80" i="51"/>
  <c r="R80" i="51"/>
  <c r="F79" i="51"/>
  <c r="R79" i="51"/>
  <c r="F78" i="51"/>
  <c r="R78" i="51"/>
  <c r="F77" i="51"/>
  <c r="R77" i="51"/>
  <c r="U75" i="51"/>
  <c r="F73" i="51"/>
  <c r="F72" i="51"/>
  <c r="R72" i="51"/>
  <c r="F71" i="51"/>
  <c r="F70" i="51"/>
  <c r="F68" i="51"/>
  <c r="R68" i="51"/>
  <c r="H65" i="51"/>
  <c r="T65" i="51"/>
  <c r="H62" i="51"/>
  <c r="T62" i="51"/>
  <c r="P59" i="51"/>
  <c r="D59" i="51"/>
  <c r="E105" i="51"/>
  <c r="C59" i="51"/>
  <c r="H58" i="51"/>
  <c r="H57" i="51"/>
  <c r="H56" i="51"/>
  <c r="H55" i="51"/>
  <c r="E55" i="51"/>
  <c r="H54" i="51"/>
  <c r="T54" i="51"/>
  <c r="U54" i="51"/>
  <c r="H53" i="51"/>
  <c r="T53" i="51"/>
  <c r="U53" i="51"/>
  <c r="H52" i="51"/>
  <c r="H51" i="51"/>
  <c r="T51" i="51"/>
  <c r="U51" i="51"/>
  <c r="H50" i="51"/>
  <c r="T50" i="51"/>
  <c r="U50" i="51"/>
  <c r="D43" i="51"/>
  <c r="C43" i="51"/>
  <c r="E38" i="51"/>
  <c r="D29" i="51"/>
  <c r="C29" i="51"/>
  <c r="F28" i="51"/>
  <c r="H28" i="51"/>
  <c r="I28" i="51"/>
  <c r="E28" i="51"/>
  <c r="F27" i="51"/>
  <c r="H27" i="51"/>
  <c r="E27" i="51"/>
  <c r="F26" i="51"/>
  <c r="H26" i="51"/>
  <c r="I26" i="51"/>
  <c r="E26" i="51"/>
  <c r="F25" i="51"/>
  <c r="E25" i="51"/>
  <c r="P24" i="51"/>
  <c r="T24" i="51"/>
  <c r="F24" i="51"/>
  <c r="H24" i="51"/>
  <c r="E24" i="51"/>
  <c r="F23" i="51"/>
  <c r="E23" i="51"/>
  <c r="F22" i="51"/>
  <c r="E22" i="51"/>
  <c r="P21" i="51"/>
  <c r="T21" i="51"/>
  <c r="F21" i="51"/>
  <c r="E21" i="51"/>
  <c r="F20" i="51"/>
  <c r="E20" i="51"/>
  <c r="F19" i="51"/>
  <c r="E19" i="51"/>
  <c r="F18" i="51"/>
  <c r="E18" i="51"/>
  <c r="F17" i="51"/>
  <c r="H17" i="51"/>
  <c r="E17" i="51"/>
  <c r="F16" i="51"/>
  <c r="E16" i="51"/>
  <c r="F15" i="51"/>
  <c r="H15" i="51"/>
  <c r="E15" i="51"/>
  <c r="F14" i="51"/>
  <c r="E14" i="51"/>
  <c r="F13" i="51"/>
  <c r="E13" i="51"/>
  <c r="H8" i="51"/>
  <c r="C8" i="51"/>
  <c r="U28" i="51"/>
  <c r="P4" i="51"/>
  <c r="N1" i="51"/>
  <c r="H104" i="50"/>
  <c r="F104" i="50"/>
  <c r="R103" i="50"/>
  <c r="R104" i="50"/>
  <c r="H103" i="50"/>
  <c r="H105" i="50"/>
  <c r="G96" i="50"/>
  <c r="T96" i="50"/>
  <c r="U96" i="50"/>
  <c r="E96" i="50"/>
  <c r="G95" i="50"/>
  <c r="E95" i="50"/>
  <c r="F88" i="50"/>
  <c r="R88" i="50"/>
  <c r="F87" i="50"/>
  <c r="R87" i="50"/>
  <c r="F86" i="50"/>
  <c r="R86" i="50"/>
  <c r="F81" i="50"/>
  <c r="R81" i="50"/>
  <c r="F80" i="50"/>
  <c r="R80" i="50"/>
  <c r="F79" i="50"/>
  <c r="R79" i="50"/>
  <c r="F78" i="50"/>
  <c r="R78" i="50"/>
  <c r="F77" i="50"/>
  <c r="R77" i="50"/>
  <c r="F73" i="50"/>
  <c r="R73" i="50"/>
  <c r="F72" i="50"/>
  <c r="R72" i="50"/>
  <c r="F71" i="50"/>
  <c r="F70" i="50"/>
  <c r="R70" i="50"/>
  <c r="F68" i="50"/>
  <c r="R68" i="50"/>
  <c r="H65" i="50"/>
  <c r="T65" i="50"/>
  <c r="H62" i="50"/>
  <c r="P59" i="50"/>
  <c r="D59" i="50"/>
  <c r="E105" i="50"/>
  <c r="C59" i="50"/>
  <c r="H58" i="50"/>
  <c r="E58" i="50"/>
  <c r="H57" i="50"/>
  <c r="H56" i="50"/>
  <c r="T56" i="50"/>
  <c r="U56" i="50"/>
  <c r="E56" i="50"/>
  <c r="H55" i="50"/>
  <c r="E55" i="50"/>
  <c r="H54" i="50"/>
  <c r="I54" i="50"/>
  <c r="E54" i="50"/>
  <c r="H53" i="50"/>
  <c r="T53" i="50"/>
  <c r="U53" i="50"/>
  <c r="H52" i="50"/>
  <c r="E52" i="50"/>
  <c r="H51" i="50"/>
  <c r="E51" i="50"/>
  <c r="E59" i="50"/>
  <c r="H50" i="50"/>
  <c r="E50" i="50"/>
  <c r="D43" i="50"/>
  <c r="C43" i="50"/>
  <c r="E42" i="50"/>
  <c r="D29" i="50"/>
  <c r="C29" i="50"/>
  <c r="F28" i="50"/>
  <c r="E28" i="50"/>
  <c r="F27" i="50"/>
  <c r="F26" i="50"/>
  <c r="E26" i="50"/>
  <c r="F25" i="50"/>
  <c r="F24" i="50"/>
  <c r="E24" i="50"/>
  <c r="F23" i="50"/>
  <c r="F22" i="50"/>
  <c r="F21" i="50"/>
  <c r="F20" i="50"/>
  <c r="E20" i="50"/>
  <c r="F19" i="50"/>
  <c r="F18" i="50"/>
  <c r="F17" i="50"/>
  <c r="E17" i="50"/>
  <c r="F16" i="50"/>
  <c r="F15" i="50"/>
  <c r="F14" i="50"/>
  <c r="F13" i="50"/>
  <c r="H8" i="50"/>
  <c r="C8" i="50"/>
  <c r="P4" i="50"/>
  <c r="N1" i="50"/>
  <c r="H104" i="49"/>
  <c r="T104" i="49"/>
  <c r="F104" i="49"/>
  <c r="R103" i="49"/>
  <c r="R104" i="49"/>
  <c r="H103" i="49"/>
  <c r="G96" i="49"/>
  <c r="I96" i="49"/>
  <c r="E96" i="49"/>
  <c r="G95" i="49"/>
  <c r="E95" i="49"/>
  <c r="F88" i="49"/>
  <c r="R88" i="49"/>
  <c r="F87" i="49"/>
  <c r="R87" i="49"/>
  <c r="F86" i="49"/>
  <c r="R86" i="49"/>
  <c r="F81" i="49"/>
  <c r="R81" i="49"/>
  <c r="F80" i="49"/>
  <c r="R80" i="49"/>
  <c r="F79" i="49"/>
  <c r="R79" i="49"/>
  <c r="F78" i="49"/>
  <c r="R78" i="49"/>
  <c r="F77" i="49"/>
  <c r="F73" i="49"/>
  <c r="R73" i="49"/>
  <c r="F72" i="49"/>
  <c r="R72" i="49"/>
  <c r="F71" i="49"/>
  <c r="F70" i="49"/>
  <c r="R70" i="49"/>
  <c r="F68" i="49"/>
  <c r="R68" i="49"/>
  <c r="H65" i="49"/>
  <c r="T65" i="49"/>
  <c r="H62" i="49"/>
  <c r="T62" i="49"/>
  <c r="P59" i="49"/>
  <c r="D59" i="49"/>
  <c r="C59" i="49"/>
  <c r="H58" i="49"/>
  <c r="H57" i="49"/>
  <c r="H56" i="49"/>
  <c r="E56" i="49"/>
  <c r="I56" i="49"/>
  <c r="H55" i="49"/>
  <c r="H54" i="49"/>
  <c r="E54" i="49"/>
  <c r="H53" i="49"/>
  <c r="H52" i="49"/>
  <c r="H51" i="49"/>
  <c r="H50" i="49"/>
  <c r="T50" i="49"/>
  <c r="U50" i="49"/>
  <c r="D43" i="49"/>
  <c r="E39" i="49"/>
  <c r="C43" i="49"/>
  <c r="D29" i="49"/>
  <c r="E24" i="49"/>
  <c r="C29" i="49"/>
  <c r="F28" i="49"/>
  <c r="F27" i="49"/>
  <c r="F26" i="49"/>
  <c r="F25" i="49"/>
  <c r="F24" i="49"/>
  <c r="H24" i="49"/>
  <c r="F23" i="49"/>
  <c r="F22" i="49"/>
  <c r="H22" i="49"/>
  <c r="F21" i="49"/>
  <c r="F20" i="49"/>
  <c r="E20" i="49"/>
  <c r="F19" i="49"/>
  <c r="H19" i="49"/>
  <c r="F18" i="49"/>
  <c r="F17" i="49"/>
  <c r="F16" i="49"/>
  <c r="F15" i="49"/>
  <c r="H15" i="49"/>
  <c r="F14" i="49"/>
  <c r="F13" i="49"/>
  <c r="H8" i="49"/>
  <c r="C8" i="49"/>
  <c r="P4" i="49"/>
  <c r="N1" i="49"/>
  <c r="H105" i="48"/>
  <c r="H104" i="48"/>
  <c r="I104" i="48"/>
  <c r="F104" i="48"/>
  <c r="R103" i="48"/>
  <c r="R104" i="48"/>
  <c r="H103" i="48"/>
  <c r="G96" i="48"/>
  <c r="I96" i="48"/>
  <c r="E96" i="48"/>
  <c r="G95" i="48"/>
  <c r="I95" i="48"/>
  <c r="T95" i="48"/>
  <c r="E95" i="48"/>
  <c r="F88" i="48"/>
  <c r="R88" i="48"/>
  <c r="F87" i="48"/>
  <c r="R87" i="48"/>
  <c r="F86" i="48"/>
  <c r="R86" i="48"/>
  <c r="F81" i="48"/>
  <c r="R81" i="48"/>
  <c r="F80" i="48"/>
  <c r="R80" i="48"/>
  <c r="F79" i="48"/>
  <c r="R79" i="48"/>
  <c r="F78" i="48"/>
  <c r="R78" i="48"/>
  <c r="F77" i="48"/>
  <c r="R77" i="48"/>
  <c r="F73" i="48"/>
  <c r="R73" i="48"/>
  <c r="F72" i="48"/>
  <c r="R72" i="48"/>
  <c r="F71" i="48"/>
  <c r="R71" i="48"/>
  <c r="F70" i="48"/>
  <c r="R70" i="48"/>
  <c r="F68" i="48"/>
  <c r="R68" i="48"/>
  <c r="H65" i="48"/>
  <c r="T65" i="48"/>
  <c r="H62" i="48"/>
  <c r="T62" i="48"/>
  <c r="P59" i="48"/>
  <c r="D59" i="48"/>
  <c r="E105" i="48"/>
  <c r="C59" i="48"/>
  <c r="H58" i="48"/>
  <c r="E58" i="48"/>
  <c r="H57" i="48"/>
  <c r="T57" i="48"/>
  <c r="U57" i="48"/>
  <c r="H56" i="48"/>
  <c r="E56" i="48"/>
  <c r="H55" i="48"/>
  <c r="E55" i="48"/>
  <c r="H54" i="48"/>
  <c r="E54" i="48"/>
  <c r="H53" i="48"/>
  <c r="T53" i="48"/>
  <c r="U53" i="48"/>
  <c r="H52" i="48"/>
  <c r="E52" i="48"/>
  <c r="H51" i="48"/>
  <c r="E51" i="48"/>
  <c r="E59" i="48"/>
  <c r="H50" i="48"/>
  <c r="E50" i="48"/>
  <c r="D43" i="48"/>
  <c r="E42" i="48"/>
  <c r="C43" i="48"/>
  <c r="E40" i="48"/>
  <c r="D29" i="48"/>
  <c r="C29" i="48"/>
  <c r="F28" i="48"/>
  <c r="F27" i="48"/>
  <c r="H27" i="48"/>
  <c r="F26" i="48"/>
  <c r="F25" i="48"/>
  <c r="F24" i="48"/>
  <c r="F23" i="48"/>
  <c r="H23" i="48"/>
  <c r="F22" i="48"/>
  <c r="F21" i="48"/>
  <c r="F20" i="48"/>
  <c r="F19" i="48"/>
  <c r="H19" i="48"/>
  <c r="F18" i="48"/>
  <c r="F17" i="48"/>
  <c r="F16" i="48"/>
  <c r="F15" i="48"/>
  <c r="H15" i="48"/>
  <c r="F14" i="48"/>
  <c r="F13" i="48"/>
  <c r="H8" i="48"/>
  <c r="C8" i="48"/>
  <c r="I16" i="48"/>
  <c r="P4" i="48"/>
  <c r="N1" i="48"/>
  <c r="H104" i="47"/>
  <c r="T104" i="47"/>
  <c r="F104" i="47"/>
  <c r="R103" i="47"/>
  <c r="R104" i="47"/>
  <c r="H103" i="47"/>
  <c r="G96" i="47"/>
  <c r="E96" i="47"/>
  <c r="G95" i="47"/>
  <c r="E95" i="47"/>
  <c r="F88" i="47"/>
  <c r="R88" i="47"/>
  <c r="T88" i="47"/>
  <c r="U89" i="47"/>
  <c r="F87" i="47"/>
  <c r="R87" i="47"/>
  <c r="F86" i="47"/>
  <c r="R86" i="47"/>
  <c r="F81" i="47"/>
  <c r="R81" i="47"/>
  <c r="R80" i="47"/>
  <c r="F80" i="47"/>
  <c r="F79" i="47"/>
  <c r="R79" i="47"/>
  <c r="R78" i="47"/>
  <c r="F78" i="47"/>
  <c r="F77" i="47"/>
  <c r="R77" i="47"/>
  <c r="F73" i="47"/>
  <c r="R73" i="47"/>
  <c r="F72" i="47"/>
  <c r="R72" i="47"/>
  <c r="U72" i="47"/>
  <c r="F71" i="47"/>
  <c r="R70" i="47"/>
  <c r="F70" i="47"/>
  <c r="F68" i="47"/>
  <c r="H65" i="47"/>
  <c r="T65" i="47"/>
  <c r="H62" i="47"/>
  <c r="T62" i="47"/>
  <c r="P59" i="47"/>
  <c r="D59" i="47"/>
  <c r="E105" i="47"/>
  <c r="C59" i="47"/>
  <c r="H58" i="47"/>
  <c r="E58" i="47"/>
  <c r="H57" i="47"/>
  <c r="H56" i="47"/>
  <c r="I56" i="47"/>
  <c r="T56" i="47"/>
  <c r="U56" i="47"/>
  <c r="E56" i="47"/>
  <c r="H55" i="47"/>
  <c r="E55" i="47"/>
  <c r="H54" i="47"/>
  <c r="E54" i="47"/>
  <c r="H53" i="47"/>
  <c r="H52" i="47"/>
  <c r="E52" i="47"/>
  <c r="H51" i="47"/>
  <c r="E51" i="47"/>
  <c r="E59" i="47"/>
  <c r="H50" i="47"/>
  <c r="E50" i="47"/>
  <c r="D43" i="47"/>
  <c r="C43" i="47"/>
  <c r="E41" i="47"/>
  <c r="E38" i="47"/>
  <c r="E37" i="47"/>
  <c r="D29" i="47"/>
  <c r="C29" i="47"/>
  <c r="F28" i="47"/>
  <c r="E28" i="47"/>
  <c r="F27" i="47"/>
  <c r="H27" i="47"/>
  <c r="E27" i="47"/>
  <c r="F26" i="47"/>
  <c r="E26" i="47"/>
  <c r="F25" i="47"/>
  <c r="E25" i="47"/>
  <c r="F24" i="47"/>
  <c r="H24" i="47"/>
  <c r="E24" i="47"/>
  <c r="F23" i="47"/>
  <c r="E23" i="47"/>
  <c r="F22" i="47"/>
  <c r="E22" i="47"/>
  <c r="F21" i="47"/>
  <c r="E21" i="47"/>
  <c r="F20" i="47"/>
  <c r="E20" i="47"/>
  <c r="F19" i="47"/>
  <c r="E19" i="47"/>
  <c r="H19" i="47"/>
  <c r="F18" i="47"/>
  <c r="E18" i="47"/>
  <c r="H18" i="47"/>
  <c r="F17" i="47"/>
  <c r="H17" i="47"/>
  <c r="E17" i="47"/>
  <c r="F16" i="47"/>
  <c r="H16" i="47"/>
  <c r="E16" i="47"/>
  <c r="F15" i="47"/>
  <c r="E15" i="47"/>
  <c r="E29" i="47"/>
  <c r="F14" i="47"/>
  <c r="E14" i="47"/>
  <c r="F13" i="47"/>
  <c r="E13" i="47"/>
  <c r="H8" i="47"/>
  <c r="E88" i="47"/>
  <c r="C8" i="47"/>
  <c r="P4" i="47"/>
  <c r="N1" i="47"/>
  <c r="H104" i="46"/>
  <c r="F104" i="46"/>
  <c r="R103" i="46"/>
  <c r="R104" i="46"/>
  <c r="H103" i="46"/>
  <c r="H105" i="46"/>
  <c r="G96" i="46"/>
  <c r="I96" i="46"/>
  <c r="E96" i="46"/>
  <c r="G95" i="46"/>
  <c r="E95" i="46"/>
  <c r="F88" i="46"/>
  <c r="R88" i="46"/>
  <c r="T88" i="46"/>
  <c r="U89" i="46"/>
  <c r="F87" i="46"/>
  <c r="R87" i="46"/>
  <c r="F86" i="46"/>
  <c r="R86" i="46"/>
  <c r="F81" i="46"/>
  <c r="R81" i="46"/>
  <c r="F80" i="46"/>
  <c r="R80" i="46"/>
  <c r="F79" i="46"/>
  <c r="F78" i="46"/>
  <c r="R78" i="46"/>
  <c r="F77" i="46"/>
  <c r="R77" i="46"/>
  <c r="F73" i="46"/>
  <c r="R73" i="46"/>
  <c r="F72" i="46"/>
  <c r="R72" i="46"/>
  <c r="F71" i="46"/>
  <c r="R71" i="46"/>
  <c r="F70" i="46"/>
  <c r="R70" i="46"/>
  <c r="F68" i="46"/>
  <c r="R68" i="46"/>
  <c r="H65" i="46"/>
  <c r="T65" i="46"/>
  <c r="H62" i="46"/>
  <c r="T62" i="46"/>
  <c r="T63" i="46"/>
  <c r="P59" i="46"/>
  <c r="D59" i="46"/>
  <c r="E51" i="46"/>
  <c r="C59" i="46"/>
  <c r="H58" i="46"/>
  <c r="T58" i="46"/>
  <c r="U58" i="46"/>
  <c r="H57" i="46"/>
  <c r="H56" i="46"/>
  <c r="H55" i="46"/>
  <c r="H54" i="46"/>
  <c r="I54" i="46"/>
  <c r="H53" i="46"/>
  <c r="H52" i="46"/>
  <c r="T52" i="46"/>
  <c r="U52" i="46"/>
  <c r="H51" i="46"/>
  <c r="I51" i="46"/>
  <c r="H50" i="46"/>
  <c r="T50" i="46"/>
  <c r="U50" i="46"/>
  <c r="D43" i="46"/>
  <c r="C43" i="46"/>
  <c r="D29" i="46"/>
  <c r="E23" i="46"/>
  <c r="C29" i="46"/>
  <c r="F28" i="46"/>
  <c r="F27" i="46"/>
  <c r="H27" i="46"/>
  <c r="F26" i="46"/>
  <c r="F25" i="46"/>
  <c r="F24" i="46"/>
  <c r="F23" i="46"/>
  <c r="H23" i="46"/>
  <c r="F22" i="46"/>
  <c r="F21" i="46"/>
  <c r="F20" i="46"/>
  <c r="F19" i="46"/>
  <c r="F18" i="46"/>
  <c r="F17" i="46"/>
  <c r="F16" i="46"/>
  <c r="F15" i="46"/>
  <c r="H15" i="46"/>
  <c r="F14" i="46"/>
  <c r="F13" i="46"/>
  <c r="H8" i="46"/>
  <c r="E87" i="46"/>
  <c r="C8" i="46"/>
  <c r="P4" i="46"/>
  <c r="N1" i="46"/>
  <c r="H105" i="45"/>
  <c r="I105" i="45"/>
  <c r="H104" i="45"/>
  <c r="F104" i="45"/>
  <c r="R103" i="45"/>
  <c r="R104" i="45"/>
  <c r="U104" i="45"/>
  <c r="H103" i="45"/>
  <c r="E103" i="45"/>
  <c r="I103" i="45"/>
  <c r="I106" i="45"/>
  <c r="G96" i="45"/>
  <c r="T96" i="45"/>
  <c r="E96" i="45"/>
  <c r="G95" i="45"/>
  <c r="E95" i="45"/>
  <c r="F88" i="45"/>
  <c r="R88" i="45"/>
  <c r="F87" i="45"/>
  <c r="R87" i="45"/>
  <c r="F86" i="45"/>
  <c r="R86" i="45"/>
  <c r="F81" i="45"/>
  <c r="R81" i="45"/>
  <c r="F80" i="45"/>
  <c r="F79" i="45"/>
  <c r="F78" i="45"/>
  <c r="R78" i="45"/>
  <c r="F77" i="45"/>
  <c r="R77" i="45"/>
  <c r="F73" i="45"/>
  <c r="R73" i="45"/>
  <c r="F72" i="45"/>
  <c r="R72" i="45"/>
  <c r="F71" i="45"/>
  <c r="R71" i="45"/>
  <c r="F70" i="45"/>
  <c r="R70" i="45"/>
  <c r="F68" i="45"/>
  <c r="R68" i="45"/>
  <c r="H65" i="45"/>
  <c r="T65" i="45"/>
  <c r="H62" i="45"/>
  <c r="T62" i="45"/>
  <c r="P59" i="45"/>
  <c r="D59" i="45"/>
  <c r="E105" i="45"/>
  <c r="C59" i="45"/>
  <c r="T58" i="45"/>
  <c r="U58" i="45"/>
  <c r="H58" i="45"/>
  <c r="E58" i="45"/>
  <c r="H57" i="45"/>
  <c r="H56" i="45"/>
  <c r="E56" i="45"/>
  <c r="T55" i="45"/>
  <c r="U55" i="45"/>
  <c r="H55" i="45"/>
  <c r="H54" i="45"/>
  <c r="E54" i="45"/>
  <c r="H53" i="45"/>
  <c r="T53" i="45"/>
  <c r="U53" i="45"/>
  <c r="H52" i="45"/>
  <c r="T52" i="45"/>
  <c r="U52" i="45"/>
  <c r="H51" i="45"/>
  <c r="T51" i="45"/>
  <c r="U51" i="45"/>
  <c r="H50" i="45"/>
  <c r="T50" i="45"/>
  <c r="U50" i="45"/>
  <c r="D43" i="45"/>
  <c r="C43" i="45"/>
  <c r="D29" i="45"/>
  <c r="C29" i="45"/>
  <c r="F28" i="45"/>
  <c r="H28" i="45"/>
  <c r="I28" i="45"/>
  <c r="F27" i="45"/>
  <c r="E27" i="45"/>
  <c r="F26" i="45"/>
  <c r="H26" i="45"/>
  <c r="F25" i="45"/>
  <c r="F24" i="45"/>
  <c r="F23" i="45"/>
  <c r="F22" i="45"/>
  <c r="F21" i="45"/>
  <c r="H21" i="45"/>
  <c r="F20" i="45"/>
  <c r="H20" i="45"/>
  <c r="F19" i="45"/>
  <c r="H19" i="45"/>
  <c r="F18" i="45"/>
  <c r="H18" i="45"/>
  <c r="E18" i="45"/>
  <c r="F17" i="45"/>
  <c r="F16" i="45"/>
  <c r="F15" i="45"/>
  <c r="H15" i="45"/>
  <c r="I15" i="45"/>
  <c r="F14" i="45"/>
  <c r="F13" i="45"/>
  <c r="E13" i="45"/>
  <c r="H8" i="45"/>
  <c r="C8" i="45"/>
  <c r="P4" i="45"/>
  <c r="N1" i="45"/>
  <c r="H104" i="44"/>
  <c r="T104" i="44"/>
  <c r="F104" i="44"/>
  <c r="I104" i="44"/>
  <c r="R103" i="44"/>
  <c r="R104" i="44"/>
  <c r="H103" i="44"/>
  <c r="H105" i="44"/>
  <c r="G96" i="44"/>
  <c r="E96" i="44"/>
  <c r="G95" i="44"/>
  <c r="I95" i="44"/>
  <c r="T95" i="44"/>
  <c r="E95" i="44"/>
  <c r="F88" i="44"/>
  <c r="R88" i="44"/>
  <c r="F87" i="44"/>
  <c r="R87" i="44"/>
  <c r="F86" i="44"/>
  <c r="R86" i="44"/>
  <c r="F81" i="44"/>
  <c r="R81" i="44"/>
  <c r="F80" i="44"/>
  <c r="R80" i="44"/>
  <c r="F79" i="44"/>
  <c r="R79" i="44"/>
  <c r="F78" i="44"/>
  <c r="R78" i="44"/>
  <c r="F77" i="44"/>
  <c r="R77" i="44"/>
  <c r="F73" i="44"/>
  <c r="R73" i="44"/>
  <c r="F72" i="44"/>
  <c r="R72" i="44"/>
  <c r="F71" i="44"/>
  <c r="R71" i="44"/>
  <c r="F70" i="44"/>
  <c r="R70" i="44"/>
  <c r="F68" i="44"/>
  <c r="R68" i="44"/>
  <c r="H65" i="44"/>
  <c r="T65" i="44"/>
  <c r="H62" i="44"/>
  <c r="T62" i="44"/>
  <c r="P59" i="44"/>
  <c r="D59" i="44"/>
  <c r="E57" i="44"/>
  <c r="C59" i="44"/>
  <c r="H58" i="44"/>
  <c r="H57" i="44"/>
  <c r="T57" i="44"/>
  <c r="U57" i="44"/>
  <c r="H56" i="44"/>
  <c r="H55" i="44"/>
  <c r="E55" i="44"/>
  <c r="H54" i="44"/>
  <c r="H53" i="44"/>
  <c r="H52" i="44"/>
  <c r="H51" i="44"/>
  <c r="H50" i="44"/>
  <c r="T50" i="44"/>
  <c r="U50" i="44"/>
  <c r="D43" i="44"/>
  <c r="E39" i="44"/>
  <c r="C43" i="44"/>
  <c r="D29" i="44"/>
  <c r="E18" i="44"/>
  <c r="C29" i="44"/>
  <c r="F28" i="44"/>
  <c r="F27" i="44"/>
  <c r="F26" i="44"/>
  <c r="H26" i="44"/>
  <c r="F25" i="44"/>
  <c r="F24" i="44"/>
  <c r="H24" i="44"/>
  <c r="F23" i="44"/>
  <c r="F22" i="44"/>
  <c r="F21" i="44"/>
  <c r="F20" i="44"/>
  <c r="F19" i="44"/>
  <c r="F18" i="44"/>
  <c r="H18" i="44"/>
  <c r="F17" i="44"/>
  <c r="F16" i="44"/>
  <c r="H16" i="44"/>
  <c r="F15" i="44"/>
  <c r="F14" i="44"/>
  <c r="F13" i="44"/>
  <c r="H8" i="44"/>
  <c r="C8" i="44"/>
  <c r="P4" i="44"/>
  <c r="N1" i="44"/>
  <c r="H104" i="43"/>
  <c r="F104" i="43"/>
  <c r="I104" i="43"/>
  <c r="R103" i="43"/>
  <c r="R104" i="43"/>
  <c r="H103" i="43"/>
  <c r="T103" i="43"/>
  <c r="U103" i="43"/>
  <c r="G96" i="43"/>
  <c r="E96" i="43"/>
  <c r="G95" i="43"/>
  <c r="E95" i="43"/>
  <c r="F88" i="43"/>
  <c r="R88" i="43"/>
  <c r="F87" i="43"/>
  <c r="R87" i="43"/>
  <c r="F86" i="43"/>
  <c r="R86" i="43"/>
  <c r="F81" i="43"/>
  <c r="R81" i="43"/>
  <c r="F80" i="43"/>
  <c r="R80" i="43"/>
  <c r="F79" i="43"/>
  <c r="R79" i="43"/>
  <c r="F78" i="43"/>
  <c r="F77" i="43"/>
  <c r="R77" i="43"/>
  <c r="F73" i="43"/>
  <c r="R73" i="43"/>
  <c r="F72" i="43"/>
  <c r="R72" i="43"/>
  <c r="R71" i="43"/>
  <c r="F71" i="43"/>
  <c r="F70" i="43"/>
  <c r="R70" i="43"/>
  <c r="F68" i="43"/>
  <c r="R68" i="43"/>
  <c r="H65" i="43"/>
  <c r="T65" i="43"/>
  <c r="H62" i="43"/>
  <c r="T62" i="43"/>
  <c r="P59" i="43"/>
  <c r="D59" i="43"/>
  <c r="E105" i="43"/>
  <c r="C59" i="43"/>
  <c r="H58" i="43"/>
  <c r="H57" i="43"/>
  <c r="T57" i="43"/>
  <c r="U57" i="43"/>
  <c r="T56" i="43"/>
  <c r="U56" i="43"/>
  <c r="H56" i="43"/>
  <c r="E56" i="43"/>
  <c r="H55" i="43"/>
  <c r="H54" i="43"/>
  <c r="T54" i="43"/>
  <c r="U54" i="43"/>
  <c r="H53" i="43"/>
  <c r="T53" i="43"/>
  <c r="U53" i="43"/>
  <c r="H52" i="43"/>
  <c r="H51" i="43"/>
  <c r="E51" i="43"/>
  <c r="H50" i="43"/>
  <c r="D43" i="43"/>
  <c r="C43" i="43"/>
  <c r="E42" i="43"/>
  <c r="I42" i="43"/>
  <c r="E41" i="43"/>
  <c r="E40" i="43"/>
  <c r="E39" i="43"/>
  <c r="I39" i="43"/>
  <c r="E38" i="43"/>
  <c r="I38" i="43"/>
  <c r="E37" i="43"/>
  <c r="D29" i="43"/>
  <c r="C29" i="43"/>
  <c r="F28" i="43"/>
  <c r="H28" i="43"/>
  <c r="E28" i="43"/>
  <c r="F27" i="43"/>
  <c r="E27" i="43"/>
  <c r="F26" i="43"/>
  <c r="E26" i="43"/>
  <c r="F25" i="43"/>
  <c r="E25" i="43"/>
  <c r="F24" i="43"/>
  <c r="H24" i="43"/>
  <c r="E24" i="43"/>
  <c r="F23" i="43"/>
  <c r="H23" i="43"/>
  <c r="I23" i="43"/>
  <c r="E23" i="43"/>
  <c r="F22" i="43"/>
  <c r="H22" i="43"/>
  <c r="E22" i="43"/>
  <c r="F21" i="43"/>
  <c r="E21" i="43"/>
  <c r="F20" i="43"/>
  <c r="H20" i="43"/>
  <c r="E20" i="43"/>
  <c r="F19" i="43"/>
  <c r="H19" i="43"/>
  <c r="I19" i="43"/>
  <c r="E19" i="43"/>
  <c r="F18" i="43"/>
  <c r="E18" i="43"/>
  <c r="F17" i="43"/>
  <c r="H17" i="43"/>
  <c r="E17" i="43"/>
  <c r="F16" i="43"/>
  <c r="F15" i="43"/>
  <c r="H15" i="43"/>
  <c r="F14" i="43"/>
  <c r="E14" i="43"/>
  <c r="H14" i="43"/>
  <c r="F13" i="43"/>
  <c r="H13" i="43"/>
  <c r="C86" i="43"/>
  <c r="H86" i="43"/>
  <c r="E13" i="43"/>
  <c r="H8" i="43"/>
  <c r="C8" i="43"/>
  <c r="P4" i="43"/>
  <c r="N1" i="43"/>
  <c r="H104" i="42"/>
  <c r="F104" i="42"/>
  <c r="I104" i="42"/>
  <c r="R103" i="42"/>
  <c r="R104" i="42"/>
  <c r="H103" i="42"/>
  <c r="G96" i="42"/>
  <c r="E96" i="42"/>
  <c r="G95" i="42"/>
  <c r="E95" i="42"/>
  <c r="F88" i="42"/>
  <c r="R88" i="42"/>
  <c r="F87" i="42"/>
  <c r="R87" i="42"/>
  <c r="F86" i="42"/>
  <c r="R86" i="42"/>
  <c r="F81" i="42"/>
  <c r="F80" i="42"/>
  <c r="R80" i="42"/>
  <c r="F79" i="42"/>
  <c r="R79" i="42"/>
  <c r="F78" i="42"/>
  <c r="F77" i="42"/>
  <c r="R77" i="42"/>
  <c r="F73" i="42"/>
  <c r="F72" i="42"/>
  <c r="R72" i="42"/>
  <c r="F71" i="42"/>
  <c r="R71" i="42"/>
  <c r="F70" i="42"/>
  <c r="R70" i="42"/>
  <c r="F68" i="42"/>
  <c r="R68" i="42"/>
  <c r="H65" i="42"/>
  <c r="T65" i="42"/>
  <c r="H62" i="42"/>
  <c r="T62" i="42"/>
  <c r="P59" i="42"/>
  <c r="D59" i="42"/>
  <c r="E105" i="42"/>
  <c r="C59" i="42"/>
  <c r="H58" i="42"/>
  <c r="E58" i="42"/>
  <c r="H57" i="42"/>
  <c r="T57" i="42"/>
  <c r="U57" i="42"/>
  <c r="H56" i="42"/>
  <c r="H55" i="42"/>
  <c r="T55" i="42"/>
  <c r="U55" i="42"/>
  <c r="H54" i="42"/>
  <c r="H53" i="42"/>
  <c r="H52" i="42"/>
  <c r="H51" i="42"/>
  <c r="T51" i="42"/>
  <c r="U51" i="42"/>
  <c r="H50" i="42"/>
  <c r="D43" i="42"/>
  <c r="E41" i="42"/>
  <c r="C43" i="42"/>
  <c r="E39" i="42"/>
  <c r="D29" i="42"/>
  <c r="E28" i="42"/>
  <c r="H28" i="42"/>
  <c r="C29" i="42"/>
  <c r="F28" i="42"/>
  <c r="F27" i="42"/>
  <c r="E27" i="42"/>
  <c r="F26" i="42"/>
  <c r="F25" i="42"/>
  <c r="H25" i="42"/>
  <c r="F24" i="42"/>
  <c r="H24" i="42"/>
  <c r="E24" i="42"/>
  <c r="F23" i="42"/>
  <c r="F22" i="42"/>
  <c r="H22" i="42"/>
  <c r="E22" i="42"/>
  <c r="F21" i="42"/>
  <c r="H21" i="42"/>
  <c r="E21" i="42"/>
  <c r="F20" i="42"/>
  <c r="F19" i="42"/>
  <c r="E19" i="42"/>
  <c r="H19" i="42"/>
  <c r="C86" i="42"/>
  <c r="F18" i="42"/>
  <c r="H18" i="42"/>
  <c r="E18" i="42"/>
  <c r="F17" i="42"/>
  <c r="F16" i="42"/>
  <c r="H16" i="42"/>
  <c r="E16" i="42"/>
  <c r="F15" i="42"/>
  <c r="H15" i="42"/>
  <c r="E15" i="42"/>
  <c r="F14" i="42"/>
  <c r="F13" i="42"/>
  <c r="H8" i="42"/>
  <c r="E87" i="42"/>
  <c r="C8" i="42"/>
  <c r="P4" i="42"/>
  <c r="N1" i="42"/>
  <c r="H104" i="41"/>
  <c r="I104" i="41"/>
  <c r="T104" i="41"/>
  <c r="U104" i="41"/>
  <c r="F104" i="41"/>
  <c r="R103" i="41"/>
  <c r="R104" i="41"/>
  <c r="H103" i="41"/>
  <c r="H105" i="41"/>
  <c r="T105" i="41"/>
  <c r="G96" i="41"/>
  <c r="E96" i="41"/>
  <c r="G95" i="41"/>
  <c r="T95" i="41"/>
  <c r="E95" i="41"/>
  <c r="F88" i="41"/>
  <c r="R88" i="41"/>
  <c r="T88" i="41"/>
  <c r="F87" i="41"/>
  <c r="R87" i="41"/>
  <c r="F86" i="41"/>
  <c r="R86" i="41"/>
  <c r="F81" i="41"/>
  <c r="R81" i="41"/>
  <c r="F80" i="41"/>
  <c r="R80" i="41"/>
  <c r="F79" i="41"/>
  <c r="R79" i="41"/>
  <c r="F78" i="41"/>
  <c r="R78" i="41"/>
  <c r="F77" i="41"/>
  <c r="R77" i="41"/>
  <c r="F73" i="41"/>
  <c r="R73" i="41"/>
  <c r="U73" i="41"/>
  <c r="F72" i="41"/>
  <c r="R72" i="41"/>
  <c r="F71" i="41"/>
  <c r="R71" i="41"/>
  <c r="U71" i="41"/>
  <c r="F70" i="41"/>
  <c r="R70" i="41"/>
  <c r="F68" i="41"/>
  <c r="R68" i="41"/>
  <c r="U68" i="41"/>
  <c r="H65" i="41"/>
  <c r="T65" i="41"/>
  <c r="H62" i="41"/>
  <c r="T62" i="41"/>
  <c r="P59" i="41"/>
  <c r="D59" i="41"/>
  <c r="C59" i="41"/>
  <c r="H58" i="41"/>
  <c r="E58" i="41"/>
  <c r="H57" i="41"/>
  <c r="T57" i="41"/>
  <c r="U57" i="41"/>
  <c r="H56" i="41"/>
  <c r="T56" i="41"/>
  <c r="U56" i="41"/>
  <c r="H55" i="41"/>
  <c r="H54" i="41"/>
  <c r="H53" i="41"/>
  <c r="T53" i="41"/>
  <c r="U53" i="41"/>
  <c r="U52" i="41"/>
  <c r="H52" i="41"/>
  <c r="T52" i="41"/>
  <c r="H51" i="41"/>
  <c r="E51" i="41"/>
  <c r="H50" i="41"/>
  <c r="D43" i="41"/>
  <c r="C43" i="41"/>
  <c r="D29" i="41"/>
  <c r="C29" i="41"/>
  <c r="F28" i="41"/>
  <c r="H28" i="41"/>
  <c r="E28" i="41"/>
  <c r="F27" i="41"/>
  <c r="E27" i="41"/>
  <c r="F26" i="41"/>
  <c r="E26" i="41"/>
  <c r="F25" i="41"/>
  <c r="E25" i="41"/>
  <c r="F24" i="41"/>
  <c r="H24" i="41"/>
  <c r="E24" i="41"/>
  <c r="F23" i="41"/>
  <c r="H23" i="41"/>
  <c r="I23" i="41"/>
  <c r="E23" i="41"/>
  <c r="F22" i="41"/>
  <c r="E22" i="41"/>
  <c r="H22" i="41"/>
  <c r="I22" i="41"/>
  <c r="F21" i="41"/>
  <c r="H21" i="41"/>
  <c r="E21" i="41"/>
  <c r="F20" i="41"/>
  <c r="E20" i="41"/>
  <c r="F19" i="41"/>
  <c r="E19" i="41"/>
  <c r="F18" i="41"/>
  <c r="H18" i="41"/>
  <c r="C88" i="41"/>
  <c r="E18" i="41"/>
  <c r="F17" i="41"/>
  <c r="E17" i="41"/>
  <c r="F16" i="41"/>
  <c r="H16" i="41"/>
  <c r="E16" i="41"/>
  <c r="F15" i="41"/>
  <c r="E15" i="41"/>
  <c r="F14" i="41"/>
  <c r="H14" i="41"/>
  <c r="E14" i="41"/>
  <c r="F13" i="41"/>
  <c r="E13" i="41"/>
  <c r="H8" i="41"/>
  <c r="C8" i="41"/>
  <c r="P4" i="41"/>
  <c r="N1" i="41"/>
  <c r="H104" i="40"/>
  <c r="T104" i="40"/>
  <c r="F104" i="40"/>
  <c r="R103" i="40"/>
  <c r="R104" i="40"/>
  <c r="H103" i="40"/>
  <c r="I103" i="40"/>
  <c r="G96" i="40"/>
  <c r="E96" i="40"/>
  <c r="G95" i="40"/>
  <c r="E95" i="40"/>
  <c r="F88" i="40"/>
  <c r="R88" i="40"/>
  <c r="F87" i="40"/>
  <c r="R87" i="40"/>
  <c r="F86" i="40"/>
  <c r="R86" i="40"/>
  <c r="F81" i="40"/>
  <c r="R81" i="40"/>
  <c r="F80" i="40"/>
  <c r="R80" i="40"/>
  <c r="F79" i="40"/>
  <c r="F78" i="40"/>
  <c r="R78" i="40"/>
  <c r="F77" i="40"/>
  <c r="R77" i="40"/>
  <c r="F73" i="40"/>
  <c r="R73" i="40"/>
  <c r="F72" i="40"/>
  <c r="R72" i="40"/>
  <c r="F71" i="40"/>
  <c r="R71" i="40"/>
  <c r="F70" i="40"/>
  <c r="R70" i="40"/>
  <c r="F68" i="40"/>
  <c r="H65" i="40"/>
  <c r="T65" i="40"/>
  <c r="H62" i="40"/>
  <c r="P59" i="40"/>
  <c r="D59" i="40"/>
  <c r="E105" i="40"/>
  <c r="C59" i="40"/>
  <c r="H58" i="40"/>
  <c r="I58" i="40"/>
  <c r="T58" i="40"/>
  <c r="U58" i="40"/>
  <c r="H57" i="40"/>
  <c r="H56" i="40"/>
  <c r="E56" i="40"/>
  <c r="H55" i="40"/>
  <c r="T55" i="40"/>
  <c r="U55" i="40"/>
  <c r="H54" i="40"/>
  <c r="H53" i="40"/>
  <c r="H52" i="40"/>
  <c r="I52" i="40"/>
  <c r="T52" i="40"/>
  <c r="U52" i="40"/>
  <c r="H51" i="40"/>
  <c r="T51" i="40"/>
  <c r="U51" i="40"/>
  <c r="H50" i="40"/>
  <c r="D43" i="40"/>
  <c r="E38" i="40"/>
  <c r="I38" i="40"/>
  <c r="C43" i="40"/>
  <c r="D29" i="40"/>
  <c r="E26" i="40"/>
  <c r="C29" i="40"/>
  <c r="F28" i="40"/>
  <c r="H28" i="40"/>
  <c r="E28" i="40"/>
  <c r="F27" i="40"/>
  <c r="H27" i="40"/>
  <c r="F26" i="40"/>
  <c r="H26" i="40"/>
  <c r="F25" i="40"/>
  <c r="H25" i="40"/>
  <c r="F24" i="40"/>
  <c r="F23" i="40"/>
  <c r="H23" i="40"/>
  <c r="I23" i="40"/>
  <c r="F22" i="40"/>
  <c r="F21" i="40"/>
  <c r="F20" i="40"/>
  <c r="F19" i="40"/>
  <c r="F18" i="40"/>
  <c r="H18" i="40"/>
  <c r="I18" i="40"/>
  <c r="F17" i="40"/>
  <c r="H17" i="40"/>
  <c r="I17" i="40"/>
  <c r="E17" i="40"/>
  <c r="F16" i="40"/>
  <c r="F15" i="40"/>
  <c r="H15" i="40"/>
  <c r="F14" i="40"/>
  <c r="H14" i="40"/>
  <c r="E14" i="40"/>
  <c r="F13" i="40"/>
  <c r="E13" i="40"/>
  <c r="E29" i="40"/>
  <c r="H8" i="40"/>
  <c r="E88" i="40"/>
  <c r="C8" i="40"/>
  <c r="P4" i="40"/>
  <c r="N1" i="40"/>
  <c r="H104" i="39"/>
  <c r="T104" i="39"/>
  <c r="F104" i="39"/>
  <c r="R103" i="39"/>
  <c r="R104" i="39"/>
  <c r="U104" i="39"/>
  <c r="H103" i="39"/>
  <c r="H105" i="39"/>
  <c r="T105" i="39"/>
  <c r="G96" i="39"/>
  <c r="I96" i="39"/>
  <c r="G95" i="39"/>
  <c r="E95" i="39"/>
  <c r="F88" i="39"/>
  <c r="R88" i="39"/>
  <c r="F87" i="39"/>
  <c r="R87" i="39"/>
  <c r="F86" i="39"/>
  <c r="R86" i="39"/>
  <c r="F81" i="39"/>
  <c r="R81" i="39"/>
  <c r="F80" i="39"/>
  <c r="R80" i="39"/>
  <c r="F79" i="39"/>
  <c r="R79" i="39"/>
  <c r="F78" i="39"/>
  <c r="R78" i="39"/>
  <c r="F77" i="39"/>
  <c r="R77" i="39"/>
  <c r="F73" i="39"/>
  <c r="R73" i="39"/>
  <c r="F72" i="39"/>
  <c r="R72" i="39"/>
  <c r="F71" i="39"/>
  <c r="R71" i="39"/>
  <c r="F70" i="39"/>
  <c r="R70" i="39"/>
  <c r="F68" i="39"/>
  <c r="R68" i="39"/>
  <c r="H65" i="39"/>
  <c r="T65" i="39"/>
  <c r="H62" i="39"/>
  <c r="T62" i="39"/>
  <c r="P59" i="39"/>
  <c r="D59" i="39"/>
  <c r="E105" i="39"/>
  <c r="I105" i="39"/>
  <c r="C59" i="39"/>
  <c r="H58" i="39"/>
  <c r="E58" i="39"/>
  <c r="H57" i="39"/>
  <c r="H56" i="39"/>
  <c r="E56" i="39"/>
  <c r="H55" i="39"/>
  <c r="T55" i="39"/>
  <c r="U55" i="39"/>
  <c r="E55" i="39"/>
  <c r="H54" i="39"/>
  <c r="H53" i="39"/>
  <c r="T53" i="39"/>
  <c r="U53" i="39"/>
  <c r="H52" i="39"/>
  <c r="H51" i="39"/>
  <c r="H50" i="39"/>
  <c r="E50" i="39"/>
  <c r="D43" i="39"/>
  <c r="C43" i="39"/>
  <c r="E42" i="39"/>
  <c r="I42" i="39"/>
  <c r="E39" i="39"/>
  <c r="D29" i="39"/>
  <c r="C29" i="39"/>
  <c r="F28" i="39"/>
  <c r="E28" i="39"/>
  <c r="F27" i="39"/>
  <c r="E27" i="39"/>
  <c r="F26" i="39"/>
  <c r="E26" i="39"/>
  <c r="F25" i="39"/>
  <c r="E25" i="39"/>
  <c r="F24" i="39"/>
  <c r="E24" i="39"/>
  <c r="F23" i="39"/>
  <c r="E23" i="39"/>
  <c r="F22" i="39"/>
  <c r="E22" i="39"/>
  <c r="F21" i="39"/>
  <c r="E21" i="39"/>
  <c r="F20" i="39"/>
  <c r="E20" i="39"/>
  <c r="F19" i="39"/>
  <c r="E19" i="39"/>
  <c r="H19" i="39"/>
  <c r="F18" i="39"/>
  <c r="H18" i="39"/>
  <c r="E18" i="39"/>
  <c r="F17" i="39"/>
  <c r="H17" i="39"/>
  <c r="I17" i="39"/>
  <c r="E17" i="39"/>
  <c r="F16" i="39"/>
  <c r="E16" i="39"/>
  <c r="J16" i="39"/>
  <c r="F15" i="39"/>
  <c r="E15" i="39"/>
  <c r="F14" i="39"/>
  <c r="H14" i="39"/>
  <c r="E14" i="39"/>
  <c r="F13" i="39"/>
  <c r="E13" i="39"/>
  <c r="E29" i="39"/>
  <c r="H8" i="39"/>
  <c r="C8" i="39"/>
  <c r="P4" i="39"/>
  <c r="N1" i="39"/>
  <c r="H104" i="38"/>
  <c r="T104" i="38"/>
  <c r="F104" i="38"/>
  <c r="R103" i="38"/>
  <c r="R104" i="38"/>
  <c r="H103" i="38"/>
  <c r="G96" i="38"/>
  <c r="E96" i="38"/>
  <c r="G95" i="38"/>
  <c r="E95" i="38"/>
  <c r="F88" i="38"/>
  <c r="R88" i="38"/>
  <c r="F87" i="38"/>
  <c r="R87" i="38"/>
  <c r="F86" i="38"/>
  <c r="R86" i="38"/>
  <c r="F81" i="38"/>
  <c r="R81" i="38"/>
  <c r="F80" i="38"/>
  <c r="R80" i="38"/>
  <c r="F79" i="38"/>
  <c r="R79" i="38"/>
  <c r="F78" i="38"/>
  <c r="F77" i="38"/>
  <c r="R77" i="38"/>
  <c r="F73" i="38"/>
  <c r="F72" i="38"/>
  <c r="R72" i="38"/>
  <c r="F71" i="38"/>
  <c r="R71" i="38"/>
  <c r="F70" i="38"/>
  <c r="F68" i="38"/>
  <c r="R68" i="38"/>
  <c r="H65" i="38"/>
  <c r="T65" i="38"/>
  <c r="T62" i="38"/>
  <c r="H62" i="38"/>
  <c r="P59" i="38"/>
  <c r="D59" i="38"/>
  <c r="E57" i="38"/>
  <c r="C59" i="38"/>
  <c r="H58" i="38"/>
  <c r="H57" i="38"/>
  <c r="H56" i="38"/>
  <c r="H55" i="38"/>
  <c r="E55" i="38"/>
  <c r="H54" i="38"/>
  <c r="H53" i="38"/>
  <c r="T53" i="38"/>
  <c r="U53" i="38"/>
  <c r="E53" i="38"/>
  <c r="H52" i="38"/>
  <c r="H51" i="38"/>
  <c r="E51" i="38"/>
  <c r="H50" i="38"/>
  <c r="D43" i="38"/>
  <c r="C43" i="38"/>
  <c r="E42" i="38"/>
  <c r="E41" i="38"/>
  <c r="I41" i="38"/>
  <c r="E40" i="38"/>
  <c r="E39" i="38"/>
  <c r="I39" i="38"/>
  <c r="E38" i="38"/>
  <c r="I38" i="38"/>
  <c r="E37" i="38"/>
  <c r="D29" i="38"/>
  <c r="C29" i="38"/>
  <c r="F28" i="38"/>
  <c r="F27" i="38"/>
  <c r="F26" i="38"/>
  <c r="F25" i="38"/>
  <c r="F24" i="38"/>
  <c r="F23" i="38"/>
  <c r="F22" i="38"/>
  <c r="F21" i="38"/>
  <c r="F20" i="38"/>
  <c r="H20" i="38"/>
  <c r="F19" i="38"/>
  <c r="F18" i="38"/>
  <c r="F17" i="38"/>
  <c r="F16" i="38"/>
  <c r="F15" i="38"/>
  <c r="F14" i="38"/>
  <c r="E14" i="38"/>
  <c r="J14" i="38"/>
  <c r="F13" i="38"/>
  <c r="H8" i="38"/>
  <c r="E86" i="38"/>
  <c r="C8" i="38"/>
  <c r="P4" i="38"/>
  <c r="N1" i="38"/>
  <c r="H104" i="37"/>
  <c r="F104" i="37"/>
  <c r="R103" i="37"/>
  <c r="R104" i="37"/>
  <c r="H103" i="37"/>
  <c r="H105" i="37"/>
  <c r="G96" i="37"/>
  <c r="E96" i="37"/>
  <c r="G95" i="37"/>
  <c r="E95" i="37"/>
  <c r="F88" i="37"/>
  <c r="R88" i="37"/>
  <c r="F87" i="37"/>
  <c r="R87" i="37"/>
  <c r="F86" i="37"/>
  <c r="R86" i="37"/>
  <c r="F81" i="37"/>
  <c r="R81" i="37"/>
  <c r="F80" i="37"/>
  <c r="F79" i="37"/>
  <c r="R79" i="37"/>
  <c r="F78" i="37"/>
  <c r="R78" i="37"/>
  <c r="F77" i="37"/>
  <c r="R77" i="37"/>
  <c r="F73" i="37"/>
  <c r="F72" i="37"/>
  <c r="R72" i="37"/>
  <c r="F71" i="37"/>
  <c r="R71" i="37"/>
  <c r="F70" i="37"/>
  <c r="R70" i="37"/>
  <c r="F68" i="37"/>
  <c r="R68" i="37"/>
  <c r="H65" i="37"/>
  <c r="T65" i="37"/>
  <c r="H62" i="37"/>
  <c r="T62" i="37"/>
  <c r="P59" i="37"/>
  <c r="D59" i="37"/>
  <c r="C59" i="37"/>
  <c r="H58" i="37"/>
  <c r="H57" i="37"/>
  <c r="T57" i="37"/>
  <c r="U57" i="37"/>
  <c r="H56" i="37"/>
  <c r="T56" i="37"/>
  <c r="U56" i="37"/>
  <c r="H55" i="37"/>
  <c r="H54" i="37"/>
  <c r="H53" i="37"/>
  <c r="H52" i="37"/>
  <c r="H51" i="37"/>
  <c r="H50" i="37"/>
  <c r="D43" i="37"/>
  <c r="C43" i="37"/>
  <c r="D29" i="37"/>
  <c r="C29" i="37"/>
  <c r="F28" i="37"/>
  <c r="F27" i="37"/>
  <c r="F26" i="37"/>
  <c r="F25" i="37"/>
  <c r="F24" i="37"/>
  <c r="F23" i="37"/>
  <c r="F22" i="37"/>
  <c r="F21" i="37"/>
  <c r="H21" i="37"/>
  <c r="F20" i="37"/>
  <c r="F19" i="37"/>
  <c r="F18" i="37"/>
  <c r="F17" i="37"/>
  <c r="H17" i="37"/>
  <c r="F16" i="37"/>
  <c r="F15" i="37"/>
  <c r="F14" i="37"/>
  <c r="F13" i="37"/>
  <c r="H8" i="37"/>
  <c r="C8" i="37"/>
  <c r="P4" i="37"/>
  <c r="N1" i="37"/>
  <c r="E51" i="59"/>
  <c r="E54" i="59"/>
  <c r="E58" i="59"/>
  <c r="E103" i="59"/>
  <c r="I103" i="59"/>
  <c r="E29" i="59"/>
  <c r="H20" i="58"/>
  <c r="H24" i="58"/>
  <c r="E15" i="58"/>
  <c r="H15" i="58"/>
  <c r="E13" i="57"/>
  <c r="E53" i="56"/>
  <c r="E55" i="56"/>
  <c r="E56" i="56"/>
  <c r="E50" i="56"/>
  <c r="E51" i="56"/>
  <c r="E54" i="56"/>
  <c r="E58" i="56"/>
  <c r="E103" i="56"/>
  <c r="E51" i="55"/>
  <c r="I51" i="55"/>
  <c r="E58" i="55"/>
  <c r="I58" i="55"/>
  <c r="E54" i="55"/>
  <c r="I54" i="55"/>
  <c r="E103" i="55"/>
  <c r="E50" i="55"/>
  <c r="E56" i="55"/>
  <c r="E57" i="55"/>
  <c r="I57" i="55"/>
  <c r="E15" i="55"/>
  <c r="E20" i="55"/>
  <c r="E22" i="55"/>
  <c r="H22" i="55"/>
  <c r="I22" i="55"/>
  <c r="E19" i="55"/>
  <c r="H19" i="55"/>
  <c r="E25" i="55"/>
  <c r="H28" i="54"/>
  <c r="E52" i="52"/>
  <c r="E51" i="52"/>
  <c r="E54" i="52"/>
  <c r="I54" i="52"/>
  <c r="E103" i="52"/>
  <c r="E50" i="52"/>
  <c r="E56" i="52"/>
  <c r="H20" i="52"/>
  <c r="E15" i="52"/>
  <c r="E16" i="52"/>
  <c r="E18" i="52"/>
  <c r="H18" i="52"/>
  <c r="E24" i="52"/>
  <c r="E25" i="52"/>
  <c r="E59" i="61"/>
  <c r="E17" i="61"/>
  <c r="E37" i="61"/>
  <c r="E25" i="61"/>
  <c r="H25" i="61"/>
  <c r="E21" i="61"/>
  <c r="E15" i="61"/>
  <c r="H15" i="61"/>
  <c r="E14" i="61"/>
  <c r="J14" i="61"/>
  <c r="E27" i="61"/>
  <c r="E23" i="61"/>
  <c r="E19" i="61"/>
  <c r="E18" i="61"/>
  <c r="E13" i="61"/>
  <c r="E20" i="61"/>
  <c r="E28" i="61"/>
  <c r="T104" i="61"/>
  <c r="E88" i="59"/>
  <c r="E87" i="59"/>
  <c r="E86" i="59"/>
  <c r="T8" i="59"/>
  <c r="H14" i="59"/>
  <c r="H26" i="59"/>
  <c r="I26" i="59"/>
  <c r="R72" i="59"/>
  <c r="H105" i="59"/>
  <c r="I105" i="59"/>
  <c r="E53" i="59"/>
  <c r="E57" i="59"/>
  <c r="E104" i="59"/>
  <c r="E105" i="58"/>
  <c r="E104" i="58"/>
  <c r="I104" i="58"/>
  <c r="E53" i="58"/>
  <c r="E103" i="58"/>
  <c r="E87" i="58"/>
  <c r="H18" i="58"/>
  <c r="I103" i="58"/>
  <c r="I95" i="58"/>
  <c r="H105" i="58"/>
  <c r="I105" i="58"/>
  <c r="E25" i="57"/>
  <c r="H25" i="57"/>
  <c r="E21" i="57"/>
  <c r="H21" i="57"/>
  <c r="E15" i="57"/>
  <c r="E14" i="57"/>
  <c r="H14" i="57"/>
  <c r="I14" i="57"/>
  <c r="E23" i="57"/>
  <c r="H23" i="57"/>
  <c r="I23" i="57"/>
  <c r="E28" i="57"/>
  <c r="I96" i="57"/>
  <c r="E16" i="57"/>
  <c r="E17" i="57"/>
  <c r="E19" i="57"/>
  <c r="H19" i="57"/>
  <c r="I19" i="57"/>
  <c r="E24" i="57"/>
  <c r="E26" i="57"/>
  <c r="H26" i="57"/>
  <c r="E87" i="57"/>
  <c r="E86" i="57"/>
  <c r="T8" i="57"/>
  <c r="E20" i="57"/>
  <c r="E22" i="57"/>
  <c r="E41" i="56"/>
  <c r="E40" i="56"/>
  <c r="E39" i="56"/>
  <c r="I39" i="56"/>
  <c r="E38" i="56"/>
  <c r="E37" i="56"/>
  <c r="R71" i="56"/>
  <c r="R77" i="56"/>
  <c r="E25" i="56"/>
  <c r="E21" i="56"/>
  <c r="E15" i="56"/>
  <c r="H15" i="56"/>
  <c r="E26" i="56"/>
  <c r="H26" i="56"/>
  <c r="I26" i="56"/>
  <c r="E22" i="56"/>
  <c r="E16" i="56"/>
  <c r="J16" i="56"/>
  <c r="I96" i="56"/>
  <c r="T8" i="56"/>
  <c r="P88" i="56"/>
  <c r="E86" i="56"/>
  <c r="E87" i="56"/>
  <c r="E88" i="55"/>
  <c r="T8" i="55"/>
  <c r="J14" i="55"/>
  <c r="T57" i="55"/>
  <c r="U57" i="55"/>
  <c r="I96" i="55"/>
  <c r="E104" i="55"/>
  <c r="E105" i="54"/>
  <c r="E53" i="54"/>
  <c r="E87" i="54"/>
  <c r="T8" i="54"/>
  <c r="P86" i="54"/>
  <c r="R72" i="54"/>
  <c r="E25" i="53"/>
  <c r="E21" i="53"/>
  <c r="E15" i="53"/>
  <c r="E14" i="53"/>
  <c r="E26" i="53"/>
  <c r="E22" i="53"/>
  <c r="H22" i="53"/>
  <c r="E17" i="53"/>
  <c r="E16" i="53"/>
  <c r="E18" i="53"/>
  <c r="E24" i="53"/>
  <c r="E41" i="53"/>
  <c r="I41" i="53"/>
  <c r="E40" i="53"/>
  <c r="I40" i="53"/>
  <c r="E37" i="53"/>
  <c r="R79" i="53"/>
  <c r="R68" i="53"/>
  <c r="R77" i="53"/>
  <c r="E13" i="53"/>
  <c r="E23" i="53"/>
  <c r="E19" i="53"/>
  <c r="H19" i="53"/>
  <c r="E20" i="53"/>
  <c r="H20" i="53"/>
  <c r="E27" i="53"/>
  <c r="H27" i="53"/>
  <c r="E28" i="53"/>
  <c r="H28" i="53"/>
  <c r="E86" i="53"/>
  <c r="E103" i="51"/>
  <c r="E58" i="51"/>
  <c r="H20" i="51"/>
  <c r="E103" i="50"/>
  <c r="E57" i="49"/>
  <c r="E51" i="49"/>
  <c r="E52" i="49"/>
  <c r="E104" i="49"/>
  <c r="E103" i="48"/>
  <c r="T57" i="52"/>
  <c r="U57" i="52"/>
  <c r="T103" i="52"/>
  <c r="U103" i="52"/>
  <c r="U106" i="52"/>
  <c r="T104" i="52"/>
  <c r="H18" i="51"/>
  <c r="E29" i="51"/>
  <c r="H115" i="51"/>
  <c r="T96" i="51"/>
  <c r="U96" i="51"/>
  <c r="E53" i="51"/>
  <c r="I53" i="51"/>
  <c r="E57" i="51"/>
  <c r="E104" i="51"/>
  <c r="T103" i="51"/>
  <c r="U103" i="51"/>
  <c r="E88" i="50"/>
  <c r="E87" i="50"/>
  <c r="T104" i="50"/>
  <c r="E53" i="50"/>
  <c r="E57" i="50"/>
  <c r="E104" i="50"/>
  <c r="I104" i="50"/>
  <c r="E13" i="49"/>
  <c r="E18" i="49"/>
  <c r="E23" i="49"/>
  <c r="E41" i="49"/>
  <c r="E37" i="49"/>
  <c r="E43" i="49"/>
  <c r="T56" i="49"/>
  <c r="U56" i="49"/>
  <c r="R71" i="49"/>
  <c r="E25" i="49"/>
  <c r="E21" i="49"/>
  <c r="E15" i="49"/>
  <c r="E14" i="49"/>
  <c r="E26" i="49"/>
  <c r="E22" i="49"/>
  <c r="E17" i="49"/>
  <c r="E16" i="49"/>
  <c r="R77" i="49"/>
  <c r="J14" i="47"/>
  <c r="E103" i="47"/>
  <c r="H14" i="47"/>
  <c r="H20" i="47"/>
  <c r="E56" i="46"/>
  <c r="E105" i="46"/>
  <c r="E13" i="44"/>
  <c r="H13" i="44"/>
  <c r="E27" i="44"/>
  <c r="H27" i="44"/>
  <c r="E54" i="43"/>
  <c r="I54" i="43"/>
  <c r="E103" i="43"/>
  <c r="E20" i="42"/>
  <c r="E23" i="42"/>
  <c r="E25" i="42"/>
  <c r="E26" i="42"/>
  <c r="E13" i="42"/>
  <c r="E14" i="42"/>
  <c r="E17" i="42"/>
  <c r="I95" i="41"/>
  <c r="E56" i="41"/>
  <c r="I56" i="41"/>
  <c r="I103" i="48"/>
  <c r="E88" i="48"/>
  <c r="E87" i="48"/>
  <c r="T96" i="48"/>
  <c r="U96" i="48"/>
  <c r="E53" i="48"/>
  <c r="E57" i="48"/>
  <c r="E104" i="48"/>
  <c r="T103" i="48"/>
  <c r="T104" i="48"/>
  <c r="T103" i="47"/>
  <c r="E53" i="47"/>
  <c r="E57" i="47"/>
  <c r="E104" i="47"/>
  <c r="E15" i="46"/>
  <c r="I15" i="46"/>
  <c r="E41" i="46"/>
  <c r="E40" i="46"/>
  <c r="I40" i="46"/>
  <c r="E39" i="46"/>
  <c r="E37" i="46"/>
  <c r="E16" i="46"/>
  <c r="E26" i="46"/>
  <c r="H26" i="46"/>
  <c r="E22" i="46"/>
  <c r="H22" i="46"/>
  <c r="I22" i="46"/>
  <c r="E25" i="45"/>
  <c r="E21" i="45"/>
  <c r="E15" i="45"/>
  <c r="E14" i="45"/>
  <c r="E23" i="45"/>
  <c r="E28" i="45"/>
  <c r="E42" i="45"/>
  <c r="E41" i="45"/>
  <c r="E39" i="45"/>
  <c r="E38" i="45"/>
  <c r="I38" i="45"/>
  <c r="U96" i="45"/>
  <c r="E16" i="45"/>
  <c r="E17" i="45"/>
  <c r="E29" i="45"/>
  <c r="E19" i="45"/>
  <c r="E24" i="45"/>
  <c r="H24" i="45"/>
  <c r="E26" i="45"/>
  <c r="E87" i="45"/>
  <c r="E20" i="45"/>
  <c r="E22" i="45"/>
  <c r="H22" i="45"/>
  <c r="T103" i="45"/>
  <c r="T104" i="45"/>
  <c r="E25" i="44"/>
  <c r="E21" i="44"/>
  <c r="E15" i="44"/>
  <c r="E14" i="44"/>
  <c r="H14" i="44"/>
  <c r="E23" i="44"/>
  <c r="H23" i="44"/>
  <c r="I23" i="44"/>
  <c r="E28" i="44"/>
  <c r="H28" i="44"/>
  <c r="E42" i="44"/>
  <c r="E41" i="44"/>
  <c r="I41" i="44"/>
  <c r="E40" i="44"/>
  <c r="E38" i="44"/>
  <c r="I38" i="44"/>
  <c r="E37" i="44"/>
  <c r="E43" i="44"/>
  <c r="T96" i="44"/>
  <c r="U96" i="44"/>
  <c r="E16" i="44"/>
  <c r="E17" i="44"/>
  <c r="E19" i="44"/>
  <c r="E24" i="44"/>
  <c r="E26" i="44"/>
  <c r="E20" i="44"/>
  <c r="H20" i="44"/>
  <c r="E22" i="44"/>
  <c r="T104" i="43"/>
  <c r="R78" i="43"/>
  <c r="E104" i="43"/>
  <c r="T8" i="42"/>
  <c r="T104" i="42"/>
  <c r="U104" i="42"/>
  <c r="E51" i="40"/>
  <c r="E54" i="40"/>
  <c r="E50" i="40"/>
  <c r="E55" i="40"/>
  <c r="E58" i="40"/>
  <c r="E103" i="40"/>
  <c r="E52" i="40"/>
  <c r="E16" i="40"/>
  <c r="E18" i="40"/>
  <c r="E22" i="40"/>
  <c r="E24" i="40"/>
  <c r="H24" i="40"/>
  <c r="I24" i="40"/>
  <c r="E25" i="40"/>
  <c r="E27" i="40"/>
  <c r="E15" i="40"/>
  <c r="E19" i="40"/>
  <c r="E20" i="40"/>
  <c r="H20" i="40"/>
  <c r="E21" i="40"/>
  <c r="H21" i="40"/>
  <c r="I21" i="40"/>
  <c r="E23" i="40"/>
  <c r="E103" i="39"/>
  <c r="E52" i="39"/>
  <c r="I103" i="39"/>
  <c r="E51" i="39"/>
  <c r="E54" i="39"/>
  <c r="H24" i="39"/>
  <c r="E52" i="38"/>
  <c r="E29" i="41"/>
  <c r="H115" i="41"/>
  <c r="T96" i="41"/>
  <c r="U96" i="41"/>
  <c r="E57" i="41"/>
  <c r="I57" i="41"/>
  <c r="E86" i="40"/>
  <c r="E53" i="40"/>
  <c r="J16" i="40"/>
  <c r="E57" i="40"/>
  <c r="E104" i="40"/>
  <c r="T103" i="40"/>
  <c r="E53" i="39"/>
  <c r="E57" i="39"/>
  <c r="E104" i="39"/>
  <c r="I104" i="39"/>
  <c r="T103" i="39"/>
  <c r="E27" i="38"/>
  <c r="E19" i="38"/>
  <c r="E18" i="38"/>
  <c r="E17" i="38"/>
  <c r="E26" i="38"/>
  <c r="E103" i="38"/>
  <c r="I103" i="38"/>
  <c r="E58" i="38"/>
  <c r="E50" i="38"/>
  <c r="E105" i="38"/>
  <c r="R78" i="38"/>
  <c r="E22" i="38"/>
  <c r="E24" i="38"/>
  <c r="H24" i="38"/>
  <c r="I24" i="38"/>
  <c r="E22" i="37"/>
  <c r="H22" i="37"/>
  <c r="E23" i="37"/>
  <c r="R73" i="37"/>
  <c r="E42" i="37"/>
  <c r="E40" i="37"/>
  <c r="I40" i="37"/>
  <c r="T103" i="37"/>
  <c r="U103" i="37"/>
  <c r="H104" i="36"/>
  <c r="F104" i="36"/>
  <c r="R103" i="36"/>
  <c r="R104" i="36"/>
  <c r="H103" i="36"/>
  <c r="H105" i="36"/>
  <c r="T105" i="36"/>
  <c r="G96" i="36"/>
  <c r="E96" i="36"/>
  <c r="G95" i="36"/>
  <c r="T95" i="36"/>
  <c r="I95" i="36"/>
  <c r="E95" i="36"/>
  <c r="F88" i="36"/>
  <c r="R88" i="36"/>
  <c r="F87" i="36"/>
  <c r="R87" i="36"/>
  <c r="F86" i="36"/>
  <c r="R86" i="36"/>
  <c r="F81" i="36"/>
  <c r="F80" i="36"/>
  <c r="R80" i="36"/>
  <c r="F79" i="36"/>
  <c r="R79" i="36"/>
  <c r="F78" i="36"/>
  <c r="R78" i="36"/>
  <c r="F77" i="36"/>
  <c r="R77" i="36"/>
  <c r="F73" i="36"/>
  <c r="R73" i="36"/>
  <c r="F72" i="36"/>
  <c r="R72" i="36"/>
  <c r="F71" i="36"/>
  <c r="R71" i="36"/>
  <c r="F70" i="36"/>
  <c r="R70" i="36"/>
  <c r="F68" i="36"/>
  <c r="R68" i="36"/>
  <c r="H65" i="36"/>
  <c r="T65" i="36"/>
  <c r="H62" i="36"/>
  <c r="P59" i="36"/>
  <c r="D59" i="36"/>
  <c r="C59" i="36"/>
  <c r="H58" i="36"/>
  <c r="T58" i="36"/>
  <c r="U58" i="36"/>
  <c r="H57" i="36"/>
  <c r="T57" i="36"/>
  <c r="U57" i="36"/>
  <c r="H56" i="36"/>
  <c r="I56" i="36"/>
  <c r="T56" i="36"/>
  <c r="U56" i="36"/>
  <c r="H55" i="36"/>
  <c r="E55" i="36"/>
  <c r="H54" i="36"/>
  <c r="H53" i="36"/>
  <c r="T53" i="36"/>
  <c r="U53" i="36"/>
  <c r="H52" i="36"/>
  <c r="U51" i="36"/>
  <c r="H51" i="36"/>
  <c r="T51" i="36"/>
  <c r="E51" i="36"/>
  <c r="H50" i="36"/>
  <c r="I50" i="36"/>
  <c r="E50" i="36"/>
  <c r="D43" i="36"/>
  <c r="C43" i="36"/>
  <c r="D29" i="36"/>
  <c r="C29" i="36"/>
  <c r="F28" i="36"/>
  <c r="E28" i="36"/>
  <c r="F27" i="36"/>
  <c r="F26" i="36"/>
  <c r="F25" i="36"/>
  <c r="H25" i="36"/>
  <c r="F24" i="36"/>
  <c r="H24" i="36"/>
  <c r="I24" i="36"/>
  <c r="E24" i="36"/>
  <c r="F23" i="36"/>
  <c r="F22" i="36"/>
  <c r="F21" i="36"/>
  <c r="F20" i="36"/>
  <c r="E20" i="36"/>
  <c r="F19" i="36"/>
  <c r="H19" i="36"/>
  <c r="I19" i="36"/>
  <c r="F18" i="36"/>
  <c r="F17" i="36"/>
  <c r="F16" i="36"/>
  <c r="H16" i="36"/>
  <c r="F15" i="36"/>
  <c r="F14" i="36"/>
  <c r="F13" i="36"/>
  <c r="H13" i="36"/>
  <c r="E13" i="36"/>
  <c r="H8" i="36"/>
  <c r="C8" i="36"/>
  <c r="P4" i="36"/>
  <c r="N1" i="36"/>
  <c r="H105" i="35"/>
  <c r="H104" i="35"/>
  <c r="F104" i="35"/>
  <c r="R103" i="35"/>
  <c r="R104" i="35"/>
  <c r="H103" i="35"/>
  <c r="G96" i="35"/>
  <c r="E96" i="35"/>
  <c r="G95" i="35"/>
  <c r="T95" i="35"/>
  <c r="E95" i="35"/>
  <c r="F88" i="35"/>
  <c r="R88" i="35"/>
  <c r="F87" i="35"/>
  <c r="R87" i="35"/>
  <c r="T87" i="35"/>
  <c r="F86" i="35"/>
  <c r="R86" i="35"/>
  <c r="F81" i="35"/>
  <c r="R81" i="35"/>
  <c r="F80" i="35"/>
  <c r="R80" i="35"/>
  <c r="F79" i="35"/>
  <c r="R79" i="35"/>
  <c r="F78" i="35"/>
  <c r="R78" i="35"/>
  <c r="F77" i="35"/>
  <c r="R77" i="35"/>
  <c r="F73" i="35"/>
  <c r="R73" i="35"/>
  <c r="F72" i="35"/>
  <c r="R72" i="35"/>
  <c r="F71" i="35"/>
  <c r="R71" i="35"/>
  <c r="F70" i="35"/>
  <c r="R70" i="35"/>
  <c r="F68" i="35"/>
  <c r="R68" i="35"/>
  <c r="H65" i="35"/>
  <c r="T65" i="35"/>
  <c r="H62" i="35"/>
  <c r="P59" i="35"/>
  <c r="D59" i="35"/>
  <c r="E105" i="35"/>
  <c r="C59" i="35"/>
  <c r="H58" i="35"/>
  <c r="H57" i="35"/>
  <c r="H56" i="35"/>
  <c r="E56" i="35"/>
  <c r="H55" i="35"/>
  <c r="H54" i="35"/>
  <c r="E54" i="35"/>
  <c r="H53" i="35"/>
  <c r="H52" i="35"/>
  <c r="H51" i="35"/>
  <c r="T51" i="35"/>
  <c r="U51" i="35"/>
  <c r="E51" i="35"/>
  <c r="H50" i="35"/>
  <c r="E50" i="35"/>
  <c r="D43" i="35"/>
  <c r="C43" i="35"/>
  <c r="E39" i="35"/>
  <c r="D29" i="35"/>
  <c r="C29" i="35"/>
  <c r="F28" i="35"/>
  <c r="E28" i="35"/>
  <c r="F27" i="35"/>
  <c r="H27" i="35"/>
  <c r="F26" i="35"/>
  <c r="E26" i="35"/>
  <c r="F25" i="35"/>
  <c r="F24" i="35"/>
  <c r="H24" i="35"/>
  <c r="E24" i="35"/>
  <c r="F23" i="35"/>
  <c r="F22" i="35"/>
  <c r="H22" i="35"/>
  <c r="F21" i="35"/>
  <c r="H21" i="35"/>
  <c r="F20" i="35"/>
  <c r="F19" i="35"/>
  <c r="F18" i="35"/>
  <c r="H18" i="35"/>
  <c r="I18" i="35"/>
  <c r="F17" i="35"/>
  <c r="H17" i="35"/>
  <c r="C88" i="35"/>
  <c r="H88" i="35"/>
  <c r="F16" i="35"/>
  <c r="E16" i="35"/>
  <c r="F15" i="35"/>
  <c r="H15" i="35"/>
  <c r="F14" i="35"/>
  <c r="H14" i="35"/>
  <c r="C86" i="35"/>
  <c r="H86" i="35"/>
  <c r="F13" i="35"/>
  <c r="H8" i="35"/>
  <c r="E86" i="35"/>
  <c r="C8" i="35"/>
  <c r="P4" i="35"/>
  <c r="N1" i="35"/>
  <c r="H105" i="34"/>
  <c r="T105" i="34"/>
  <c r="H104" i="34"/>
  <c r="F104" i="34"/>
  <c r="R103" i="34"/>
  <c r="R104" i="34"/>
  <c r="H103" i="34"/>
  <c r="G96" i="34"/>
  <c r="T96" i="34"/>
  <c r="U96" i="34"/>
  <c r="E96" i="34"/>
  <c r="G95" i="34"/>
  <c r="T95" i="34"/>
  <c r="U95" i="34"/>
  <c r="E95" i="34"/>
  <c r="F88" i="34"/>
  <c r="R88" i="34"/>
  <c r="F87" i="34"/>
  <c r="R87" i="34"/>
  <c r="F86" i="34"/>
  <c r="R86" i="34"/>
  <c r="F81" i="34"/>
  <c r="R81" i="34"/>
  <c r="F80" i="34"/>
  <c r="R80" i="34"/>
  <c r="F79" i="34"/>
  <c r="F78" i="34"/>
  <c r="R78" i="34"/>
  <c r="F77" i="34"/>
  <c r="R77" i="34"/>
  <c r="F73" i="34"/>
  <c r="R73" i="34"/>
  <c r="F72" i="34"/>
  <c r="R72" i="34"/>
  <c r="F71" i="34"/>
  <c r="R71" i="34"/>
  <c r="F70" i="34"/>
  <c r="R70" i="34"/>
  <c r="F68" i="34"/>
  <c r="R68" i="34"/>
  <c r="H65" i="34"/>
  <c r="T65" i="34"/>
  <c r="H62" i="34"/>
  <c r="T62" i="34"/>
  <c r="P59" i="34"/>
  <c r="D59" i="34"/>
  <c r="E52" i="34"/>
  <c r="C59" i="34"/>
  <c r="H58" i="34"/>
  <c r="I58" i="34"/>
  <c r="H57" i="34"/>
  <c r="H56" i="34"/>
  <c r="H55" i="34"/>
  <c r="H54" i="34"/>
  <c r="H53" i="34"/>
  <c r="H52" i="34"/>
  <c r="I52" i="34"/>
  <c r="T52" i="34"/>
  <c r="U52" i="34"/>
  <c r="H51" i="34"/>
  <c r="H50" i="34"/>
  <c r="D43" i="34"/>
  <c r="C43" i="34"/>
  <c r="D29" i="34"/>
  <c r="C29" i="34"/>
  <c r="F28" i="34"/>
  <c r="H28" i="34"/>
  <c r="F27" i="34"/>
  <c r="F26" i="34"/>
  <c r="F25" i="34"/>
  <c r="F24" i="34"/>
  <c r="F23" i="34"/>
  <c r="F22" i="34"/>
  <c r="F21" i="34"/>
  <c r="H21" i="34"/>
  <c r="F20" i="34"/>
  <c r="F19" i="34"/>
  <c r="H19" i="34"/>
  <c r="F18" i="34"/>
  <c r="E18" i="34"/>
  <c r="F17" i="34"/>
  <c r="F16" i="34"/>
  <c r="F15" i="34"/>
  <c r="F14" i="34"/>
  <c r="F13" i="34"/>
  <c r="H8" i="34"/>
  <c r="C8" i="34"/>
  <c r="P4" i="34"/>
  <c r="N1" i="34"/>
  <c r="H104" i="33"/>
  <c r="F104" i="33"/>
  <c r="R103" i="33"/>
  <c r="R104" i="33"/>
  <c r="H103" i="33"/>
  <c r="I103" i="33"/>
  <c r="G96" i="33"/>
  <c r="E96" i="33"/>
  <c r="G95" i="33"/>
  <c r="T95" i="33"/>
  <c r="E95" i="33"/>
  <c r="F88" i="33"/>
  <c r="R88" i="33"/>
  <c r="F87" i="33"/>
  <c r="R87" i="33"/>
  <c r="F86" i="33"/>
  <c r="R86" i="33"/>
  <c r="F81" i="33"/>
  <c r="R81" i="33"/>
  <c r="F80" i="33"/>
  <c r="R80" i="33"/>
  <c r="F79" i="33"/>
  <c r="F78" i="33"/>
  <c r="R78" i="33"/>
  <c r="F77" i="33"/>
  <c r="F73" i="33"/>
  <c r="R73" i="33"/>
  <c r="F72" i="33"/>
  <c r="R72" i="33"/>
  <c r="F71" i="33"/>
  <c r="R71" i="33"/>
  <c r="F70" i="33"/>
  <c r="R70" i="33"/>
  <c r="F68" i="33"/>
  <c r="H65" i="33"/>
  <c r="T65" i="33"/>
  <c r="H62" i="33"/>
  <c r="T62" i="33"/>
  <c r="P59" i="33"/>
  <c r="D59" i="33"/>
  <c r="E103" i="33"/>
  <c r="C59" i="33"/>
  <c r="H58" i="33"/>
  <c r="T58" i="33"/>
  <c r="U58" i="33"/>
  <c r="H57" i="33"/>
  <c r="H56" i="33"/>
  <c r="E56" i="33"/>
  <c r="H55" i="33"/>
  <c r="E55" i="33"/>
  <c r="H54" i="33"/>
  <c r="H53" i="33"/>
  <c r="E53" i="33"/>
  <c r="H52" i="33"/>
  <c r="T52" i="33"/>
  <c r="U52" i="33"/>
  <c r="H51" i="33"/>
  <c r="E51" i="33"/>
  <c r="H50" i="33"/>
  <c r="D43" i="33"/>
  <c r="C43" i="33"/>
  <c r="D29" i="33"/>
  <c r="E28" i="33"/>
  <c r="C29" i="33"/>
  <c r="F28" i="33"/>
  <c r="F27" i="33"/>
  <c r="H27" i="33"/>
  <c r="F26" i="33"/>
  <c r="F25" i="33"/>
  <c r="F24" i="33"/>
  <c r="E24" i="33"/>
  <c r="F23" i="33"/>
  <c r="F22" i="33"/>
  <c r="F21" i="33"/>
  <c r="F20" i="33"/>
  <c r="H20" i="33"/>
  <c r="F19" i="33"/>
  <c r="H19" i="33"/>
  <c r="I19" i="33"/>
  <c r="F18" i="33"/>
  <c r="F17" i="33"/>
  <c r="F16" i="33"/>
  <c r="F15" i="33"/>
  <c r="F14" i="33"/>
  <c r="F13" i="33"/>
  <c r="H8" i="33"/>
  <c r="E88" i="33"/>
  <c r="C8" i="33"/>
  <c r="P4" i="33"/>
  <c r="N1" i="33"/>
  <c r="H104" i="32"/>
  <c r="T104" i="32"/>
  <c r="F104" i="32"/>
  <c r="I104" i="32"/>
  <c r="R103" i="32"/>
  <c r="R104" i="32"/>
  <c r="U104" i="32"/>
  <c r="H103" i="32"/>
  <c r="H105" i="32"/>
  <c r="T105" i="32"/>
  <c r="G96" i="32"/>
  <c r="E96" i="32"/>
  <c r="G95" i="32"/>
  <c r="T95" i="32"/>
  <c r="E95" i="32"/>
  <c r="F88" i="32"/>
  <c r="R88" i="32"/>
  <c r="F87" i="32"/>
  <c r="R87" i="32"/>
  <c r="F86" i="32"/>
  <c r="R86" i="32"/>
  <c r="F81" i="32"/>
  <c r="R81" i="32"/>
  <c r="F80" i="32"/>
  <c r="R80" i="32"/>
  <c r="F79" i="32"/>
  <c r="R79" i="32"/>
  <c r="F78" i="32"/>
  <c r="R78" i="32"/>
  <c r="F77" i="32"/>
  <c r="R77" i="32"/>
  <c r="F73" i="32"/>
  <c r="R73" i="32"/>
  <c r="F72" i="32"/>
  <c r="R72" i="32"/>
  <c r="F71" i="32"/>
  <c r="R71" i="32"/>
  <c r="F70" i="32"/>
  <c r="R70" i="32"/>
  <c r="F68" i="32"/>
  <c r="R68" i="32"/>
  <c r="H65" i="32"/>
  <c r="T65" i="32"/>
  <c r="H62" i="32"/>
  <c r="T62" i="32"/>
  <c r="P59" i="32"/>
  <c r="D59" i="32"/>
  <c r="E57" i="32"/>
  <c r="C59" i="32"/>
  <c r="H58" i="32"/>
  <c r="H57" i="32"/>
  <c r="H56" i="32"/>
  <c r="H55" i="32"/>
  <c r="T55" i="32"/>
  <c r="U55" i="32"/>
  <c r="H54" i="32"/>
  <c r="H53" i="32"/>
  <c r="T53" i="32"/>
  <c r="U53" i="32"/>
  <c r="H52" i="32"/>
  <c r="H51" i="32"/>
  <c r="T51" i="32"/>
  <c r="U51" i="32"/>
  <c r="E51" i="32"/>
  <c r="H50" i="32"/>
  <c r="D43" i="32"/>
  <c r="C43" i="32"/>
  <c r="E42" i="32"/>
  <c r="I42" i="32"/>
  <c r="D29" i="32"/>
  <c r="E25" i="32"/>
  <c r="C29" i="32"/>
  <c r="F28" i="32"/>
  <c r="F27" i="32"/>
  <c r="H27" i="32"/>
  <c r="I27" i="32"/>
  <c r="F26" i="32"/>
  <c r="H26" i="32"/>
  <c r="F25" i="32"/>
  <c r="F24" i="32"/>
  <c r="F23" i="32"/>
  <c r="H23" i="32"/>
  <c r="I23" i="32"/>
  <c r="F22" i="32"/>
  <c r="F21" i="32"/>
  <c r="F20" i="32"/>
  <c r="E20" i="32"/>
  <c r="F19" i="32"/>
  <c r="F18" i="32"/>
  <c r="F17" i="32"/>
  <c r="F16" i="32"/>
  <c r="F15" i="32"/>
  <c r="F14" i="32"/>
  <c r="E14" i="32"/>
  <c r="F13" i="32"/>
  <c r="H13" i="32"/>
  <c r="H8" i="32"/>
  <c r="C8" i="32"/>
  <c r="P4" i="32"/>
  <c r="N1" i="32"/>
  <c r="H104" i="31"/>
  <c r="T104" i="31"/>
  <c r="U104" i="31"/>
  <c r="F104" i="31"/>
  <c r="R103" i="31"/>
  <c r="R104" i="31"/>
  <c r="H103" i="31"/>
  <c r="T103" i="31"/>
  <c r="I96" i="31"/>
  <c r="G96" i="31"/>
  <c r="T96" i="31"/>
  <c r="U96" i="31"/>
  <c r="E96" i="31"/>
  <c r="G95" i="31"/>
  <c r="E95" i="31"/>
  <c r="F88" i="31"/>
  <c r="R88" i="31"/>
  <c r="F87" i="31"/>
  <c r="R87" i="31"/>
  <c r="F86" i="31"/>
  <c r="R86" i="31"/>
  <c r="F81" i="31"/>
  <c r="R81" i="31"/>
  <c r="F80" i="31"/>
  <c r="R80" i="31"/>
  <c r="F79" i="31"/>
  <c r="R79" i="31"/>
  <c r="F78" i="31"/>
  <c r="R77" i="31"/>
  <c r="F77" i="31"/>
  <c r="F73" i="31"/>
  <c r="R73" i="31"/>
  <c r="F72" i="31"/>
  <c r="R72" i="31"/>
  <c r="F71" i="31"/>
  <c r="R71" i="31"/>
  <c r="F70" i="31"/>
  <c r="F68" i="31"/>
  <c r="R68" i="31"/>
  <c r="H65" i="31"/>
  <c r="T65" i="31"/>
  <c r="H62" i="31"/>
  <c r="T62" i="31"/>
  <c r="P59" i="31"/>
  <c r="D59" i="31"/>
  <c r="C59" i="31"/>
  <c r="H58" i="31"/>
  <c r="T58" i="31"/>
  <c r="U58" i="31"/>
  <c r="E58" i="31"/>
  <c r="I58" i="31"/>
  <c r="H57" i="31"/>
  <c r="H56" i="31"/>
  <c r="E56" i="31"/>
  <c r="H55" i="31"/>
  <c r="T55" i="31"/>
  <c r="U55" i="31"/>
  <c r="E55" i="31"/>
  <c r="H54" i="31"/>
  <c r="T54" i="31"/>
  <c r="U54" i="31"/>
  <c r="I54" i="31"/>
  <c r="E54" i="31"/>
  <c r="H53" i="31"/>
  <c r="H52" i="31"/>
  <c r="E52" i="31"/>
  <c r="H51" i="31"/>
  <c r="E51" i="31"/>
  <c r="H50" i="31"/>
  <c r="T50" i="31"/>
  <c r="I50" i="31"/>
  <c r="U50" i="31"/>
  <c r="E50" i="31"/>
  <c r="D43" i="31"/>
  <c r="C43" i="31"/>
  <c r="E37" i="31"/>
  <c r="D29" i="31"/>
  <c r="C29" i="31"/>
  <c r="F28" i="31"/>
  <c r="H28" i="31"/>
  <c r="I28" i="31"/>
  <c r="F27" i="31"/>
  <c r="F26" i="31"/>
  <c r="F25" i="31"/>
  <c r="H25" i="31"/>
  <c r="F24" i="31"/>
  <c r="H24" i="31"/>
  <c r="I24" i="31"/>
  <c r="F23" i="31"/>
  <c r="H23" i="31"/>
  <c r="I23" i="31"/>
  <c r="F22" i="31"/>
  <c r="F21" i="31"/>
  <c r="H21" i="31"/>
  <c r="I21" i="31"/>
  <c r="F20" i="31"/>
  <c r="F19" i="31"/>
  <c r="F18" i="31"/>
  <c r="F17" i="31"/>
  <c r="F16" i="31"/>
  <c r="F15" i="31"/>
  <c r="F14" i="31"/>
  <c r="H14" i="31"/>
  <c r="I14" i="31"/>
  <c r="E14" i="31"/>
  <c r="F13" i="31"/>
  <c r="E13" i="31"/>
  <c r="H8" i="31"/>
  <c r="C8" i="31"/>
  <c r="P4" i="31"/>
  <c r="N1" i="31"/>
  <c r="H104" i="30"/>
  <c r="F104" i="30"/>
  <c r="R103" i="30"/>
  <c r="R104" i="30"/>
  <c r="H103" i="30"/>
  <c r="I103" i="30"/>
  <c r="G96" i="30"/>
  <c r="I96" i="30"/>
  <c r="E96" i="30"/>
  <c r="G95" i="30"/>
  <c r="E95" i="30"/>
  <c r="F88" i="30"/>
  <c r="R88" i="30"/>
  <c r="F87" i="30"/>
  <c r="R87" i="30"/>
  <c r="F86" i="30"/>
  <c r="R86" i="30"/>
  <c r="F81" i="30"/>
  <c r="R81" i="30"/>
  <c r="F80" i="30"/>
  <c r="R80" i="30"/>
  <c r="F79" i="30"/>
  <c r="R79" i="30"/>
  <c r="F78" i="30"/>
  <c r="R78" i="30"/>
  <c r="F77" i="30"/>
  <c r="R77" i="30"/>
  <c r="F73" i="30"/>
  <c r="F72" i="30"/>
  <c r="R72" i="30"/>
  <c r="F71" i="30"/>
  <c r="R71" i="30"/>
  <c r="F70" i="30"/>
  <c r="R70" i="30"/>
  <c r="F68" i="30"/>
  <c r="R68" i="30"/>
  <c r="H65" i="30"/>
  <c r="T65" i="30"/>
  <c r="H62" i="30"/>
  <c r="T62" i="30"/>
  <c r="T63" i="30"/>
  <c r="P59" i="30"/>
  <c r="D59" i="30"/>
  <c r="C59" i="30"/>
  <c r="H58" i="30"/>
  <c r="H57" i="30"/>
  <c r="E57" i="30"/>
  <c r="H56" i="30"/>
  <c r="T56" i="30"/>
  <c r="H55" i="30"/>
  <c r="H54" i="30"/>
  <c r="E54" i="30"/>
  <c r="H53" i="30"/>
  <c r="T53" i="30"/>
  <c r="U53" i="30"/>
  <c r="H52" i="30"/>
  <c r="T52" i="30"/>
  <c r="U52" i="30"/>
  <c r="H51" i="30"/>
  <c r="H50" i="30"/>
  <c r="T50" i="30"/>
  <c r="U50" i="30"/>
  <c r="D43" i="30"/>
  <c r="C43" i="30"/>
  <c r="D29" i="30"/>
  <c r="E27" i="30"/>
  <c r="C29" i="30"/>
  <c r="F28" i="30"/>
  <c r="F27" i="30"/>
  <c r="H27" i="30"/>
  <c r="C88" i="30"/>
  <c r="H88" i="30"/>
  <c r="F26" i="30"/>
  <c r="H26" i="30"/>
  <c r="F25" i="30"/>
  <c r="F24" i="30"/>
  <c r="H24" i="30"/>
  <c r="F23" i="30"/>
  <c r="H23" i="30"/>
  <c r="I23" i="30"/>
  <c r="F22" i="30"/>
  <c r="F21" i="30"/>
  <c r="F20" i="30"/>
  <c r="H20" i="30"/>
  <c r="F19" i="30"/>
  <c r="F18" i="30"/>
  <c r="H18" i="30"/>
  <c r="E18" i="30"/>
  <c r="F17" i="30"/>
  <c r="H17" i="30"/>
  <c r="F16" i="30"/>
  <c r="F15" i="30"/>
  <c r="F14" i="30"/>
  <c r="F13" i="30"/>
  <c r="H13" i="30"/>
  <c r="H8" i="30"/>
  <c r="E86" i="30"/>
  <c r="C8" i="30"/>
  <c r="P4" i="30"/>
  <c r="N1" i="30"/>
  <c r="E105" i="29"/>
  <c r="H104" i="29"/>
  <c r="T104" i="29"/>
  <c r="F104" i="29"/>
  <c r="I104" i="29"/>
  <c r="R103" i="29"/>
  <c r="R104" i="29"/>
  <c r="H103" i="29"/>
  <c r="H105" i="29"/>
  <c r="G96" i="29"/>
  <c r="E96" i="29"/>
  <c r="G95" i="29"/>
  <c r="E95" i="29"/>
  <c r="F88" i="29"/>
  <c r="R88" i="29"/>
  <c r="F87" i="29"/>
  <c r="R87" i="29"/>
  <c r="F86" i="29"/>
  <c r="R86" i="29"/>
  <c r="F81" i="29"/>
  <c r="R81" i="29"/>
  <c r="F80" i="29"/>
  <c r="R80" i="29"/>
  <c r="F79" i="29"/>
  <c r="R79" i="29"/>
  <c r="F78" i="29"/>
  <c r="R78" i="29"/>
  <c r="F77" i="29"/>
  <c r="R77" i="29"/>
  <c r="F73" i="29"/>
  <c r="R73" i="29"/>
  <c r="F72" i="29"/>
  <c r="R72" i="29"/>
  <c r="F71" i="29"/>
  <c r="R71" i="29"/>
  <c r="F70" i="29"/>
  <c r="R70" i="29"/>
  <c r="F68" i="29"/>
  <c r="R68" i="29"/>
  <c r="H65" i="29"/>
  <c r="T65" i="29"/>
  <c r="H62" i="29"/>
  <c r="T62" i="29"/>
  <c r="P59" i="29"/>
  <c r="D59" i="29"/>
  <c r="E103" i="29"/>
  <c r="C59" i="29"/>
  <c r="H58" i="29"/>
  <c r="T58" i="29"/>
  <c r="U58" i="29"/>
  <c r="H57" i="29"/>
  <c r="H56" i="29"/>
  <c r="H55" i="29"/>
  <c r="H54" i="29"/>
  <c r="T54" i="29"/>
  <c r="U54" i="29"/>
  <c r="H53" i="29"/>
  <c r="T53" i="29"/>
  <c r="U53" i="29"/>
  <c r="H52" i="29"/>
  <c r="T52" i="29"/>
  <c r="U52" i="29"/>
  <c r="H51" i="29"/>
  <c r="E51" i="29"/>
  <c r="H50" i="29"/>
  <c r="I50" i="29"/>
  <c r="D43" i="29"/>
  <c r="E42" i="29"/>
  <c r="I42" i="29"/>
  <c r="C43" i="29"/>
  <c r="D29" i="29"/>
  <c r="C29" i="29"/>
  <c r="F28" i="29"/>
  <c r="F27" i="29"/>
  <c r="F26" i="29"/>
  <c r="H26" i="29"/>
  <c r="F25" i="29"/>
  <c r="F24" i="29"/>
  <c r="E24" i="29"/>
  <c r="F23" i="29"/>
  <c r="H23" i="29"/>
  <c r="F22" i="29"/>
  <c r="F21" i="29"/>
  <c r="F20" i="29"/>
  <c r="F19" i="29"/>
  <c r="H19" i="29"/>
  <c r="F18" i="29"/>
  <c r="F17" i="29"/>
  <c r="F16" i="29"/>
  <c r="F15" i="29"/>
  <c r="H15" i="29"/>
  <c r="F14" i="29"/>
  <c r="F13" i="29"/>
  <c r="H8" i="29"/>
  <c r="C8" i="29"/>
  <c r="P4" i="29"/>
  <c r="N1" i="29"/>
  <c r="H104" i="28"/>
  <c r="F104" i="28"/>
  <c r="R103" i="28"/>
  <c r="R104" i="28"/>
  <c r="H103" i="28"/>
  <c r="H105" i="28"/>
  <c r="T105" i="28"/>
  <c r="T103" i="28"/>
  <c r="U103" i="28"/>
  <c r="G96" i="28"/>
  <c r="I96" i="28"/>
  <c r="T96" i="28"/>
  <c r="U96" i="28"/>
  <c r="E96" i="28"/>
  <c r="G95" i="28"/>
  <c r="E95" i="28"/>
  <c r="F88" i="28"/>
  <c r="R88" i="28"/>
  <c r="F87" i="28"/>
  <c r="R87" i="28"/>
  <c r="F86" i="28"/>
  <c r="R86" i="28"/>
  <c r="F81" i="28"/>
  <c r="F80" i="28"/>
  <c r="R80" i="28"/>
  <c r="F79" i="28"/>
  <c r="R79" i="28"/>
  <c r="F78" i="28"/>
  <c r="R78" i="28"/>
  <c r="F77" i="28"/>
  <c r="R77" i="28"/>
  <c r="F73" i="28"/>
  <c r="R73" i="28"/>
  <c r="F72" i="28"/>
  <c r="R72" i="28"/>
  <c r="F71" i="28"/>
  <c r="R71" i="28"/>
  <c r="F70" i="28"/>
  <c r="R70" i="28"/>
  <c r="F68" i="28"/>
  <c r="H65" i="28"/>
  <c r="T65" i="28"/>
  <c r="H62" i="28"/>
  <c r="T62" i="28"/>
  <c r="P59" i="28"/>
  <c r="D59" i="28"/>
  <c r="E58" i="28"/>
  <c r="C59" i="28"/>
  <c r="T58" i="28"/>
  <c r="U58" i="28"/>
  <c r="H58" i="28"/>
  <c r="H57" i="28"/>
  <c r="T57" i="28"/>
  <c r="U57" i="28"/>
  <c r="E57" i="28"/>
  <c r="H56" i="28"/>
  <c r="T56" i="28"/>
  <c r="U56" i="28"/>
  <c r="H55" i="28"/>
  <c r="H54" i="28"/>
  <c r="H53" i="28"/>
  <c r="T53" i="28"/>
  <c r="U53" i="28"/>
  <c r="H52" i="28"/>
  <c r="H51" i="28"/>
  <c r="T51" i="28"/>
  <c r="U51" i="28"/>
  <c r="H50" i="28"/>
  <c r="T50" i="28"/>
  <c r="U50" i="28"/>
  <c r="D43" i="28"/>
  <c r="C43" i="28"/>
  <c r="D29" i="28"/>
  <c r="E27" i="28"/>
  <c r="C29" i="28"/>
  <c r="F28" i="28"/>
  <c r="E28" i="28"/>
  <c r="F27" i="28"/>
  <c r="F26" i="28"/>
  <c r="F25" i="28"/>
  <c r="F24" i="28"/>
  <c r="H24" i="28"/>
  <c r="I24" i="28"/>
  <c r="F23" i="28"/>
  <c r="E23" i="28"/>
  <c r="F22" i="28"/>
  <c r="H22" i="28"/>
  <c r="F21" i="28"/>
  <c r="H21" i="28"/>
  <c r="F20" i="28"/>
  <c r="H20" i="28"/>
  <c r="E20" i="28"/>
  <c r="F19" i="28"/>
  <c r="E19" i="28"/>
  <c r="F18" i="28"/>
  <c r="E18" i="28"/>
  <c r="F17" i="28"/>
  <c r="F16" i="28"/>
  <c r="H16" i="28"/>
  <c r="I16" i="28"/>
  <c r="F15" i="28"/>
  <c r="F14" i="28"/>
  <c r="F13" i="28"/>
  <c r="H13" i="28"/>
  <c r="E13" i="28"/>
  <c r="H8" i="28"/>
  <c r="E88" i="28"/>
  <c r="C8" i="28"/>
  <c r="P4" i="28"/>
  <c r="N1" i="28"/>
  <c r="H104" i="27"/>
  <c r="I104" i="27"/>
  <c r="F104" i="27"/>
  <c r="R103" i="27"/>
  <c r="R104" i="27"/>
  <c r="H103" i="27"/>
  <c r="H105" i="27"/>
  <c r="T105" i="27"/>
  <c r="U105" i="27"/>
  <c r="G96" i="27"/>
  <c r="T96" i="27"/>
  <c r="U96" i="27"/>
  <c r="E96" i="27"/>
  <c r="G95" i="27"/>
  <c r="E95" i="27"/>
  <c r="F88" i="27"/>
  <c r="R88" i="27"/>
  <c r="F87" i="27"/>
  <c r="R87" i="27"/>
  <c r="F86" i="27"/>
  <c r="R86" i="27"/>
  <c r="F81" i="27"/>
  <c r="R81" i="27"/>
  <c r="F80" i="27"/>
  <c r="R80" i="27"/>
  <c r="F79" i="27"/>
  <c r="R79" i="27"/>
  <c r="F78" i="27"/>
  <c r="R78" i="27"/>
  <c r="F77" i="27"/>
  <c r="R77" i="27"/>
  <c r="F73" i="27"/>
  <c r="R73" i="27"/>
  <c r="F72" i="27"/>
  <c r="R72" i="27"/>
  <c r="F71" i="27"/>
  <c r="R71" i="27"/>
  <c r="F70" i="27"/>
  <c r="R70" i="27"/>
  <c r="F68" i="27"/>
  <c r="R68" i="27"/>
  <c r="H65" i="27"/>
  <c r="T65" i="27"/>
  <c r="H62" i="27"/>
  <c r="T62" i="27"/>
  <c r="P59" i="27"/>
  <c r="D59" i="27"/>
  <c r="E55" i="27"/>
  <c r="C59" i="27"/>
  <c r="H58" i="27"/>
  <c r="E58" i="27"/>
  <c r="H57" i="27"/>
  <c r="H56" i="27"/>
  <c r="H55" i="27"/>
  <c r="I55" i="27"/>
  <c r="T55" i="27"/>
  <c r="U55" i="27"/>
  <c r="H54" i="27"/>
  <c r="H53" i="27"/>
  <c r="T53" i="27"/>
  <c r="U53" i="27"/>
  <c r="H52" i="27"/>
  <c r="H51" i="27"/>
  <c r="H50" i="27"/>
  <c r="I50" i="27"/>
  <c r="T50" i="27"/>
  <c r="U50" i="27"/>
  <c r="E50" i="27"/>
  <c r="D43" i="27"/>
  <c r="C43" i="27"/>
  <c r="D29" i="27"/>
  <c r="E22" i="27"/>
  <c r="E25" i="27"/>
  <c r="C29" i="27"/>
  <c r="F28" i="27"/>
  <c r="E28" i="27"/>
  <c r="F27" i="27"/>
  <c r="E27" i="27"/>
  <c r="F26" i="27"/>
  <c r="F25" i="27"/>
  <c r="H25" i="27"/>
  <c r="F24" i="27"/>
  <c r="E24" i="27"/>
  <c r="F23" i="27"/>
  <c r="F22" i="27"/>
  <c r="F21" i="27"/>
  <c r="F20" i="27"/>
  <c r="E20" i="27"/>
  <c r="F19" i="27"/>
  <c r="H19" i="27"/>
  <c r="E19" i="27"/>
  <c r="F18" i="27"/>
  <c r="E18" i="27"/>
  <c r="F17" i="27"/>
  <c r="E17" i="27"/>
  <c r="F16" i="27"/>
  <c r="E16" i="27"/>
  <c r="F15" i="27"/>
  <c r="F14" i="27"/>
  <c r="F13" i="27"/>
  <c r="H8" i="27"/>
  <c r="E87" i="27"/>
  <c r="C8" i="27"/>
  <c r="P4" i="27"/>
  <c r="N1" i="27"/>
  <c r="D24" i="24"/>
  <c r="D23" i="24"/>
  <c r="D22" i="24"/>
  <c r="D21" i="24"/>
  <c r="D20" i="24"/>
  <c r="D19" i="24"/>
  <c r="H104" i="26"/>
  <c r="F104" i="26"/>
  <c r="R103" i="26"/>
  <c r="R104" i="26"/>
  <c r="H103" i="26"/>
  <c r="G96" i="26"/>
  <c r="T96" i="26"/>
  <c r="U96" i="26"/>
  <c r="E96" i="26"/>
  <c r="G95" i="26"/>
  <c r="T95" i="26"/>
  <c r="E95" i="26"/>
  <c r="I95" i="26"/>
  <c r="F88" i="26"/>
  <c r="R88" i="26"/>
  <c r="F87" i="26"/>
  <c r="R87" i="26"/>
  <c r="F86" i="26"/>
  <c r="R86" i="26"/>
  <c r="F81" i="26"/>
  <c r="R81" i="26"/>
  <c r="F80" i="26"/>
  <c r="R80" i="26"/>
  <c r="F79" i="26"/>
  <c r="R79" i="26"/>
  <c r="F78" i="26"/>
  <c r="F77" i="26"/>
  <c r="R77" i="26"/>
  <c r="F73" i="26"/>
  <c r="F72" i="26"/>
  <c r="R72" i="26"/>
  <c r="F71" i="26"/>
  <c r="R71" i="26"/>
  <c r="F70" i="26"/>
  <c r="R70" i="26"/>
  <c r="R68" i="26"/>
  <c r="F68" i="26"/>
  <c r="H65" i="26"/>
  <c r="T65" i="26"/>
  <c r="H62" i="26"/>
  <c r="P59" i="26"/>
  <c r="D59" i="26"/>
  <c r="E52" i="26"/>
  <c r="C59" i="26"/>
  <c r="H58" i="26"/>
  <c r="T58" i="26"/>
  <c r="U58" i="26"/>
  <c r="H57" i="26"/>
  <c r="H56" i="26"/>
  <c r="H55" i="26"/>
  <c r="T55" i="26"/>
  <c r="U55" i="26"/>
  <c r="H54" i="26"/>
  <c r="E54" i="26"/>
  <c r="H53" i="26"/>
  <c r="T53" i="26"/>
  <c r="U53" i="26"/>
  <c r="H52" i="26"/>
  <c r="H51" i="26"/>
  <c r="H50" i="26"/>
  <c r="T50" i="26"/>
  <c r="U50" i="26"/>
  <c r="D43" i="26"/>
  <c r="C43" i="26"/>
  <c r="E41" i="26"/>
  <c r="I41" i="26"/>
  <c r="E37" i="26"/>
  <c r="I37" i="26"/>
  <c r="D29" i="26"/>
  <c r="C29" i="26"/>
  <c r="F28" i="26"/>
  <c r="E28" i="26"/>
  <c r="F27" i="26"/>
  <c r="E27" i="26"/>
  <c r="F26" i="26"/>
  <c r="H26" i="26"/>
  <c r="I26" i="26"/>
  <c r="E26" i="26"/>
  <c r="F25" i="26"/>
  <c r="E25" i="26"/>
  <c r="F24" i="26"/>
  <c r="E24" i="26"/>
  <c r="F23" i="26"/>
  <c r="E23" i="26"/>
  <c r="F22" i="26"/>
  <c r="E22" i="26"/>
  <c r="F21" i="26"/>
  <c r="E21" i="26"/>
  <c r="F20" i="26"/>
  <c r="H20" i="26"/>
  <c r="I20" i="26"/>
  <c r="E20" i="26"/>
  <c r="F19" i="26"/>
  <c r="E19" i="26"/>
  <c r="F18" i="26"/>
  <c r="H18" i="26"/>
  <c r="I18" i="26"/>
  <c r="E18" i="26"/>
  <c r="F17" i="26"/>
  <c r="F16" i="26"/>
  <c r="F15" i="26"/>
  <c r="F14" i="26"/>
  <c r="H14" i="26"/>
  <c r="E14" i="26"/>
  <c r="F13" i="26"/>
  <c r="H13" i="26"/>
  <c r="I13" i="26"/>
  <c r="E13" i="26"/>
  <c r="H8" i="26"/>
  <c r="C8" i="26"/>
  <c r="P4" i="26"/>
  <c r="N1" i="26"/>
  <c r="H104" i="25"/>
  <c r="F104" i="25"/>
  <c r="R103" i="25"/>
  <c r="R104" i="25"/>
  <c r="U104" i="25"/>
  <c r="H103" i="25"/>
  <c r="H105" i="25"/>
  <c r="G96" i="25"/>
  <c r="I96" i="25"/>
  <c r="E96" i="25"/>
  <c r="G95" i="25"/>
  <c r="E95" i="25"/>
  <c r="F88" i="25"/>
  <c r="R88" i="25"/>
  <c r="F87" i="25"/>
  <c r="R87" i="25"/>
  <c r="F86" i="25"/>
  <c r="R86" i="25"/>
  <c r="T86" i="25"/>
  <c r="F81" i="25"/>
  <c r="R81" i="25"/>
  <c r="F80" i="25"/>
  <c r="R80" i="25"/>
  <c r="F79" i="25"/>
  <c r="F78" i="25"/>
  <c r="R78" i="25"/>
  <c r="F77" i="25"/>
  <c r="R77" i="25"/>
  <c r="F73" i="25"/>
  <c r="R73" i="25"/>
  <c r="F72" i="25"/>
  <c r="R72" i="25"/>
  <c r="F71" i="25"/>
  <c r="R71" i="25"/>
  <c r="F70" i="25"/>
  <c r="F68" i="25"/>
  <c r="R68" i="25"/>
  <c r="H65" i="25"/>
  <c r="T65" i="25"/>
  <c r="H62" i="25"/>
  <c r="T62" i="25"/>
  <c r="T63" i="25"/>
  <c r="P59" i="25"/>
  <c r="D59" i="25"/>
  <c r="C59" i="25"/>
  <c r="H58" i="25"/>
  <c r="H57" i="25"/>
  <c r="H56" i="25"/>
  <c r="H55" i="25"/>
  <c r="H54" i="25"/>
  <c r="H53" i="25"/>
  <c r="H52" i="25"/>
  <c r="T52" i="25"/>
  <c r="U52" i="25"/>
  <c r="H51" i="25"/>
  <c r="T51" i="25"/>
  <c r="U51" i="25"/>
  <c r="H50" i="25"/>
  <c r="T50" i="25"/>
  <c r="U50" i="25"/>
  <c r="D43" i="25"/>
  <c r="C43" i="25"/>
  <c r="D29" i="25"/>
  <c r="E18" i="25"/>
  <c r="C29" i="25"/>
  <c r="F28" i="25"/>
  <c r="H28" i="25"/>
  <c r="I28" i="25"/>
  <c r="F27" i="25"/>
  <c r="F26" i="25"/>
  <c r="F25" i="25"/>
  <c r="F24" i="25"/>
  <c r="H24" i="25"/>
  <c r="I24" i="25"/>
  <c r="F23" i="25"/>
  <c r="F22" i="25"/>
  <c r="H22" i="25"/>
  <c r="I22" i="25"/>
  <c r="F21" i="25"/>
  <c r="F20" i="25"/>
  <c r="F19" i="25"/>
  <c r="F18" i="25"/>
  <c r="H18" i="25"/>
  <c r="F17" i="25"/>
  <c r="H17" i="25"/>
  <c r="I17" i="25"/>
  <c r="F16" i="25"/>
  <c r="F15" i="25"/>
  <c r="F14" i="25"/>
  <c r="F13" i="25"/>
  <c r="H13" i="25"/>
  <c r="E13" i="25"/>
  <c r="H8" i="25"/>
  <c r="C8" i="25"/>
  <c r="P4" i="25"/>
  <c r="N1" i="25"/>
  <c r="H104" i="24"/>
  <c r="F104" i="24"/>
  <c r="R103" i="24"/>
  <c r="R104" i="24"/>
  <c r="H103" i="24"/>
  <c r="H105" i="24"/>
  <c r="T105" i="24"/>
  <c r="T103" i="24"/>
  <c r="G96" i="24"/>
  <c r="E96" i="24"/>
  <c r="G95" i="24"/>
  <c r="T95" i="24"/>
  <c r="E95" i="24"/>
  <c r="F88" i="24"/>
  <c r="R88" i="24"/>
  <c r="F87" i="24"/>
  <c r="R87" i="24"/>
  <c r="F86" i="24"/>
  <c r="R86" i="24"/>
  <c r="F81" i="24"/>
  <c r="R81" i="24"/>
  <c r="F80" i="24"/>
  <c r="F79" i="24"/>
  <c r="R79" i="24"/>
  <c r="F78" i="24"/>
  <c r="R78" i="24"/>
  <c r="F77" i="24"/>
  <c r="R77" i="24"/>
  <c r="F73" i="24"/>
  <c r="R73" i="24"/>
  <c r="F72" i="24"/>
  <c r="R72" i="24"/>
  <c r="F71" i="24"/>
  <c r="R71" i="24"/>
  <c r="F70" i="24"/>
  <c r="R70" i="24"/>
  <c r="F68" i="24"/>
  <c r="R68" i="24"/>
  <c r="H65" i="24"/>
  <c r="T65" i="24"/>
  <c r="H62" i="24"/>
  <c r="T62" i="24"/>
  <c r="P59" i="24"/>
  <c r="D59" i="24"/>
  <c r="E56" i="24"/>
  <c r="E55" i="24"/>
  <c r="C59" i="24"/>
  <c r="H58" i="24"/>
  <c r="H57" i="24"/>
  <c r="T57" i="24"/>
  <c r="U57" i="24"/>
  <c r="H56" i="24"/>
  <c r="I56" i="24"/>
  <c r="H55" i="24"/>
  <c r="I55" i="24"/>
  <c r="H54" i="24"/>
  <c r="H53" i="24"/>
  <c r="T53" i="24"/>
  <c r="U53" i="24"/>
  <c r="H52" i="24"/>
  <c r="T52" i="24"/>
  <c r="U52" i="24"/>
  <c r="E52" i="24"/>
  <c r="I52" i="24"/>
  <c r="H51" i="24"/>
  <c r="T51" i="24"/>
  <c r="U51" i="24"/>
  <c r="H50" i="24"/>
  <c r="T50" i="24"/>
  <c r="U50" i="24"/>
  <c r="D43" i="24"/>
  <c r="C43" i="24"/>
  <c r="E41" i="24"/>
  <c r="E43" i="24"/>
  <c r="C29" i="24"/>
  <c r="F28" i="24"/>
  <c r="F27" i="24"/>
  <c r="F26" i="24"/>
  <c r="F25" i="24"/>
  <c r="F24" i="24"/>
  <c r="F23" i="24"/>
  <c r="F22" i="24"/>
  <c r="F21" i="24"/>
  <c r="F20" i="24"/>
  <c r="F19" i="24"/>
  <c r="F18" i="24"/>
  <c r="F17" i="24"/>
  <c r="F16" i="24"/>
  <c r="F15" i="24"/>
  <c r="F14" i="24"/>
  <c r="F13" i="24"/>
  <c r="H8" i="24"/>
  <c r="C8" i="24"/>
  <c r="I38" i="24"/>
  <c r="P4" i="24"/>
  <c r="N1" i="24"/>
  <c r="H104" i="23"/>
  <c r="I104" i="23"/>
  <c r="F104" i="23"/>
  <c r="R103" i="23"/>
  <c r="R104" i="23"/>
  <c r="H103" i="23"/>
  <c r="T103" i="23"/>
  <c r="U103" i="23"/>
  <c r="G96" i="23"/>
  <c r="E96" i="23"/>
  <c r="G95" i="23"/>
  <c r="E95" i="23"/>
  <c r="F88" i="23"/>
  <c r="R88" i="23"/>
  <c r="F87" i="23"/>
  <c r="R87" i="23"/>
  <c r="F86" i="23"/>
  <c r="R86" i="23"/>
  <c r="F81" i="23"/>
  <c r="R81" i="23"/>
  <c r="F80" i="23"/>
  <c r="R80" i="23"/>
  <c r="F79" i="23"/>
  <c r="R79" i="23"/>
  <c r="F78" i="23"/>
  <c r="R78" i="23"/>
  <c r="F77" i="23"/>
  <c r="R77" i="23"/>
  <c r="F73" i="23"/>
  <c r="R73" i="23"/>
  <c r="F72" i="23"/>
  <c r="F71" i="23"/>
  <c r="R71" i="23"/>
  <c r="F70" i="23"/>
  <c r="R70" i="23"/>
  <c r="F68" i="23"/>
  <c r="R68" i="23"/>
  <c r="H65" i="23"/>
  <c r="T65" i="23"/>
  <c r="H62" i="23"/>
  <c r="T62" i="23"/>
  <c r="P59" i="23"/>
  <c r="D59" i="23"/>
  <c r="C59" i="23"/>
  <c r="H58" i="23"/>
  <c r="T58" i="23"/>
  <c r="U58" i="23"/>
  <c r="H57" i="23"/>
  <c r="T57" i="23"/>
  <c r="U57" i="23"/>
  <c r="H56" i="23"/>
  <c r="H55" i="23"/>
  <c r="T55" i="23"/>
  <c r="U55" i="23"/>
  <c r="H54" i="23"/>
  <c r="H53" i="23"/>
  <c r="T53" i="23"/>
  <c r="U53" i="23"/>
  <c r="H52" i="23"/>
  <c r="T52" i="23"/>
  <c r="U52" i="23"/>
  <c r="H51" i="23"/>
  <c r="H50" i="23"/>
  <c r="T50" i="23"/>
  <c r="U50" i="23"/>
  <c r="D43" i="23"/>
  <c r="E39" i="23"/>
  <c r="I39" i="23"/>
  <c r="C43" i="23"/>
  <c r="E42" i="23"/>
  <c r="E41" i="23"/>
  <c r="E40" i="23"/>
  <c r="E38" i="23"/>
  <c r="E37" i="23"/>
  <c r="D29" i="23"/>
  <c r="E17" i="23"/>
  <c r="C29" i="23"/>
  <c r="F28" i="23"/>
  <c r="H28" i="23"/>
  <c r="I28" i="23"/>
  <c r="E28" i="23"/>
  <c r="F27" i="23"/>
  <c r="H27" i="23"/>
  <c r="E27" i="23"/>
  <c r="F26" i="23"/>
  <c r="F25" i="23"/>
  <c r="E25" i="23"/>
  <c r="F24" i="23"/>
  <c r="H24" i="23"/>
  <c r="I24" i="23"/>
  <c r="E24" i="23"/>
  <c r="F23" i="23"/>
  <c r="E23" i="23"/>
  <c r="F22" i="23"/>
  <c r="F21" i="23"/>
  <c r="H21" i="23"/>
  <c r="E21" i="23"/>
  <c r="F20" i="23"/>
  <c r="E20" i="23"/>
  <c r="F19" i="23"/>
  <c r="H19" i="23"/>
  <c r="I19" i="23"/>
  <c r="E19" i="23"/>
  <c r="F18" i="23"/>
  <c r="F17" i="23"/>
  <c r="H17" i="23"/>
  <c r="F16" i="23"/>
  <c r="F15" i="23"/>
  <c r="H15" i="23"/>
  <c r="F14" i="23"/>
  <c r="E14" i="23"/>
  <c r="F13" i="23"/>
  <c r="H13" i="23"/>
  <c r="I13" i="23"/>
  <c r="E13" i="23"/>
  <c r="H8" i="23"/>
  <c r="C8" i="23"/>
  <c r="P4" i="23"/>
  <c r="N1" i="23"/>
  <c r="H104" i="22"/>
  <c r="F104" i="22"/>
  <c r="R103" i="22"/>
  <c r="R104" i="22"/>
  <c r="H103" i="22"/>
  <c r="T103" i="22"/>
  <c r="G96" i="22"/>
  <c r="E96" i="22"/>
  <c r="G95" i="22"/>
  <c r="E95" i="22"/>
  <c r="F88" i="22"/>
  <c r="R88" i="22"/>
  <c r="F87" i="22"/>
  <c r="R87" i="22"/>
  <c r="F86" i="22"/>
  <c r="R86" i="22"/>
  <c r="F81" i="22"/>
  <c r="R81" i="22"/>
  <c r="F80" i="22"/>
  <c r="R80" i="22"/>
  <c r="F79" i="22"/>
  <c r="R79" i="22"/>
  <c r="F78" i="22"/>
  <c r="F77" i="22"/>
  <c r="R77" i="22"/>
  <c r="F73" i="22"/>
  <c r="R73" i="22"/>
  <c r="F72" i="22"/>
  <c r="F71" i="22"/>
  <c r="R71" i="22"/>
  <c r="F70" i="22"/>
  <c r="R70" i="22"/>
  <c r="F68" i="22"/>
  <c r="R68" i="22"/>
  <c r="H65" i="22"/>
  <c r="T65" i="22"/>
  <c r="H62" i="22"/>
  <c r="T62" i="22"/>
  <c r="P59" i="22"/>
  <c r="D59" i="22"/>
  <c r="C59" i="22"/>
  <c r="H58" i="22"/>
  <c r="H57" i="22"/>
  <c r="T57" i="22"/>
  <c r="U57" i="22"/>
  <c r="H56" i="22"/>
  <c r="I56" i="22"/>
  <c r="T56" i="22"/>
  <c r="U56" i="22"/>
  <c r="H55" i="22"/>
  <c r="T55" i="22"/>
  <c r="U55" i="22"/>
  <c r="H54" i="22"/>
  <c r="T54" i="22"/>
  <c r="U54" i="22"/>
  <c r="H53" i="22"/>
  <c r="T53" i="22"/>
  <c r="U53" i="22"/>
  <c r="H52" i="22"/>
  <c r="E52" i="22"/>
  <c r="H51" i="22"/>
  <c r="H50" i="22"/>
  <c r="E50" i="22"/>
  <c r="D43" i="22"/>
  <c r="C43" i="22"/>
  <c r="E38" i="22"/>
  <c r="I38" i="22"/>
  <c r="D29" i="22"/>
  <c r="E22" i="22"/>
  <c r="C29" i="22"/>
  <c r="F28" i="22"/>
  <c r="H28" i="22"/>
  <c r="E28" i="22"/>
  <c r="F27" i="22"/>
  <c r="H27" i="22"/>
  <c r="F26" i="22"/>
  <c r="H26" i="22"/>
  <c r="F25" i="22"/>
  <c r="F24" i="22"/>
  <c r="F23" i="22"/>
  <c r="H23" i="22"/>
  <c r="I23" i="22"/>
  <c r="F22" i="22"/>
  <c r="F21" i="22"/>
  <c r="F20" i="22"/>
  <c r="F19" i="22"/>
  <c r="H19" i="22"/>
  <c r="I19" i="22"/>
  <c r="F18" i="22"/>
  <c r="H18" i="22"/>
  <c r="F17" i="22"/>
  <c r="F16" i="22"/>
  <c r="F15" i="22"/>
  <c r="H15" i="22"/>
  <c r="I15" i="22"/>
  <c r="F14" i="22"/>
  <c r="F13" i="22"/>
  <c r="H8" i="22"/>
  <c r="T8" i="22"/>
  <c r="C8" i="22"/>
  <c r="P4" i="22"/>
  <c r="N1" i="22"/>
  <c r="E105" i="21"/>
  <c r="H104" i="21"/>
  <c r="T104" i="21"/>
  <c r="U104" i="21"/>
  <c r="F104" i="21"/>
  <c r="E104" i="21"/>
  <c r="R103" i="21"/>
  <c r="R104" i="21"/>
  <c r="H103" i="21"/>
  <c r="E103" i="21"/>
  <c r="I103" i="21"/>
  <c r="G96" i="21"/>
  <c r="E96" i="21"/>
  <c r="G95" i="21"/>
  <c r="E95" i="21"/>
  <c r="F88" i="21"/>
  <c r="R88" i="21"/>
  <c r="F87" i="21"/>
  <c r="R87" i="21"/>
  <c r="F86" i="21"/>
  <c r="R86" i="21"/>
  <c r="F81" i="21"/>
  <c r="R81" i="21"/>
  <c r="F80" i="21"/>
  <c r="R80" i="21"/>
  <c r="F79" i="21"/>
  <c r="F78" i="21"/>
  <c r="R78" i="21"/>
  <c r="F77" i="21"/>
  <c r="R77" i="21"/>
  <c r="F73" i="21"/>
  <c r="F72" i="21"/>
  <c r="R72" i="21"/>
  <c r="F71" i="21"/>
  <c r="R71" i="21"/>
  <c r="F70" i="21"/>
  <c r="R70" i="21"/>
  <c r="F68" i="21"/>
  <c r="R68" i="21"/>
  <c r="H65" i="21"/>
  <c r="T65" i="21"/>
  <c r="H62" i="21"/>
  <c r="T62" i="21"/>
  <c r="P59" i="21"/>
  <c r="D59" i="21"/>
  <c r="E57" i="21"/>
  <c r="C59" i="21"/>
  <c r="T58" i="21"/>
  <c r="U58" i="21"/>
  <c r="H58" i="21"/>
  <c r="H57" i="21"/>
  <c r="I57" i="21"/>
  <c r="H56" i="21"/>
  <c r="H55" i="21"/>
  <c r="H54" i="21"/>
  <c r="H53" i="21"/>
  <c r="H52" i="21"/>
  <c r="T52" i="21"/>
  <c r="U52" i="21"/>
  <c r="H51" i="21"/>
  <c r="H50" i="21"/>
  <c r="D43" i="21"/>
  <c r="C43" i="21"/>
  <c r="D29" i="21"/>
  <c r="E20" i="21"/>
  <c r="C29" i="21"/>
  <c r="F28" i="21"/>
  <c r="E28" i="21"/>
  <c r="F27" i="21"/>
  <c r="H27" i="21"/>
  <c r="F26" i="21"/>
  <c r="H26" i="21"/>
  <c r="F25" i="21"/>
  <c r="F24" i="21"/>
  <c r="F23" i="21"/>
  <c r="F22" i="21"/>
  <c r="H22" i="21"/>
  <c r="I22" i="21"/>
  <c r="F21" i="21"/>
  <c r="F20" i="21"/>
  <c r="F19" i="21"/>
  <c r="F18" i="21"/>
  <c r="F17" i="21"/>
  <c r="F16" i="21"/>
  <c r="F15" i="21"/>
  <c r="F14" i="21"/>
  <c r="F13" i="21"/>
  <c r="H13" i="21"/>
  <c r="H8" i="21"/>
  <c r="C8" i="21"/>
  <c r="P4" i="21"/>
  <c r="N1" i="21"/>
  <c r="H104" i="20"/>
  <c r="I104" i="20"/>
  <c r="T104" i="20"/>
  <c r="F104" i="20"/>
  <c r="R103" i="20"/>
  <c r="R104" i="20"/>
  <c r="H103" i="20"/>
  <c r="G96" i="20"/>
  <c r="E96" i="20"/>
  <c r="G95" i="20"/>
  <c r="E95" i="20"/>
  <c r="F88" i="20"/>
  <c r="R88" i="20"/>
  <c r="F87" i="20"/>
  <c r="R87" i="20"/>
  <c r="F86" i="20"/>
  <c r="R86" i="20"/>
  <c r="F81" i="20"/>
  <c r="R81" i="20"/>
  <c r="F80" i="20"/>
  <c r="R80" i="20"/>
  <c r="F79" i="20"/>
  <c r="R79" i="20"/>
  <c r="F78" i="20"/>
  <c r="R78" i="20"/>
  <c r="F77" i="20"/>
  <c r="R77" i="20"/>
  <c r="F73" i="20"/>
  <c r="F72" i="20"/>
  <c r="R72" i="20"/>
  <c r="F71" i="20"/>
  <c r="R71" i="20"/>
  <c r="F70" i="20"/>
  <c r="R70" i="20"/>
  <c r="F68" i="20"/>
  <c r="R68" i="20"/>
  <c r="T65" i="20"/>
  <c r="H65" i="20"/>
  <c r="H62" i="20"/>
  <c r="T62" i="20"/>
  <c r="P59" i="20"/>
  <c r="D59" i="20"/>
  <c r="C59" i="20"/>
  <c r="H58" i="20"/>
  <c r="H57" i="20"/>
  <c r="I57" i="20"/>
  <c r="H56" i="20"/>
  <c r="T56" i="20"/>
  <c r="U56" i="20"/>
  <c r="H55" i="20"/>
  <c r="H54" i="20"/>
  <c r="E54" i="20"/>
  <c r="H53" i="20"/>
  <c r="H52" i="20"/>
  <c r="H51" i="20"/>
  <c r="H50" i="20"/>
  <c r="D43" i="20"/>
  <c r="C43" i="20"/>
  <c r="D29" i="20"/>
  <c r="E24" i="20"/>
  <c r="C29" i="20"/>
  <c r="F28" i="20"/>
  <c r="F27" i="20"/>
  <c r="F26" i="20"/>
  <c r="F25" i="20"/>
  <c r="F24" i="20"/>
  <c r="F23" i="20"/>
  <c r="F22" i="20"/>
  <c r="F21" i="20"/>
  <c r="H21" i="20"/>
  <c r="F20" i="20"/>
  <c r="F19" i="20"/>
  <c r="F18" i="20"/>
  <c r="F17" i="20"/>
  <c r="H17" i="20"/>
  <c r="I17" i="20"/>
  <c r="F16" i="20"/>
  <c r="F15" i="20"/>
  <c r="F14" i="20"/>
  <c r="F13" i="20"/>
  <c r="H13" i="20"/>
  <c r="I13" i="20"/>
  <c r="H8" i="20"/>
  <c r="C8" i="20"/>
  <c r="P4" i="20"/>
  <c r="N1" i="20"/>
  <c r="F104" i="13"/>
  <c r="F104" i="19"/>
  <c r="F104" i="18"/>
  <c r="F104" i="17"/>
  <c r="I104" i="17"/>
  <c r="F104" i="16"/>
  <c r="F104" i="15"/>
  <c r="F104" i="14"/>
  <c r="R103" i="15"/>
  <c r="R103" i="16"/>
  <c r="R104" i="16"/>
  <c r="R103" i="17"/>
  <c r="R104" i="17"/>
  <c r="R103" i="13"/>
  <c r="G96" i="14"/>
  <c r="I96" i="14"/>
  <c r="G96" i="15"/>
  <c r="G96" i="16"/>
  <c r="G96" i="17"/>
  <c r="T96" i="17"/>
  <c r="U96" i="17"/>
  <c r="G96" i="18"/>
  <c r="T96" i="18"/>
  <c r="U96" i="18"/>
  <c r="G96" i="19"/>
  <c r="G96" i="13"/>
  <c r="G95" i="14"/>
  <c r="G95" i="15"/>
  <c r="G95" i="16"/>
  <c r="G95" i="17"/>
  <c r="G95" i="18"/>
  <c r="G95" i="19"/>
  <c r="G95" i="13"/>
  <c r="F88" i="14"/>
  <c r="R88" i="14"/>
  <c r="F87" i="14"/>
  <c r="R87" i="14"/>
  <c r="F88" i="15"/>
  <c r="R88" i="15"/>
  <c r="F87" i="15"/>
  <c r="R87" i="15"/>
  <c r="F88" i="16"/>
  <c r="R88" i="16"/>
  <c r="F87" i="16"/>
  <c r="R87" i="16"/>
  <c r="F88" i="17"/>
  <c r="R88" i="17"/>
  <c r="F87" i="17"/>
  <c r="R87" i="17"/>
  <c r="F88" i="18"/>
  <c r="R88" i="18"/>
  <c r="F87" i="18"/>
  <c r="R87" i="18"/>
  <c r="F88" i="19"/>
  <c r="R88" i="19"/>
  <c r="F87" i="19"/>
  <c r="R87" i="19"/>
  <c r="F88" i="13"/>
  <c r="R88" i="13"/>
  <c r="F87" i="13"/>
  <c r="R87" i="13"/>
  <c r="F86" i="14"/>
  <c r="R86" i="14"/>
  <c r="F86" i="15"/>
  <c r="R86" i="15"/>
  <c r="F86" i="16"/>
  <c r="R86" i="16"/>
  <c r="F86" i="17"/>
  <c r="R86" i="17"/>
  <c r="F86" i="18"/>
  <c r="R86" i="18"/>
  <c r="F86" i="19"/>
  <c r="R86" i="19"/>
  <c r="F86" i="13"/>
  <c r="R86" i="13"/>
  <c r="F81" i="14"/>
  <c r="R81" i="14"/>
  <c r="F80" i="14"/>
  <c r="R80" i="14"/>
  <c r="F79" i="14"/>
  <c r="R79" i="14"/>
  <c r="F78" i="14"/>
  <c r="F81" i="15"/>
  <c r="R81" i="15"/>
  <c r="F80" i="15"/>
  <c r="R80" i="15"/>
  <c r="F79" i="15"/>
  <c r="R79" i="15"/>
  <c r="F78" i="15"/>
  <c r="R78" i="15"/>
  <c r="F81" i="16"/>
  <c r="R81" i="16"/>
  <c r="F80" i="16"/>
  <c r="R80" i="16"/>
  <c r="F79" i="16"/>
  <c r="R79" i="16"/>
  <c r="F78" i="16"/>
  <c r="R78" i="16"/>
  <c r="F81" i="17"/>
  <c r="R81" i="17"/>
  <c r="F80" i="17"/>
  <c r="R80" i="17"/>
  <c r="F79" i="17"/>
  <c r="F78" i="17"/>
  <c r="R78" i="17"/>
  <c r="F81" i="18"/>
  <c r="R81" i="18"/>
  <c r="F80" i="18"/>
  <c r="R80" i="18"/>
  <c r="F79" i="18"/>
  <c r="R79" i="18"/>
  <c r="F78" i="18"/>
  <c r="R78" i="18"/>
  <c r="F81" i="19"/>
  <c r="R81" i="19"/>
  <c r="F80" i="19"/>
  <c r="R80" i="19"/>
  <c r="F79" i="19"/>
  <c r="R79" i="19"/>
  <c r="F78" i="19"/>
  <c r="R78" i="19"/>
  <c r="F81" i="13"/>
  <c r="R81" i="13"/>
  <c r="F80" i="13"/>
  <c r="F79" i="13"/>
  <c r="F78" i="13"/>
  <c r="R78" i="13"/>
  <c r="F77" i="14"/>
  <c r="R77" i="14"/>
  <c r="F77" i="15"/>
  <c r="F77" i="16"/>
  <c r="R77" i="16"/>
  <c r="F77" i="17"/>
  <c r="R77" i="17"/>
  <c r="F77" i="18"/>
  <c r="R77" i="18"/>
  <c r="F77" i="19"/>
  <c r="R77" i="19"/>
  <c r="F77" i="13"/>
  <c r="R77" i="13"/>
  <c r="F73" i="14"/>
  <c r="R73" i="14"/>
  <c r="F72" i="14"/>
  <c r="R72" i="14"/>
  <c r="F71" i="14"/>
  <c r="R71" i="14"/>
  <c r="F73" i="15"/>
  <c r="R73" i="15"/>
  <c r="F72" i="15"/>
  <c r="R72" i="15"/>
  <c r="F71" i="15"/>
  <c r="R71" i="15"/>
  <c r="U71" i="15"/>
  <c r="F73" i="16"/>
  <c r="R73" i="16"/>
  <c r="F72" i="16"/>
  <c r="R72" i="16"/>
  <c r="F71" i="16"/>
  <c r="R71" i="16"/>
  <c r="F73" i="17"/>
  <c r="F72" i="17"/>
  <c r="R72" i="17"/>
  <c r="F71" i="17"/>
  <c r="R71" i="17"/>
  <c r="F73" i="18"/>
  <c r="R73" i="18"/>
  <c r="F72" i="18"/>
  <c r="R72" i="18"/>
  <c r="F71" i="18"/>
  <c r="R71" i="18"/>
  <c r="F73" i="19"/>
  <c r="R73" i="19"/>
  <c r="F72" i="19"/>
  <c r="R72" i="19"/>
  <c r="F71" i="19"/>
  <c r="R71" i="19"/>
  <c r="F73" i="13"/>
  <c r="R73" i="13"/>
  <c r="F72" i="13"/>
  <c r="R72" i="13"/>
  <c r="F71" i="13"/>
  <c r="R71" i="13"/>
  <c r="F70" i="14"/>
  <c r="F70" i="15"/>
  <c r="R70" i="15"/>
  <c r="F70" i="16"/>
  <c r="R70" i="16"/>
  <c r="F70" i="17"/>
  <c r="F70" i="18"/>
  <c r="R70" i="18"/>
  <c r="F70" i="19"/>
  <c r="R70" i="19"/>
  <c r="F70" i="13"/>
  <c r="R70" i="13"/>
  <c r="F68" i="14"/>
  <c r="R68" i="14"/>
  <c r="F68" i="15"/>
  <c r="R68" i="15"/>
  <c r="F68" i="16"/>
  <c r="R68" i="16"/>
  <c r="F68" i="17"/>
  <c r="R68" i="17"/>
  <c r="F68" i="18"/>
  <c r="R68" i="18"/>
  <c r="F68" i="19"/>
  <c r="R68" i="19"/>
  <c r="F68" i="13"/>
  <c r="R68" i="13"/>
  <c r="H65" i="14"/>
  <c r="T65" i="14"/>
  <c r="H65" i="15"/>
  <c r="T65" i="15"/>
  <c r="H65" i="16"/>
  <c r="T65" i="16"/>
  <c r="H65" i="17"/>
  <c r="T65" i="17"/>
  <c r="H65" i="18"/>
  <c r="T65" i="18"/>
  <c r="H65" i="19"/>
  <c r="T65" i="19"/>
  <c r="H65" i="13"/>
  <c r="T65" i="13"/>
  <c r="H62" i="14"/>
  <c r="H62" i="15"/>
  <c r="T62" i="15"/>
  <c r="H62" i="16"/>
  <c r="T62" i="16"/>
  <c r="H62" i="17"/>
  <c r="T62" i="17"/>
  <c r="H62" i="18"/>
  <c r="H62" i="19"/>
  <c r="T62" i="19"/>
  <c r="H62" i="13"/>
  <c r="T62" i="13"/>
  <c r="H58" i="14"/>
  <c r="H57" i="14"/>
  <c r="I57" i="14"/>
  <c r="H56" i="14"/>
  <c r="H55" i="14"/>
  <c r="H54" i="14"/>
  <c r="H53" i="14"/>
  <c r="H52" i="14"/>
  <c r="T52" i="14"/>
  <c r="U52" i="14"/>
  <c r="H51" i="14"/>
  <c r="H58" i="15"/>
  <c r="T58" i="15"/>
  <c r="U58" i="15"/>
  <c r="H57" i="15"/>
  <c r="H56" i="15"/>
  <c r="I56" i="15"/>
  <c r="T56" i="15"/>
  <c r="U56" i="15"/>
  <c r="H55" i="15"/>
  <c r="H54" i="15"/>
  <c r="T54" i="15"/>
  <c r="U54" i="15"/>
  <c r="H53" i="15"/>
  <c r="T53" i="15"/>
  <c r="U53" i="15"/>
  <c r="H52" i="15"/>
  <c r="T52" i="15"/>
  <c r="U52" i="15"/>
  <c r="H51" i="15"/>
  <c r="H58" i="16"/>
  <c r="H57" i="16"/>
  <c r="H56" i="16"/>
  <c r="H55" i="16"/>
  <c r="T55" i="16"/>
  <c r="U55" i="16"/>
  <c r="H54" i="16"/>
  <c r="H53" i="16"/>
  <c r="T53" i="16"/>
  <c r="U53" i="16"/>
  <c r="H52" i="16"/>
  <c r="T52" i="16"/>
  <c r="U52" i="16"/>
  <c r="H51" i="16"/>
  <c r="T51" i="16"/>
  <c r="U51" i="16"/>
  <c r="H58" i="17"/>
  <c r="H57" i="17"/>
  <c r="T57" i="17"/>
  <c r="U57" i="17"/>
  <c r="H56" i="17"/>
  <c r="T56" i="17"/>
  <c r="U56" i="17"/>
  <c r="H55" i="17"/>
  <c r="T55" i="17"/>
  <c r="U55" i="17"/>
  <c r="H54" i="17"/>
  <c r="H53" i="17"/>
  <c r="H52" i="17"/>
  <c r="T52" i="17"/>
  <c r="U52" i="17"/>
  <c r="H51" i="17"/>
  <c r="T51" i="17"/>
  <c r="U51" i="17"/>
  <c r="H58" i="18"/>
  <c r="H57" i="18"/>
  <c r="H56" i="18"/>
  <c r="T56" i="18"/>
  <c r="U56" i="18"/>
  <c r="H55" i="18"/>
  <c r="T55" i="18"/>
  <c r="U55" i="18"/>
  <c r="H54" i="18"/>
  <c r="H53" i="18"/>
  <c r="I53" i="18"/>
  <c r="H52" i="18"/>
  <c r="H51" i="18"/>
  <c r="T51" i="18"/>
  <c r="U51" i="18"/>
  <c r="H58" i="19"/>
  <c r="H57" i="19"/>
  <c r="H56" i="19"/>
  <c r="T56" i="19"/>
  <c r="U56" i="19"/>
  <c r="H55" i="19"/>
  <c r="H54" i="19"/>
  <c r="T54" i="19"/>
  <c r="U54" i="19"/>
  <c r="H53" i="19"/>
  <c r="H52" i="19"/>
  <c r="H51" i="19"/>
  <c r="T51" i="19"/>
  <c r="U51" i="19"/>
  <c r="H58" i="13"/>
  <c r="H57" i="13"/>
  <c r="H56" i="13"/>
  <c r="H55" i="13"/>
  <c r="T55" i="13"/>
  <c r="U55" i="13"/>
  <c r="H54" i="13"/>
  <c r="H53" i="13"/>
  <c r="H52" i="13"/>
  <c r="T52" i="13"/>
  <c r="U52" i="13"/>
  <c r="H51" i="13"/>
  <c r="T51" i="13"/>
  <c r="U51" i="13"/>
  <c r="H50" i="14"/>
  <c r="H50" i="15"/>
  <c r="H50" i="16"/>
  <c r="T50" i="16"/>
  <c r="U50" i="16"/>
  <c r="H50" i="17"/>
  <c r="T50" i="17"/>
  <c r="U50" i="17"/>
  <c r="H50" i="18"/>
  <c r="T50" i="18"/>
  <c r="U50" i="18"/>
  <c r="H50" i="19"/>
  <c r="H50" i="13"/>
  <c r="I50" i="13"/>
  <c r="T50" i="13"/>
  <c r="U50" i="13"/>
  <c r="F28" i="14"/>
  <c r="F27" i="14"/>
  <c r="F26" i="14"/>
  <c r="F25" i="14"/>
  <c r="F24" i="14"/>
  <c r="F23" i="14"/>
  <c r="F22" i="14"/>
  <c r="F21" i="14"/>
  <c r="H21" i="14"/>
  <c r="F20" i="14"/>
  <c r="F19" i="14"/>
  <c r="F18" i="14"/>
  <c r="F17" i="14"/>
  <c r="F16" i="14"/>
  <c r="F15" i="14"/>
  <c r="F14" i="14"/>
  <c r="H14" i="14"/>
  <c r="I14" i="14"/>
  <c r="F28" i="15"/>
  <c r="F27" i="15"/>
  <c r="H27" i="15"/>
  <c r="I27" i="15"/>
  <c r="F26" i="15"/>
  <c r="F25" i="15"/>
  <c r="H25" i="15"/>
  <c r="F24" i="15"/>
  <c r="H24" i="15"/>
  <c r="I24" i="15"/>
  <c r="F23" i="15"/>
  <c r="F22" i="15"/>
  <c r="F21" i="15"/>
  <c r="H21" i="15"/>
  <c r="I21" i="15"/>
  <c r="F20" i="15"/>
  <c r="H20" i="15"/>
  <c r="I20" i="15"/>
  <c r="F19" i="15"/>
  <c r="F18" i="15"/>
  <c r="H18" i="15"/>
  <c r="F17" i="15"/>
  <c r="H17" i="15"/>
  <c r="F16" i="15"/>
  <c r="F15" i="15"/>
  <c r="F14" i="15"/>
  <c r="H14" i="15"/>
  <c r="F28" i="16"/>
  <c r="H28" i="16"/>
  <c r="F27" i="16"/>
  <c r="F26" i="16"/>
  <c r="H26" i="16"/>
  <c r="F25" i="16"/>
  <c r="F24" i="16"/>
  <c r="F23" i="16"/>
  <c r="F22" i="16"/>
  <c r="H22" i="16"/>
  <c r="I22" i="16"/>
  <c r="F21" i="16"/>
  <c r="F20" i="16"/>
  <c r="H20" i="16"/>
  <c r="F19" i="16"/>
  <c r="H19" i="16"/>
  <c r="I19" i="16"/>
  <c r="F18" i="16"/>
  <c r="F17" i="16"/>
  <c r="F16" i="16"/>
  <c r="H16" i="16"/>
  <c r="F15" i="16"/>
  <c r="F14" i="16"/>
  <c r="F28" i="17"/>
  <c r="F27" i="17"/>
  <c r="H27" i="17"/>
  <c r="F26" i="17"/>
  <c r="F25" i="17"/>
  <c r="F24" i="17"/>
  <c r="H24" i="17"/>
  <c r="I24" i="17"/>
  <c r="F23" i="17"/>
  <c r="F22" i="17"/>
  <c r="F21" i="17"/>
  <c r="F20" i="17"/>
  <c r="F19" i="17"/>
  <c r="H19" i="17"/>
  <c r="I19" i="17"/>
  <c r="F18" i="17"/>
  <c r="F17" i="17"/>
  <c r="F16" i="17"/>
  <c r="F15" i="17"/>
  <c r="H15" i="17"/>
  <c r="F14" i="17"/>
  <c r="F28" i="18"/>
  <c r="F27" i="18"/>
  <c r="F26" i="18"/>
  <c r="H26" i="18"/>
  <c r="F25" i="18"/>
  <c r="F24" i="18"/>
  <c r="H24" i="18"/>
  <c r="F23" i="18"/>
  <c r="F22" i="18"/>
  <c r="H22" i="18"/>
  <c r="F21" i="18"/>
  <c r="H21" i="18"/>
  <c r="F20" i="18"/>
  <c r="H20" i="18"/>
  <c r="F19" i="18"/>
  <c r="F18" i="18"/>
  <c r="H18" i="18"/>
  <c r="F17" i="18"/>
  <c r="F16" i="18"/>
  <c r="F15" i="18"/>
  <c r="H15" i="18"/>
  <c r="C87" i="18"/>
  <c r="H87" i="18"/>
  <c r="F14" i="18"/>
  <c r="H14" i="18"/>
  <c r="I14" i="18"/>
  <c r="F28" i="19"/>
  <c r="F27" i="19"/>
  <c r="H27" i="19"/>
  <c r="I27" i="19"/>
  <c r="F26" i="19"/>
  <c r="F25" i="19"/>
  <c r="F24" i="19"/>
  <c r="F23" i="19"/>
  <c r="F22" i="19"/>
  <c r="F21" i="19"/>
  <c r="F20" i="19"/>
  <c r="F19" i="19"/>
  <c r="F18" i="19"/>
  <c r="F17" i="19"/>
  <c r="F16" i="19"/>
  <c r="F15" i="19"/>
  <c r="F14" i="19"/>
  <c r="H14" i="19"/>
  <c r="F28" i="13"/>
  <c r="F27" i="13"/>
  <c r="F26" i="13"/>
  <c r="F25" i="13"/>
  <c r="F24" i="13"/>
  <c r="F23" i="13"/>
  <c r="F22" i="13"/>
  <c r="H22" i="13"/>
  <c r="F21" i="13"/>
  <c r="F20" i="13"/>
  <c r="F19" i="13"/>
  <c r="F18" i="13"/>
  <c r="F17" i="13"/>
  <c r="H17" i="13"/>
  <c r="F16" i="13"/>
  <c r="F15" i="13"/>
  <c r="F14" i="13"/>
  <c r="F13" i="14"/>
  <c r="F13" i="15"/>
  <c r="F13" i="16"/>
  <c r="F13" i="17"/>
  <c r="F13" i="18"/>
  <c r="F13" i="19"/>
  <c r="F13" i="13"/>
  <c r="H8" i="14"/>
  <c r="H8" i="15"/>
  <c r="H8" i="16"/>
  <c r="H8" i="17"/>
  <c r="E87" i="17"/>
  <c r="H8" i="18"/>
  <c r="H8" i="19"/>
  <c r="H8" i="13"/>
  <c r="C8" i="14"/>
  <c r="I38" i="14"/>
  <c r="C8" i="15"/>
  <c r="C8" i="16"/>
  <c r="I20" i="16"/>
  <c r="C8" i="17"/>
  <c r="C8" i="18"/>
  <c r="C8" i="19"/>
  <c r="C8" i="13"/>
  <c r="H104" i="19"/>
  <c r="R103" i="19"/>
  <c r="R104" i="19"/>
  <c r="U104" i="19"/>
  <c r="H103" i="19"/>
  <c r="H105" i="19"/>
  <c r="T105" i="19"/>
  <c r="E96" i="19"/>
  <c r="E95" i="19"/>
  <c r="P59" i="19"/>
  <c r="D59" i="19"/>
  <c r="C59" i="19"/>
  <c r="E53" i="19"/>
  <c r="D43" i="19"/>
  <c r="C43" i="19"/>
  <c r="D29" i="19"/>
  <c r="C29" i="19"/>
  <c r="P4" i="19"/>
  <c r="N1" i="19"/>
  <c r="H104" i="18"/>
  <c r="R103" i="18"/>
  <c r="R104" i="18"/>
  <c r="H103" i="18"/>
  <c r="E96" i="18"/>
  <c r="E95" i="18"/>
  <c r="P59" i="18"/>
  <c r="D59" i="18"/>
  <c r="E58" i="18"/>
  <c r="I58" i="18"/>
  <c r="C59" i="18"/>
  <c r="T58" i="18"/>
  <c r="U58" i="18"/>
  <c r="D43" i="18"/>
  <c r="C43" i="18"/>
  <c r="D29" i="18"/>
  <c r="E28" i="18"/>
  <c r="H28" i="18"/>
  <c r="C29" i="18"/>
  <c r="E27" i="18"/>
  <c r="E25" i="18"/>
  <c r="E23" i="18"/>
  <c r="E22" i="18"/>
  <c r="P21" i="18"/>
  <c r="T21" i="18"/>
  <c r="E20" i="18"/>
  <c r="E19" i="18"/>
  <c r="H19" i="18"/>
  <c r="I19" i="18"/>
  <c r="E18" i="18"/>
  <c r="E17" i="18"/>
  <c r="P16" i="18"/>
  <c r="T16" i="18"/>
  <c r="E15" i="18"/>
  <c r="E14" i="18"/>
  <c r="E29" i="18"/>
  <c r="H115" i="18"/>
  <c r="E13" i="18"/>
  <c r="P4" i="18"/>
  <c r="N1" i="18"/>
  <c r="H104" i="17"/>
  <c r="T104" i="17"/>
  <c r="H103" i="17"/>
  <c r="I103" i="17"/>
  <c r="E96" i="17"/>
  <c r="I96" i="17"/>
  <c r="E95" i="17"/>
  <c r="P59" i="17"/>
  <c r="D59" i="17"/>
  <c r="E105" i="17"/>
  <c r="C59" i="17"/>
  <c r="T58" i="17"/>
  <c r="U58" i="17"/>
  <c r="D43" i="17"/>
  <c r="C43" i="17"/>
  <c r="D29" i="17"/>
  <c r="E28" i="17"/>
  <c r="C29" i="17"/>
  <c r="T8" i="17"/>
  <c r="P86" i="17"/>
  <c r="P4" i="17"/>
  <c r="N1" i="17"/>
  <c r="H104" i="16"/>
  <c r="H103" i="16"/>
  <c r="T103" i="16"/>
  <c r="T96" i="16"/>
  <c r="U96" i="16"/>
  <c r="E96" i="16"/>
  <c r="E95" i="16"/>
  <c r="P59" i="16"/>
  <c r="D59" i="16"/>
  <c r="C59" i="16"/>
  <c r="D43" i="16"/>
  <c r="C43" i="16"/>
  <c r="D29" i="16"/>
  <c r="E28" i="16"/>
  <c r="C29" i="16"/>
  <c r="E27" i="16"/>
  <c r="H27" i="16"/>
  <c r="E19" i="16"/>
  <c r="E13" i="16"/>
  <c r="P4" i="16"/>
  <c r="N1" i="16"/>
  <c r="H104" i="15"/>
  <c r="H103" i="15"/>
  <c r="H105" i="15"/>
  <c r="I105" i="15"/>
  <c r="E96" i="15"/>
  <c r="E95" i="15"/>
  <c r="R77" i="15"/>
  <c r="P59" i="15"/>
  <c r="D59" i="15"/>
  <c r="C59" i="15"/>
  <c r="D43" i="15"/>
  <c r="C43" i="15"/>
  <c r="E40" i="15"/>
  <c r="E39" i="15"/>
  <c r="I39" i="15"/>
  <c r="E38" i="15"/>
  <c r="I38" i="15"/>
  <c r="D29" i="15"/>
  <c r="E28" i="15"/>
  <c r="C29" i="15"/>
  <c r="P4" i="15"/>
  <c r="N1" i="15"/>
  <c r="H104" i="14"/>
  <c r="I104" i="14"/>
  <c r="R103" i="14"/>
  <c r="R104" i="14"/>
  <c r="H103" i="14"/>
  <c r="I103" i="14"/>
  <c r="T103" i="14"/>
  <c r="U103" i="14"/>
  <c r="U106" i="14"/>
  <c r="T96" i="14"/>
  <c r="U96" i="14"/>
  <c r="E96" i="14"/>
  <c r="T95" i="14"/>
  <c r="U95" i="14"/>
  <c r="E95" i="14"/>
  <c r="R70" i="14"/>
  <c r="P59" i="14"/>
  <c r="D59" i="14"/>
  <c r="E103" i="14"/>
  <c r="C59" i="14"/>
  <c r="E58" i="14"/>
  <c r="T57" i="14"/>
  <c r="U57" i="14"/>
  <c r="E57" i="14"/>
  <c r="E56" i="14"/>
  <c r="T54" i="14"/>
  <c r="U54" i="14"/>
  <c r="E54" i="14"/>
  <c r="E53" i="14"/>
  <c r="E52" i="14"/>
  <c r="E50" i="14"/>
  <c r="D43" i="14"/>
  <c r="E37" i="14"/>
  <c r="E42" i="14"/>
  <c r="I42" i="14"/>
  <c r="C43" i="14"/>
  <c r="D29" i="14"/>
  <c r="C29" i="14"/>
  <c r="P4" i="14"/>
  <c r="N1" i="14"/>
  <c r="H104" i="13"/>
  <c r="T104" i="13"/>
  <c r="H103" i="13"/>
  <c r="T103" i="13"/>
  <c r="E96" i="13"/>
  <c r="E95" i="13"/>
  <c r="P59" i="13"/>
  <c r="D59" i="13"/>
  <c r="E58" i="13"/>
  <c r="C59" i="13"/>
  <c r="T58" i="13"/>
  <c r="U58" i="13"/>
  <c r="T54" i="13"/>
  <c r="U54" i="13"/>
  <c r="D43" i="13"/>
  <c r="E38" i="13"/>
  <c r="I38" i="13"/>
  <c r="C43" i="13"/>
  <c r="D29" i="13"/>
  <c r="C29" i="13"/>
  <c r="P4" i="13"/>
  <c r="N1" i="13"/>
  <c r="E96" i="7"/>
  <c r="I96" i="7"/>
  <c r="E95" i="7"/>
  <c r="I95" i="7"/>
  <c r="E88" i="7"/>
  <c r="E87" i="7"/>
  <c r="E86" i="7"/>
  <c r="D59" i="7"/>
  <c r="D43" i="7"/>
  <c r="E42" i="7"/>
  <c r="I42" i="7"/>
  <c r="C43" i="7"/>
  <c r="D29" i="7"/>
  <c r="E28" i="7"/>
  <c r="H28" i="7"/>
  <c r="I28" i="7"/>
  <c r="P4" i="7"/>
  <c r="R103" i="7"/>
  <c r="R104" i="7"/>
  <c r="T96" i="7"/>
  <c r="T95" i="7"/>
  <c r="R88" i="7"/>
  <c r="R87" i="7"/>
  <c r="R86" i="7"/>
  <c r="R81" i="7"/>
  <c r="R80" i="7"/>
  <c r="R79" i="7"/>
  <c r="R78" i="7"/>
  <c r="R77" i="7"/>
  <c r="R73" i="7"/>
  <c r="R72" i="7"/>
  <c r="R71" i="7"/>
  <c r="R70" i="7"/>
  <c r="R68" i="7"/>
  <c r="T65" i="7"/>
  <c r="T62" i="7"/>
  <c r="T58" i="7"/>
  <c r="T57" i="7"/>
  <c r="U57" i="7"/>
  <c r="T56" i="7"/>
  <c r="U56" i="7"/>
  <c r="T55" i="7"/>
  <c r="T54" i="7"/>
  <c r="T53" i="7"/>
  <c r="U53" i="7"/>
  <c r="T52" i="7"/>
  <c r="U52" i="7"/>
  <c r="T51" i="7"/>
  <c r="T50" i="7"/>
  <c r="T8" i="7"/>
  <c r="P88" i="7"/>
  <c r="N1" i="7"/>
  <c r="P59" i="7"/>
  <c r="H104" i="7"/>
  <c r="H103" i="7"/>
  <c r="E55" i="13"/>
  <c r="E39" i="7"/>
  <c r="E40" i="7"/>
  <c r="I40" i="7"/>
  <c r="E37" i="7"/>
  <c r="I37" i="7"/>
  <c r="E41" i="7"/>
  <c r="I41" i="7"/>
  <c r="E38" i="7"/>
  <c r="I39" i="7"/>
  <c r="E51" i="7"/>
  <c r="I51" i="7"/>
  <c r="E17" i="7"/>
  <c r="E21" i="7"/>
  <c r="E25" i="7"/>
  <c r="E13" i="7"/>
  <c r="H13" i="7"/>
  <c r="E14" i="7"/>
  <c r="E18" i="7"/>
  <c r="E22" i="7"/>
  <c r="E26" i="7"/>
  <c r="E15" i="7"/>
  <c r="E19" i="7"/>
  <c r="E23" i="7"/>
  <c r="H23" i="7"/>
  <c r="I23" i="7"/>
  <c r="E27" i="7"/>
  <c r="H27" i="7"/>
  <c r="E16" i="7"/>
  <c r="E20" i="7"/>
  <c r="H20" i="7"/>
  <c r="E24" i="7"/>
  <c r="H24" i="7"/>
  <c r="I24" i="7"/>
  <c r="C29" i="7"/>
  <c r="C59" i="7"/>
  <c r="I13" i="7"/>
  <c r="H16" i="7"/>
  <c r="I16" i="7"/>
  <c r="H15" i="7"/>
  <c r="I15" i="7"/>
  <c r="H14" i="7"/>
  <c r="I14" i="7"/>
  <c r="H17" i="7"/>
  <c r="I17" i="7"/>
  <c r="H22" i="7"/>
  <c r="I22" i="7"/>
  <c r="H25" i="7"/>
  <c r="I25" i="7"/>
  <c r="I20" i="7"/>
  <c r="H19" i="7"/>
  <c r="I19" i="7"/>
  <c r="H18" i="7"/>
  <c r="I18" i="7"/>
  <c r="H21" i="7"/>
  <c r="I21" i="7"/>
  <c r="I27" i="7"/>
  <c r="H26" i="7"/>
  <c r="I26" i="7"/>
  <c r="F104" i="7"/>
  <c r="U96" i="7"/>
  <c r="U55" i="7"/>
  <c r="U51" i="7"/>
  <c r="P87" i="7"/>
  <c r="U50" i="7"/>
  <c r="U54" i="7"/>
  <c r="U58" i="7"/>
  <c r="P86" i="7"/>
  <c r="E59" i="55"/>
  <c r="I50" i="52"/>
  <c r="H18" i="61"/>
  <c r="J18" i="61"/>
  <c r="T105" i="59"/>
  <c r="I106" i="59"/>
  <c r="P88" i="59"/>
  <c r="T88" i="59"/>
  <c r="U89" i="59"/>
  <c r="J16" i="59"/>
  <c r="I53" i="59"/>
  <c r="T105" i="58"/>
  <c r="U105" i="58"/>
  <c r="H16" i="57"/>
  <c r="H16" i="56"/>
  <c r="P86" i="55"/>
  <c r="H16" i="53"/>
  <c r="H16" i="49"/>
  <c r="H14" i="49"/>
  <c r="I14" i="49"/>
  <c r="H13" i="49"/>
  <c r="J18" i="41"/>
  <c r="J16" i="47"/>
  <c r="H16" i="45"/>
  <c r="E29" i="44"/>
  <c r="J14" i="39"/>
  <c r="E56" i="36"/>
  <c r="E104" i="36"/>
  <c r="E105" i="36"/>
  <c r="E53" i="36"/>
  <c r="E54" i="36"/>
  <c r="E57" i="36"/>
  <c r="I57" i="36"/>
  <c r="I104" i="36"/>
  <c r="C62" i="41"/>
  <c r="H63" i="41"/>
  <c r="H70" i="41"/>
  <c r="I70" i="41"/>
  <c r="I53" i="39"/>
  <c r="E52" i="35"/>
  <c r="E53" i="35"/>
  <c r="E55" i="35"/>
  <c r="E58" i="35"/>
  <c r="E103" i="35"/>
  <c r="I103" i="35"/>
  <c r="H28" i="35"/>
  <c r="E104" i="33"/>
  <c r="E105" i="33"/>
  <c r="I105" i="33"/>
  <c r="E50" i="33"/>
  <c r="E54" i="33"/>
  <c r="E52" i="33"/>
  <c r="I52" i="33"/>
  <c r="E57" i="33"/>
  <c r="E53" i="32"/>
  <c r="I53" i="32"/>
  <c r="E56" i="32"/>
  <c r="E55" i="32"/>
  <c r="I55" i="32"/>
  <c r="E52" i="32"/>
  <c r="E59" i="32"/>
  <c r="E19" i="31"/>
  <c r="H19" i="31"/>
  <c r="I19" i="31"/>
  <c r="E21" i="31"/>
  <c r="E23" i="31"/>
  <c r="E24" i="31"/>
  <c r="E25" i="31"/>
  <c r="I25" i="31"/>
  <c r="E28" i="31"/>
  <c r="E15" i="31"/>
  <c r="H15" i="31"/>
  <c r="I15" i="31"/>
  <c r="E17" i="31"/>
  <c r="E53" i="30"/>
  <c r="I53" i="30"/>
  <c r="E55" i="30"/>
  <c r="E13" i="30"/>
  <c r="I13" i="30"/>
  <c r="E50" i="29"/>
  <c r="E57" i="29"/>
  <c r="E25" i="36"/>
  <c r="E21" i="36"/>
  <c r="E15" i="36"/>
  <c r="E14" i="36"/>
  <c r="H14" i="36"/>
  <c r="E27" i="36"/>
  <c r="E23" i="36"/>
  <c r="E19" i="36"/>
  <c r="E18" i="36"/>
  <c r="E88" i="36"/>
  <c r="E87" i="36"/>
  <c r="E17" i="36"/>
  <c r="H17" i="36"/>
  <c r="I17" i="36"/>
  <c r="E26" i="36"/>
  <c r="H26" i="36"/>
  <c r="I26" i="36"/>
  <c r="E16" i="36"/>
  <c r="E22" i="36"/>
  <c r="H22" i="36"/>
  <c r="E42" i="36"/>
  <c r="E41" i="36"/>
  <c r="E40" i="36"/>
  <c r="E43" i="36"/>
  <c r="E39" i="36"/>
  <c r="E38" i="36"/>
  <c r="E37" i="36"/>
  <c r="R81" i="36"/>
  <c r="E58" i="36"/>
  <c r="I58" i="36"/>
  <c r="T103" i="36"/>
  <c r="T104" i="36"/>
  <c r="I105" i="35"/>
  <c r="E57" i="35"/>
  <c r="I95" i="35"/>
  <c r="E104" i="35"/>
  <c r="T105" i="35"/>
  <c r="T103" i="35"/>
  <c r="T104" i="35"/>
  <c r="T8" i="35"/>
  <c r="E87" i="35"/>
  <c r="E25" i="34"/>
  <c r="E21" i="34"/>
  <c r="E14" i="34"/>
  <c r="E23" i="34"/>
  <c r="E28" i="34"/>
  <c r="E16" i="34"/>
  <c r="E19" i="34"/>
  <c r="E26" i="34"/>
  <c r="H26" i="34"/>
  <c r="E88" i="34"/>
  <c r="E20" i="34"/>
  <c r="H20" i="34"/>
  <c r="E22" i="34"/>
  <c r="T103" i="34"/>
  <c r="T104" i="34"/>
  <c r="E13" i="33"/>
  <c r="E20" i="33"/>
  <c r="T50" i="33"/>
  <c r="U50" i="33"/>
  <c r="E25" i="33"/>
  <c r="H25" i="33"/>
  <c r="E21" i="33"/>
  <c r="H21" i="33"/>
  <c r="E15" i="33"/>
  <c r="H15" i="33"/>
  <c r="E14" i="33"/>
  <c r="E27" i="33"/>
  <c r="I27" i="33"/>
  <c r="E23" i="33"/>
  <c r="E19" i="33"/>
  <c r="E18" i="33"/>
  <c r="H18" i="33"/>
  <c r="T8" i="33"/>
  <c r="E17" i="33"/>
  <c r="H17" i="33"/>
  <c r="E26" i="33"/>
  <c r="H26" i="33"/>
  <c r="I26" i="33"/>
  <c r="E16" i="33"/>
  <c r="E22" i="33"/>
  <c r="E42" i="33"/>
  <c r="E41" i="33"/>
  <c r="E40" i="33"/>
  <c r="I40" i="33"/>
  <c r="E39" i="33"/>
  <c r="E38" i="33"/>
  <c r="E37" i="33"/>
  <c r="E58" i="33"/>
  <c r="T104" i="33"/>
  <c r="E19" i="32"/>
  <c r="E17" i="32"/>
  <c r="E26" i="32"/>
  <c r="E103" i="32"/>
  <c r="E58" i="32"/>
  <c r="E54" i="32"/>
  <c r="E50" i="32"/>
  <c r="E105" i="32"/>
  <c r="I105" i="32"/>
  <c r="E104" i="32"/>
  <c r="I95" i="32"/>
  <c r="T103" i="32"/>
  <c r="U103" i="32"/>
  <c r="E13" i="32"/>
  <c r="E24" i="32"/>
  <c r="H24" i="32"/>
  <c r="I24" i="32"/>
  <c r="I103" i="32"/>
  <c r="E105" i="31"/>
  <c r="E104" i="31"/>
  <c r="E57" i="31"/>
  <c r="E53" i="31"/>
  <c r="E103" i="31"/>
  <c r="I103" i="31"/>
  <c r="E88" i="31"/>
  <c r="E87" i="31"/>
  <c r="E86" i="31"/>
  <c r="R78" i="31"/>
  <c r="T8" i="31"/>
  <c r="E25" i="30"/>
  <c r="H25" i="30"/>
  <c r="E21" i="30"/>
  <c r="H21" i="30"/>
  <c r="E15" i="30"/>
  <c r="E14" i="30"/>
  <c r="E23" i="30"/>
  <c r="E28" i="30"/>
  <c r="E41" i="30"/>
  <c r="T96" i="30"/>
  <c r="U96" i="30"/>
  <c r="E16" i="30"/>
  <c r="H16" i="30"/>
  <c r="E17" i="30"/>
  <c r="I17" i="30"/>
  <c r="E19" i="30"/>
  <c r="H19" i="30"/>
  <c r="E24" i="30"/>
  <c r="E26" i="30"/>
  <c r="E88" i="30"/>
  <c r="E87" i="30"/>
  <c r="T8" i="30"/>
  <c r="P87" i="30"/>
  <c r="T87" i="30"/>
  <c r="E20" i="30"/>
  <c r="E22" i="30"/>
  <c r="H22" i="30"/>
  <c r="T103" i="30"/>
  <c r="E50" i="28"/>
  <c r="I50" i="28"/>
  <c r="E51" i="28"/>
  <c r="I51" i="28"/>
  <c r="E52" i="28"/>
  <c r="E54" i="28"/>
  <c r="E55" i="28"/>
  <c r="E56" i="28"/>
  <c r="E103" i="28"/>
  <c r="I103" i="28"/>
  <c r="E104" i="28"/>
  <c r="E105" i="28"/>
  <c r="E53" i="28"/>
  <c r="I53" i="28"/>
  <c r="I105" i="28"/>
  <c r="E24" i="28"/>
  <c r="E18" i="29"/>
  <c r="E17" i="29"/>
  <c r="H17" i="29"/>
  <c r="E37" i="29"/>
  <c r="E38" i="29"/>
  <c r="I38" i="29"/>
  <c r="E39" i="29"/>
  <c r="E40" i="29"/>
  <c r="E41" i="29"/>
  <c r="E52" i="27"/>
  <c r="E56" i="27"/>
  <c r="E103" i="27"/>
  <c r="E51" i="27"/>
  <c r="E25" i="28"/>
  <c r="H25" i="28"/>
  <c r="I25" i="28"/>
  <c r="E21" i="28"/>
  <c r="I21" i="28"/>
  <c r="E15" i="28"/>
  <c r="E14" i="28"/>
  <c r="E26" i="28"/>
  <c r="H26" i="28"/>
  <c r="I26" i="28"/>
  <c r="E22" i="28"/>
  <c r="E17" i="28"/>
  <c r="H17" i="28"/>
  <c r="E16" i="28"/>
  <c r="E41" i="28"/>
  <c r="E38" i="28"/>
  <c r="I38" i="28"/>
  <c r="R68" i="28"/>
  <c r="R81" i="28"/>
  <c r="T8" i="28"/>
  <c r="P88" i="28"/>
  <c r="E86" i="28"/>
  <c r="E87" i="28"/>
  <c r="E51" i="26"/>
  <c r="E55" i="26"/>
  <c r="E88" i="27"/>
  <c r="E86" i="27"/>
  <c r="T57" i="27"/>
  <c r="U57" i="27"/>
  <c r="E14" i="27"/>
  <c r="E37" i="27"/>
  <c r="I37" i="27"/>
  <c r="E104" i="26"/>
  <c r="E57" i="26"/>
  <c r="E53" i="26"/>
  <c r="E103" i="26"/>
  <c r="E87" i="26"/>
  <c r="T8" i="26"/>
  <c r="H105" i="26"/>
  <c r="E27" i="25"/>
  <c r="E25" i="25"/>
  <c r="E21" i="25"/>
  <c r="H21" i="25"/>
  <c r="E15" i="25"/>
  <c r="H15" i="25"/>
  <c r="I15" i="25"/>
  <c r="E14" i="25"/>
  <c r="E23" i="25"/>
  <c r="E28" i="25"/>
  <c r="E41" i="25"/>
  <c r="I41" i="25"/>
  <c r="E39" i="25"/>
  <c r="I39" i="25"/>
  <c r="E37" i="25"/>
  <c r="T96" i="25"/>
  <c r="U96" i="25"/>
  <c r="E16" i="25"/>
  <c r="E17" i="25"/>
  <c r="E19" i="25"/>
  <c r="E24" i="25"/>
  <c r="E26" i="25"/>
  <c r="E88" i="25"/>
  <c r="E87" i="25"/>
  <c r="E86" i="25"/>
  <c r="T8" i="25"/>
  <c r="P87" i="25"/>
  <c r="E20" i="25"/>
  <c r="H20" i="25"/>
  <c r="I20" i="25"/>
  <c r="E22" i="25"/>
  <c r="T105" i="25"/>
  <c r="T103" i="25"/>
  <c r="T104" i="25"/>
  <c r="E16" i="23"/>
  <c r="H16" i="23"/>
  <c r="E18" i="23"/>
  <c r="H20" i="23"/>
  <c r="E22" i="23"/>
  <c r="E26" i="23"/>
  <c r="H26" i="23"/>
  <c r="E15" i="23"/>
  <c r="E53" i="24"/>
  <c r="I53" i="24"/>
  <c r="E104" i="24"/>
  <c r="I104" i="24"/>
  <c r="E105" i="24"/>
  <c r="E54" i="24"/>
  <c r="E58" i="24"/>
  <c r="E103" i="24"/>
  <c r="I103" i="24"/>
  <c r="I106" i="24"/>
  <c r="E51" i="24"/>
  <c r="I51" i="24"/>
  <c r="E56" i="22"/>
  <c r="E55" i="22"/>
  <c r="I55" i="22"/>
  <c r="E51" i="22"/>
  <c r="E27" i="22"/>
  <c r="E13" i="22"/>
  <c r="E19" i="22"/>
  <c r="E18" i="22"/>
  <c r="I18" i="22"/>
  <c r="E26" i="22"/>
  <c r="E23" i="22"/>
  <c r="E14" i="22"/>
  <c r="J14" i="22"/>
  <c r="E16" i="22"/>
  <c r="E54" i="21"/>
  <c r="E55" i="21"/>
  <c r="E52" i="21"/>
  <c r="E58" i="21"/>
  <c r="E51" i="21"/>
  <c r="E56" i="21"/>
  <c r="E50" i="21"/>
  <c r="E53" i="21"/>
  <c r="E19" i="21"/>
  <c r="E27" i="21"/>
  <c r="E28" i="20"/>
  <c r="H28" i="20"/>
  <c r="E27" i="20"/>
  <c r="E19" i="20"/>
  <c r="H19" i="20"/>
  <c r="E104" i="23"/>
  <c r="E103" i="23"/>
  <c r="I103" i="23"/>
  <c r="E88" i="23"/>
  <c r="E86" i="23"/>
  <c r="H18" i="23"/>
  <c r="R72" i="23"/>
  <c r="H105" i="23"/>
  <c r="E105" i="22"/>
  <c r="E57" i="22"/>
  <c r="I57" i="22"/>
  <c r="E53" i="22"/>
  <c r="I53" i="22"/>
  <c r="E103" i="22"/>
  <c r="I103" i="22"/>
  <c r="E86" i="22"/>
  <c r="R78" i="22"/>
  <c r="R72" i="22"/>
  <c r="R73" i="21"/>
  <c r="R79" i="21"/>
  <c r="E21" i="21"/>
  <c r="H21" i="21"/>
  <c r="E15" i="21"/>
  <c r="H15" i="21"/>
  <c r="I15" i="21"/>
  <c r="E14" i="21"/>
  <c r="E22" i="21"/>
  <c r="E17" i="21"/>
  <c r="H17" i="21"/>
  <c r="E16" i="21"/>
  <c r="J16" i="21"/>
  <c r="E13" i="21"/>
  <c r="E23" i="21"/>
  <c r="E24" i="21"/>
  <c r="T8" i="21"/>
  <c r="E87" i="21"/>
  <c r="R73" i="20"/>
  <c r="E13" i="20"/>
  <c r="E23" i="20"/>
  <c r="H23" i="20"/>
  <c r="E25" i="20"/>
  <c r="E15" i="20"/>
  <c r="E14" i="20"/>
  <c r="E22" i="20"/>
  <c r="H22" i="20"/>
  <c r="E17" i="20"/>
  <c r="E16" i="20"/>
  <c r="I96" i="18"/>
  <c r="I55" i="13"/>
  <c r="I52" i="14"/>
  <c r="H13" i="16"/>
  <c r="E88" i="13"/>
  <c r="E16" i="18"/>
  <c r="H16" i="18"/>
  <c r="E21" i="18"/>
  <c r="E14" i="19"/>
  <c r="T103" i="19"/>
  <c r="T104" i="19"/>
  <c r="E18" i="17"/>
  <c r="H18" i="17"/>
  <c r="E40" i="17"/>
  <c r="I40" i="17"/>
  <c r="E37" i="17"/>
  <c r="E41" i="17"/>
  <c r="I41" i="17"/>
  <c r="E104" i="17"/>
  <c r="E17" i="17"/>
  <c r="H17" i="17"/>
  <c r="I17" i="17"/>
  <c r="E24" i="17"/>
  <c r="E15" i="17"/>
  <c r="E16" i="17"/>
  <c r="E19" i="17"/>
  <c r="E105" i="18"/>
  <c r="E103" i="18"/>
  <c r="E104" i="18"/>
  <c r="E24" i="18"/>
  <c r="I24" i="18"/>
  <c r="E26" i="18"/>
  <c r="E50" i="18"/>
  <c r="I50" i="18"/>
  <c r="E51" i="18"/>
  <c r="I51" i="18"/>
  <c r="E52" i="18"/>
  <c r="E53" i="18"/>
  <c r="E54" i="18"/>
  <c r="E55" i="18"/>
  <c r="E56" i="18"/>
  <c r="I56" i="18"/>
  <c r="E57" i="18"/>
  <c r="E15" i="16"/>
  <c r="H15" i="16"/>
  <c r="E21" i="16"/>
  <c r="E25" i="16"/>
  <c r="H25" i="16"/>
  <c r="E23" i="16"/>
  <c r="H23" i="16"/>
  <c r="E17" i="16"/>
  <c r="E58" i="17"/>
  <c r="I58" i="17"/>
  <c r="E57" i="17"/>
  <c r="J18" i="17"/>
  <c r="E56" i="17"/>
  <c r="E55" i="17"/>
  <c r="I55" i="17"/>
  <c r="E54" i="17"/>
  <c r="E53" i="17"/>
  <c r="E52" i="17"/>
  <c r="I52" i="17"/>
  <c r="E51" i="17"/>
  <c r="E50" i="17"/>
  <c r="E103" i="17"/>
  <c r="E103" i="15"/>
  <c r="I103" i="15"/>
  <c r="I106" i="15"/>
  <c r="E13" i="15"/>
  <c r="E25" i="15"/>
  <c r="E17" i="15"/>
  <c r="E23" i="15"/>
  <c r="H23" i="15"/>
  <c r="E15" i="15"/>
  <c r="H15" i="15"/>
  <c r="E19" i="15"/>
  <c r="H19" i="15"/>
  <c r="E21" i="15"/>
  <c r="E27" i="15"/>
  <c r="E16" i="14"/>
  <c r="H16" i="14"/>
  <c r="I16" i="14"/>
  <c r="E14" i="14"/>
  <c r="E13" i="14"/>
  <c r="E51" i="14"/>
  <c r="E55" i="14"/>
  <c r="E51" i="13"/>
  <c r="I51" i="13"/>
  <c r="E104" i="13"/>
  <c r="E53" i="13"/>
  <c r="E57" i="13"/>
  <c r="E105" i="13"/>
  <c r="E103" i="13"/>
  <c r="E50" i="13"/>
  <c r="E54" i="13"/>
  <c r="I54" i="13"/>
  <c r="E19" i="13"/>
  <c r="H19" i="13"/>
  <c r="E14" i="13"/>
  <c r="H14" i="13"/>
  <c r="E24" i="13"/>
  <c r="T104" i="16"/>
  <c r="E14" i="16"/>
  <c r="E16" i="16"/>
  <c r="E18" i="16"/>
  <c r="E20" i="16"/>
  <c r="E22" i="16"/>
  <c r="E24" i="16"/>
  <c r="E26" i="16"/>
  <c r="T103" i="15"/>
  <c r="T104" i="15"/>
  <c r="E14" i="15"/>
  <c r="E16" i="15"/>
  <c r="H16" i="15"/>
  <c r="I16" i="15"/>
  <c r="E18" i="15"/>
  <c r="E20" i="15"/>
  <c r="E22" i="15"/>
  <c r="H22" i="15"/>
  <c r="I22" i="15"/>
  <c r="E24" i="15"/>
  <c r="E26" i="15"/>
  <c r="H26" i="15"/>
  <c r="E52" i="15"/>
  <c r="I52" i="15"/>
  <c r="E56" i="15"/>
  <c r="E104" i="14"/>
  <c r="E105" i="14"/>
  <c r="E19" i="14"/>
  <c r="E21" i="14"/>
  <c r="I21" i="14"/>
  <c r="E38" i="14"/>
  <c r="E39" i="14"/>
  <c r="I39" i="14"/>
  <c r="E40" i="14"/>
  <c r="E41" i="14"/>
  <c r="I41" i="14"/>
  <c r="H105" i="14"/>
  <c r="T105" i="14"/>
  <c r="H18" i="36"/>
  <c r="J18" i="36"/>
  <c r="I37" i="36"/>
  <c r="E29" i="36"/>
  <c r="J14" i="33"/>
  <c r="I15" i="33"/>
  <c r="H13" i="33"/>
  <c r="I13" i="33"/>
  <c r="J14" i="32"/>
  <c r="P86" i="31"/>
  <c r="T86" i="31"/>
  <c r="J16" i="30"/>
  <c r="J16" i="28"/>
  <c r="P87" i="28"/>
  <c r="I53" i="26"/>
  <c r="T105" i="26"/>
  <c r="H14" i="25"/>
  <c r="I14" i="25"/>
  <c r="I37" i="25"/>
  <c r="P88" i="25"/>
  <c r="P86" i="25"/>
  <c r="I105" i="24"/>
  <c r="T105" i="23"/>
  <c r="H14" i="21"/>
  <c r="J14" i="18"/>
  <c r="H14" i="16"/>
  <c r="I50" i="17"/>
  <c r="I56" i="17"/>
  <c r="I14" i="15"/>
  <c r="C62" i="18"/>
  <c r="R80" i="45"/>
  <c r="R80" i="58"/>
  <c r="R79" i="13"/>
  <c r="R79" i="40"/>
  <c r="R79" i="46"/>
  <c r="R79" i="45"/>
  <c r="R79" i="61"/>
  <c r="E88" i="60"/>
  <c r="J18" i="49"/>
  <c r="H115" i="36"/>
  <c r="C62" i="36"/>
  <c r="J18" i="16"/>
  <c r="J14" i="19"/>
  <c r="P87" i="26"/>
  <c r="T87" i="26"/>
  <c r="U89" i="26"/>
  <c r="P86" i="26"/>
  <c r="J14" i="34"/>
  <c r="P87" i="35"/>
  <c r="P86" i="35"/>
  <c r="T86" i="35"/>
  <c r="I103" i="18"/>
  <c r="T103" i="18"/>
  <c r="E27" i="19"/>
  <c r="E26" i="19"/>
  <c r="E22" i="19"/>
  <c r="H22" i="19"/>
  <c r="I22" i="19"/>
  <c r="E15" i="19"/>
  <c r="H15" i="19"/>
  <c r="E25" i="19"/>
  <c r="H25" i="19"/>
  <c r="I25" i="19"/>
  <c r="E16" i="19"/>
  <c r="E24" i="19"/>
  <c r="H24" i="19"/>
  <c r="E19" i="19"/>
  <c r="H19" i="19"/>
  <c r="I19" i="19"/>
  <c r="E28" i="19"/>
  <c r="H28" i="19"/>
  <c r="I28" i="19"/>
  <c r="E13" i="19"/>
  <c r="E17" i="19"/>
  <c r="E21" i="19"/>
  <c r="H21" i="19"/>
  <c r="I21" i="19"/>
  <c r="E18" i="19"/>
  <c r="E37" i="20"/>
  <c r="H105" i="21"/>
  <c r="T103" i="21"/>
  <c r="U103" i="21"/>
  <c r="E57" i="25"/>
  <c r="E52" i="25"/>
  <c r="I52" i="25"/>
  <c r="E104" i="25"/>
  <c r="I104" i="25"/>
  <c r="E54" i="25"/>
  <c r="I54" i="25"/>
  <c r="E105" i="25"/>
  <c r="E55" i="25"/>
  <c r="E50" i="25"/>
  <c r="E51" i="25"/>
  <c r="I51" i="25"/>
  <c r="E103" i="25"/>
  <c r="I103" i="25"/>
  <c r="T51" i="26"/>
  <c r="U51" i="26"/>
  <c r="I51" i="26"/>
  <c r="T50" i="32"/>
  <c r="U50" i="32"/>
  <c r="I50" i="32"/>
  <c r="E29" i="15"/>
  <c r="H14" i="34"/>
  <c r="I14" i="34"/>
  <c r="J16" i="16"/>
  <c r="H105" i="18"/>
  <c r="T105" i="18"/>
  <c r="E20" i="19"/>
  <c r="H20" i="19"/>
  <c r="J14" i="20"/>
  <c r="H13" i="22"/>
  <c r="J18" i="28"/>
  <c r="I56" i="28"/>
  <c r="H14" i="30"/>
  <c r="H115" i="44"/>
  <c r="C62" i="44"/>
  <c r="H63" i="44"/>
  <c r="E59" i="14"/>
  <c r="T104" i="14"/>
  <c r="E53" i="16"/>
  <c r="E103" i="16"/>
  <c r="E105" i="16"/>
  <c r="E50" i="16"/>
  <c r="E56" i="16"/>
  <c r="E51" i="16"/>
  <c r="I51" i="16"/>
  <c r="E52" i="16"/>
  <c r="I52" i="16"/>
  <c r="E57" i="16"/>
  <c r="E58" i="16"/>
  <c r="E50" i="19"/>
  <c r="E56" i="19"/>
  <c r="I56" i="19"/>
  <c r="E104" i="19"/>
  <c r="E105" i="19"/>
  <c r="I105" i="19"/>
  <c r="E55" i="19"/>
  <c r="E52" i="19"/>
  <c r="E51" i="19"/>
  <c r="I51" i="19"/>
  <c r="E54" i="19"/>
  <c r="I54" i="19"/>
  <c r="E103" i="19"/>
  <c r="I103" i="19"/>
  <c r="I106" i="19"/>
  <c r="E58" i="19"/>
  <c r="I104" i="19"/>
  <c r="H24" i="21"/>
  <c r="E52" i="23"/>
  <c r="E58" i="23"/>
  <c r="I58" i="23"/>
  <c r="E50" i="23"/>
  <c r="E105" i="23"/>
  <c r="I105" i="23"/>
  <c r="E54" i="23"/>
  <c r="E56" i="23"/>
  <c r="E55" i="23"/>
  <c r="I55" i="23"/>
  <c r="E57" i="23"/>
  <c r="E53" i="23"/>
  <c r="T104" i="24"/>
  <c r="E58" i="25"/>
  <c r="T104" i="26"/>
  <c r="U104" i="26"/>
  <c r="I104" i="26"/>
  <c r="H19" i="32"/>
  <c r="I19" i="32"/>
  <c r="H15" i="36"/>
  <c r="I15" i="36"/>
  <c r="I51" i="36"/>
  <c r="H13" i="53"/>
  <c r="E29" i="53"/>
  <c r="H115" i="40"/>
  <c r="C62" i="40"/>
  <c r="H63" i="40"/>
  <c r="E59" i="28"/>
  <c r="P88" i="35"/>
  <c r="J14" i="14"/>
  <c r="E54" i="16"/>
  <c r="I55" i="18"/>
  <c r="J16" i="18"/>
  <c r="E23" i="19"/>
  <c r="H23" i="19"/>
  <c r="I23" i="19"/>
  <c r="H16" i="25"/>
  <c r="J14" i="27"/>
  <c r="H14" i="27"/>
  <c r="H18" i="29"/>
  <c r="I18" i="29"/>
  <c r="C88" i="7"/>
  <c r="H88" i="7"/>
  <c r="E29" i="7"/>
  <c r="E104" i="7"/>
  <c r="E52" i="7"/>
  <c r="I52" i="7"/>
  <c r="E53" i="7"/>
  <c r="I53" i="7"/>
  <c r="E50" i="7"/>
  <c r="E58" i="7"/>
  <c r="I58" i="7"/>
  <c r="E55" i="7"/>
  <c r="I55" i="7"/>
  <c r="E103" i="7"/>
  <c r="E54" i="7"/>
  <c r="I54" i="7"/>
  <c r="E57" i="7"/>
  <c r="I57" i="7"/>
  <c r="E105" i="7"/>
  <c r="E56" i="7"/>
  <c r="I56" i="7"/>
  <c r="J16" i="14"/>
  <c r="T104" i="18"/>
  <c r="E57" i="19"/>
  <c r="E104" i="20"/>
  <c r="E55" i="20"/>
  <c r="E105" i="20"/>
  <c r="E53" i="20"/>
  <c r="E56" i="20"/>
  <c r="I56" i="20"/>
  <c r="E51" i="20"/>
  <c r="E57" i="20"/>
  <c r="E103" i="20"/>
  <c r="E52" i="20"/>
  <c r="E50" i="20"/>
  <c r="E42" i="24"/>
  <c r="E40" i="24"/>
  <c r="E38" i="24"/>
  <c r="E37" i="24"/>
  <c r="E39" i="24"/>
  <c r="E53" i="25"/>
  <c r="E56" i="25"/>
  <c r="J18" i="25"/>
  <c r="D29" i="24"/>
  <c r="H22" i="27"/>
  <c r="I22" i="27"/>
  <c r="E29" i="28"/>
  <c r="E20" i="29"/>
  <c r="E25" i="29"/>
  <c r="E19" i="29"/>
  <c r="I19" i="29"/>
  <c r="E27" i="29"/>
  <c r="H27" i="29"/>
  <c r="E22" i="29"/>
  <c r="H22" i="29"/>
  <c r="E15" i="29"/>
  <c r="E28" i="29"/>
  <c r="E21" i="29"/>
  <c r="E23" i="29"/>
  <c r="E13" i="29"/>
  <c r="E16" i="29"/>
  <c r="E26" i="29"/>
  <c r="E14" i="29"/>
  <c r="I51" i="35"/>
  <c r="E59" i="35"/>
  <c r="I56" i="35"/>
  <c r="T56" i="35"/>
  <c r="U56" i="35"/>
  <c r="U110" i="41"/>
  <c r="P104" i="41"/>
  <c r="U74" i="41"/>
  <c r="P42" i="41"/>
  <c r="P39" i="41"/>
  <c r="P37" i="41"/>
  <c r="P28" i="41"/>
  <c r="T28" i="41"/>
  <c r="P27" i="41"/>
  <c r="T27" i="41"/>
  <c r="U27" i="41"/>
  <c r="P26" i="41"/>
  <c r="T26" i="41"/>
  <c r="P25" i="41"/>
  <c r="T25" i="41"/>
  <c r="P24" i="41"/>
  <c r="T24" i="41"/>
  <c r="P23" i="41"/>
  <c r="T23" i="41"/>
  <c r="P22" i="41"/>
  <c r="T22" i="41"/>
  <c r="P20" i="41"/>
  <c r="T20" i="41"/>
  <c r="P16" i="41"/>
  <c r="T16" i="41"/>
  <c r="P17" i="41"/>
  <c r="T17" i="41"/>
  <c r="P14" i="41"/>
  <c r="T14" i="41"/>
  <c r="U109" i="41"/>
  <c r="P38" i="41"/>
  <c r="P19" i="41"/>
  <c r="T19" i="41"/>
  <c r="U108" i="41"/>
  <c r="P41" i="41"/>
  <c r="P105" i="41"/>
  <c r="P40" i="41"/>
  <c r="U40" i="41"/>
  <c r="P15" i="41"/>
  <c r="T15" i="41"/>
  <c r="P103" i="41"/>
  <c r="P95" i="41"/>
  <c r="U75" i="41"/>
  <c r="P21" i="41"/>
  <c r="T21" i="41"/>
  <c r="P18" i="41"/>
  <c r="T18" i="41"/>
  <c r="U18" i="41"/>
  <c r="P13" i="41"/>
  <c r="E29" i="49"/>
  <c r="H115" i="39"/>
  <c r="C62" i="39"/>
  <c r="H63" i="39"/>
  <c r="E59" i="39"/>
  <c r="J18" i="39"/>
  <c r="H115" i="47"/>
  <c r="C62" i="47"/>
  <c r="H63" i="47"/>
  <c r="H18" i="16"/>
  <c r="H29" i="16"/>
  <c r="E59" i="18"/>
  <c r="E104" i="16"/>
  <c r="I104" i="16"/>
  <c r="E55" i="16"/>
  <c r="J14" i="21"/>
  <c r="I52" i="21"/>
  <c r="E59" i="21"/>
  <c r="E51" i="23"/>
  <c r="I58" i="33"/>
  <c r="J18" i="33"/>
  <c r="J16" i="33"/>
  <c r="H16" i="33"/>
  <c r="I16" i="33"/>
  <c r="I50" i="33"/>
  <c r="E59" i="33"/>
  <c r="U59" i="7"/>
  <c r="E13" i="13"/>
  <c r="E25" i="13"/>
  <c r="H25" i="13"/>
  <c r="I25" i="13"/>
  <c r="E21" i="13"/>
  <c r="H21" i="13"/>
  <c r="I21" i="13"/>
  <c r="E18" i="13"/>
  <c r="E15" i="13"/>
  <c r="H15" i="13"/>
  <c r="E16" i="13"/>
  <c r="J16" i="13"/>
  <c r="E27" i="13"/>
  <c r="H27" i="13"/>
  <c r="I27" i="13"/>
  <c r="E20" i="13"/>
  <c r="H20" i="13"/>
  <c r="C87" i="13"/>
  <c r="E22" i="13"/>
  <c r="E26" i="13"/>
  <c r="H26" i="13"/>
  <c r="E17" i="13"/>
  <c r="E28" i="13"/>
  <c r="E23" i="13"/>
  <c r="H23" i="13"/>
  <c r="J14" i="13"/>
  <c r="U110" i="18"/>
  <c r="U109" i="18"/>
  <c r="U108" i="18"/>
  <c r="P28" i="18"/>
  <c r="T28" i="18"/>
  <c r="P23" i="18"/>
  <c r="T23" i="18"/>
  <c r="P20" i="18"/>
  <c r="T20" i="18"/>
  <c r="U20" i="18"/>
  <c r="P19" i="18"/>
  <c r="T19" i="18"/>
  <c r="P18" i="18"/>
  <c r="T18" i="18"/>
  <c r="P15" i="18"/>
  <c r="T15" i="18"/>
  <c r="P14" i="18"/>
  <c r="T14" i="18"/>
  <c r="P105" i="18"/>
  <c r="U75" i="18"/>
  <c r="P26" i="18"/>
  <c r="T26" i="18"/>
  <c r="P24" i="18"/>
  <c r="T24" i="18"/>
  <c r="P22" i="18"/>
  <c r="T22" i="18"/>
  <c r="P17" i="18"/>
  <c r="T17" i="18"/>
  <c r="P104" i="18"/>
  <c r="U104" i="18"/>
  <c r="P103" i="18"/>
  <c r="P95" i="18"/>
  <c r="U74" i="18"/>
  <c r="P27" i="18"/>
  <c r="T27" i="18"/>
  <c r="P13" i="18"/>
  <c r="P25" i="18"/>
  <c r="T25" i="18"/>
  <c r="H13" i="19"/>
  <c r="H13" i="15"/>
  <c r="I13" i="15"/>
  <c r="H16" i="13"/>
  <c r="H24" i="13"/>
  <c r="H28" i="13"/>
  <c r="I28" i="13"/>
  <c r="H17" i="19"/>
  <c r="H23" i="17"/>
  <c r="I23" i="17"/>
  <c r="H24" i="16"/>
  <c r="I24" i="16"/>
  <c r="H18" i="14"/>
  <c r="I53" i="19"/>
  <c r="T53" i="19"/>
  <c r="U53" i="19"/>
  <c r="E58" i="20"/>
  <c r="H16" i="26"/>
  <c r="I19" i="27"/>
  <c r="E42" i="27"/>
  <c r="I42" i="27"/>
  <c r="E38" i="27"/>
  <c r="E43" i="27"/>
  <c r="E40" i="27"/>
  <c r="I40" i="27"/>
  <c r="E41" i="27"/>
  <c r="I41" i="27"/>
  <c r="E39" i="27"/>
  <c r="I39" i="27"/>
  <c r="E88" i="29"/>
  <c r="T8" i="29"/>
  <c r="E86" i="29"/>
  <c r="E87" i="29"/>
  <c r="H26" i="31"/>
  <c r="I26" i="31"/>
  <c r="E42" i="31"/>
  <c r="I42" i="31"/>
  <c r="E38" i="31"/>
  <c r="E39" i="31"/>
  <c r="E59" i="31"/>
  <c r="J14" i="31"/>
  <c r="H13" i="42"/>
  <c r="E29" i="42"/>
  <c r="I15" i="56"/>
  <c r="E29" i="57"/>
  <c r="E25" i="37"/>
  <c r="H25" i="37"/>
  <c r="I25" i="37"/>
  <c r="E15" i="37"/>
  <c r="E16" i="37"/>
  <c r="E19" i="37"/>
  <c r="E13" i="37"/>
  <c r="E14" i="37"/>
  <c r="H14" i="37"/>
  <c r="E20" i="37"/>
  <c r="E17" i="37"/>
  <c r="E28" i="37"/>
  <c r="E18" i="37"/>
  <c r="E27" i="37"/>
  <c r="E21" i="37"/>
  <c r="E26" i="37"/>
  <c r="H26" i="37"/>
  <c r="E24" i="37"/>
  <c r="E42" i="34"/>
  <c r="E40" i="34"/>
  <c r="E39" i="34"/>
  <c r="I39" i="34"/>
  <c r="E105" i="34"/>
  <c r="I105" i="34"/>
  <c r="E58" i="34"/>
  <c r="E51" i="34"/>
  <c r="E57" i="34"/>
  <c r="J18" i="34"/>
  <c r="E55" i="34"/>
  <c r="I55" i="34"/>
  <c r="E53" i="34"/>
  <c r="E103" i="34"/>
  <c r="I103" i="34"/>
  <c r="I106" i="34"/>
  <c r="E54" i="34"/>
  <c r="E56" i="34"/>
  <c r="I56" i="34"/>
  <c r="E50" i="34"/>
  <c r="E104" i="34"/>
  <c r="I104" i="34"/>
  <c r="H13" i="35"/>
  <c r="J16" i="35"/>
  <c r="J18" i="40"/>
  <c r="H115" i="45"/>
  <c r="C62" i="45"/>
  <c r="H63" i="45"/>
  <c r="H16" i="46"/>
  <c r="P88" i="55"/>
  <c r="P87" i="55"/>
  <c r="P88" i="57"/>
  <c r="P87" i="57"/>
  <c r="P86" i="57"/>
  <c r="H25" i="38"/>
  <c r="I25" i="38"/>
  <c r="H13" i="14"/>
  <c r="J16" i="17"/>
  <c r="H16" i="20"/>
  <c r="I53" i="36"/>
  <c r="J16" i="36"/>
  <c r="I29" i="7"/>
  <c r="E27" i="14"/>
  <c r="E24" i="14"/>
  <c r="H24" i="14"/>
  <c r="I24" i="14"/>
  <c r="E22" i="14"/>
  <c r="H22" i="14"/>
  <c r="I22" i="14"/>
  <c r="E17" i="14"/>
  <c r="H17" i="14"/>
  <c r="E58" i="15"/>
  <c r="I58" i="15"/>
  <c r="E104" i="15"/>
  <c r="I104" i="15"/>
  <c r="E50" i="15"/>
  <c r="E53" i="15"/>
  <c r="E55" i="15"/>
  <c r="H26" i="20"/>
  <c r="H16" i="21"/>
  <c r="I16" i="21"/>
  <c r="H19" i="21"/>
  <c r="I19" i="21"/>
  <c r="T53" i="21"/>
  <c r="U53" i="21"/>
  <c r="I53" i="21"/>
  <c r="I28" i="22"/>
  <c r="E41" i="22"/>
  <c r="I41" i="22"/>
  <c r="E39" i="22"/>
  <c r="E37" i="22"/>
  <c r="I96" i="22"/>
  <c r="T96" i="22"/>
  <c r="U96" i="22"/>
  <c r="I56" i="25"/>
  <c r="H28" i="27"/>
  <c r="E57" i="27"/>
  <c r="E105" i="27"/>
  <c r="I96" i="27"/>
  <c r="H24" i="29"/>
  <c r="H28" i="29"/>
  <c r="I24" i="30"/>
  <c r="E105" i="30"/>
  <c r="E58" i="30"/>
  <c r="E50" i="30"/>
  <c r="E51" i="30"/>
  <c r="E103" i="30"/>
  <c r="H24" i="33"/>
  <c r="H16" i="34"/>
  <c r="I16" i="34"/>
  <c r="H18" i="34"/>
  <c r="H23" i="36"/>
  <c r="I23" i="36"/>
  <c r="H22" i="38"/>
  <c r="I22" i="38"/>
  <c r="I105" i="41"/>
  <c r="I55" i="40"/>
  <c r="I51" i="40"/>
  <c r="I28" i="44"/>
  <c r="I13" i="44"/>
  <c r="H28" i="37"/>
  <c r="E104" i="37"/>
  <c r="E57" i="37"/>
  <c r="I57" i="37"/>
  <c r="E55" i="37"/>
  <c r="I55" i="37"/>
  <c r="E53" i="37"/>
  <c r="E51" i="37"/>
  <c r="E54" i="37"/>
  <c r="E103" i="37"/>
  <c r="I103" i="37"/>
  <c r="H13" i="39"/>
  <c r="H13" i="40"/>
  <c r="E41" i="41"/>
  <c r="J18" i="42"/>
  <c r="E40" i="42"/>
  <c r="H27" i="43"/>
  <c r="E26" i="48"/>
  <c r="H26" i="48"/>
  <c r="E22" i="48"/>
  <c r="H22" i="48"/>
  <c r="E18" i="48"/>
  <c r="J18" i="48"/>
  <c r="E14" i="48"/>
  <c r="E13" i="48"/>
  <c r="E24" i="48"/>
  <c r="H24" i="48"/>
  <c r="E21" i="48"/>
  <c r="E16" i="48"/>
  <c r="J16" i="48"/>
  <c r="T103" i="49"/>
  <c r="U103" i="49"/>
  <c r="H105" i="49"/>
  <c r="E13" i="50"/>
  <c r="E27" i="50"/>
  <c r="H27" i="50"/>
  <c r="E23" i="50"/>
  <c r="E25" i="50"/>
  <c r="E22" i="50"/>
  <c r="E18" i="50"/>
  <c r="E14" i="50"/>
  <c r="J14" i="50"/>
  <c r="J14" i="52"/>
  <c r="H27" i="52"/>
  <c r="T103" i="53"/>
  <c r="H18" i="56"/>
  <c r="I18" i="56"/>
  <c r="J16" i="61"/>
  <c r="H16" i="61"/>
  <c r="I16" i="61"/>
  <c r="E29" i="16"/>
  <c r="E25" i="14"/>
  <c r="H25" i="14"/>
  <c r="I25" i="14"/>
  <c r="E57" i="15"/>
  <c r="E54" i="15"/>
  <c r="I54" i="15"/>
  <c r="E51" i="15"/>
  <c r="I51" i="15"/>
  <c r="E26" i="14"/>
  <c r="H26" i="14"/>
  <c r="I26" i="14"/>
  <c r="E59" i="17"/>
  <c r="E29" i="23"/>
  <c r="E21" i="27"/>
  <c r="H21" i="27"/>
  <c r="I21" i="27"/>
  <c r="I55" i="26"/>
  <c r="I39" i="29"/>
  <c r="I21" i="30"/>
  <c r="T103" i="33"/>
  <c r="H14" i="33"/>
  <c r="I14" i="33"/>
  <c r="E29" i="33"/>
  <c r="I19" i="34"/>
  <c r="H23" i="34"/>
  <c r="I23" i="34"/>
  <c r="E29" i="30"/>
  <c r="E52" i="30"/>
  <c r="I52" i="30"/>
  <c r="I16" i="44"/>
  <c r="J18" i="47"/>
  <c r="E39" i="16"/>
  <c r="I39" i="16"/>
  <c r="E21" i="17"/>
  <c r="H21" i="17"/>
  <c r="I21" i="17"/>
  <c r="E22" i="17"/>
  <c r="H22" i="17"/>
  <c r="I22" i="17"/>
  <c r="E20" i="17"/>
  <c r="H20" i="17"/>
  <c r="I20" i="17"/>
  <c r="E13" i="17"/>
  <c r="E23" i="17"/>
  <c r="E38" i="18"/>
  <c r="E38" i="19"/>
  <c r="E37" i="19"/>
  <c r="E87" i="14"/>
  <c r="E88" i="14"/>
  <c r="I95" i="14"/>
  <c r="H15" i="20"/>
  <c r="E20" i="20"/>
  <c r="H20" i="20"/>
  <c r="I20" i="20"/>
  <c r="E18" i="20"/>
  <c r="E21" i="20"/>
  <c r="E26" i="20"/>
  <c r="H23" i="21"/>
  <c r="I23" i="21"/>
  <c r="E20" i="22"/>
  <c r="H20" i="22"/>
  <c r="I20" i="22"/>
  <c r="E17" i="22"/>
  <c r="H17" i="22"/>
  <c r="I17" i="22"/>
  <c r="E15" i="22"/>
  <c r="E42" i="22"/>
  <c r="E58" i="22"/>
  <c r="E104" i="22"/>
  <c r="E29" i="25"/>
  <c r="H26" i="25"/>
  <c r="I26" i="25"/>
  <c r="T56" i="25"/>
  <c r="U56" i="25"/>
  <c r="J18" i="26"/>
  <c r="E42" i="26"/>
  <c r="P42" i="26"/>
  <c r="U42" i="26"/>
  <c r="E40" i="26"/>
  <c r="I40" i="26"/>
  <c r="I103" i="26"/>
  <c r="T103" i="26"/>
  <c r="U103" i="26"/>
  <c r="U106" i="26"/>
  <c r="E13" i="27"/>
  <c r="E23" i="27"/>
  <c r="H23" i="27"/>
  <c r="I23" i="27"/>
  <c r="H24" i="27"/>
  <c r="I24" i="27"/>
  <c r="E26" i="27"/>
  <c r="H26" i="27"/>
  <c r="I26" i="27"/>
  <c r="H27" i="27"/>
  <c r="I27" i="27"/>
  <c r="E54" i="27"/>
  <c r="I54" i="27"/>
  <c r="I13" i="28"/>
  <c r="H15" i="28"/>
  <c r="H27" i="28"/>
  <c r="H25" i="29"/>
  <c r="I25" i="29"/>
  <c r="E104" i="29"/>
  <c r="E52" i="29"/>
  <c r="E55" i="29"/>
  <c r="E54" i="29"/>
  <c r="I54" i="29"/>
  <c r="T103" i="29"/>
  <c r="U103" i="29"/>
  <c r="I103" i="29"/>
  <c r="H17" i="31"/>
  <c r="I17" i="31"/>
  <c r="H20" i="32"/>
  <c r="E16" i="32"/>
  <c r="E23" i="32"/>
  <c r="E21" i="32"/>
  <c r="H21" i="32"/>
  <c r="E28" i="32"/>
  <c r="H28" i="32"/>
  <c r="E22" i="32"/>
  <c r="H22" i="32"/>
  <c r="I22" i="32"/>
  <c r="I95" i="33"/>
  <c r="H26" i="35"/>
  <c r="E22" i="35"/>
  <c r="E21" i="35"/>
  <c r="E20" i="35"/>
  <c r="E19" i="35"/>
  <c r="H19" i="35"/>
  <c r="E18" i="35"/>
  <c r="E17" i="35"/>
  <c r="E15" i="35"/>
  <c r="E14" i="35"/>
  <c r="E13" i="35"/>
  <c r="E27" i="35"/>
  <c r="E23" i="35"/>
  <c r="H23" i="35"/>
  <c r="H20" i="36"/>
  <c r="I104" i="40"/>
  <c r="E59" i="40"/>
  <c r="E20" i="46"/>
  <c r="E19" i="46"/>
  <c r="H19" i="46"/>
  <c r="I19" i="46"/>
  <c r="E103" i="46"/>
  <c r="I103" i="46"/>
  <c r="U109" i="51"/>
  <c r="P104" i="51"/>
  <c r="P16" i="51"/>
  <c r="T16" i="51"/>
  <c r="P15" i="51"/>
  <c r="T15" i="51"/>
  <c r="P14" i="51"/>
  <c r="T14" i="51"/>
  <c r="P13" i="51"/>
  <c r="P39" i="51"/>
  <c r="U39" i="51"/>
  <c r="P26" i="51"/>
  <c r="T26" i="51"/>
  <c r="U26" i="51"/>
  <c r="P22" i="51"/>
  <c r="T22" i="51"/>
  <c r="P18" i="51"/>
  <c r="T18" i="51"/>
  <c r="U108" i="51"/>
  <c r="U74" i="51"/>
  <c r="P41" i="51"/>
  <c r="P28" i="51"/>
  <c r="T28" i="51"/>
  <c r="P25" i="51"/>
  <c r="T25" i="51"/>
  <c r="P105" i="51"/>
  <c r="P40" i="51"/>
  <c r="P37" i="51"/>
  <c r="R43" i="51"/>
  <c r="R45" i="51"/>
  <c r="P65" i="51"/>
  <c r="P19" i="51"/>
  <c r="T19" i="51"/>
  <c r="E40" i="57"/>
  <c r="I40" i="57"/>
  <c r="P86" i="59"/>
  <c r="P87" i="59"/>
  <c r="H115" i="59"/>
  <c r="C62" i="59"/>
  <c r="H63" i="59"/>
  <c r="H23" i="37"/>
  <c r="E41" i="37"/>
  <c r="I41" i="37"/>
  <c r="E37" i="37"/>
  <c r="I37" i="37"/>
  <c r="E39" i="37"/>
  <c r="I39" i="37"/>
  <c r="E52" i="37"/>
  <c r="E58" i="37"/>
  <c r="I58" i="37"/>
  <c r="E105" i="37"/>
  <c r="H26" i="38"/>
  <c r="H16" i="39"/>
  <c r="H17" i="41"/>
  <c r="I17" i="41"/>
  <c r="H105" i="42"/>
  <c r="T105" i="42"/>
  <c r="U105" i="42"/>
  <c r="T103" i="42"/>
  <c r="E55" i="43"/>
  <c r="E52" i="43"/>
  <c r="I52" i="43"/>
  <c r="E50" i="43"/>
  <c r="E58" i="43"/>
  <c r="E53" i="43"/>
  <c r="H14" i="45"/>
  <c r="E51" i="45"/>
  <c r="E53" i="45"/>
  <c r="E88" i="46"/>
  <c r="E86" i="46"/>
  <c r="E18" i="46"/>
  <c r="H20" i="46"/>
  <c r="H16" i="48"/>
  <c r="E20" i="48"/>
  <c r="H20" i="48"/>
  <c r="E28" i="48"/>
  <c r="H28" i="48"/>
  <c r="E19" i="50"/>
  <c r="H26" i="50"/>
  <c r="P20" i="51"/>
  <c r="T20" i="51"/>
  <c r="P23" i="51"/>
  <c r="T23" i="51"/>
  <c r="P38" i="51"/>
  <c r="U38" i="51"/>
  <c r="U110" i="51"/>
  <c r="H25" i="52"/>
  <c r="J18" i="57"/>
  <c r="H13" i="61"/>
  <c r="J16" i="20"/>
  <c r="J14" i="28"/>
  <c r="E23" i="14"/>
  <c r="E15" i="14"/>
  <c r="E29" i="14"/>
  <c r="J18" i="15"/>
  <c r="E105" i="15"/>
  <c r="E28" i="14"/>
  <c r="H28" i="14"/>
  <c r="I28" i="14"/>
  <c r="E18" i="14"/>
  <c r="J18" i="14"/>
  <c r="E20" i="14"/>
  <c r="H20" i="14"/>
  <c r="I20" i="14"/>
  <c r="I51" i="17"/>
  <c r="E27" i="17"/>
  <c r="I27" i="17"/>
  <c r="E25" i="17"/>
  <c r="H25" i="17"/>
  <c r="I25" i="17"/>
  <c r="E14" i="17"/>
  <c r="E26" i="17"/>
  <c r="H26" i="17"/>
  <c r="I26" i="17"/>
  <c r="I21" i="18"/>
  <c r="E21" i="22"/>
  <c r="E24" i="22"/>
  <c r="E25" i="22"/>
  <c r="H25" i="22"/>
  <c r="I25" i="22"/>
  <c r="E54" i="22"/>
  <c r="E50" i="24"/>
  <c r="E57" i="24"/>
  <c r="I57" i="24"/>
  <c r="H25" i="25"/>
  <c r="I25" i="25"/>
  <c r="E15" i="27"/>
  <c r="H15" i="27"/>
  <c r="I15" i="27"/>
  <c r="H18" i="27"/>
  <c r="T8" i="27"/>
  <c r="E104" i="27"/>
  <c r="E53" i="27"/>
  <c r="E58" i="29"/>
  <c r="I58" i="29"/>
  <c r="E15" i="32"/>
  <c r="E18" i="32"/>
  <c r="E27" i="32"/>
  <c r="H105" i="33"/>
  <c r="I96" i="34"/>
  <c r="E53" i="29"/>
  <c r="I53" i="29"/>
  <c r="E104" i="30"/>
  <c r="E56" i="30"/>
  <c r="I57" i="48"/>
  <c r="C62" i="51"/>
  <c r="H63" i="51"/>
  <c r="I53" i="54"/>
  <c r="C87" i="7"/>
  <c r="H87" i="7"/>
  <c r="C86" i="7"/>
  <c r="H29" i="7"/>
  <c r="H105" i="7"/>
  <c r="I105" i="7"/>
  <c r="T103" i="7"/>
  <c r="E52" i="13"/>
  <c r="E56" i="13"/>
  <c r="I104" i="13"/>
  <c r="T8" i="14"/>
  <c r="T62" i="14"/>
  <c r="E86" i="14"/>
  <c r="J18" i="18"/>
  <c r="E42" i="19"/>
  <c r="I42" i="19"/>
  <c r="H13" i="13"/>
  <c r="H17" i="18"/>
  <c r="I17" i="18"/>
  <c r="H25" i="18"/>
  <c r="I25" i="18"/>
  <c r="H28" i="15"/>
  <c r="I28" i="15"/>
  <c r="I96" i="16"/>
  <c r="H24" i="20"/>
  <c r="H27" i="20"/>
  <c r="H20" i="21"/>
  <c r="I20" i="21"/>
  <c r="H28" i="21"/>
  <c r="E25" i="21"/>
  <c r="H25" i="21"/>
  <c r="I25" i="21"/>
  <c r="E26" i="21"/>
  <c r="I26" i="21"/>
  <c r="E18" i="21"/>
  <c r="H14" i="22"/>
  <c r="H16" i="22"/>
  <c r="I16" i="22"/>
  <c r="H22" i="22"/>
  <c r="H24" i="22"/>
  <c r="E40" i="22"/>
  <c r="I40" i="22"/>
  <c r="H14" i="23"/>
  <c r="T95" i="23"/>
  <c r="I95" i="23"/>
  <c r="E17" i="26"/>
  <c r="E16" i="26"/>
  <c r="J16" i="26"/>
  <c r="E15" i="26"/>
  <c r="E56" i="26"/>
  <c r="E58" i="26"/>
  <c r="I58" i="26"/>
  <c r="E50" i="26"/>
  <c r="E105" i="26"/>
  <c r="I105" i="26"/>
  <c r="T54" i="27"/>
  <c r="U54" i="27"/>
  <c r="H23" i="28"/>
  <c r="E56" i="29"/>
  <c r="J18" i="29"/>
  <c r="I58" i="30"/>
  <c r="T58" i="30"/>
  <c r="U58" i="30"/>
  <c r="E16" i="31"/>
  <c r="J16" i="31"/>
  <c r="E18" i="31"/>
  <c r="J18" i="31"/>
  <c r="E20" i="31"/>
  <c r="H20" i="31"/>
  <c r="E27" i="31"/>
  <c r="H27" i="31"/>
  <c r="E26" i="31"/>
  <c r="E22" i="31"/>
  <c r="H22" i="31"/>
  <c r="I22" i="31"/>
  <c r="H14" i="32"/>
  <c r="E41" i="32"/>
  <c r="E37" i="32"/>
  <c r="H23" i="33"/>
  <c r="E27" i="34"/>
  <c r="H27" i="34"/>
  <c r="I27" i="34"/>
  <c r="E13" i="34"/>
  <c r="E15" i="34"/>
  <c r="E17" i="34"/>
  <c r="H17" i="34"/>
  <c r="E24" i="34"/>
  <c r="H24" i="34"/>
  <c r="I24" i="34"/>
  <c r="I51" i="34"/>
  <c r="H20" i="35"/>
  <c r="E25" i="35"/>
  <c r="H25" i="35"/>
  <c r="T50" i="36"/>
  <c r="U50" i="36"/>
  <c r="E38" i="37"/>
  <c r="I38" i="37"/>
  <c r="J14" i="40"/>
  <c r="E57" i="43"/>
  <c r="J14" i="43"/>
  <c r="I53" i="50"/>
  <c r="I96" i="50"/>
  <c r="T104" i="57"/>
  <c r="H20" i="37"/>
  <c r="E50" i="37"/>
  <c r="E56" i="37"/>
  <c r="I56" i="37"/>
  <c r="H13" i="38"/>
  <c r="H18" i="38"/>
  <c r="I18" i="38"/>
  <c r="E25" i="38"/>
  <c r="E20" i="38"/>
  <c r="E16" i="38"/>
  <c r="E23" i="38"/>
  <c r="H23" i="38"/>
  <c r="E28" i="38"/>
  <c r="H28" i="38"/>
  <c r="I28" i="38"/>
  <c r="E13" i="38"/>
  <c r="E21" i="38"/>
  <c r="H21" i="38"/>
  <c r="I21" i="38"/>
  <c r="E15" i="38"/>
  <c r="H15" i="38"/>
  <c r="I53" i="38"/>
  <c r="E55" i="41"/>
  <c r="E105" i="41"/>
  <c r="E103" i="41"/>
  <c r="E104" i="41"/>
  <c r="E54" i="41"/>
  <c r="E52" i="41"/>
  <c r="E50" i="41"/>
  <c r="E53" i="41"/>
  <c r="E51" i="42"/>
  <c r="H18" i="43"/>
  <c r="T103" i="44"/>
  <c r="U103" i="44"/>
  <c r="H24" i="46"/>
  <c r="I24" i="46"/>
  <c r="E40" i="47"/>
  <c r="I40" i="47"/>
  <c r="E42" i="47"/>
  <c r="E39" i="47"/>
  <c r="H105" i="47"/>
  <c r="I105" i="47"/>
  <c r="I103" i="47"/>
  <c r="E15" i="48"/>
  <c r="E17" i="48"/>
  <c r="H17" i="48"/>
  <c r="E19" i="48"/>
  <c r="E23" i="48"/>
  <c r="E25" i="48"/>
  <c r="H25" i="48"/>
  <c r="E27" i="48"/>
  <c r="E87" i="49"/>
  <c r="E88" i="49"/>
  <c r="H28" i="49"/>
  <c r="E42" i="49"/>
  <c r="E38" i="49"/>
  <c r="E40" i="49"/>
  <c r="E50" i="49"/>
  <c r="E105" i="49"/>
  <c r="I105" i="49"/>
  <c r="E55" i="49"/>
  <c r="E53" i="49"/>
  <c r="E103" i="49"/>
  <c r="I103" i="49"/>
  <c r="E58" i="49"/>
  <c r="E16" i="50"/>
  <c r="E21" i="50"/>
  <c r="E41" i="50"/>
  <c r="I41" i="50"/>
  <c r="E39" i="50"/>
  <c r="E37" i="50"/>
  <c r="E40" i="50"/>
  <c r="E38" i="50"/>
  <c r="I38" i="50"/>
  <c r="P17" i="51"/>
  <c r="T17" i="51"/>
  <c r="H19" i="51"/>
  <c r="E51" i="51"/>
  <c r="I51" i="51"/>
  <c r="E56" i="51"/>
  <c r="E50" i="51"/>
  <c r="E52" i="51"/>
  <c r="E54" i="51"/>
  <c r="H105" i="52"/>
  <c r="I103" i="52"/>
  <c r="E104" i="53"/>
  <c r="I104" i="53"/>
  <c r="E103" i="53"/>
  <c r="I103" i="53"/>
  <c r="E57" i="53"/>
  <c r="E55" i="53"/>
  <c r="I55" i="53"/>
  <c r="E53" i="53"/>
  <c r="E51" i="53"/>
  <c r="E58" i="53"/>
  <c r="I58" i="53"/>
  <c r="E50" i="53"/>
  <c r="E56" i="53"/>
  <c r="E105" i="53"/>
  <c r="E52" i="53"/>
  <c r="I52" i="53"/>
  <c r="E54" i="53"/>
  <c r="H105" i="53"/>
  <c r="T105" i="53"/>
  <c r="E40" i="58"/>
  <c r="E38" i="58"/>
  <c r="I38" i="58"/>
  <c r="E41" i="58"/>
  <c r="I41" i="58"/>
  <c r="E42" i="59"/>
  <c r="I42" i="59"/>
  <c r="E41" i="59"/>
  <c r="I41" i="59"/>
  <c r="H28" i="61"/>
  <c r="I28" i="61"/>
  <c r="U105" i="41"/>
  <c r="E42" i="42"/>
  <c r="E37" i="42"/>
  <c r="E38" i="42"/>
  <c r="E103" i="42"/>
  <c r="I103" i="42"/>
  <c r="I106" i="42"/>
  <c r="E57" i="42"/>
  <c r="I57" i="42"/>
  <c r="E54" i="42"/>
  <c r="E52" i="42"/>
  <c r="E50" i="42"/>
  <c r="E55" i="42"/>
  <c r="I55" i="42"/>
  <c r="E53" i="42"/>
  <c r="E104" i="42"/>
  <c r="E56" i="42"/>
  <c r="R73" i="42"/>
  <c r="E105" i="44"/>
  <c r="E104" i="44"/>
  <c r="E58" i="44"/>
  <c r="E53" i="44"/>
  <c r="E51" i="44"/>
  <c r="E103" i="44"/>
  <c r="I103" i="44"/>
  <c r="E56" i="44"/>
  <c r="J18" i="44"/>
  <c r="E54" i="44"/>
  <c r="E52" i="44"/>
  <c r="E50" i="44"/>
  <c r="E104" i="45"/>
  <c r="I104" i="45"/>
  <c r="E55" i="45"/>
  <c r="I55" i="45"/>
  <c r="E52" i="45"/>
  <c r="I52" i="45"/>
  <c r="E50" i="45"/>
  <c r="E57" i="45"/>
  <c r="E13" i="46"/>
  <c r="E21" i="46"/>
  <c r="H21" i="46"/>
  <c r="C88" i="46"/>
  <c r="E14" i="46"/>
  <c r="E28" i="46"/>
  <c r="H28" i="46"/>
  <c r="I28" i="46"/>
  <c r="E17" i="46"/>
  <c r="H17" i="46"/>
  <c r="E24" i="46"/>
  <c r="E27" i="46"/>
  <c r="E25" i="46"/>
  <c r="H25" i="46"/>
  <c r="I25" i="46"/>
  <c r="E55" i="46"/>
  <c r="J16" i="46"/>
  <c r="E50" i="46"/>
  <c r="E53" i="46"/>
  <c r="E58" i="46"/>
  <c r="I58" i="46"/>
  <c r="E52" i="46"/>
  <c r="I52" i="46"/>
  <c r="E54" i="46"/>
  <c r="E57" i="46"/>
  <c r="E104" i="46"/>
  <c r="T57" i="47"/>
  <c r="U57" i="47"/>
  <c r="I57" i="47"/>
  <c r="T95" i="47"/>
  <c r="U95" i="47"/>
  <c r="I95" i="47"/>
  <c r="H21" i="48"/>
  <c r="E41" i="48"/>
  <c r="E39" i="48"/>
  <c r="E37" i="48"/>
  <c r="E38" i="48"/>
  <c r="E15" i="50"/>
  <c r="H15" i="50"/>
  <c r="H23" i="50"/>
  <c r="H25" i="50"/>
  <c r="H23" i="51"/>
  <c r="P27" i="51"/>
  <c r="T27" i="51"/>
  <c r="P42" i="51"/>
  <c r="P95" i="51"/>
  <c r="P103" i="51"/>
  <c r="T104" i="51"/>
  <c r="U104" i="51"/>
  <c r="E42" i="53"/>
  <c r="I42" i="53"/>
  <c r="E38" i="53"/>
  <c r="E43" i="53"/>
  <c r="H25" i="55"/>
  <c r="I25" i="55"/>
  <c r="H17" i="56"/>
  <c r="I17" i="56"/>
  <c r="E57" i="57"/>
  <c r="I57" i="57"/>
  <c r="E53" i="57"/>
  <c r="E50" i="57"/>
  <c r="E105" i="57"/>
  <c r="E103" i="57"/>
  <c r="I103" i="57"/>
  <c r="E52" i="57"/>
  <c r="E55" i="57"/>
  <c r="I55" i="57"/>
  <c r="E104" i="57"/>
  <c r="E51" i="57"/>
  <c r="H13" i="18"/>
  <c r="H26" i="19"/>
  <c r="I26" i="19"/>
  <c r="H23" i="18"/>
  <c r="H27" i="18"/>
  <c r="I27" i="18"/>
  <c r="H16" i="17"/>
  <c r="I16" i="17"/>
  <c r="H28" i="17"/>
  <c r="I28" i="17"/>
  <c r="H17" i="16"/>
  <c r="H21" i="16"/>
  <c r="H15" i="14"/>
  <c r="H19" i="14"/>
  <c r="H23" i="14"/>
  <c r="I23" i="14"/>
  <c r="H27" i="14"/>
  <c r="I27" i="14"/>
  <c r="I58" i="13"/>
  <c r="I54" i="14"/>
  <c r="H14" i="20"/>
  <c r="H25" i="20"/>
  <c r="I25" i="20"/>
  <c r="I58" i="21"/>
  <c r="H21" i="22"/>
  <c r="I21" i="22"/>
  <c r="H22" i="23"/>
  <c r="I22" i="23"/>
  <c r="H23" i="23"/>
  <c r="I23" i="23"/>
  <c r="H25" i="23"/>
  <c r="H19" i="25"/>
  <c r="I19" i="25"/>
  <c r="H23" i="25"/>
  <c r="I23" i="25"/>
  <c r="H27" i="25"/>
  <c r="I27" i="25"/>
  <c r="H17" i="26"/>
  <c r="H19" i="26"/>
  <c r="H21" i="26"/>
  <c r="H22" i="26"/>
  <c r="I22" i="26"/>
  <c r="H23" i="26"/>
  <c r="I23" i="26"/>
  <c r="H24" i="26"/>
  <c r="I24" i="26"/>
  <c r="H25" i="26"/>
  <c r="H27" i="26"/>
  <c r="I27" i="26"/>
  <c r="H28" i="26"/>
  <c r="I28" i="26"/>
  <c r="H16" i="27"/>
  <c r="H17" i="27"/>
  <c r="H20" i="27"/>
  <c r="H14" i="28"/>
  <c r="H28" i="28"/>
  <c r="H20" i="29"/>
  <c r="I20" i="29"/>
  <c r="H28" i="30"/>
  <c r="I28" i="30"/>
  <c r="H13" i="31"/>
  <c r="I13" i="31"/>
  <c r="I29" i="31"/>
  <c r="H16" i="31"/>
  <c r="I56" i="31"/>
  <c r="H28" i="33"/>
  <c r="H22" i="34"/>
  <c r="I22" i="34"/>
  <c r="H25" i="34"/>
  <c r="I25" i="34"/>
  <c r="I50" i="34"/>
  <c r="H16" i="35"/>
  <c r="H21" i="36"/>
  <c r="E103" i="36"/>
  <c r="I103" i="36"/>
  <c r="E52" i="36"/>
  <c r="E59" i="36"/>
  <c r="H15" i="44"/>
  <c r="H29" i="44"/>
  <c r="I53" i="48"/>
  <c r="H25" i="49"/>
  <c r="E104" i="54"/>
  <c r="I104" i="54"/>
  <c r="E87" i="55"/>
  <c r="H25" i="56"/>
  <c r="I25" i="56"/>
  <c r="H21" i="61"/>
  <c r="C88" i="61"/>
  <c r="H88" i="61"/>
  <c r="E51" i="54"/>
  <c r="I51" i="54"/>
  <c r="E18" i="55"/>
  <c r="I58" i="56"/>
  <c r="H19" i="37"/>
  <c r="H24" i="37"/>
  <c r="H27" i="37"/>
  <c r="H14" i="38"/>
  <c r="H17" i="38"/>
  <c r="H19" i="38"/>
  <c r="H27" i="38"/>
  <c r="E56" i="38"/>
  <c r="J18" i="38"/>
  <c r="E54" i="38"/>
  <c r="E104" i="38"/>
  <c r="I104" i="38"/>
  <c r="H15" i="39"/>
  <c r="H19" i="40"/>
  <c r="I19" i="40"/>
  <c r="H105" i="40"/>
  <c r="H20" i="41"/>
  <c r="H17" i="42"/>
  <c r="H26" i="43"/>
  <c r="H21" i="44"/>
  <c r="I50" i="44"/>
  <c r="H23" i="45"/>
  <c r="I23" i="45"/>
  <c r="H25" i="45"/>
  <c r="I25" i="45"/>
  <c r="H27" i="45"/>
  <c r="E40" i="45"/>
  <c r="I40" i="45"/>
  <c r="E37" i="45"/>
  <c r="H15" i="47"/>
  <c r="H18" i="49"/>
  <c r="H21" i="49"/>
  <c r="H23" i="49"/>
  <c r="H14" i="51"/>
  <c r="H22" i="51"/>
  <c r="E41" i="51"/>
  <c r="E37" i="51"/>
  <c r="E42" i="51"/>
  <c r="E105" i="52"/>
  <c r="E55" i="52"/>
  <c r="E53" i="52"/>
  <c r="E58" i="52"/>
  <c r="E57" i="52"/>
  <c r="E104" i="52"/>
  <c r="H19" i="54"/>
  <c r="E54" i="54"/>
  <c r="J16" i="54"/>
  <c r="H14" i="55"/>
  <c r="I14" i="55"/>
  <c r="E23" i="55"/>
  <c r="H23" i="55"/>
  <c r="I23" i="55"/>
  <c r="I41" i="55"/>
  <c r="H13" i="56"/>
  <c r="I13" i="56"/>
  <c r="E18" i="56"/>
  <c r="E28" i="56"/>
  <c r="H28" i="56"/>
  <c r="I28" i="56"/>
  <c r="E14" i="56"/>
  <c r="E17" i="56"/>
  <c r="E57" i="56"/>
  <c r="E105" i="56"/>
  <c r="E52" i="56"/>
  <c r="E104" i="56"/>
  <c r="E52" i="58"/>
  <c r="E50" i="58"/>
  <c r="E58" i="58"/>
  <c r="E56" i="58"/>
  <c r="E54" i="58"/>
  <c r="E51" i="58"/>
  <c r="I51" i="58"/>
  <c r="E57" i="58"/>
  <c r="I57" i="58"/>
  <c r="H105" i="51"/>
  <c r="I105" i="51"/>
  <c r="I103" i="51"/>
  <c r="I106" i="51"/>
  <c r="E29" i="54"/>
  <c r="E58" i="54"/>
  <c r="E52" i="54"/>
  <c r="E50" i="54"/>
  <c r="E57" i="54"/>
  <c r="E103" i="54"/>
  <c r="I103" i="54"/>
  <c r="H15" i="55"/>
  <c r="C87" i="55"/>
  <c r="H87" i="55"/>
  <c r="E28" i="55"/>
  <c r="H28" i="55"/>
  <c r="I28" i="55"/>
  <c r="E17" i="55"/>
  <c r="H17" i="55"/>
  <c r="E16" i="55"/>
  <c r="J16" i="55"/>
  <c r="E13" i="55"/>
  <c r="E21" i="55"/>
  <c r="H21" i="55"/>
  <c r="E27" i="55"/>
  <c r="I27" i="55"/>
  <c r="H16" i="58"/>
  <c r="H18" i="28"/>
  <c r="H19" i="28"/>
  <c r="I58" i="28"/>
  <c r="H13" i="29"/>
  <c r="C86" i="29"/>
  <c r="H86" i="29"/>
  <c r="H21" i="29"/>
  <c r="H15" i="30"/>
  <c r="I15" i="30"/>
  <c r="I27" i="30"/>
  <c r="H17" i="32"/>
  <c r="I17" i="32"/>
  <c r="H25" i="32"/>
  <c r="H22" i="33"/>
  <c r="I22" i="33"/>
  <c r="H15" i="34"/>
  <c r="H27" i="36"/>
  <c r="I27" i="36"/>
  <c r="H28" i="36"/>
  <c r="I28" i="36"/>
  <c r="H15" i="37"/>
  <c r="H20" i="39"/>
  <c r="I20" i="39"/>
  <c r="H21" i="39"/>
  <c r="H22" i="39"/>
  <c r="H23" i="39"/>
  <c r="I23" i="39"/>
  <c r="H25" i="39"/>
  <c r="H26" i="39"/>
  <c r="H27" i="39"/>
  <c r="H28" i="39"/>
  <c r="H16" i="40"/>
  <c r="H22" i="40"/>
  <c r="I22" i="40"/>
  <c r="I54" i="40"/>
  <c r="H15" i="41"/>
  <c r="H19" i="41"/>
  <c r="I19" i="41"/>
  <c r="I52" i="41"/>
  <c r="I96" i="41"/>
  <c r="H20" i="42"/>
  <c r="H23" i="42"/>
  <c r="H16" i="43"/>
  <c r="H21" i="43"/>
  <c r="H25" i="43"/>
  <c r="I25" i="43"/>
  <c r="E16" i="43"/>
  <c r="E15" i="43"/>
  <c r="H17" i="44"/>
  <c r="C88" i="44"/>
  <c r="H88" i="44"/>
  <c r="H22" i="44"/>
  <c r="H25" i="44"/>
  <c r="C86" i="44"/>
  <c r="I57" i="44"/>
  <c r="H17" i="45"/>
  <c r="I51" i="45"/>
  <c r="I96" i="45"/>
  <c r="H17" i="49"/>
  <c r="H20" i="49"/>
  <c r="E28" i="49"/>
  <c r="E27" i="49"/>
  <c r="H27" i="49"/>
  <c r="I27" i="49"/>
  <c r="E19" i="49"/>
  <c r="I95" i="49"/>
  <c r="H24" i="50"/>
  <c r="H28" i="50"/>
  <c r="I28" i="50"/>
  <c r="H13" i="51"/>
  <c r="H16" i="51"/>
  <c r="H21" i="51"/>
  <c r="I21" i="51"/>
  <c r="H25" i="51"/>
  <c r="I25" i="51"/>
  <c r="I52" i="51"/>
  <c r="T52" i="51"/>
  <c r="U52" i="51"/>
  <c r="H14" i="52"/>
  <c r="I14" i="52"/>
  <c r="H16" i="52"/>
  <c r="H26" i="52"/>
  <c r="E26" i="52"/>
  <c r="E27" i="52"/>
  <c r="E28" i="52"/>
  <c r="H28" i="52"/>
  <c r="E17" i="52"/>
  <c r="H17" i="52"/>
  <c r="H24" i="53"/>
  <c r="H18" i="54"/>
  <c r="H13" i="55"/>
  <c r="H21" i="56"/>
  <c r="H15" i="57"/>
  <c r="I15" i="57"/>
  <c r="H20" i="57"/>
  <c r="H24" i="57"/>
  <c r="I24" i="57"/>
  <c r="H14" i="58"/>
  <c r="H24" i="61"/>
  <c r="H26" i="61"/>
  <c r="I26" i="61"/>
  <c r="E24" i="61"/>
  <c r="E22" i="61"/>
  <c r="E29" i="61"/>
  <c r="H20" i="61"/>
  <c r="H13" i="41"/>
  <c r="H25" i="41"/>
  <c r="I25" i="41"/>
  <c r="H26" i="41"/>
  <c r="I26" i="41"/>
  <c r="H27" i="41"/>
  <c r="U95" i="41"/>
  <c r="H14" i="42"/>
  <c r="H26" i="42"/>
  <c r="H27" i="42"/>
  <c r="I56" i="43"/>
  <c r="I96" i="43"/>
  <c r="H19" i="44"/>
  <c r="I96" i="44"/>
  <c r="H13" i="45"/>
  <c r="I50" i="45"/>
  <c r="I58" i="45"/>
  <c r="H13" i="47"/>
  <c r="H21" i="47"/>
  <c r="H22" i="47"/>
  <c r="C86" i="47"/>
  <c r="H23" i="47"/>
  <c r="H25" i="47"/>
  <c r="H26" i="47"/>
  <c r="H28" i="47"/>
  <c r="C88" i="47"/>
  <c r="H26" i="49"/>
  <c r="I26" i="49"/>
  <c r="H14" i="50"/>
  <c r="H17" i="50"/>
  <c r="H19" i="50"/>
  <c r="H20" i="50"/>
  <c r="H21" i="50"/>
  <c r="H22" i="50"/>
  <c r="I22" i="50"/>
  <c r="I56" i="50"/>
  <c r="I96" i="51"/>
  <c r="E40" i="52"/>
  <c r="I40" i="52"/>
  <c r="E38" i="52"/>
  <c r="H15" i="53"/>
  <c r="H23" i="53"/>
  <c r="I23" i="53"/>
  <c r="H26" i="53"/>
  <c r="H17" i="54"/>
  <c r="H21" i="54"/>
  <c r="H25" i="54"/>
  <c r="H16" i="55"/>
  <c r="H19" i="56"/>
  <c r="H27" i="56"/>
  <c r="I27" i="56"/>
  <c r="H28" i="57"/>
  <c r="E17" i="58"/>
  <c r="E16" i="58"/>
  <c r="E56" i="59"/>
  <c r="J18" i="59"/>
  <c r="E50" i="59"/>
  <c r="H19" i="52"/>
  <c r="C86" i="52"/>
  <c r="H21" i="52"/>
  <c r="H22" i="52"/>
  <c r="H23" i="52"/>
  <c r="I23" i="52"/>
  <c r="H17" i="53"/>
  <c r="H21" i="53"/>
  <c r="H25" i="53"/>
  <c r="H27" i="54"/>
  <c r="I55" i="54"/>
  <c r="H24" i="55"/>
  <c r="I24" i="55"/>
  <c r="H22" i="56"/>
  <c r="I22" i="56"/>
  <c r="H23" i="56"/>
  <c r="C87" i="56"/>
  <c r="H24" i="56"/>
  <c r="I57" i="61"/>
  <c r="E104" i="61"/>
  <c r="H13" i="58"/>
  <c r="H22" i="58"/>
  <c r="H26" i="58"/>
  <c r="H28" i="58"/>
  <c r="I28" i="58"/>
  <c r="H13" i="59"/>
  <c r="I13" i="59"/>
  <c r="H15" i="59"/>
  <c r="H16" i="59"/>
  <c r="I16" i="59"/>
  <c r="H17" i="59"/>
  <c r="I17" i="59"/>
  <c r="H18" i="59"/>
  <c r="H19" i="59"/>
  <c r="H20" i="59"/>
  <c r="H21" i="59"/>
  <c r="I21" i="59"/>
  <c r="H22" i="59"/>
  <c r="H23" i="59"/>
  <c r="I23" i="59"/>
  <c r="H24" i="59"/>
  <c r="H25" i="59"/>
  <c r="C86" i="59"/>
  <c r="H27" i="59"/>
  <c r="H28" i="59"/>
  <c r="I28" i="59"/>
  <c r="H14" i="61"/>
  <c r="I14" i="61"/>
  <c r="I52" i="61"/>
  <c r="I56" i="61"/>
  <c r="H68" i="44"/>
  <c r="I68" i="44"/>
  <c r="P86" i="21"/>
  <c r="P87" i="21"/>
  <c r="I13" i="13"/>
  <c r="I16" i="16"/>
  <c r="I28" i="16"/>
  <c r="T53" i="13"/>
  <c r="U53" i="13"/>
  <c r="I53" i="13"/>
  <c r="I57" i="19"/>
  <c r="T57" i="19"/>
  <c r="U57" i="19"/>
  <c r="T53" i="18"/>
  <c r="U53" i="18"/>
  <c r="T53" i="17"/>
  <c r="U53" i="17"/>
  <c r="I53" i="17"/>
  <c r="T58" i="24"/>
  <c r="U58" i="24"/>
  <c r="I58" i="24"/>
  <c r="I51" i="37"/>
  <c r="T51" i="37"/>
  <c r="U51" i="37"/>
  <c r="T57" i="45"/>
  <c r="U57" i="45"/>
  <c r="I18" i="16"/>
  <c r="C86" i="31"/>
  <c r="H86" i="31"/>
  <c r="I25" i="16"/>
  <c r="I55" i="16"/>
  <c r="I27" i="16"/>
  <c r="P87" i="31"/>
  <c r="P88" i="31"/>
  <c r="H70" i="47"/>
  <c r="I70" i="47"/>
  <c r="H73" i="47"/>
  <c r="I73" i="47"/>
  <c r="E88" i="26"/>
  <c r="E86" i="26"/>
  <c r="T62" i="26"/>
  <c r="T56" i="27"/>
  <c r="U56" i="27"/>
  <c r="I56" i="27"/>
  <c r="I14" i="19"/>
  <c r="P88" i="21"/>
  <c r="I17" i="13"/>
  <c r="I14" i="13"/>
  <c r="I22" i="13"/>
  <c r="T51" i="15"/>
  <c r="U51" i="15"/>
  <c r="T55" i="15"/>
  <c r="U55" i="15"/>
  <c r="I55" i="15"/>
  <c r="T55" i="14"/>
  <c r="U55" i="14"/>
  <c r="I55" i="14"/>
  <c r="T51" i="21"/>
  <c r="U51" i="21"/>
  <c r="I51" i="21"/>
  <c r="T55" i="21"/>
  <c r="U55" i="21"/>
  <c r="U59" i="21"/>
  <c r="I55" i="21"/>
  <c r="I96" i="29"/>
  <c r="T96" i="29"/>
  <c r="U96" i="29"/>
  <c r="I54" i="33"/>
  <c r="T54" i="33"/>
  <c r="U54" i="33"/>
  <c r="I21" i="34"/>
  <c r="T96" i="37"/>
  <c r="U96" i="37"/>
  <c r="I96" i="37"/>
  <c r="T51" i="39"/>
  <c r="U51" i="39"/>
  <c r="I51" i="39"/>
  <c r="T62" i="40"/>
  <c r="E88" i="43"/>
  <c r="I14" i="16"/>
  <c r="P88" i="26"/>
  <c r="I57" i="17"/>
  <c r="I23" i="16"/>
  <c r="I53" i="16"/>
  <c r="T58" i="22"/>
  <c r="U58" i="22"/>
  <c r="I95" i="24"/>
  <c r="I14" i="43"/>
  <c r="P86" i="58"/>
  <c r="T86" i="58"/>
  <c r="I52" i="47"/>
  <c r="T52" i="47"/>
  <c r="U52" i="47"/>
  <c r="T62" i="50"/>
  <c r="R71" i="50"/>
  <c r="I41" i="51"/>
  <c r="T8" i="51"/>
  <c r="E88" i="51"/>
  <c r="I27" i="51"/>
  <c r="E87" i="51"/>
  <c r="E86" i="51"/>
  <c r="T95" i="51"/>
  <c r="U95" i="51"/>
  <c r="I95" i="51"/>
  <c r="T8" i="52"/>
  <c r="P88" i="52"/>
  <c r="E88" i="52"/>
  <c r="E86" i="52"/>
  <c r="I15" i="52"/>
  <c r="E87" i="52"/>
  <c r="T95" i="54"/>
  <c r="I95" i="54"/>
  <c r="I15" i="55"/>
  <c r="T50" i="55"/>
  <c r="U50" i="55"/>
  <c r="U59" i="55"/>
  <c r="I50" i="55"/>
  <c r="T62" i="55"/>
  <c r="T57" i="57"/>
  <c r="U57" i="57"/>
  <c r="I26" i="16"/>
  <c r="I15" i="16"/>
  <c r="I13" i="22"/>
  <c r="T95" i="19"/>
  <c r="U95" i="19"/>
  <c r="I95" i="19"/>
  <c r="T95" i="15"/>
  <c r="I95" i="15"/>
  <c r="E86" i="21"/>
  <c r="T57" i="30"/>
  <c r="U57" i="30"/>
  <c r="I57" i="30"/>
  <c r="T55" i="34"/>
  <c r="U55" i="34"/>
  <c r="T58" i="35"/>
  <c r="U58" i="35"/>
  <c r="I58" i="35"/>
  <c r="I21" i="36"/>
  <c r="T95" i="37"/>
  <c r="I95" i="37"/>
  <c r="T53" i="40"/>
  <c r="U53" i="40"/>
  <c r="I53" i="40"/>
  <c r="T56" i="40"/>
  <c r="U56" i="40"/>
  <c r="I56" i="40"/>
  <c r="T52" i="18"/>
  <c r="U52" i="18"/>
  <c r="I52" i="18"/>
  <c r="T56" i="21"/>
  <c r="U56" i="21"/>
  <c r="I56" i="21"/>
  <c r="T54" i="25"/>
  <c r="U54" i="25"/>
  <c r="T50" i="29"/>
  <c r="U50" i="29"/>
  <c r="U56" i="30"/>
  <c r="I56" i="30"/>
  <c r="T96" i="35"/>
  <c r="U96" i="35"/>
  <c r="I96" i="35"/>
  <c r="E86" i="36"/>
  <c r="T8" i="36"/>
  <c r="I41" i="36"/>
  <c r="I39" i="36"/>
  <c r="T54" i="38"/>
  <c r="U54" i="38"/>
  <c r="T96" i="42"/>
  <c r="U96" i="42"/>
  <c r="I96" i="42"/>
  <c r="I53" i="43"/>
  <c r="T54" i="46"/>
  <c r="U54" i="46"/>
  <c r="T53" i="47"/>
  <c r="U53" i="47"/>
  <c r="I53" i="47"/>
  <c r="I55" i="48"/>
  <c r="T55" i="48"/>
  <c r="U55" i="48"/>
  <c r="T8" i="49"/>
  <c r="I39" i="49"/>
  <c r="E86" i="49"/>
  <c r="I13" i="49"/>
  <c r="T96" i="52"/>
  <c r="U96" i="52"/>
  <c r="I96" i="52"/>
  <c r="T51" i="57"/>
  <c r="U51" i="57"/>
  <c r="I51" i="57"/>
  <c r="T53" i="61"/>
  <c r="U53" i="61"/>
  <c r="I53" i="61"/>
  <c r="T96" i="61"/>
  <c r="U96" i="61"/>
  <c r="I20" i="19"/>
  <c r="I24" i="19"/>
  <c r="I16" i="18"/>
  <c r="I16" i="49"/>
  <c r="T57" i="21"/>
  <c r="U57" i="21"/>
  <c r="T95" i="25"/>
  <c r="I95" i="25"/>
  <c r="I55" i="33"/>
  <c r="T55" i="33"/>
  <c r="U55" i="33"/>
  <c r="T54" i="34"/>
  <c r="U54" i="34"/>
  <c r="T50" i="35"/>
  <c r="U50" i="35"/>
  <c r="I50" i="35"/>
  <c r="I24" i="51"/>
  <c r="I20" i="58"/>
  <c r="T52" i="39"/>
  <c r="U52" i="39"/>
  <c r="I52" i="39"/>
  <c r="I56" i="42"/>
  <c r="T56" i="42"/>
  <c r="U56" i="42"/>
  <c r="T50" i="53"/>
  <c r="U50" i="53"/>
  <c r="T54" i="57"/>
  <c r="U54" i="57"/>
  <c r="I54" i="57"/>
  <c r="T58" i="59"/>
  <c r="U58" i="59"/>
  <c r="I58" i="59"/>
  <c r="T95" i="61"/>
  <c r="I95" i="61"/>
  <c r="I22" i="36"/>
  <c r="T95" i="30"/>
  <c r="U95" i="30"/>
  <c r="I95" i="30"/>
  <c r="I42" i="38"/>
  <c r="T58" i="38"/>
  <c r="U58" i="38"/>
  <c r="I58" i="38"/>
  <c r="T53" i="42"/>
  <c r="U53" i="42"/>
  <c r="I27" i="43"/>
  <c r="T8" i="44"/>
  <c r="P88" i="44"/>
  <c r="E88" i="44"/>
  <c r="I25" i="44"/>
  <c r="I96" i="54"/>
  <c r="T96" i="54"/>
  <c r="U96" i="54"/>
  <c r="I40" i="55"/>
  <c r="I38" i="55"/>
  <c r="I39" i="55"/>
  <c r="I42" i="56"/>
  <c r="I40" i="56"/>
  <c r="I38" i="56"/>
  <c r="I20" i="56"/>
  <c r="T53" i="56"/>
  <c r="U53" i="56"/>
  <c r="I53" i="56"/>
  <c r="I25" i="27"/>
  <c r="I28" i="27"/>
  <c r="T50" i="34"/>
  <c r="U50" i="34"/>
  <c r="I25" i="36"/>
  <c r="I25" i="57"/>
  <c r="I23" i="49"/>
  <c r="I26" i="50"/>
  <c r="I37" i="52"/>
  <c r="I43" i="52"/>
  <c r="T55" i="54"/>
  <c r="U55" i="54"/>
  <c r="I26" i="55"/>
  <c r="I16" i="27"/>
  <c r="I26" i="44"/>
  <c r="I22" i="49"/>
  <c r="I23" i="51"/>
  <c r="I18" i="58"/>
  <c r="I58" i="39"/>
  <c r="T58" i="39"/>
  <c r="U58" i="39"/>
  <c r="U37" i="41"/>
  <c r="T56" i="44"/>
  <c r="U56" i="44"/>
  <c r="I20" i="49"/>
  <c r="I24" i="52"/>
  <c r="T55" i="53"/>
  <c r="U55" i="53"/>
  <c r="T58" i="54"/>
  <c r="U58" i="54"/>
  <c r="I58" i="54"/>
  <c r="T52" i="53"/>
  <c r="U52" i="53"/>
  <c r="I23" i="56"/>
  <c r="T57" i="61"/>
  <c r="U57" i="61"/>
  <c r="I24" i="49"/>
  <c r="H73" i="45"/>
  <c r="I73" i="45"/>
  <c r="H71" i="45"/>
  <c r="I71" i="45"/>
  <c r="H72" i="45"/>
  <c r="I72" i="45"/>
  <c r="I16" i="45"/>
  <c r="C87" i="45"/>
  <c r="R70" i="51"/>
  <c r="R73" i="51"/>
  <c r="U73" i="51"/>
  <c r="I95" i="53"/>
  <c r="T95" i="53"/>
  <c r="E88" i="61"/>
  <c r="I27" i="61"/>
  <c r="T58" i="61"/>
  <c r="U58" i="61"/>
  <c r="T62" i="61"/>
  <c r="C86" i="16"/>
  <c r="H68" i="47"/>
  <c r="I22" i="30"/>
  <c r="P88" i="30"/>
  <c r="P86" i="30"/>
  <c r="T50" i="22"/>
  <c r="U50" i="22"/>
  <c r="I50" i="22"/>
  <c r="T56" i="29"/>
  <c r="U56" i="29"/>
  <c r="I56" i="29"/>
  <c r="T51" i="33"/>
  <c r="U51" i="33"/>
  <c r="I51" i="33"/>
  <c r="I42" i="34"/>
  <c r="I40" i="34"/>
  <c r="T54" i="35"/>
  <c r="U54" i="35"/>
  <c r="I54" i="35"/>
  <c r="T62" i="36"/>
  <c r="H63" i="36"/>
  <c r="I23" i="38"/>
  <c r="I24" i="44"/>
  <c r="I22" i="45"/>
  <c r="I21" i="46"/>
  <c r="H68" i="45"/>
  <c r="I68" i="45"/>
  <c r="T51" i="46"/>
  <c r="U51" i="46"/>
  <c r="T53" i="49"/>
  <c r="U53" i="49"/>
  <c r="I55" i="49"/>
  <c r="T55" i="49"/>
  <c r="U55" i="49"/>
  <c r="I19" i="51"/>
  <c r="T58" i="57"/>
  <c r="U58" i="57"/>
  <c r="I58" i="57"/>
  <c r="H70" i="45"/>
  <c r="I70" i="45"/>
  <c r="C86" i="13"/>
  <c r="I14" i="27"/>
  <c r="I13" i="16"/>
  <c r="I54" i="18"/>
  <c r="T54" i="18"/>
  <c r="U54" i="18"/>
  <c r="T96" i="21"/>
  <c r="U96" i="21"/>
  <c r="I96" i="21"/>
  <c r="T51" i="27"/>
  <c r="U51" i="27"/>
  <c r="I51" i="27"/>
  <c r="I55" i="29"/>
  <c r="T55" i="29"/>
  <c r="U55" i="29"/>
  <c r="T55" i="30"/>
  <c r="U55" i="30"/>
  <c r="I55" i="30"/>
  <c r="T51" i="31"/>
  <c r="U51" i="31"/>
  <c r="I51" i="31"/>
  <c r="T53" i="35"/>
  <c r="U53" i="35"/>
  <c r="I53" i="35"/>
  <c r="I28" i="34"/>
  <c r="E88" i="16"/>
  <c r="T8" i="16"/>
  <c r="E86" i="16"/>
  <c r="E87" i="16"/>
  <c r="T52" i="19"/>
  <c r="U52" i="19"/>
  <c r="I52" i="19"/>
  <c r="T51" i="20"/>
  <c r="U51" i="20"/>
  <c r="I51" i="20"/>
  <c r="T54" i="21"/>
  <c r="U54" i="21"/>
  <c r="I54" i="21"/>
  <c r="E87" i="23"/>
  <c r="I37" i="23"/>
  <c r="I42" i="23"/>
  <c r="T8" i="23"/>
  <c r="I21" i="23"/>
  <c r="I20" i="32"/>
  <c r="I37" i="32"/>
  <c r="P88" i="54"/>
  <c r="P87" i="54"/>
  <c r="I21" i="56"/>
  <c r="I22" i="59"/>
  <c r="T50" i="38"/>
  <c r="U50" i="38"/>
  <c r="I50" i="38"/>
  <c r="E87" i="39"/>
  <c r="I39" i="39"/>
  <c r="T8" i="39"/>
  <c r="E88" i="39"/>
  <c r="E86" i="39"/>
  <c r="I57" i="39"/>
  <c r="T57" i="39"/>
  <c r="U57" i="39"/>
  <c r="I20" i="34"/>
  <c r="U23" i="18"/>
  <c r="E88" i="18"/>
  <c r="H88" i="18"/>
  <c r="I28" i="18"/>
  <c r="U28" i="18"/>
  <c r="T8" i="18"/>
  <c r="I26" i="18"/>
  <c r="I58" i="20"/>
  <c r="T58" i="20"/>
  <c r="U58" i="20"/>
  <c r="T54" i="26"/>
  <c r="U54" i="26"/>
  <c r="I54" i="26"/>
  <c r="T56" i="26"/>
  <c r="U56" i="26"/>
  <c r="I56" i="26"/>
  <c r="I25" i="32"/>
  <c r="T55" i="41"/>
  <c r="U55" i="41"/>
  <c r="I55" i="41"/>
  <c r="I13" i="43"/>
  <c r="I42" i="45"/>
  <c r="I26" i="45"/>
  <c r="I41" i="45"/>
  <c r="I17" i="45"/>
  <c r="I19" i="45"/>
  <c r="I27" i="45"/>
  <c r="E87" i="19"/>
  <c r="E86" i="19"/>
  <c r="T50" i="19"/>
  <c r="U50" i="19"/>
  <c r="I50" i="19"/>
  <c r="I58" i="14"/>
  <c r="T58" i="14"/>
  <c r="U58" i="14"/>
  <c r="I25" i="23"/>
  <c r="T95" i="27"/>
  <c r="I95" i="27"/>
  <c r="T54" i="30"/>
  <c r="U54" i="30"/>
  <c r="I54" i="30"/>
  <c r="T96" i="32"/>
  <c r="U96" i="32"/>
  <c r="I96" i="32"/>
  <c r="I41" i="33"/>
  <c r="T53" i="34"/>
  <c r="U53" i="34"/>
  <c r="I53" i="34"/>
  <c r="T52" i="35"/>
  <c r="U52" i="35"/>
  <c r="I52" i="35"/>
  <c r="T55" i="35"/>
  <c r="U55" i="35"/>
  <c r="I55" i="35"/>
  <c r="T57" i="35"/>
  <c r="U57" i="35"/>
  <c r="I57" i="35"/>
  <c r="T52" i="36"/>
  <c r="U52" i="36"/>
  <c r="I52" i="36"/>
  <c r="I96" i="36"/>
  <c r="T96" i="36"/>
  <c r="U96" i="36"/>
  <c r="I24" i="45"/>
  <c r="I14" i="59"/>
  <c r="T57" i="51"/>
  <c r="U57" i="51"/>
  <c r="I57" i="51"/>
  <c r="T58" i="52"/>
  <c r="U58" i="52"/>
  <c r="I58" i="52"/>
  <c r="E88" i="53"/>
  <c r="I38" i="53"/>
  <c r="T8" i="53"/>
  <c r="I39" i="53"/>
  <c r="I26" i="53"/>
  <c r="E87" i="53"/>
  <c r="I37" i="53"/>
  <c r="I43" i="53"/>
  <c r="I15" i="53"/>
  <c r="I27" i="53"/>
  <c r="I14" i="53"/>
  <c r="I21" i="53"/>
  <c r="I25" i="53"/>
  <c r="T95" i="57"/>
  <c r="U95" i="57"/>
  <c r="I95" i="57"/>
  <c r="T54" i="58"/>
  <c r="U54" i="58"/>
  <c r="I54" i="58"/>
  <c r="I26" i="34"/>
  <c r="I18" i="61"/>
  <c r="T96" i="23"/>
  <c r="U96" i="23"/>
  <c r="I96" i="23"/>
  <c r="I19" i="28"/>
  <c r="T54" i="28"/>
  <c r="U54" i="28"/>
  <c r="I54" i="28"/>
  <c r="I53" i="33"/>
  <c r="T53" i="33"/>
  <c r="U53" i="33"/>
  <c r="T57" i="34"/>
  <c r="U57" i="34"/>
  <c r="I57" i="34"/>
  <c r="P87" i="56"/>
  <c r="P86" i="56"/>
  <c r="I21" i="55"/>
  <c r="E88" i="37"/>
  <c r="T8" i="37"/>
  <c r="E86" i="37"/>
  <c r="E87" i="37"/>
  <c r="H87" i="37"/>
  <c r="T53" i="37"/>
  <c r="U53" i="37"/>
  <c r="I53" i="37"/>
  <c r="T55" i="37"/>
  <c r="U55" i="37"/>
  <c r="T55" i="38"/>
  <c r="U55" i="38"/>
  <c r="I55" i="38"/>
  <c r="I19" i="42"/>
  <c r="T8" i="45"/>
  <c r="E86" i="45"/>
  <c r="E88" i="45"/>
  <c r="I56" i="45"/>
  <c r="I59" i="45"/>
  <c r="T56" i="45"/>
  <c r="U56" i="45"/>
  <c r="T95" i="46"/>
  <c r="I95" i="46"/>
  <c r="T58" i="48"/>
  <c r="U58" i="48"/>
  <c r="I58" i="48"/>
  <c r="U40" i="51"/>
  <c r="U21" i="51"/>
  <c r="U16" i="51"/>
  <c r="U19" i="51"/>
  <c r="U18" i="51"/>
  <c r="I15" i="51"/>
  <c r="I42" i="51"/>
  <c r="U25" i="51"/>
  <c r="U24" i="51"/>
  <c r="I20" i="51"/>
  <c r="U20" i="51"/>
  <c r="I96" i="53"/>
  <c r="T96" i="53"/>
  <c r="U96" i="53"/>
  <c r="I21" i="16"/>
  <c r="T57" i="20"/>
  <c r="U57" i="20"/>
  <c r="I18" i="30"/>
  <c r="I51" i="32"/>
  <c r="I20" i="45"/>
  <c r="T58" i="37"/>
  <c r="U58" i="37"/>
  <c r="I19" i="39"/>
  <c r="T58" i="41"/>
  <c r="U58" i="41"/>
  <c r="I58" i="41"/>
  <c r="T52" i="44"/>
  <c r="U52" i="44"/>
  <c r="I52" i="44"/>
  <c r="I20" i="46"/>
  <c r="T8" i="47"/>
  <c r="E87" i="47"/>
  <c r="E86" i="47"/>
  <c r="I55" i="47"/>
  <c r="T55" i="47"/>
  <c r="U55" i="47"/>
  <c r="T50" i="48"/>
  <c r="U50" i="48"/>
  <c r="I50" i="48"/>
  <c r="T52" i="48"/>
  <c r="U52" i="48"/>
  <c r="I52" i="48"/>
  <c r="I17" i="51"/>
  <c r="T55" i="55"/>
  <c r="U55" i="55"/>
  <c r="I55" i="55"/>
  <c r="T95" i="55"/>
  <c r="I95" i="55"/>
  <c r="I27" i="57"/>
  <c r="T52" i="57"/>
  <c r="U52" i="57"/>
  <c r="T95" i="20"/>
  <c r="I95" i="20"/>
  <c r="T56" i="23"/>
  <c r="U56" i="23"/>
  <c r="I56" i="23"/>
  <c r="I57" i="25"/>
  <c r="T57" i="25"/>
  <c r="U57" i="25"/>
  <c r="I16" i="26"/>
  <c r="I21" i="26"/>
  <c r="I18" i="28"/>
  <c r="I51" i="29"/>
  <c r="T51" i="29"/>
  <c r="U51" i="29"/>
  <c r="I52" i="31"/>
  <c r="T52" i="31"/>
  <c r="U52" i="31"/>
  <c r="I15" i="39"/>
  <c r="I18" i="39"/>
  <c r="T95" i="39"/>
  <c r="I95" i="39"/>
  <c r="T8" i="40"/>
  <c r="E87" i="40"/>
  <c r="T57" i="40"/>
  <c r="U57" i="40"/>
  <c r="I57" i="40"/>
  <c r="T95" i="45"/>
  <c r="I95" i="45"/>
  <c r="T56" i="46"/>
  <c r="U56" i="46"/>
  <c r="I56" i="46"/>
  <c r="T8" i="48"/>
  <c r="P88" i="48"/>
  <c r="E86" i="48"/>
  <c r="E86" i="50"/>
  <c r="I14" i="50"/>
  <c r="T8" i="50"/>
  <c r="I23" i="50"/>
  <c r="I15" i="50"/>
  <c r="I24" i="50"/>
  <c r="I40" i="50"/>
  <c r="I39" i="50"/>
  <c r="T58" i="50"/>
  <c r="U58" i="50"/>
  <c r="I58" i="50"/>
  <c r="T53" i="53"/>
  <c r="U53" i="53"/>
  <c r="I53" i="53"/>
  <c r="I59" i="53"/>
  <c r="I15" i="54"/>
  <c r="E88" i="54"/>
  <c r="T53" i="55"/>
  <c r="U53" i="55"/>
  <c r="I53" i="55"/>
  <c r="E86" i="58"/>
  <c r="I14" i="58"/>
  <c r="E88" i="58"/>
  <c r="I40" i="58"/>
  <c r="I26" i="58"/>
  <c r="T51" i="58"/>
  <c r="U51" i="58"/>
  <c r="I22" i="22"/>
  <c r="I26" i="22"/>
  <c r="I52" i="23"/>
  <c r="I23" i="33"/>
  <c r="I28" i="33"/>
  <c r="I18" i="34"/>
  <c r="I26" i="38"/>
  <c r="I27" i="38"/>
  <c r="I20" i="40"/>
  <c r="I15" i="40"/>
  <c r="I25" i="40"/>
  <c r="I16" i="40"/>
  <c r="I20" i="44"/>
  <c r="I26" i="46"/>
  <c r="I27" i="44"/>
  <c r="I19" i="53"/>
  <c r="I21" i="57"/>
  <c r="I37" i="38"/>
  <c r="I20" i="38"/>
  <c r="T56" i="38"/>
  <c r="U56" i="38"/>
  <c r="I27" i="39"/>
  <c r="T95" i="43"/>
  <c r="I95" i="43"/>
  <c r="I18" i="44"/>
  <c r="I22" i="44"/>
  <c r="I21" i="45"/>
  <c r="T51" i="49"/>
  <c r="U51" i="49"/>
  <c r="I51" i="49"/>
  <c r="T95" i="49"/>
  <c r="T96" i="49"/>
  <c r="U96" i="49"/>
  <c r="T50" i="50"/>
  <c r="U50" i="50"/>
  <c r="I50" i="50"/>
  <c r="T57" i="50"/>
  <c r="U57" i="50"/>
  <c r="I57" i="50"/>
  <c r="I14" i="51"/>
  <c r="I16" i="51"/>
  <c r="T53" i="52"/>
  <c r="U53" i="52"/>
  <c r="T56" i="52"/>
  <c r="U56" i="52"/>
  <c r="I56" i="52"/>
  <c r="T51" i="53"/>
  <c r="U51" i="53"/>
  <c r="T50" i="56"/>
  <c r="U50" i="56"/>
  <c r="I50" i="56"/>
  <c r="E88" i="57"/>
  <c r="I22" i="58"/>
  <c r="T55" i="58"/>
  <c r="U55" i="58"/>
  <c r="I55" i="59"/>
  <c r="T55" i="59"/>
  <c r="U55" i="59"/>
  <c r="U54" i="61"/>
  <c r="I54" i="61"/>
  <c r="I18" i="51"/>
  <c r="I28" i="53"/>
  <c r="I22" i="53"/>
  <c r="I22" i="57"/>
  <c r="I26" i="57"/>
  <c r="I24" i="58"/>
  <c r="I19" i="38"/>
  <c r="T51" i="38"/>
  <c r="U51" i="38"/>
  <c r="I51" i="38"/>
  <c r="T96" i="38"/>
  <c r="U96" i="38"/>
  <c r="I96" i="38"/>
  <c r="I21" i="39"/>
  <c r="I22" i="39"/>
  <c r="T95" i="42"/>
  <c r="I95" i="42"/>
  <c r="I21" i="50"/>
  <c r="T56" i="53"/>
  <c r="U56" i="53"/>
  <c r="I56" i="53"/>
  <c r="I21" i="54"/>
  <c r="T52" i="54"/>
  <c r="U52" i="54"/>
  <c r="I52" i="54"/>
  <c r="T54" i="54"/>
  <c r="U54" i="54"/>
  <c r="I54" i="54"/>
  <c r="T52" i="58"/>
  <c r="U52" i="58"/>
  <c r="I52" i="58"/>
  <c r="I23" i="61"/>
  <c r="T51" i="61"/>
  <c r="U51" i="61"/>
  <c r="I51" i="61"/>
  <c r="I59" i="61"/>
  <c r="I28" i="21"/>
  <c r="I27" i="31"/>
  <c r="I20" i="53"/>
  <c r="I28" i="57"/>
  <c r="I21" i="61"/>
  <c r="I26" i="40"/>
  <c r="I13" i="45"/>
  <c r="T54" i="48"/>
  <c r="U54" i="48"/>
  <c r="I54" i="48"/>
  <c r="T56" i="51"/>
  <c r="U56" i="51"/>
  <c r="I54" i="53"/>
  <c r="T54" i="53"/>
  <c r="U54" i="53"/>
  <c r="T55" i="61"/>
  <c r="U55" i="61"/>
  <c r="I55" i="61"/>
  <c r="I14" i="38"/>
  <c r="I29" i="38"/>
  <c r="I25" i="39"/>
  <c r="I26" i="39"/>
  <c r="I28" i="39"/>
  <c r="I16" i="41"/>
  <c r="I24" i="53"/>
  <c r="I27" i="59"/>
  <c r="I16" i="55"/>
  <c r="I18" i="18"/>
  <c r="C88" i="18"/>
  <c r="R78" i="14"/>
  <c r="E88" i="20"/>
  <c r="E87" i="20"/>
  <c r="H87" i="20"/>
  <c r="I21" i="20"/>
  <c r="T8" i="20"/>
  <c r="E86" i="20"/>
  <c r="I15" i="20"/>
  <c r="T50" i="21"/>
  <c r="U50" i="21"/>
  <c r="I50" i="21"/>
  <c r="I16" i="36"/>
  <c r="I14" i="36"/>
  <c r="I14" i="20"/>
  <c r="I19" i="15"/>
  <c r="I13" i="19"/>
  <c r="I13" i="21"/>
  <c r="I14" i="22"/>
  <c r="I17" i="23"/>
  <c r="I19" i="20"/>
  <c r="I29" i="20"/>
  <c r="I28" i="20"/>
  <c r="I21" i="25"/>
  <c r="I14" i="44"/>
  <c r="I19" i="55"/>
  <c r="T57" i="18"/>
  <c r="U57" i="18"/>
  <c r="I57" i="18"/>
  <c r="R79" i="17"/>
  <c r="T52" i="26"/>
  <c r="U52" i="26"/>
  <c r="I52" i="26"/>
  <c r="I15" i="17"/>
  <c r="H72" i="39"/>
  <c r="I72" i="39"/>
  <c r="H73" i="39"/>
  <c r="I73" i="39"/>
  <c r="H70" i="39"/>
  <c r="I70" i="39"/>
  <c r="I18" i="53"/>
  <c r="R73" i="17"/>
  <c r="T8" i="13"/>
  <c r="E86" i="13"/>
  <c r="H86" i="13"/>
  <c r="I19" i="13"/>
  <c r="I16" i="13"/>
  <c r="E87" i="13"/>
  <c r="I26" i="13"/>
  <c r="I23" i="13"/>
  <c r="T52" i="20"/>
  <c r="U52" i="20"/>
  <c r="I52" i="20"/>
  <c r="C87" i="16"/>
  <c r="H87" i="16"/>
  <c r="I18" i="36"/>
  <c r="I16" i="53"/>
  <c r="I16" i="56"/>
  <c r="I26" i="20"/>
  <c r="R70" i="31"/>
  <c r="I24" i="33"/>
  <c r="I15" i="58"/>
  <c r="I42" i="37"/>
  <c r="I28" i="37"/>
  <c r="I22" i="37"/>
  <c r="I21" i="37"/>
  <c r="I26" i="37"/>
  <c r="I24" i="37"/>
  <c r="I15" i="37"/>
  <c r="I20" i="41"/>
  <c r="I17" i="43"/>
  <c r="I24" i="13"/>
  <c r="I20" i="13"/>
  <c r="I22" i="20"/>
  <c r="I15" i="23"/>
  <c r="C88" i="29"/>
  <c r="H88" i="29"/>
  <c r="I15" i="18"/>
  <c r="U16" i="18"/>
  <c r="I22" i="18"/>
  <c r="R70" i="17"/>
  <c r="R80" i="13"/>
  <c r="I53" i="20"/>
  <c r="T53" i="20"/>
  <c r="U53" i="20"/>
  <c r="T55" i="20"/>
  <c r="U55" i="20"/>
  <c r="I55" i="20"/>
  <c r="E88" i="22"/>
  <c r="E87" i="22"/>
  <c r="I52" i="22"/>
  <c r="T52" i="22"/>
  <c r="U52" i="22"/>
  <c r="T53" i="25"/>
  <c r="U53" i="25"/>
  <c r="I53" i="25"/>
  <c r="T55" i="28"/>
  <c r="U55" i="28"/>
  <c r="I55" i="28"/>
  <c r="I57" i="32"/>
  <c r="T57" i="32"/>
  <c r="U57" i="32"/>
  <c r="T54" i="41"/>
  <c r="U54" i="41"/>
  <c r="I54" i="41"/>
  <c r="I15" i="15"/>
  <c r="I20" i="31"/>
  <c r="C87" i="31"/>
  <c r="H87" i="31"/>
  <c r="I14" i="37"/>
  <c r="H70" i="40"/>
  <c r="I70" i="40"/>
  <c r="H68" i="40"/>
  <c r="P88" i="17"/>
  <c r="P87" i="17"/>
  <c r="E87" i="18"/>
  <c r="E86" i="18"/>
  <c r="T55" i="19"/>
  <c r="U55" i="19"/>
  <c r="I55" i="19"/>
  <c r="I57" i="16"/>
  <c r="T57" i="16"/>
  <c r="U57" i="16"/>
  <c r="T62" i="18"/>
  <c r="H63" i="18"/>
  <c r="I24" i="20"/>
  <c r="T50" i="20"/>
  <c r="U50" i="20"/>
  <c r="I50" i="20"/>
  <c r="E87" i="24"/>
  <c r="T8" i="24"/>
  <c r="E88" i="24"/>
  <c r="E86" i="24"/>
  <c r="I37" i="24"/>
  <c r="I42" i="24"/>
  <c r="R73" i="26"/>
  <c r="R78" i="26"/>
  <c r="T95" i="28"/>
  <c r="U95" i="28"/>
  <c r="I95" i="28"/>
  <c r="C86" i="33"/>
  <c r="H72" i="44"/>
  <c r="I72" i="44"/>
  <c r="H73" i="44"/>
  <c r="I73" i="44"/>
  <c r="I15" i="13"/>
  <c r="I23" i="20"/>
  <c r="H72" i="41"/>
  <c r="I72" i="41"/>
  <c r="H73" i="41"/>
  <c r="I73" i="41"/>
  <c r="H71" i="41"/>
  <c r="I71" i="41"/>
  <c r="I20" i="18"/>
  <c r="U26" i="18"/>
  <c r="U22" i="18"/>
  <c r="U18" i="18"/>
  <c r="U15" i="18"/>
  <c r="U25" i="18"/>
  <c r="U24" i="18"/>
  <c r="U27" i="18"/>
  <c r="U21" i="18"/>
  <c r="U19" i="18"/>
  <c r="U14" i="18"/>
  <c r="E88" i="17"/>
  <c r="E86" i="17"/>
  <c r="E86" i="15"/>
  <c r="T8" i="15"/>
  <c r="P88" i="15"/>
  <c r="E88" i="15"/>
  <c r="I23" i="18"/>
  <c r="T50" i="15"/>
  <c r="U50" i="15"/>
  <c r="T57" i="13"/>
  <c r="U57" i="13"/>
  <c r="I57" i="13"/>
  <c r="T58" i="16"/>
  <c r="U58" i="16"/>
  <c r="I58" i="16"/>
  <c r="T95" i="18"/>
  <c r="U95" i="18"/>
  <c r="I95" i="18"/>
  <c r="I27" i="20"/>
  <c r="I54" i="20"/>
  <c r="T54" i="20"/>
  <c r="U54" i="20"/>
  <c r="T96" i="20"/>
  <c r="U96" i="20"/>
  <c r="I96" i="20"/>
  <c r="I27" i="22"/>
  <c r="T51" i="23"/>
  <c r="U51" i="23"/>
  <c r="I51" i="23"/>
  <c r="R80" i="24"/>
  <c r="R68" i="33"/>
  <c r="R79" i="33"/>
  <c r="I96" i="33"/>
  <c r="T96" i="33"/>
  <c r="U96" i="33"/>
  <c r="I42" i="47"/>
  <c r="I21" i="47"/>
  <c r="I22" i="47"/>
  <c r="I37" i="47"/>
  <c r="I41" i="47"/>
  <c r="I38" i="47"/>
  <c r="I17" i="47"/>
  <c r="I14" i="47"/>
  <c r="I15" i="47"/>
  <c r="I18" i="47"/>
  <c r="I23" i="47"/>
  <c r="I96" i="24"/>
  <c r="T96" i="24"/>
  <c r="U96" i="24"/>
  <c r="I58" i="27"/>
  <c r="T58" i="27"/>
  <c r="U58" i="27"/>
  <c r="I19" i="37"/>
  <c r="I27" i="37"/>
  <c r="I18" i="52"/>
  <c r="I96" i="40"/>
  <c r="T96" i="40"/>
  <c r="U96" i="40"/>
  <c r="U41" i="41"/>
  <c r="U25" i="41"/>
  <c r="U23" i="41"/>
  <c r="U28" i="41"/>
  <c r="U26" i="41"/>
  <c r="U20" i="41"/>
  <c r="U16" i="41"/>
  <c r="U42" i="41"/>
  <c r="U24" i="41"/>
  <c r="U38" i="41"/>
  <c r="I41" i="41"/>
  <c r="U39" i="41"/>
  <c r="U43" i="41"/>
  <c r="U21" i="41"/>
  <c r="I24" i="41"/>
  <c r="U14" i="41"/>
  <c r="I15" i="41"/>
  <c r="U19" i="41"/>
  <c r="U22" i="41"/>
  <c r="T51" i="44"/>
  <c r="U51" i="44"/>
  <c r="I51" i="44"/>
  <c r="T54" i="45"/>
  <c r="U54" i="45"/>
  <c r="I54" i="45"/>
  <c r="T51" i="52"/>
  <c r="U51" i="52"/>
  <c r="I51" i="52"/>
  <c r="T57" i="53"/>
  <c r="U57" i="53"/>
  <c r="I57" i="53"/>
  <c r="C87" i="54"/>
  <c r="H87" i="54"/>
  <c r="I37" i="33"/>
  <c r="I28" i="28"/>
  <c r="I27" i="28"/>
  <c r="I38" i="33"/>
  <c r="I42" i="33"/>
  <c r="E86" i="33"/>
  <c r="I27" i="23"/>
  <c r="T55" i="24"/>
  <c r="U55" i="24"/>
  <c r="T56" i="24"/>
  <c r="U56" i="24"/>
  <c r="I19" i="26"/>
  <c r="I39" i="31"/>
  <c r="I16" i="31"/>
  <c r="I41" i="32"/>
  <c r="I56" i="33"/>
  <c r="T56" i="33"/>
  <c r="U56" i="33"/>
  <c r="T51" i="34"/>
  <c r="U51" i="34"/>
  <c r="I95" i="34"/>
  <c r="T96" i="43"/>
  <c r="U96" i="43"/>
  <c r="I20" i="47"/>
  <c r="T50" i="37"/>
  <c r="U50" i="37"/>
  <c r="I50" i="37"/>
  <c r="T54" i="37"/>
  <c r="U54" i="37"/>
  <c r="I54" i="37"/>
  <c r="T95" i="40"/>
  <c r="I95" i="40"/>
  <c r="T8" i="41"/>
  <c r="P87" i="41"/>
  <c r="E88" i="41"/>
  <c r="E87" i="41"/>
  <c r="E86" i="41"/>
  <c r="I14" i="41"/>
  <c r="I21" i="41"/>
  <c r="I28" i="47"/>
  <c r="T57" i="49"/>
  <c r="U57" i="49"/>
  <c r="I57" i="49"/>
  <c r="I41" i="28"/>
  <c r="I20" i="28"/>
  <c r="E87" i="33"/>
  <c r="I38" i="19"/>
  <c r="E88" i="19"/>
  <c r="T8" i="19"/>
  <c r="I40" i="24"/>
  <c r="I39" i="24"/>
  <c r="I41" i="24"/>
  <c r="T58" i="25"/>
  <c r="U58" i="25"/>
  <c r="I58" i="25"/>
  <c r="I25" i="26"/>
  <c r="I23" i="28"/>
  <c r="I57" i="28"/>
  <c r="I24" i="29"/>
  <c r="I95" i="29"/>
  <c r="T95" i="29"/>
  <c r="U95" i="29"/>
  <c r="I55" i="31"/>
  <c r="I55" i="36"/>
  <c r="T55" i="36"/>
  <c r="U55" i="36"/>
  <c r="I27" i="47"/>
  <c r="I28" i="41"/>
  <c r="I17" i="42"/>
  <c r="I26" i="47"/>
  <c r="I55" i="50"/>
  <c r="T55" i="50"/>
  <c r="U55" i="50"/>
  <c r="T56" i="34"/>
  <c r="U56" i="34"/>
  <c r="E88" i="35"/>
  <c r="I20" i="37"/>
  <c r="T52" i="37"/>
  <c r="U52" i="37"/>
  <c r="I52" i="37"/>
  <c r="I16" i="39"/>
  <c r="C87" i="39"/>
  <c r="H87" i="39"/>
  <c r="I54" i="39"/>
  <c r="T54" i="39"/>
  <c r="U54" i="39"/>
  <c r="T56" i="39"/>
  <c r="U56" i="39"/>
  <c r="I56" i="39"/>
  <c r="I27" i="41"/>
  <c r="T50" i="42"/>
  <c r="U50" i="42"/>
  <c r="I50" i="42"/>
  <c r="T52" i="42"/>
  <c r="U52" i="42"/>
  <c r="I52" i="42"/>
  <c r="I54" i="42"/>
  <c r="T54" i="42"/>
  <c r="U54" i="42"/>
  <c r="I26" i="43"/>
  <c r="T50" i="43"/>
  <c r="U50" i="43"/>
  <c r="I50" i="43"/>
  <c r="T52" i="43"/>
  <c r="U52" i="43"/>
  <c r="I42" i="44"/>
  <c r="I40" i="44"/>
  <c r="I39" i="44"/>
  <c r="I19" i="44"/>
  <c r="I21" i="44"/>
  <c r="I25" i="47"/>
  <c r="I50" i="47"/>
  <c r="T50" i="47"/>
  <c r="U50" i="47"/>
  <c r="T58" i="47"/>
  <c r="U58" i="47"/>
  <c r="I58" i="47"/>
  <c r="I54" i="49"/>
  <c r="T54" i="49"/>
  <c r="U54" i="49"/>
  <c r="I56" i="54"/>
  <c r="T56" i="54"/>
  <c r="U56" i="54"/>
  <c r="T55" i="56"/>
  <c r="U55" i="56"/>
  <c r="I55" i="56"/>
  <c r="T54" i="59"/>
  <c r="U54" i="59"/>
  <c r="I54" i="59"/>
  <c r="I52" i="29"/>
  <c r="T56" i="31"/>
  <c r="U56" i="31"/>
  <c r="I24" i="47"/>
  <c r="I14" i="39"/>
  <c r="T50" i="39"/>
  <c r="U50" i="39"/>
  <c r="I50" i="39"/>
  <c r="I13" i="40"/>
  <c r="C86" i="40"/>
  <c r="E86" i="42"/>
  <c r="H86" i="42"/>
  <c r="I40" i="42"/>
  <c r="E88" i="42"/>
  <c r="I21" i="42"/>
  <c r="I41" i="43"/>
  <c r="E87" i="43"/>
  <c r="I37" i="43"/>
  <c r="E86" i="43"/>
  <c r="T8" i="43"/>
  <c r="I40" i="43"/>
  <c r="T58" i="44"/>
  <c r="U58" i="44"/>
  <c r="I58" i="44"/>
  <c r="T55" i="46"/>
  <c r="U55" i="46"/>
  <c r="I55" i="46"/>
  <c r="I13" i="47"/>
  <c r="I42" i="52"/>
  <c r="I39" i="52"/>
  <c r="I25" i="52"/>
  <c r="I19" i="52"/>
  <c r="E88" i="38"/>
  <c r="H88" i="38"/>
  <c r="I55" i="39"/>
  <c r="T54" i="40"/>
  <c r="U54" i="40"/>
  <c r="T53" i="44"/>
  <c r="U53" i="44"/>
  <c r="I53" i="44"/>
  <c r="T55" i="44"/>
  <c r="U55" i="44"/>
  <c r="I55" i="44"/>
  <c r="T52" i="50"/>
  <c r="U52" i="50"/>
  <c r="I52" i="50"/>
  <c r="T95" i="52"/>
  <c r="I95" i="52"/>
  <c r="T56" i="55"/>
  <c r="U56" i="55"/>
  <c r="I56" i="55"/>
  <c r="T50" i="57"/>
  <c r="U50" i="57"/>
  <c r="I50" i="57"/>
  <c r="I23" i="37"/>
  <c r="I19" i="47"/>
  <c r="I28" i="52"/>
  <c r="T8" i="38"/>
  <c r="E87" i="38"/>
  <c r="T51" i="41"/>
  <c r="U51" i="41"/>
  <c r="I51" i="41"/>
  <c r="I24" i="42"/>
  <c r="I16" i="43"/>
  <c r="I20" i="43"/>
  <c r="I22" i="43"/>
  <c r="I24" i="43"/>
  <c r="I28" i="43"/>
  <c r="I51" i="43"/>
  <c r="T51" i="43"/>
  <c r="U51" i="43"/>
  <c r="I41" i="46"/>
  <c r="I39" i="46"/>
  <c r="T8" i="46"/>
  <c r="I26" i="52"/>
  <c r="T55" i="52"/>
  <c r="U55" i="52"/>
  <c r="I55" i="52"/>
  <c r="T57" i="56"/>
  <c r="U57" i="56"/>
  <c r="I57" i="56"/>
  <c r="I40" i="38"/>
  <c r="I51" i="42"/>
  <c r="T58" i="49"/>
  <c r="U58" i="49"/>
  <c r="I58" i="49"/>
  <c r="I19" i="50"/>
  <c r="I20" i="50"/>
  <c r="I25" i="50"/>
  <c r="I27" i="50"/>
  <c r="I37" i="50"/>
  <c r="T51" i="50"/>
  <c r="U51" i="50"/>
  <c r="I51" i="50"/>
  <c r="I59" i="50"/>
  <c r="I55" i="51"/>
  <c r="T55" i="51"/>
  <c r="U55" i="51"/>
  <c r="I21" i="52"/>
  <c r="I24" i="59"/>
  <c r="I19" i="59"/>
  <c r="I25" i="59"/>
  <c r="T51" i="47"/>
  <c r="U51" i="47"/>
  <c r="I51" i="47"/>
  <c r="I22" i="52"/>
  <c r="I27" i="52"/>
  <c r="T50" i="61"/>
  <c r="U50" i="61"/>
  <c r="U59" i="61"/>
  <c r="I50" i="61"/>
  <c r="T51" i="48"/>
  <c r="U51" i="48"/>
  <c r="I51" i="48"/>
  <c r="U41" i="51"/>
  <c r="U27" i="51"/>
  <c r="U23" i="51"/>
  <c r="U14" i="51"/>
  <c r="U17" i="51"/>
  <c r="U22" i="51"/>
  <c r="U42" i="51"/>
  <c r="T58" i="53"/>
  <c r="U58" i="53"/>
  <c r="T52" i="55"/>
  <c r="U52" i="55"/>
  <c r="I52" i="55"/>
  <c r="T53" i="57"/>
  <c r="U53" i="57"/>
  <c r="I53" i="57"/>
  <c r="I20" i="59"/>
  <c r="T56" i="59"/>
  <c r="U56" i="59"/>
  <c r="I56" i="59"/>
  <c r="T96" i="59"/>
  <c r="U96" i="59"/>
  <c r="I24" i="56"/>
  <c r="T52" i="59"/>
  <c r="U52" i="59"/>
  <c r="I52" i="59"/>
  <c r="I17" i="52"/>
  <c r="H13" i="48"/>
  <c r="E29" i="48"/>
  <c r="H115" i="49"/>
  <c r="C62" i="49"/>
  <c r="H63" i="49"/>
  <c r="I19" i="14"/>
  <c r="I57" i="43"/>
  <c r="J18" i="43"/>
  <c r="H15" i="32"/>
  <c r="I15" i="32"/>
  <c r="E29" i="32"/>
  <c r="H115" i="14"/>
  <c r="C62" i="14"/>
  <c r="H63" i="14"/>
  <c r="H115" i="30"/>
  <c r="C62" i="30"/>
  <c r="E59" i="27"/>
  <c r="H87" i="13"/>
  <c r="C87" i="21"/>
  <c r="H87" i="21"/>
  <c r="I17" i="55"/>
  <c r="I57" i="54"/>
  <c r="J18" i="54"/>
  <c r="H115" i="54"/>
  <c r="C62" i="54"/>
  <c r="H63" i="54"/>
  <c r="I50" i="58"/>
  <c r="E59" i="58"/>
  <c r="J14" i="58"/>
  <c r="E59" i="52"/>
  <c r="J16" i="52"/>
  <c r="I37" i="51"/>
  <c r="I17" i="27"/>
  <c r="J16" i="49"/>
  <c r="I53" i="49"/>
  <c r="H18" i="21"/>
  <c r="J18" i="21"/>
  <c r="E29" i="21"/>
  <c r="T63" i="18"/>
  <c r="T71" i="18"/>
  <c r="U71" i="18"/>
  <c r="I53" i="52"/>
  <c r="I13" i="39"/>
  <c r="I50" i="59"/>
  <c r="E59" i="59"/>
  <c r="J14" i="59"/>
  <c r="I13" i="51"/>
  <c r="I19" i="49"/>
  <c r="C86" i="49"/>
  <c r="I17" i="49"/>
  <c r="E29" i="43"/>
  <c r="E59" i="38"/>
  <c r="I54" i="38"/>
  <c r="I17" i="38"/>
  <c r="C88" i="38"/>
  <c r="T105" i="7"/>
  <c r="U105" i="7"/>
  <c r="E29" i="52"/>
  <c r="P87" i="27"/>
  <c r="P88" i="27"/>
  <c r="P86" i="27"/>
  <c r="I54" i="22"/>
  <c r="J16" i="22"/>
  <c r="E59" i="22"/>
  <c r="I13" i="61"/>
  <c r="I105" i="42"/>
  <c r="H72" i="59"/>
  <c r="I72" i="59"/>
  <c r="H68" i="59"/>
  <c r="I68" i="59"/>
  <c r="H70" i="59"/>
  <c r="I70" i="59"/>
  <c r="H73" i="59"/>
  <c r="I73" i="59"/>
  <c r="H71" i="59"/>
  <c r="I71" i="59"/>
  <c r="E59" i="29"/>
  <c r="J18" i="50"/>
  <c r="H18" i="50"/>
  <c r="I18" i="50"/>
  <c r="I14" i="30"/>
  <c r="C86" i="30"/>
  <c r="H86" i="30"/>
  <c r="C87" i="42"/>
  <c r="H87" i="42"/>
  <c r="J18" i="45"/>
  <c r="I57" i="45"/>
  <c r="H68" i="51"/>
  <c r="I68" i="51"/>
  <c r="H71" i="51"/>
  <c r="H72" i="51"/>
  <c r="I72" i="51"/>
  <c r="H70" i="51"/>
  <c r="I70" i="51"/>
  <c r="H73" i="51"/>
  <c r="I73" i="51"/>
  <c r="O87" i="51"/>
  <c r="U15" i="51"/>
  <c r="U29" i="51"/>
  <c r="C86" i="39"/>
  <c r="U59" i="53"/>
  <c r="I56" i="44"/>
  <c r="I53" i="42"/>
  <c r="J16" i="42"/>
  <c r="E43" i="42"/>
  <c r="T105" i="52"/>
  <c r="I105" i="52"/>
  <c r="J18" i="51"/>
  <c r="I56" i="51"/>
  <c r="E43" i="47"/>
  <c r="I39" i="47"/>
  <c r="H16" i="38"/>
  <c r="C87" i="38"/>
  <c r="H87" i="38"/>
  <c r="J16" i="38"/>
  <c r="I13" i="38"/>
  <c r="I50" i="26"/>
  <c r="J14" i="26"/>
  <c r="E59" i="26"/>
  <c r="H15" i="26"/>
  <c r="E29" i="26"/>
  <c r="I20" i="36"/>
  <c r="H18" i="20"/>
  <c r="J18" i="20"/>
  <c r="E29" i="20"/>
  <c r="I13" i="58"/>
  <c r="C86" i="45"/>
  <c r="H115" i="61"/>
  <c r="I117" i="61"/>
  <c r="C62" i="61"/>
  <c r="H63" i="61"/>
  <c r="I13" i="29"/>
  <c r="I52" i="56"/>
  <c r="E59" i="56"/>
  <c r="J14" i="56"/>
  <c r="H14" i="56"/>
  <c r="E29" i="56"/>
  <c r="I15" i="14"/>
  <c r="C87" i="14"/>
  <c r="H87" i="14"/>
  <c r="I13" i="18"/>
  <c r="H29" i="18"/>
  <c r="C86" i="18"/>
  <c r="E29" i="46"/>
  <c r="J16" i="44"/>
  <c r="I50" i="49"/>
  <c r="E59" i="49"/>
  <c r="J14" i="49"/>
  <c r="H13" i="46"/>
  <c r="I15" i="38"/>
  <c r="E29" i="34"/>
  <c r="H13" i="34"/>
  <c r="C86" i="26"/>
  <c r="I14" i="26"/>
  <c r="J18" i="32"/>
  <c r="H18" i="32"/>
  <c r="J18" i="22"/>
  <c r="I58" i="22"/>
  <c r="I37" i="19"/>
  <c r="E29" i="50"/>
  <c r="H13" i="50"/>
  <c r="E59" i="30"/>
  <c r="I50" i="30"/>
  <c r="J14" i="30"/>
  <c r="I57" i="27"/>
  <c r="J18" i="27"/>
  <c r="E29" i="37"/>
  <c r="H13" i="37"/>
  <c r="H68" i="39"/>
  <c r="I68" i="39"/>
  <c r="H71" i="39"/>
  <c r="I71" i="39"/>
  <c r="H115" i="28"/>
  <c r="C62" i="28"/>
  <c r="H63" i="28"/>
  <c r="I53" i="15"/>
  <c r="J16" i="15"/>
  <c r="I17" i="14"/>
  <c r="I54" i="34"/>
  <c r="J16" i="34"/>
  <c r="J16" i="25"/>
  <c r="I16" i="25"/>
  <c r="C87" i="25"/>
  <c r="H87" i="25"/>
  <c r="I57" i="23"/>
  <c r="J18" i="23"/>
  <c r="H71" i="44"/>
  <c r="I71" i="44"/>
  <c r="H70" i="44"/>
  <c r="I70" i="44"/>
  <c r="U105" i="18"/>
  <c r="I105" i="18"/>
  <c r="E43" i="52"/>
  <c r="I38" i="52"/>
  <c r="I20" i="57"/>
  <c r="I13" i="55"/>
  <c r="I29" i="55"/>
  <c r="I16" i="52"/>
  <c r="I37" i="45"/>
  <c r="E59" i="53"/>
  <c r="J14" i="53"/>
  <c r="I50" i="53"/>
  <c r="I50" i="51"/>
  <c r="E59" i="51"/>
  <c r="O88" i="51"/>
  <c r="E43" i="50"/>
  <c r="J16" i="50"/>
  <c r="H16" i="50"/>
  <c r="I53" i="41"/>
  <c r="J16" i="41"/>
  <c r="P87" i="14"/>
  <c r="P86" i="14"/>
  <c r="P88" i="14"/>
  <c r="J14" i="51"/>
  <c r="U108" i="59"/>
  <c r="P104" i="59"/>
  <c r="U104" i="59"/>
  <c r="P42" i="59"/>
  <c r="U42" i="59"/>
  <c r="P40" i="59"/>
  <c r="U40" i="59"/>
  <c r="P38" i="59"/>
  <c r="P95" i="59"/>
  <c r="U95" i="59"/>
  <c r="U75" i="59"/>
  <c r="P41" i="59"/>
  <c r="U41" i="59"/>
  <c r="U110" i="59"/>
  <c r="U109" i="59"/>
  <c r="U74" i="59"/>
  <c r="P37" i="59"/>
  <c r="P28" i="59"/>
  <c r="T28" i="59"/>
  <c r="U28" i="59"/>
  <c r="P27" i="59"/>
  <c r="T27" i="59"/>
  <c r="U27" i="59"/>
  <c r="P26" i="59"/>
  <c r="T26" i="59"/>
  <c r="U26" i="59"/>
  <c r="P25" i="59"/>
  <c r="T25" i="59"/>
  <c r="U25" i="59"/>
  <c r="P24" i="59"/>
  <c r="T24" i="59"/>
  <c r="U24" i="59"/>
  <c r="P22" i="59"/>
  <c r="T22" i="59"/>
  <c r="U22" i="59"/>
  <c r="P21" i="59"/>
  <c r="T21" i="59"/>
  <c r="U21" i="59"/>
  <c r="P20" i="59"/>
  <c r="T20" i="59"/>
  <c r="U20" i="59"/>
  <c r="P19" i="59"/>
  <c r="T19" i="59"/>
  <c r="U19" i="59"/>
  <c r="P18" i="59"/>
  <c r="T18" i="59"/>
  <c r="U18" i="59"/>
  <c r="P17" i="59"/>
  <c r="T17" i="59"/>
  <c r="P16" i="59"/>
  <c r="T16" i="59"/>
  <c r="U16" i="59"/>
  <c r="P15" i="59"/>
  <c r="T15" i="59"/>
  <c r="P14" i="59"/>
  <c r="T14" i="59"/>
  <c r="U14" i="59"/>
  <c r="P13" i="59"/>
  <c r="P105" i="59"/>
  <c r="U105" i="59"/>
  <c r="P23" i="59"/>
  <c r="T23" i="59"/>
  <c r="U23" i="59"/>
  <c r="P103" i="59"/>
  <c r="U103" i="59"/>
  <c r="U106" i="59"/>
  <c r="P39" i="59"/>
  <c r="U39" i="59"/>
  <c r="E29" i="35"/>
  <c r="J18" i="35"/>
  <c r="E29" i="27"/>
  <c r="H13" i="27"/>
  <c r="I13" i="27"/>
  <c r="E29" i="22"/>
  <c r="H115" i="33"/>
  <c r="C62" i="33"/>
  <c r="H63" i="33"/>
  <c r="J14" i="15"/>
  <c r="E59" i="15"/>
  <c r="I50" i="15"/>
  <c r="I16" i="20"/>
  <c r="C87" i="20"/>
  <c r="I16" i="46"/>
  <c r="C87" i="46"/>
  <c r="H87" i="46"/>
  <c r="U15" i="41"/>
  <c r="O87" i="41"/>
  <c r="J14" i="36"/>
  <c r="I15" i="59"/>
  <c r="J14" i="54"/>
  <c r="I50" i="54"/>
  <c r="I59" i="54"/>
  <c r="E59" i="54"/>
  <c r="E59" i="45"/>
  <c r="J14" i="45"/>
  <c r="I54" i="51"/>
  <c r="J16" i="51"/>
  <c r="J14" i="41"/>
  <c r="E59" i="41"/>
  <c r="E29" i="38"/>
  <c r="I53" i="27"/>
  <c r="J16" i="27"/>
  <c r="J18" i="46"/>
  <c r="P29" i="51"/>
  <c r="P62" i="51"/>
  <c r="T63" i="51"/>
  <c r="T13" i="51"/>
  <c r="J16" i="32"/>
  <c r="H16" i="32"/>
  <c r="I16" i="32"/>
  <c r="J14" i="48"/>
  <c r="H14" i="48"/>
  <c r="H115" i="57"/>
  <c r="C62" i="57"/>
  <c r="H63" i="57"/>
  <c r="U17" i="18"/>
  <c r="O88" i="18"/>
  <c r="H71" i="47"/>
  <c r="H72" i="47"/>
  <c r="I72" i="47"/>
  <c r="H115" i="7"/>
  <c r="C62" i="7"/>
  <c r="H63" i="7"/>
  <c r="H115" i="53"/>
  <c r="C62" i="53"/>
  <c r="H63" i="53"/>
  <c r="I50" i="23"/>
  <c r="E59" i="23"/>
  <c r="J14" i="23"/>
  <c r="U108" i="44"/>
  <c r="U74" i="44"/>
  <c r="P40" i="44"/>
  <c r="U40" i="44"/>
  <c r="P25" i="44"/>
  <c r="T25" i="44"/>
  <c r="U25" i="44"/>
  <c r="P17" i="44"/>
  <c r="T17" i="44"/>
  <c r="P14" i="44"/>
  <c r="T14" i="44"/>
  <c r="U14" i="44"/>
  <c r="U109" i="44"/>
  <c r="P104" i="44"/>
  <c r="U104" i="44"/>
  <c r="U75" i="44"/>
  <c r="P41" i="44"/>
  <c r="U41" i="44"/>
  <c r="P26" i="44"/>
  <c r="T26" i="44"/>
  <c r="U26" i="44"/>
  <c r="P18" i="44"/>
  <c r="T18" i="44"/>
  <c r="U18" i="44"/>
  <c r="P13" i="44"/>
  <c r="P42" i="44"/>
  <c r="U42" i="44"/>
  <c r="P24" i="44"/>
  <c r="T24" i="44"/>
  <c r="U24" i="44"/>
  <c r="P22" i="44"/>
  <c r="T22" i="44"/>
  <c r="U22" i="44"/>
  <c r="P15" i="44"/>
  <c r="T15" i="44"/>
  <c r="P95" i="44"/>
  <c r="U95" i="44"/>
  <c r="P23" i="44"/>
  <c r="T23" i="44"/>
  <c r="U23" i="44"/>
  <c r="P21" i="44"/>
  <c r="T21" i="44"/>
  <c r="U21" i="44"/>
  <c r="P19" i="44"/>
  <c r="T19" i="44"/>
  <c r="U19" i="44"/>
  <c r="U110" i="44"/>
  <c r="P39" i="44"/>
  <c r="U39" i="44"/>
  <c r="P27" i="44"/>
  <c r="T27" i="44"/>
  <c r="U27" i="44"/>
  <c r="P16" i="44"/>
  <c r="T16" i="44"/>
  <c r="U16" i="44"/>
  <c r="P105" i="44"/>
  <c r="P38" i="44"/>
  <c r="U38" i="44"/>
  <c r="P20" i="44"/>
  <c r="T20" i="44"/>
  <c r="U20" i="44"/>
  <c r="P103" i="44"/>
  <c r="P37" i="44"/>
  <c r="P28" i="44"/>
  <c r="T28" i="44"/>
  <c r="U28" i="44"/>
  <c r="H115" i="15"/>
  <c r="C62" i="15"/>
  <c r="H63" i="15"/>
  <c r="I50" i="25"/>
  <c r="E59" i="25"/>
  <c r="J14" i="25"/>
  <c r="H86" i="49"/>
  <c r="H22" i="61"/>
  <c r="J16" i="43"/>
  <c r="E29" i="55"/>
  <c r="J18" i="56"/>
  <c r="E59" i="57"/>
  <c r="J14" i="57"/>
  <c r="J14" i="46"/>
  <c r="H14" i="46"/>
  <c r="I14" i="46"/>
  <c r="J14" i="44"/>
  <c r="E59" i="44"/>
  <c r="I38" i="49"/>
  <c r="T105" i="33"/>
  <c r="I50" i="24"/>
  <c r="E59" i="24"/>
  <c r="J16" i="45"/>
  <c r="J14" i="35"/>
  <c r="H115" i="16"/>
  <c r="C62" i="16"/>
  <c r="H63" i="16"/>
  <c r="H115" i="42"/>
  <c r="C62" i="42"/>
  <c r="H63" i="42"/>
  <c r="C86" i="19"/>
  <c r="P29" i="18"/>
  <c r="P62" i="18"/>
  <c r="T13" i="18"/>
  <c r="U109" i="39"/>
  <c r="P42" i="39"/>
  <c r="U42" i="39"/>
  <c r="P40" i="39"/>
  <c r="U40" i="39"/>
  <c r="P38" i="39"/>
  <c r="U38" i="39"/>
  <c r="U110" i="39"/>
  <c r="P104" i="39"/>
  <c r="U75" i="39"/>
  <c r="P16" i="39"/>
  <c r="T16" i="39"/>
  <c r="U16" i="39"/>
  <c r="U108" i="39"/>
  <c r="P103" i="39"/>
  <c r="U103" i="39"/>
  <c r="P41" i="39"/>
  <c r="U41" i="39"/>
  <c r="P105" i="39"/>
  <c r="U105" i="39"/>
  <c r="P13" i="39"/>
  <c r="U74" i="39"/>
  <c r="P37" i="39"/>
  <c r="P28" i="39"/>
  <c r="T28" i="39"/>
  <c r="U28" i="39"/>
  <c r="P27" i="39"/>
  <c r="T27" i="39"/>
  <c r="U27" i="39"/>
  <c r="P26" i="39"/>
  <c r="T26" i="39"/>
  <c r="U26" i="39"/>
  <c r="P25" i="39"/>
  <c r="T25" i="39"/>
  <c r="U25" i="39"/>
  <c r="P24" i="39"/>
  <c r="T24" i="39"/>
  <c r="U24" i="39"/>
  <c r="P23" i="39"/>
  <c r="T23" i="39"/>
  <c r="U23" i="39"/>
  <c r="P22" i="39"/>
  <c r="T22" i="39"/>
  <c r="U22" i="39"/>
  <c r="P21" i="39"/>
  <c r="T21" i="39"/>
  <c r="U21" i="39"/>
  <c r="P17" i="39"/>
  <c r="T17" i="39"/>
  <c r="P14" i="39"/>
  <c r="T14" i="39"/>
  <c r="U14" i="39"/>
  <c r="P39" i="39"/>
  <c r="U39" i="39"/>
  <c r="P15" i="39"/>
  <c r="T15" i="39"/>
  <c r="P19" i="39"/>
  <c r="T19" i="39"/>
  <c r="U19" i="39"/>
  <c r="P18" i="39"/>
  <c r="T18" i="39"/>
  <c r="U18" i="39"/>
  <c r="P20" i="39"/>
  <c r="T20" i="39"/>
  <c r="U20" i="39"/>
  <c r="P95" i="39"/>
  <c r="U95" i="39"/>
  <c r="O88" i="41"/>
  <c r="U17" i="41"/>
  <c r="H16" i="29"/>
  <c r="J16" i="29"/>
  <c r="I18" i="43"/>
  <c r="H29" i="57"/>
  <c r="I17" i="37"/>
  <c r="C88" i="17"/>
  <c r="E29" i="58"/>
  <c r="J16" i="58"/>
  <c r="I53" i="45"/>
  <c r="J18" i="58"/>
  <c r="I57" i="52"/>
  <c r="J18" i="52"/>
  <c r="H18" i="46"/>
  <c r="J18" i="55"/>
  <c r="H18" i="55"/>
  <c r="I18" i="55"/>
  <c r="J16" i="57"/>
  <c r="E43" i="48"/>
  <c r="E59" i="46"/>
  <c r="I50" i="46"/>
  <c r="J14" i="42"/>
  <c r="E59" i="42"/>
  <c r="J18" i="53"/>
  <c r="J16" i="53"/>
  <c r="T105" i="47"/>
  <c r="U105" i="47"/>
  <c r="E59" i="37"/>
  <c r="I52" i="13"/>
  <c r="E59" i="13"/>
  <c r="C89" i="7"/>
  <c r="H86" i="7"/>
  <c r="J18" i="30"/>
  <c r="J14" i="17"/>
  <c r="H14" i="17"/>
  <c r="I14" i="17"/>
  <c r="E59" i="43"/>
  <c r="E43" i="37"/>
  <c r="I106" i="26"/>
  <c r="H115" i="25"/>
  <c r="C62" i="25"/>
  <c r="H13" i="17"/>
  <c r="E29" i="17"/>
  <c r="J16" i="7"/>
  <c r="H115" i="23"/>
  <c r="C62" i="23"/>
  <c r="H63" i="23"/>
  <c r="T105" i="49"/>
  <c r="H18" i="48"/>
  <c r="P105" i="45"/>
  <c r="P104" i="45"/>
  <c r="P95" i="45"/>
  <c r="U95" i="45"/>
  <c r="U74" i="45"/>
  <c r="P39" i="45"/>
  <c r="U39" i="45"/>
  <c r="P27" i="45"/>
  <c r="T27" i="45"/>
  <c r="U27" i="45"/>
  <c r="P26" i="45"/>
  <c r="T26" i="45"/>
  <c r="U26" i="45"/>
  <c r="P22" i="45"/>
  <c r="T22" i="45"/>
  <c r="U22" i="45"/>
  <c r="P18" i="45"/>
  <c r="T18" i="45"/>
  <c r="U18" i="45"/>
  <c r="P17" i="45"/>
  <c r="T17" i="45"/>
  <c r="P14" i="45"/>
  <c r="T14" i="45"/>
  <c r="U14" i="45"/>
  <c r="U108" i="45"/>
  <c r="U75" i="45"/>
  <c r="P41" i="45"/>
  <c r="U41" i="45"/>
  <c r="P24" i="45"/>
  <c r="T24" i="45"/>
  <c r="U24" i="45"/>
  <c r="P21" i="45"/>
  <c r="T21" i="45"/>
  <c r="U21" i="45"/>
  <c r="P13" i="45"/>
  <c r="U109" i="45"/>
  <c r="P38" i="45"/>
  <c r="U38" i="45"/>
  <c r="P28" i="45"/>
  <c r="T28" i="45"/>
  <c r="U28" i="45"/>
  <c r="P20" i="45"/>
  <c r="T20" i="45"/>
  <c r="U20" i="45"/>
  <c r="P15" i="45"/>
  <c r="T15" i="45"/>
  <c r="P40" i="45"/>
  <c r="U40" i="45"/>
  <c r="P103" i="45"/>
  <c r="P37" i="45"/>
  <c r="P19" i="45"/>
  <c r="T19" i="45"/>
  <c r="U19" i="45"/>
  <c r="U110" i="45"/>
  <c r="P25" i="45"/>
  <c r="T25" i="45"/>
  <c r="U25" i="45"/>
  <c r="P23" i="45"/>
  <c r="T23" i="45"/>
  <c r="U23" i="45"/>
  <c r="P16" i="45"/>
  <c r="T16" i="45"/>
  <c r="U16" i="45"/>
  <c r="P42" i="45"/>
  <c r="U42" i="45"/>
  <c r="E59" i="34"/>
  <c r="H16" i="37"/>
  <c r="I16" i="37"/>
  <c r="J16" i="37"/>
  <c r="H18" i="31"/>
  <c r="I18" i="31"/>
  <c r="P88" i="29"/>
  <c r="P87" i="29"/>
  <c r="P86" i="29"/>
  <c r="O87" i="18"/>
  <c r="E29" i="13"/>
  <c r="J18" i="7"/>
  <c r="U110" i="47"/>
  <c r="P103" i="47"/>
  <c r="U103" i="47"/>
  <c r="P95" i="47"/>
  <c r="P42" i="47"/>
  <c r="U42" i="47"/>
  <c r="P40" i="47"/>
  <c r="U40" i="47"/>
  <c r="P38" i="47"/>
  <c r="P37" i="47"/>
  <c r="P28" i="47"/>
  <c r="T28" i="47"/>
  <c r="U28" i="47"/>
  <c r="P27" i="47"/>
  <c r="T27" i="47"/>
  <c r="U27" i="47"/>
  <c r="P26" i="47"/>
  <c r="T26" i="47"/>
  <c r="U26" i="47"/>
  <c r="P25" i="47"/>
  <c r="T25" i="47"/>
  <c r="U25" i="47"/>
  <c r="P24" i="47"/>
  <c r="T24" i="47"/>
  <c r="U24" i="47"/>
  <c r="P23" i="47"/>
  <c r="T23" i="47"/>
  <c r="U23" i="47"/>
  <c r="P22" i="47"/>
  <c r="T22" i="47"/>
  <c r="U22" i="47"/>
  <c r="P21" i="47"/>
  <c r="T21" i="47"/>
  <c r="U21" i="47"/>
  <c r="P20" i="47"/>
  <c r="T20" i="47"/>
  <c r="U20" i="47"/>
  <c r="P19" i="47"/>
  <c r="T19" i="47"/>
  <c r="U19" i="47"/>
  <c r="P18" i="47"/>
  <c r="T18" i="47"/>
  <c r="U18" i="47"/>
  <c r="P17" i="47"/>
  <c r="T17" i="47"/>
  <c r="P15" i="47"/>
  <c r="T15" i="47"/>
  <c r="P104" i="47"/>
  <c r="U75" i="47"/>
  <c r="P14" i="47"/>
  <c r="T14" i="47"/>
  <c r="U14" i="47"/>
  <c r="U109" i="47"/>
  <c r="U74" i="47"/>
  <c r="P39" i="47"/>
  <c r="U39" i="47"/>
  <c r="U108" i="47"/>
  <c r="P105" i="47"/>
  <c r="P41" i="47"/>
  <c r="U41" i="47"/>
  <c r="P16" i="47"/>
  <c r="T16" i="47"/>
  <c r="U16" i="47"/>
  <c r="P13" i="47"/>
  <c r="T13" i="41"/>
  <c r="P29" i="41"/>
  <c r="P62" i="41"/>
  <c r="T63" i="41"/>
  <c r="E29" i="29"/>
  <c r="E16" i="24"/>
  <c r="E26" i="24"/>
  <c r="H26" i="24"/>
  <c r="I26" i="24"/>
  <c r="E22" i="24"/>
  <c r="H22" i="24"/>
  <c r="I22" i="24"/>
  <c r="E21" i="24"/>
  <c r="H21" i="24"/>
  <c r="I21" i="24"/>
  <c r="E15" i="24"/>
  <c r="H15" i="24"/>
  <c r="E27" i="24"/>
  <c r="H27" i="24"/>
  <c r="I27" i="24"/>
  <c r="E23" i="24"/>
  <c r="H23" i="24"/>
  <c r="I23" i="24"/>
  <c r="E24" i="24"/>
  <c r="H24" i="24"/>
  <c r="I24" i="24"/>
  <c r="E19" i="24"/>
  <c r="H19" i="24"/>
  <c r="I19" i="24"/>
  <c r="E13" i="24"/>
  <c r="E17" i="24"/>
  <c r="H17" i="24"/>
  <c r="E20" i="24"/>
  <c r="H20" i="24"/>
  <c r="I20" i="24"/>
  <c r="E28" i="24"/>
  <c r="H28" i="24"/>
  <c r="I28" i="24"/>
  <c r="E25" i="24"/>
  <c r="H25" i="24"/>
  <c r="I25" i="24"/>
  <c r="E14" i="24"/>
  <c r="E18" i="24"/>
  <c r="E59" i="20"/>
  <c r="J14" i="7"/>
  <c r="E59" i="7"/>
  <c r="I50" i="7"/>
  <c r="I59" i="7"/>
  <c r="I89" i="7"/>
  <c r="U108" i="40"/>
  <c r="U110" i="40"/>
  <c r="P104" i="40"/>
  <c r="P103" i="40"/>
  <c r="U103" i="40"/>
  <c r="P95" i="40"/>
  <c r="U95" i="40"/>
  <c r="U75" i="40"/>
  <c r="P42" i="40"/>
  <c r="U42" i="40"/>
  <c r="P40" i="40"/>
  <c r="U40" i="40"/>
  <c r="P38" i="40"/>
  <c r="U38" i="40"/>
  <c r="P20" i="40"/>
  <c r="T20" i="40"/>
  <c r="U20" i="40"/>
  <c r="P14" i="40"/>
  <c r="T14" i="40"/>
  <c r="U14" i="40"/>
  <c r="P26" i="40"/>
  <c r="T26" i="40"/>
  <c r="U26" i="40"/>
  <c r="P17" i="40"/>
  <c r="T17" i="40"/>
  <c r="P15" i="40"/>
  <c r="T15" i="40"/>
  <c r="P37" i="40"/>
  <c r="P27" i="40"/>
  <c r="T27" i="40"/>
  <c r="U27" i="40"/>
  <c r="U74" i="40"/>
  <c r="P39" i="40"/>
  <c r="U39" i="40"/>
  <c r="P28" i="40"/>
  <c r="T28" i="40"/>
  <c r="U28" i="40"/>
  <c r="P25" i="40"/>
  <c r="T25" i="40"/>
  <c r="U25" i="40"/>
  <c r="P18" i="40"/>
  <c r="T18" i="40"/>
  <c r="U18" i="40"/>
  <c r="U109" i="40"/>
  <c r="P41" i="40"/>
  <c r="U41" i="40"/>
  <c r="P23" i="40"/>
  <c r="T23" i="40"/>
  <c r="U23" i="40"/>
  <c r="P21" i="40"/>
  <c r="T21" i="40"/>
  <c r="U21" i="40"/>
  <c r="P13" i="40"/>
  <c r="P105" i="40"/>
  <c r="P24" i="40"/>
  <c r="T24" i="40"/>
  <c r="U24" i="40"/>
  <c r="P19" i="40"/>
  <c r="T19" i="40"/>
  <c r="U19" i="40"/>
  <c r="P16" i="40"/>
  <c r="T16" i="40"/>
  <c r="U16" i="40"/>
  <c r="P22" i="40"/>
  <c r="T22" i="40"/>
  <c r="U22" i="40"/>
  <c r="I56" i="38"/>
  <c r="C86" i="53"/>
  <c r="H86" i="53"/>
  <c r="I13" i="53"/>
  <c r="E29" i="31"/>
  <c r="T105" i="21"/>
  <c r="I105" i="21"/>
  <c r="E29" i="19"/>
  <c r="H16" i="19"/>
  <c r="J16" i="19"/>
  <c r="H18" i="37"/>
  <c r="I18" i="37"/>
  <c r="J18" i="37"/>
  <c r="J14" i="37"/>
  <c r="J18" i="13"/>
  <c r="H18" i="13"/>
  <c r="I18" i="13"/>
  <c r="R43" i="41"/>
  <c r="J14" i="29"/>
  <c r="H14" i="29"/>
  <c r="J16" i="23"/>
  <c r="I53" i="23"/>
  <c r="E59" i="19"/>
  <c r="I50" i="16"/>
  <c r="E59" i="16"/>
  <c r="J14" i="16"/>
  <c r="H18" i="19"/>
  <c r="I18" i="19"/>
  <c r="J18" i="19"/>
  <c r="U110" i="36"/>
  <c r="P40" i="36"/>
  <c r="U40" i="36"/>
  <c r="P20" i="36"/>
  <c r="T20" i="36"/>
  <c r="U20" i="36"/>
  <c r="P19" i="36"/>
  <c r="T19" i="36"/>
  <c r="U19" i="36"/>
  <c r="P15" i="36"/>
  <c r="T15" i="36"/>
  <c r="U109" i="36"/>
  <c r="P41" i="36"/>
  <c r="U41" i="36"/>
  <c r="P25" i="36"/>
  <c r="T25" i="36"/>
  <c r="U25" i="36"/>
  <c r="P17" i="36"/>
  <c r="T17" i="36"/>
  <c r="P14" i="36"/>
  <c r="T14" i="36"/>
  <c r="U14" i="36"/>
  <c r="P104" i="36"/>
  <c r="P103" i="36"/>
  <c r="U103" i="36"/>
  <c r="P37" i="36"/>
  <c r="U37" i="36"/>
  <c r="U43" i="36"/>
  <c r="U45" i="36"/>
  <c r="P18" i="36"/>
  <c r="T18" i="36"/>
  <c r="U18" i="36"/>
  <c r="P16" i="36"/>
  <c r="T16" i="36"/>
  <c r="U16" i="36"/>
  <c r="U75" i="36"/>
  <c r="P42" i="36"/>
  <c r="U42" i="36"/>
  <c r="P23" i="36"/>
  <c r="T23" i="36"/>
  <c r="U23" i="36"/>
  <c r="P21" i="36"/>
  <c r="T21" i="36"/>
  <c r="U21" i="36"/>
  <c r="P13" i="36"/>
  <c r="U108" i="36"/>
  <c r="P95" i="36"/>
  <c r="U95" i="36"/>
  <c r="U74" i="36"/>
  <c r="P39" i="36"/>
  <c r="U39" i="36"/>
  <c r="P26" i="36"/>
  <c r="T26" i="36"/>
  <c r="U26" i="36"/>
  <c r="P24" i="36"/>
  <c r="T24" i="36"/>
  <c r="U24" i="36"/>
  <c r="P38" i="36"/>
  <c r="U38" i="36"/>
  <c r="P105" i="36"/>
  <c r="U105" i="36"/>
  <c r="P27" i="36"/>
  <c r="T27" i="36"/>
  <c r="U27" i="36"/>
  <c r="P22" i="36"/>
  <c r="T22" i="36"/>
  <c r="U22" i="36"/>
  <c r="P28" i="36"/>
  <c r="T28" i="36"/>
  <c r="U28" i="36"/>
  <c r="P86" i="49"/>
  <c r="P87" i="49"/>
  <c r="P88" i="49"/>
  <c r="T88" i="49"/>
  <c r="P86" i="36"/>
  <c r="T86" i="36"/>
  <c r="U89" i="36"/>
  <c r="P88" i="36"/>
  <c r="P87" i="36"/>
  <c r="P86" i="52"/>
  <c r="H73" i="40"/>
  <c r="I73" i="40"/>
  <c r="H71" i="40"/>
  <c r="I71" i="40"/>
  <c r="H72" i="40"/>
  <c r="I72" i="40"/>
  <c r="P86" i="44"/>
  <c r="P87" i="44"/>
  <c r="T87" i="44"/>
  <c r="P87" i="52"/>
  <c r="P87" i="40"/>
  <c r="T87" i="40"/>
  <c r="U89" i="40"/>
  <c r="P86" i="40"/>
  <c r="P88" i="40"/>
  <c r="P87" i="18"/>
  <c r="T87" i="18"/>
  <c r="P86" i="23"/>
  <c r="T86" i="23"/>
  <c r="U89" i="23"/>
  <c r="P87" i="23"/>
  <c r="P88" i="23"/>
  <c r="I59" i="18"/>
  <c r="I59" i="35"/>
  <c r="P88" i="39"/>
  <c r="P86" i="39"/>
  <c r="P87" i="39"/>
  <c r="T87" i="39"/>
  <c r="U89" i="39"/>
  <c r="P86" i="50"/>
  <c r="T86" i="50"/>
  <c r="P88" i="47"/>
  <c r="P87" i="47"/>
  <c r="P86" i="47"/>
  <c r="P86" i="16"/>
  <c r="T86" i="16"/>
  <c r="P88" i="16"/>
  <c r="P87" i="16"/>
  <c r="H70" i="36"/>
  <c r="I70" i="36"/>
  <c r="H71" i="36"/>
  <c r="I71" i="36"/>
  <c r="U59" i="37"/>
  <c r="H88" i="17"/>
  <c r="H68" i="36"/>
  <c r="I68" i="36"/>
  <c r="I59" i="21"/>
  <c r="P86" i="48"/>
  <c r="T86" i="48"/>
  <c r="P87" i="48"/>
  <c r="T87" i="48"/>
  <c r="U89" i="48"/>
  <c r="P87" i="45"/>
  <c r="P86" i="45"/>
  <c r="P88" i="45"/>
  <c r="T88" i="45"/>
  <c r="U89" i="45"/>
  <c r="P88" i="37"/>
  <c r="P86" i="37"/>
  <c r="P87" i="37"/>
  <c r="P86" i="53"/>
  <c r="T86" i="53"/>
  <c r="I59" i="39"/>
  <c r="H86" i="26"/>
  <c r="P86" i="20"/>
  <c r="P87" i="20"/>
  <c r="T87" i="20"/>
  <c r="P88" i="20"/>
  <c r="P87" i="15"/>
  <c r="P86" i="15"/>
  <c r="P86" i="24"/>
  <c r="P88" i="24"/>
  <c r="P87" i="24"/>
  <c r="T87" i="24"/>
  <c r="P88" i="38"/>
  <c r="P87" i="38"/>
  <c r="P86" i="38"/>
  <c r="H86" i="52"/>
  <c r="P86" i="46"/>
  <c r="P88" i="46"/>
  <c r="P87" i="46"/>
  <c r="T87" i="46"/>
  <c r="P88" i="43"/>
  <c r="P86" i="43"/>
  <c r="P87" i="43"/>
  <c r="T87" i="43"/>
  <c r="H86" i="39"/>
  <c r="P88" i="19"/>
  <c r="P86" i="19"/>
  <c r="P87" i="19"/>
  <c r="P86" i="41"/>
  <c r="T86" i="41"/>
  <c r="P88" i="41"/>
  <c r="H71" i="18"/>
  <c r="I71" i="18"/>
  <c r="P88" i="13"/>
  <c r="T88" i="13"/>
  <c r="H86" i="33"/>
  <c r="T72" i="18"/>
  <c r="U72" i="18"/>
  <c r="H115" i="19"/>
  <c r="C62" i="19"/>
  <c r="H63" i="19"/>
  <c r="T13" i="40"/>
  <c r="P29" i="40"/>
  <c r="P62" i="40"/>
  <c r="T63" i="40"/>
  <c r="O87" i="40"/>
  <c r="U15" i="40"/>
  <c r="I17" i="24"/>
  <c r="T72" i="41"/>
  <c r="U72" i="41"/>
  <c r="T73" i="41"/>
  <c r="T70" i="41"/>
  <c r="U70" i="41"/>
  <c r="T68" i="41"/>
  <c r="T71" i="41"/>
  <c r="T13" i="59"/>
  <c r="P29" i="59"/>
  <c r="P62" i="59"/>
  <c r="T63" i="59"/>
  <c r="T29" i="51"/>
  <c r="U13" i="51"/>
  <c r="O86" i="51"/>
  <c r="O89" i="51"/>
  <c r="H72" i="33"/>
  <c r="I72" i="33"/>
  <c r="H71" i="33"/>
  <c r="I71" i="33"/>
  <c r="H70" i="33"/>
  <c r="I70" i="33"/>
  <c r="H68" i="33"/>
  <c r="I68" i="33"/>
  <c r="H73" i="33"/>
  <c r="I73" i="33"/>
  <c r="H29" i="27"/>
  <c r="C86" i="27"/>
  <c r="H73" i="28"/>
  <c r="I73" i="28"/>
  <c r="H71" i="28"/>
  <c r="I71" i="28"/>
  <c r="H68" i="28"/>
  <c r="I68" i="28"/>
  <c r="H70" i="28"/>
  <c r="I70" i="28"/>
  <c r="H72" i="28"/>
  <c r="I72" i="28"/>
  <c r="I18" i="32"/>
  <c r="H115" i="46"/>
  <c r="C62" i="46"/>
  <c r="H63" i="46"/>
  <c r="I14" i="56"/>
  <c r="U110" i="61"/>
  <c r="P95" i="61"/>
  <c r="U95" i="61"/>
  <c r="U75" i="61"/>
  <c r="P42" i="61"/>
  <c r="U42" i="61"/>
  <c r="P38" i="61"/>
  <c r="U38" i="61"/>
  <c r="P27" i="61"/>
  <c r="T27" i="61"/>
  <c r="U27" i="61"/>
  <c r="P22" i="61"/>
  <c r="T22" i="61"/>
  <c r="U22" i="61"/>
  <c r="P21" i="61"/>
  <c r="T21" i="61"/>
  <c r="U21" i="61"/>
  <c r="P17" i="61"/>
  <c r="T17" i="61"/>
  <c r="P104" i="61"/>
  <c r="P39" i="61"/>
  <c r="U39" i="61"/>
  <c r="P19" i="61"/>
  <c r="T19" i="61"/>
  <c r="U19" i="61"/>
  <c r="P16" i="61"/>
  <c r="T16" i="61"/>
  <c r="U16" i="61"/>
  <c r="P15" i="61"/>
  <c r="T15" i="61"/>
  <c r="P13" i="61"/>
  <c r="P103" i="61"/>
  <c r="U74" i="61"/>
  <c r="P40" i="61"/>
  <c r="U40" i="61"/>
  <c r="U109" i="61"/>
  <c r="P37" i="61"/>
  <c r="P28" i="61"/>
  <c r="T28" i="61"/>
  <c r="U28" i="61"/>
  <c r="P26" i="61"/>
  <c r="T26" i="61"/>
  <c r="U26" i="61"/>
  <c r="P24" i="61"/>
  <c r="T24" i="61"/>
  <c r="U24" i="61"/>
  <c r="P14" i="61"/>
  <c r="T14" i="61"/>
  <c r="U14" i="61"/>
  <c r="U108" i="61"/>
  <c r="P23" i="61"/>
  <c r="T23" i="61"/>
  <c r="U23" i="61"/>
  <c r="P20" i="61"/>
  <c r="T20" i="61"/>
  <c r="U20" i="61"/>
  <c r="P105" i="61"/>
  <c r="P25" i="61"/>
  <c r="T25" i="61"/>
  <c r="U25" i="61"/>
  <c r="P41" i="61"/>
  <c r="U41" i="61"/>
  <c r="P18" i="61"/>
  <c r="T18" i="61"/>
  <c r="U18" i="61"/>
  <c r="H115" i="20"/>
  <c r="C62" i="20"/>
  <c r="H63" i="20"/>
  <c r="C87" i="37"/>
  <c r="H115" i="21"/>
  <c r="C62" i="21"/>
  <c r="H63" i="21"/>
  <c r="U110" i="14"/>
  <c r="P104" i="14"/>
  <c r="U104" i="14"/>
  <c r="P41" i="14"/>
  <c r="R43" i="14"/>
  <c r="U41" i="14"/>
  <c r="P38" i="14"/>
  <c r="U38" i="14"/>
  <c r="P20" i="14"/>
  <c r="T20" i="14"/>
  <c r="U20" i="14"/>
  <c r="P17" i="14"/>
  <c r="T17" i="14"/>
  <c r="U108" i="14"/>
  <c r="P37" i="14"/>
  <c r="P28" i="14"/>
  <c r="T28" i="14"/>
  <c r="U28" i="14"/>
  <c r="P26" i="14"/>
  <c r="T26" i="14"/>
  <c r="U26" i="14"/>
  <c r="P23" i="14"/>
  <c r="T23" i="14"/>
  <c r="U23" i="14"/>
  <c r="P21" i="14"/>
  <c r="T21" i="14"/>
  <c r="U21" i="14"/>
  <c r="P105" i="14"/>
  <c r="U105" i="14"/>
  <c r="U75" i="14"/>
  <c r="P40" i="14"/>
  <c r="U40" i="14"/>
  <c r="P25" i="14"/>
  <c r="T25" i="14"/>
  <c r="U25" i="14"/>
  <c r="P18" i="14"/>
  <c r="T18" i="14"/>
  <c r="U18" i="14"/>
  <c r="P16" i="14"/>
  <c r="T16" i="14"/>
  <c r="U16" i="14"/>
  <c r="P14" i="14"/>
  <c r="T14" i="14"/>
  <c r="U14" i="14"/>
  <c r="P95" i="14"/>
  <c r="U74" i="14"/>
  <c r="P39" i="14"/>
  <c r="U39" i="14"/>
  <c r="P27" i="14"/>
  <c r="T27" i="14"/>
  <c r="U27" i="14"/>
  <c r="P22" i="14"/>
  <c r="T22" i="14"/>
  <c r="U22" i="14"/>
  <c r="P13" i="14"/>
  <c r="U109" i="14"/>
  <c r="P103" i="14"/>
  <c r="P19" i="14"/>
  <c r="T19" i="14"/>
  <c r="U19" i="14"/>
  <c r="P42" i="14"/>
  <c r="U42" i="14"/>
  <c r="P24" i="14"/>
  <c r="T24" i="14"/>
  <c r="U24" i="14"/>
  <c r="P15" i="14"/>
  <c r="T15" i="14"/>
  <c r="P104" i="49"/>
  <c r="U75" i="49"/>
  <c r="P42" i="49"/>
  <c r="U42" i="49"/>
  <c r="P38" i="49"/>
  <c r="U38" i="49"/>
  <c r="P24" i="49"/>
  <c r="T24" i="49"/>
  <c r="U24" i="49"/>
  <c r="P20" i="49"/>
  <c r="T20" i="49"/>
  <c r="U20" i="49"/>
  <c r="U29" i="49"/>
  <c r="P17" i="49"/>
  <c r="T17" i="49"/>
  <c r="P14" i="49"/>
  <c r="T14" i="49"/>
  <c r="U14" i="49"/>
  <c r="U108" i="49"/>
  <c r="P41" i="49"/>
  <c r="U41" i="49"/>
  <c r="P22" i="49"/>
  <c r="T22" i="49"/>
  <c r="U22" i="49"/>
  <c r="P21" i="49"/>
  <c r="T21" i="49"/>
  <c r="U21" i="49"/>
  <c r="P18" i="49"/>
  <c r="T18" i="49"/>
  <c r="U18" i="49"/>
  <c r="U74" i="49"/>
  <c r="P40" i="49"/>
  <c r="U40" i="49"/>
  <c r="P27" i="49"/>
  <c r="T27" i="49"/>
  <c r="U27" i="49"/>
  <c r="P26" i="49"/>
  <c r="T26" i="49"/>
  <c r="U26" i="49"/>
  <c r="P19" i="49"/>
  <c r="T19" i="49"/>
  <c r="U19" i="49"/>
  <c r="U110" i="49"/>
  <c r="P37" i="49"/>
  <c r="P28" i="49"/>
  <c r="T28" i="49"/>
  <c r="U28" i="49"/>
  <c r="U109" i="49"/>
  <c r="P16" i="49"/>
  <c r="T16" i="49"/>
  <c r="U16" i="49"/>
  <c r="P105" i="49"/>
  <c r="U105" i="49"/>
  <c r="P103" i="49"/>
  <c r="P95" i="49"/>
  <c r="U95" i="49"/>
  <c r="P23" i="49"/>
  <c r="T23" i="49"/>
  <c r="U23" i="49"/>
  <c r="P39" i="49"/>
  <c r="U39" i="49"/>
  <c r="P25" i="49"/>
  <c r="T25" i="49"/>
  <c r="U25" i="49"/>
  <c r="P15" i="49"/>
  <c r="T15" i="49"/>
  <c r="P13" i="49"/>
  <c r="H14" i="24"/>
  <c r="I14" i="24"/>
  <c r="J14" i="24"/>
  <c r="H29" i="31"/>
  <c r="T13" i="39"/>
  <c r="P29" i="39"/>
  <c r="P62" i="39"/>
  <c r="T63" i="39"/>
  <c r="C88" i="37"/>
  <c r="H88" i="37"/>
  <c r="H115" i="55"/>
  <c r="C62" i="55"/>
  <c r="H63" i="55"/>
  <c r="H72" i="53"/>
  <c r="I72" i="53"/>
  <c r="H71" i="53"/>
  <c r="I71" i="53"/>
  <c r="C87" i="22"/>
  <c r="H87" i="22"/>
  <c r="H29" i="22"/>
  <c r="H115" i="34"/>
  <c r="C62" i="34"/>
  <c r="H63" i="34"/>
  <c r="H115" i="56"/>
  <c r="C62" i="56"/>
  <c r="H63" i="56"/>
  <c r="H115" i="52"/>
  <c r="C62" i="52"/>
  <c r="H63" i="52"/>
  <c r="H70" i="14"/>
  <c r="I70" i="14"/>
  <c r="H73" i="49"/>
  <c r="I73" i="49"/>
  <c r="H70" i="49"/>
  <c r="I70" i="49"/>
  <c r="H72" i="49"/>
  <c r="I72" i="49"/>
  <c r="H71" i="49"/>
  <c r="I71" i="49"/>
  <c r="H68" i="49"/>
  <c r="I68" i="49"/>
  <c r="H115" i="48"/>
  <c r="C62" i="48"/>
  <c r="H63" i="48"/>
  <c r="T87" i="41"/>
  <c r="U17" i="40"/>
  <c r="O88" i="40"/>
  <c r="T88" i="40"/>
  <c r="E29" i="24"/>
  <c r="H13" i="24"/>
  <c r="U13" i="41"/>
  <c r="O86" i="41"/>
  <c r="O89" i="41"/>
  <c r="T29" i="41"/>
  <c r="R45" i="41"/>
  <c r="P65" i="41"/>
  <c r="T66" i="41"/>
  <c r="O87" i="47"/>
  <c r="T87" i="47"/>
  <c r="U15" i="47"/>
  <c r="U15" i="45"/>
  <c r="O87" i="45"/>
  <c r="T87" i="45"/>
  <c r="U110" i="25"/>
  <c r="U75" i="25"/>
  <c r="P40" i="25"/>
  <c r="U40" i="25"/>
  <c r="P25" i="25"/>
  <c r="T25" i="25"/>
  <c r="U25" i="25"/>
  <c r="P21" i="25"/>
  <c r="T21" i="25"/>
  <c r="U21" i="25"/>
  <c r="P17" i="25"/>
  <c r="T17" i="25"/>
  <c r="P13" i="25"/>
  <c r="P104" i="25"/>
  <c r="P39" i="25"/>
  <c r="U39" i="25"/>
  <c r="P27" i="25"/>
  <c r="T27" i="25"/>
  <c r="U27" i="25"/>
  <c r="P24" i="25"/>
  <c r="T24" i="25"/>
  <c r="U24" i="25"/>
  <c r="P19" i="25"/>
  <c r="T19" i="25"/>
  <c r="U19" i="25"/>
  <c r="P16" i="25"/>
  <c r="T16" i="25"/>
  <c r="U16" i="25"/>
  <c r="U109" i="25"/>
  <c r="P38" i="25"/>
  <c r="U38" i="25"/>
  <c r="P22" i="25"/>
  <c r="T22" i="25"/>
  <c r="U22" i="25"/>
  <c r="P14" i="25"/>
  <c r="T14" i="25"/>
  <c r="U14" i="25"/>
  <c r="U108" i="25"/>
  <c r="P103" i="25"/>
  <c r="U74" i="25"/>
  <c r="P42" i="25"/>
  <c r="U42" i="25"/>
  <c r="P37" i="25"/>
  <c r="P28" i="25"/>
  <c r="T28" i="25"/>
  <c r="U28" i="25"/>
  <c r="P23" i="25"/>
  <c r="T23" i="25"/>
  <c r="U23" i="25"/>
  <c r="P20" i="25"/>
  <c r="T20" i="25"/>
  <c r="U20" i="25"/>
  <c r="P15" i="25"/>
  <c r="T15" i="25"/>
  <c r="P95" i="25"/>
  <c r="U95" i="25"/>
  <c r="P26" i="25"/>
  <c r="T26" i="25"/>
  <c r="U26" i="25"/>
  <c r="P105" i="25"/>
  <c r="U105" i="25"/>
  <c r="P41" i="25"/>
  <c r="U41" i="25"/>
  <c r="P18" i="25"/>
  <c r="T18" i="25"/>
  <c r="U18" i="25"/>
  <c r="O88" i="39"/>
  <c r="U17" i="39"/>
  <c r="U109" i="53"/>
  <c r="P95" i="53"/>
  <c r="U95" i="53"/>
  <c r="U74" i="53"/>
  <c r="P39" i="53"/>
  <c r="P27" i="53"/>
  <c r="T27" i="53"/>
  <c r="U27" i="53"/>
  <c r="P23" i="53"/>
  <c r="T23" i="53"/>
  <c r="U23" i="53"/>
  <c r="P19" i="53"/>
  <c r="T19" i="53"/>
  <c r="U19" i="53"/>
  <c r="P15" i="53"/>
  <c r="T15" i="53"/>
  <c r="P105" i="53"/>
  <c r="P41" i="53"/>
  <c r="U41" i="53"/>
  <c r="U108" i="53"/>
  <c r="P104" i="53"/>
  <c r="P40" i="53"/>
  <c r="U40" i="53"/>
  <c r="P18" i="53"/>
  <c r="T18" i="53"/>
  <c r="U18" i="53"/>
  <c r="U75" i="53"/>
  <c r="P25" i="53"/>
  <c r="T25" i="53"/>
  <c r="U25" i="53"/>
  <c r="P21" i="53"/>
  <c r="T21" i="53"/>
  <c r="U21" i="53"/>
  <c r="P13" i="53"/>
  <c r="U110" i="53"/>
  <c r="P103" i="53"/>
  <c r="P42" i="53"/>
  <c r="U42" i="53"/>
  <c r="P22" i="53"/>
  <c r="T22" i="53"/>
  <c r="U22" i="53"/>
  <c r="P14" i="53"/>
  <c r="T14" i="53"/>
  <c r="U14" i="53"/>
  <c r="P24" i="53"/>
  <c r="T24" i="53"/>
  <c r="U24" i="53"/>
  <c r="P16" i="53"/>
  <c r="T16" i="53"/>
  <c r="U16" i="53"/>
  <c r="P38" i="53"/>
  <c r="U38" i="53"/>
  <c r="P28" i="53"/>
  <c r="T28" i="53"/>
  <c r="U28" i="53"/>
  <c r="P26" i="53"/>
  <c r="T26" i="53"/>
  <c r="U26" i="53"/>
  <c r="P37" i="53"/>
  <c r="P20" i="53"/>
  <c r="T20" i="53"/>
  <c r="U20" i="53"/>
  <c r="P17" i="53"/>
  <c r="T17" i="53"/>
  <c r="H73" i="57"/>
  <c r="I73" i="57"/>
  <c r="H70" i="57"/>
  <c r="I70" i="57"/>
  <c r="H72" i="57"/>
  <c r="I72" i="57"/>
  <c r="T70" i="18"/>
  <c r="U70" i="18"/>
  <c r="T68" i="18"/>
  <c r="U68" i="18"/>
  <c r="R43" i="36"/>
  <c r="R45" i="36"/>
  <c r="P65" i="36"/>
  <c r="T66" i="36"/>
  <c r="T81" i="36"/>
  <c r="U81" i="36"/>
  <c r="O88" i="36"/>
  <c r="T88" i="36"/>
  <c r="U17" i="36"/>
  <c r="O87" i="36"/>
  <c r="T87" i="36"/>
  <c r="U15" i="36"/>
  <c r="I15" i="24"/>
  <c r="J16" i="24"/>
  <c r="H16" i="24"/>
  <c r="I16" i="24"/>
  <c r="P29" i="47"/>
  <c r="P62" i="47"/>
  <c r="T63" i="47"/>
  <c r="T13" i="47"/>
  <c r="O88" i="47"/>
  <c r="U17" i="47"/>
  <c r="U37" i="47"/>
  <c r="H115" i="13"/>
  <c r="C62" i="13"/>
  <c r="H63" i="13"/>
  <c r="U37" i="45"/>
  <c r="R43" i="45"/>
  <c r="R45" i="45"/>
  <c r="P65" i="45"/>
  <c r="T13" i="45"/>
  <c r="P29" i="45"/>
  <c r="P62" i="45"/>
  <c r="T63" i="45"/>
  <c r="H70" i="23"/>
  <c r="I70" i="23"/>
  <c r="H71" i="23"/>
  <c r="I71" i="23"/>
  <c r="H73" i="23"/>
  <c r="I73" i="23"/>
  <c r="H68" i="23"/>
  <c r="I68" i="23"/>
  <c r="H72" i="23"/>
  <c r="I72" i="23"/>
  <c r="H115" i="17"/>
  <c r="C62" i="17"/>
  <c r="H63" i="17"/>
  <c r="H115" i="58"/>
  <c r="C62" i="58"/>
  <c r="H86" i="19"/>
  <c r="O87" i="39"/>
  <c r="U15" i="39"/>
  <c r="R43" i="39"/>
  <c r="R45" i="39"/>
  <c r="P65" i="39"/>
  <c r="T66" i="39"/>
  <c r="U37" i="39"/>
  <c r="O86" i="18"/>
  <c r="O89" i="18"/>
  <c r="U13" i="18"/>
  <c r="T29" i="18"/>
  <c r="H73" i="42"/>
  <c r="I73" i="42"/>
  <c r="H68" i="42"/>
  <c r="I68" i="42"/>
  <c r="H71" i="42"/>
  <c r="I71" i="42"/>
  <c r="H72" i="42"/>
  <c r="I72" i="42"/>
  <c r="H70" i="42"/>
  <c r="I70" i="42"/>
  <c r="H68" i="16"/>
  <c r="I68" i="16"/>
  <c r="H70" i="16"/>
  <c r="I70" i="16"/>
  <c r="H72" i="16"/>
  <c r="I72" i="16"/>
  <c r="H73" i="16"/>
  <c r="I73" i="16"/>
  <c r="H71" i="16"/>
  <c r="I71" i="16"/>
  <c r="H68" i="15"/>
  <c r="I68" i="15"/>
  <c r="H70" i="15"/>
  <c r="I70" i="15"/>
  <c r="H71" i="15"/>
  <c r="I71" i="15"/>
  <c r="H73" i="15"/>
  <c r="I73" i="15"/>
  <c r="H72" i="15"/>
  <c r="I72" i="15"/>
  <c r="O87" i="44"/>
  <c r="U15" i="44"/>
  <c r="T13" i="44"/>
  <c r="P29" i="44"/>
  <c r="P62" i="44"/>
  <c r="T63" i="44"/>
  <c r="O88" i="44"/>
  <c r="T88" i="44"/>
  <c r="U17" i="44"/>
  <c r="H72" i="7"/>
  <c r="I72" i="7"/>
  <c r="H68" i="7"/>
  <c r="I68" i="7"/>
  <c r="H71" i="7"/>
  <c r="I71" i="7"/>
  <c r="H70" i="7"/>
  <c r="I70" i="7"/>
  <c r="H73" i="7"/>
  <c r="I73" i="7"/>
  <c r="U108" i="57"/>
  <c r="P104" i="57"/>
  <c r="U104" i="57"/>
  <c r="P95" i="57"/>
  <c r="U74" i="57"/>
  <c r="P41" i="57"/>
  <c r="U41" i="57"/>
  <c r="P37" i="57"/>
  <c r="P28" i="57"/>
  <c r="T28" i="57"/>
  <c r="U28" i="57"/>
  <c r="P24" i="57"/>
  <c r="T24" i="57"/>
  <c r="U24" i="57"/>
  <c r="P21" i="57"/>
  <c r="T21" i="57"/>
  <c r="U21" i="57"/>
  <c r="P15" i="57"/>
  <c r="T15" i="57"/>
  <c r="P105" i="57"/>
  <c r="P103" i="57"/>
  <c r="U75" i="57"/>
  <c r="P42" i="57"/>
  <c r="U42" i="57"/>
  <c r="P19" i="57"/>
  <c r="T19" i="57"/>
  <c r="U19" i="57"/>
  <c r="P40" i="57"/>
  <c r="U40" i="57"/>
  <c r="P27" i="57"/>
  <c r="T27" i="57"/>
  <c r="U27" i="57"/>
  <c r="P16" i="57"/>
  <c r="T16" i="57"/>
  <c r="U16" i="57"/>
  <c r="U110" i="57"/>
  <c r="P20" i="57"/>
  <c r="T20" i="57"/>
  <c r="U20" i="57"/>
  <c r="P18" i="57"/>
  <c r="T18" i="57"/>
  <c r="U18" i="57"/>
  <c r="U109" i="57"/>
  <c r="P39" i="57"/>
  <c r="U39" i="57"/>
  <c r="P26" i="57"/>
  <c r="T26" i="57"/>
  <c r="U26" i="57"/>
  <c r="P22" i="57"/>
  <c r="T22" i="57"/>
  <c r="U22" i="57"/>
  <c r="P14" i="57"/>
  <c r="T14" i="57"/>
  <c r="U14" i="57"/>
  <c r="P23" i="57"/>
  <c r="T23" i="57"/>
  <c r="U23" i="57"/>
  <c r="P38" i="57"/>
  <c r="U38" i="57"/>
  <c r="P25" i="57"/>
  <c r="T25" i="57"/>
  <c r="U25" i="57"/>
  <c r="P17" i="57"/>
  <c r="T17" i="57"/>
  <c r="P13" i="57"/>
  <c r="T70" i="51"/>
  <c r="U70" i="51"/>
  <c r="T71" i="51"/>
  <c r="T73" i="51"/>
  <c r="T72" i="51"/>
  <c r="U72" i="51"/>
  <c r="T68" i="51"/>
  <c r="U68" i="51"/>
  <c r="U110" i="33"/>
  <c r="P95" i="33"/>
  <c r="U95" i="33"/>
  <c r="P40" i="33"/>
  <c r="U40" i="33"/>
  <c r="P25" i="33"/>
  <c r="T25" i="33"/>
  <c r="U25" i="33"/>
  <c r="P20" i="33"/>
  <c r="T20" i="33"/>
  <c r="U20" i="33"/>
  <c r="P16" i="33"/>
  <c r="T16" i="33"/>
  <c r="U16" i="33"/>
  <c r="P13" i="33"/>
  <c r="P41" i="33"/>
  <c r="U41" i="33"/>
  <c r="P26" i="33"/>
  <c r="T26" i="33"/>
  <c r="U26" i="33"/>
  <c r="P23" i="33"/>
  <c r="T23" i="33"/>
  <c r="U23" i="33"/>
  <c r="P18" i="33"/>
  <c r="T18" i="33"/>
  <c r="U18" i="33"/>
  <c r="P15" i="33"/>
  <c r="T15" i="33"/>
  <c r="P104" i="33"/>
  <c r="U104" i="33"/>
  <c r="P37" i="33"/>
  <c r="P28" i="33"/>
  <c r="T28" i="33"/>
  <c r="U28" i="33"/>
  <c r="P21" i="33"/>
  <c r="T21" i="33"/>
  <c r="U21" i="33"/>
  <c r="P19" i="33"/>
  <c r="T19" i="33"/>
  <c r="U19" i="33"/>
  <c r="P17" i="33"/>
  <c r="T17" i="33"/>
  <c r="U109" i="33"/>
  <c r="P103" i="33"/>
  <c r="U103" i="33"/>
  <c r="U75" i="33"/>
  <c r="P42" i="33"/>
  <c r="U42" i="33"/>
  <c r="P24" i="33"/>
  <c r="T24" i="33"/>
  <c r="U24" i="33"/>
  <c r="P22" i="33"/>
  <c r="T22" i="33"/>
  <c r="U22" i="33"/>
  <c r="P14" i="33"/>
  <c r="T14" i="33"/>
  <c r="U14" i="33"/>
  <c r="U108" i="33"/>
  <c r="U74" i="33"/>
  <c r="P39" i="33"/>
  <c r="U39" i="33"/>
  <c r="P27" i="33"/>
  <c r="T27" i="33"/>
  <c r="U27" i="33"/>
  <c r="P38" i="33"/>
  <c r="U38" i="33"/>
  <c r="P105" i="33"/>
  <c r="U105" i="33"/>
  <c r="H115" i="27"/>
  <c r="C62" i="27"/>
  <c r="H63" i="27"/>
  <c r="U15" i="59"/>
  <c r="O87" i="59"/>
  <c r="T87" i="59"/>
  <c r="U109" i="28"/>
  <c r="P40" i="28"/>
  <c r="U40" i="28"/>
  <c r="P24" i="28"/>
  <c r="T24" i="28"/>
  <c r="U24" i="28"/>
  <c r="P14" i="28"/>
  <c r="T14" i="28"/>
  <c r="U14" i="28"/>
  <c r="U110" i="28"/>
  <c r="U74" i="28"/>
  <c r="P41" i="28"/>
  <c r="U41" i="28"/>
  <c r="P26" i="28"/>
  <c r="T26" i="28"/>
  <c r="U26" i="28"/>
  <c r="P23" i="28"/>
  <c r="T23" i="28"/>
  <c r="U23" i="28"/>
  <c r="P20" i="28"/>
  <c r="T20" i="28"/>
  <c r="U20" i="28"/>
  <c r="P16" i="28"/>
  <c r="T16" i="28"/>
  <c r="U16" i="28"/>
  <c r="P15" i="28"/>
  <c r="T15" i="28"/>
  <c r="P95" i="28"/>
  <c r="U75" i="28"/>
  <c r="P38" i="28"/>
  <c r="U38" i="28"/>
  <c r="P27" i="28"/>
  <c r="T27" i="28"/>
  <c r="U27" i="28"/>
  <c r="P25" i="28"/>
  <c r="T25" i="28"/>
  <c r="U25" i="28"/>
  <c r="P21" i="28"/>
  <c r="T21" i="28"/>
  <c r="U21" i="28"/>
  <c r="P13" i="28"/>
  <c r="P105" i="28"/>
  <c r="U105" i="28"/>
  <c r="P103" i="28"/>
  <c r="P37" i="28"/>
  <c r="U37" i="28"/>
  <c r="P28" i="28"/>
  <c r="T28" i="28"/>
  <c r="U28" i="28"/>
  <c r="P42" i="28"/>
  <c r="U42" i="28"/>
  <c r="P22" i="28"/>
  <c r="T22" i="28"/>
  <c r="U22" i="28"/>
  <c r="P19" i="28"/>
  <c r="T19" i="28"/>
  <c r="U19" i="28"/>
  <c r="P18" i="28"/>
  <c r="T18" i="28"/>
  <c r="U18" i="28"/>
  <c r="P17" i="28"/>
  <c r="T17" i="28"/>
  <c r="U108" i="28"/>
  <c r="P39" i="28"/>
  <c r="U39" i="28"/>
  <c r="P104" i="28"/>
  <c r="H115" i="37"/>
  <c r="C62" i="37"/>
  <c r="H63" i="37"/>
  <c r="I13" i="50"/>
  <c r="H115" i="26"/>
  <c r="C62" i="26"/>
  <c r="H63" i="26"/>
  <c r="I16" i="38"/>
  <c r="H115" i="43"/>
  <c r="C62" i="43"/>
  <c r="H63" i="43"/>
  <c r="H70" i="54"/>
  <c r="I70" i="54"/>
  <c r="H71" i="54"/>
  <c r="I71" i="54"/>
  <c r="H72" i="54"/>
  <c r="I72" i="54"/>
  <c r="H73" i="54"/>
  <c r="I73" i="54"/>
  <c r="H68" i="54"/>
  <c r="I68" i="54"/>
  <c r="C88" i="55"/>
  <c r="U110" i="30"/>
  <c r="U75" i="30"/>
  <c r="P40" i="30"/>
  <c r="U40" i="30"/>
  <c r="P25" i="30"/>
  <c r="T25" i="30"/>
  <c r="U25" i="30"/>
  <c r="P21" i="30"/>
  <c r="T21" i="30"/>
  <c r="U21" i="30"/>
  <c r="P17" i="30"/>
  <c r="T17" i="30"/>
  <c r="P105" i="30"/>
  <c r="U74" i="30"/>
  <c r="P41" i="30"/>
  <c r="U41" i="30"/>
  <c r="P26" i="30"/>
  <c r="T26" i="30"/>
  <c r="U26" i="30"/>
  <c r="P14" i="30"/>
  <c r="T14" i="30"/>
  <c r="U14" i="30"/>
  <c r="U109" i="30"/>
  <c r="P103" i="30"/>
  <c r="U103" i="30"/>
  <c r="P95" i="30"/>
  <c r="P37" i="30"/>
  <c r="P28" i="30"/>
  <c r="T28" i="30"/>
  <c r="U28" i="30"/>
  <c r="P19" i="30"/>
  <c r="T19" i="30"/>
  <c r="U19" i="30"/>
  <c r="U108" i="30"/>
  <c r="P42" i="30"/>
  <c r="U42" i="30"/>
  <c r="P24" i="30"/>
  <c r="T24" i="30"/>
  <c r="U24" i="30"/>
  <c r="P22" i="30"/>
  <c r="T22" i="30"/>
  <c r="U22" i="30"/>
  <c r="P16" i="30"/>
  <c r="T16" i="30"/>
  <c r="U16" i="30"/>
  <c r="P39" i="30"/>
  <c r="U39" i="30"/>
  <c r="P27" i="30"/>
  <c r="T27" i="30"/>
  <c r="U27" i="30"/>
  <c r="P20" i="30"/>
  <c r="T20" i="30"/>
  <c r="U20" i="30"/>
  <c r="P18" i="30"/>
  <c r="T18" i="30"/>
  <c r="U18" i="30"/>
  <c r="P104" i="30"/>
  <c r="P13" i="30"/>
  <c r="P23" i="30"/>
  <c r="T23" i="30"/>
  <c r="U23" i="30"/>
  <c r="P15" i="30"/>
  <c r="T15" i="30"/>
  <c r="P38" i="30"/>
  <c r="H115" i="32"/>
  <c r="C62" i="32"/>
  <c r="H63" i="32"/>
  <c r="H86" i="47"/>
  <c r="C88" i="13"/>
  <c r="T88" i="39"/>
  <c r="I14" i="29"/>
  <c r="H29" i="29"/>
  <c r="I18" i="46"/>
  <c r="P95" i="7"/>
  <c r="U95" i="7"/>
  <c r="U75" i="7"/>
  <c r="P104" i="7"/>
  <c r="U110" i="7"/>
  <c r="P40" i="7"/>
  <c r="U40" i="7"/>
  <c r="P16" i="7"/>
  <c r="T16" i="7"/>
  <c r="U16" i="7"/>
  <c r="P22" i="7"/>
  <c r="T22" i="7"/>
  <c r="U22" i="7"/>
  <c r="P18" i="7"/>
  <c r="T18" i="7"/>
  <c r="U18" i="7"/>
  <c r="P105" i="7"/>
  <c r="U109" i="7"/>
  <c r="P28" i="7"/>
  <c r="T28" i="7"/>
  <c r="U28" i="7"/>
  <c r="P38" i="7"/>
  <c r="U38" i="7"/>
  <c r="P25" i="7"/>
  <c r="T25" i="7"/>
  <c r="U25" i="7"/>
  <c r="P20" i="7"/>
  <c r="T20" i="7"/>
  <c r="U20" i="7"/>
  <c r="P19" i="7"/>
  <c r="T19" i="7"/>
  <c r="U19" i="7"/>
  <c r="U108" i="7"/>
  <c r="P17" i="7"/>
  <c r="T17" i="7"/>
  <c r="P24" i="7"/>
  <c r="T24" i="7"/>
  <c r="U24" i="7"/>
  <c r="P23" i="7"/>
  <c r="T23" i="7"/>
  <c r="U23" i="7"/>
  <c r="U74" i="7"/>
  <c r="P103" i="7"/>
  <c r="U103" i="7"/>
  <c r="P41" i="7"/>
  <c r="U41" i="7"/>
  <c r="P14" i="7"/>
  <c r="T14" i="7"/>
  <c r="U14" i="7"/>
  <c r="P39" i="7"/>
  <c r="U39" i="7"/>
  <c r="P37" i="7"/>
  <c r="R43" i="7"/>
  <c r="R45" i="7"/>
  <c r="P65" i="7"/>
  <c r="T66" i="7"/>
  <c r="P21" i="7"/>
  <c r="T21" i="7"/>
  <c r="U21" i="7"/>
  <c r="P26" i="7"/>
  <c r="T26" i="7"/>
  <c r="U26" i="7"/>
  <c r="P42" i="7"/>
  <c r="U42" i="7"/>
  <c r="P13" i="7"/>
  <c r="P15" i="7"/>
  <c r="T15" i="7"/>
  <c r="P27" i="7"/>
  <c r="T27" i="7"/>
  <c r="U27" i="7"/>
  <c r="H115" i="38"/>
  <c r="C62" i="38"/>
  <c r="H63" i="38"/>
  <c r="U17" i="59"/>
  <c r="O88" i="59"/>
  <c r="T73" i="18"/>
  <c r="U73" i="18"/>
  <c r="U17" i="45"/>
  <c r="O88" i="45"/>
  <c r="P29" i="36"/>
  <c r="P62" i="36"/>
  <c r="T63" i="36"/>
  <c r="T13" i="36"/>
  <c r="C87" i="19"/>
  <c r="H87" i="19"/>
  <c r="I16" i="19"/>
  <c r="H115" i="31"/>
  <c r="C62" i="31"/>
  <c r="H63" i="31"/>
  <c r="R43" i="40"/>
  <c r="U37" i="40"/>
  <c r="J18" i="24"/>
  <c r="H18" i="24"/>
  <c r="I18" i="24"/>
  <c r="C62" i="29"/>
  <c r="H63" i="29"/>
  <c r="H115" i="29"/>
  <c r="U75" i="23"/>
  <c r="P42" i="23"/>
  <c r="U42" i="23"/>
  <c r="P17" i="23"/>
  <c r="T17" i="23"/>
  <c r="P14" i="23"/>
  <c r="T14" i="23"/>
  <c r="U14" i="23"/>
  <c r="P13" i="23"/>
  <c r="P104" i="23"/>
  <c r="P41" i="23"/>
  <c r="U41" i="23"/>
  <c r="P26" i="23"/>
  <c r="T26" i="23"/>
  <c r="U26" i="23"/>
  <c r="P15" i="23"/>
  <c r="T15" i="23"/>
  <c r="U110" i="23"/>
  <c r="U109" i="23"/>
  <c r="U108" i="23"/>
  <c r="U74" i="23"/>
  <c r="P37" i="23"/>
  <c r="P27" i="23"/>
  <c r="T27" i="23"/>
  <c r="U27" i="23"/>
  <c r="P21" i="23"/>
  <c r="T21" i="23"/>
  <c r="U21" i="23"/>
  <c r="P20" i="23"/>
  <c r="T20" i="23"/>
  <c r="U20" i="23"/>
  <c r="P19" i="23"/>
  <c r="T19" i="23"/>
  <c r="U19" i="23"/>
  <c r="P18" i="23"/>
  <c r="T18" i="23"/>
  <c r="U18" i="23"/>
  <c r="P22" i="23"/>
  <c r="T22" i="23"/>
  <c r="U22" i="23"/>
  <c r="P28" i="23"/>
  <c r="T28" i="23"/>
  <c r="U28" i="23"/>
  <c r="P23" i="23"/>
  <c r="T23" i="23"/>
  <c r="U23" i="23"/>
  <c r="P105" i="23"/>
  <c r="U105" i="23"/>
  <c r="P24" i="23"/>
  <c r="T24" i="23"/>
  <c r="U24" i="23"/>
  <c r="P16" i="23"/>
  <c r="T16" i="23"/>
  <c r="U16" i="23"/>
  <c r="P103" i="23"/>
  <c r="P95" i="23"/>
  <c r="U95" i="23"/>
  <c r="P25" i="23"/>
  <c r="T25" i="23"/>
  <c r="U25" i="23"/>
  <c r="C86" i="17"/>
  <c r="I13" i="17"/>
  <c r="C87" i="29"/>
  <c r="C89" i="29"/>
  <c r="H87" i="29"/>
  <c r="I89" i="29"/>
  <c r="I16" i="29"/>
  <c r="U106" i="39"/>
  <c r="U110" i="42"/>
  <c r="U74" i="42"/>
  <c r="P42" i="42"/>
  <c r="P40" i="42"/>
  <c r="P38" i="42"/>
  <c r="P24" i="42"/>
  <c r="T24" i="42"/>
  <c r="P23" i="42"/>
  <c r="T23" i="42"/>
  <c r="P105" i="42"/>
  <c r="P39" i="42"/>
  <c r="P28" i="42"/>
  <c r="T28" i="42"/>
  <c r="P21" i="42"/>
  <c r="T21" i="42"/>
  <c r="P104" i="42"/>
  <c r="U75" i="42"/>
  <c r="P41" i="42"/>
  <c r="U41" i="42"/>
  <c r="P22" i="42"/>
  <c r="T22" i="42"/>
  <c r="P18" i="42"/>
  <c r="T18" i="42"/>
  <c r="P15" i="42"/>
  <c r="T15" i="42"/>
  <c r="U108" i="42"/>
  <c r="P20" i="42"/>
  <c r="T20" i="42"/>
  <c r="P17" i="42"/>
  <c r="T17" i="42"/>
  <c r="P103" i="42"/>
  <c r="P95" i="42"/>
  <c r="U95" i="42"/>
  <c r="P37" i="42"/>
  <c r="P25" i="42"/>
  <c r="T25" i="42"/>
  <c r="P13" i="42"/>
  <c r="P27" i="42"/>
  <c r="T27" i="42"/>
  <c r="P26" i="42"/>
  <c r="T26" i="42"/>
  <c r="P19" i="42"/>
  <c r="T19" i="42"/>
  <c r="P16" i="42"/>
  <c r="T16" i="42"/>
  <c r="U109" i="42"/>
  <c r="P14" i="42"/>
  <c r="T14" i="42"/>
  <c r="U110" i="16"/>
  <c r="P104" i="16"/>
  <c r="U104" i="16"/>
  <c r="P42" i="16"/>
  <c r="U42" i="16"/>
  <c r="P40" i="16"/>
  <c r="U40" i="16"/>
  <c r="P38" i="16"/>
  <c r="U38" i="16"/>
  <c r="P26" i="16"/>
  <c r="T26" i="16"/>
  <c r="U26" i="16"/>
  <c r="P24" i="16"/>
  <c r="T24" i="16"/>
  <c r="U24" i="16"/>
  <c r="P22" i="16"/>
  <c r="T22" i="16"/>
  <c r="U22" i="16"/>
  <c r="P20" i="16"/>
  <c r="T20" i="16"/>
  <c r="U20" i="16"/>
  <c r="U109" i="16"/>
  <c r="U75" i="16"/>
  <c r="P39" i="16"/>
  <c r="U39" i="16"/>
  <c r="P28" i="16"/>
  <c r="T28" i="16"/>
  <c r="U28" i="16"/>
  <c r="P23" i="16"/>
  <c r="T23" i="16"/>
  <c r="U23" i="16"/>
  <c r="P16" i="16"/>
  <c r="T16" i="16"/>
  <c r="U16" i="16"/>
  <c r="P13" i="16"/>
  <c r="U108" i="16"/>
  <c r="P103" i="16"/>
  <c r="U103" i="16"/>
  <c r="P95" i="16"/>
  <c r="U74" i="16"/>
  <c r="P41" i="16"/>
  <c r="U41" i="16"/>
  <c r="P27" i="16"/>
  <c r="T27" i="16"/>
  <c r="U27" i="16"/>
  <c r="P25" i="16"/>
  <c r="T25" i="16"/>
  <c r="U25" i="16"/>
  <c r="P18" i="16"/>
  <c r="T18" i="16"/>
  <c r="U18" i="16"/>
  <c r="P105" i="16"/>
  <c r="P19" i="16"/>
  <c r="T19" i="16"/>
  <c r="U19" i="16"/>
  <c r="P15" i="16"/>
  <c r="T15" i="16"/>
  <c r="P17" i="16"/>
  <c r="T17" i="16"/>
  <c r="P21" i="16"/>
  <c r="T21" i="16"/>
  <c r="U21" i="16"/>
  <c r="P14" i="16"/>
  <c r="T14" i="16"/>
  <c r="U14" i="16"/>
  <c r="P37" i="16"/>
  <c r="H29" i="35"/>
  <c r="U109" i="15"/>
  <c r="P104" i="15"/>
  <c r="U74" i="15"/>
  <c r="P41" i="15"/>
  <c r="U41" i="15"/>
  <c r="P26" i="15"/>
  <c r="T26" i="15"/>
  <c r="U26" i="15"/>
  <c r="P24" i="15"/>
  <c r="T24" i="15"/>
  <c r="U24" i="15"/>
  <c r="P22" i="15"/>
  <c r="T22" i="15"/>
  <c r="U22" i="15"/>
  <c r="P20" i="15"/>
  <c r="T20" i="15"/>
  <c r="U20" i="15"/>
  <c r="P18" i="15"/>
  <c r="T18" i="15"/>
  <c r="U18" i="15"/>
  <c r="P16" i="15"/>
  <c r="T16" i="15"/>
  <c r="U16" i="15"/>
  <c r="P14" i="15"/>
  <c r="T14" i="15"/>
  <c r="U14" i="15"/>
  <c r="P42" i="15"/>
  <c r="U42" i="15"/>
  <c r="P19" i="15"/>
  <c r="T19" i="15"/>
  <c r="U19" i="15"/>
  <c r="P13" i="15"/>
  <c r="U110" i="15"/>
  <c r="P39" i="15"/>
  <c r="U39" i="15"/>
  <c r="P37" i="15"/>
  <c r="P21" i="15"/>
  <c r="T21" i="15"/>
  <c r="U21" i="15"/>
  <c r="U108" i="15"/>
  <c r="P28" i="15"/>
  <c r="T28" i="15"/>
  <c r="U28" i="15"/>
  <c r="P23" i="15"/>
  <c r="T23" i="15"/>
  <c r="U23" i="15"/>
  <c r="P15" i="15"/>
  <c r="T15" i="15"/>
  <c r="P40" i="15"/>
  <c r="U40" i="15"/>
  <c r="P105" i="15"/>
  <c r="P27" i="15"/>
  <c r="T27" i="15"/>
  <c r="U27" i="15"/>
  <c r="P17" i="15"/>
  <c r="T17" i="15"/>
  <c r="U75" i="15"/>
  <c r="P25" i="15"/>
  <c r="T25" i="15"/>
  <c r="U25" i="15"/>
  <c r="P103" i="15"/>
  <c r="P95" i="15"/>
  <c r="U95" i="15"/>
  <c r="P38" i="15"/>
  <c r="U38" i="15"/>
  <c r="H115" i="22"/>
  <c r="C62" i="22"/>
  <c r="H63" i="22"/>
  <c r="H115" i="35"/>
  <c r="C62" i="35"/>
  <c r="U37" i="59"/>
  <c r="H29" i="55"/>
  <c r="H115" i="50"/>
  <c r="C62" i="50"/>
  <c r="H63" i="50"/>
  <c r="C88" i="20"/>
  <c r="I18" i="20"/>
  <c r="H29" i="43"/>
  <c r="I18" i="21"/>
  <c r="H29" i="21"/>
  <c r="U109" i="54"/>
  <c r="P104" i="54"/>
  <c r="P42" i="54"/>
  <c r="P40" i="54"/>
  <c r="P38" i="54"/>
  <c r="P24" i="54"/>
  <c r="T24" i="54"/>
  <c r="P23" i="54"/>
  <c r="T23" i="54"/>
  <c r="P22" i="54"/>
  <c r="T22" i="54"/>
  <c r="P21" i="54"/>
  <c r="T21" i="54"/>
  <c r="U21" i="54"/>
  <c r="P20" i="54"/>
  <c r="T20" i="54"/>
  <c r="P19" i="54"/>
  <c r="T19" i="54"/>
  <c r="P18" i="54"/>
  <c r="T18" i="54"/>
  <c r="P17" i="54"/>
  <c r="T17" i="54"/>
  <c r="P16" i="54"/>
  <c r="T16" i="54"/>
  <c r="P15" i="54"/>
  <c r="T15" i="54"/>
  <c r="P14" i="54"/>
  <c r="T14" i="54"/>
  <c r="P13" i="54"/>
  <c r="U75" i="54"/>
  <c r="P41" i="54"/>
  <c r="U110" i="54"/>
  <c r="P103" i="54"/>
  <c r="P95" i="54"/>
  <c r="U95" i="54"/>
  <c r="U108" i="54"/>
  <c r="U74" i="54"/>
  <c r="P37" i="54"/>
  <c r="R43" i="54"/>
  <c r="P28" i="54"/>
  <c r="T28" i="54"/>
  <c r="P27" i="54"/>
  <c r="T27" i="54"/>
  <c r="U27" i="54"/>
  <c r="P26" i="54"/>
  <c r="T26" i="54"/>
  <c r="P105" i="54"/>
  <c r="P39" i="54"/>
  <c r="P25" i="54"/>
  <c r="T25" i="54"/>
  <c r="C88" i="31"/>
  <c r="H88" i="31"/>
  <c r="C87" i="32"/>
  <c r="H29" i="13"/>
  <c r="T81" i="41"/>
  <c r="U81" i="41"/>
  <c r="U15" i="53"/>
  <c r="O87" i="53"/>
  <c r="O87" i="25"/>
  <c r="T87" i="25"/>
  <c r="U15" i="25"/>
  <c r="R43" i="25"/>
  <c r="R45" i="25"/>
  <c r="P65" i="25"/>
  <c r="T66" i="25"/>
  <c r="U37" i="25"/>
  <c r="U17" i="25"/>
  <c r="O88" i="25"/>
  <c r="T88" i="25"/>
  <c r="H115" i="24"/>
  <c r="C62" i="24"/>
  <c r="H63" i="24"/>
  <c r="U109" i="48"/>
  <c r="P104" i="48"/>
  <c r="P105" i="48"/>
  <c r="U74" i="48"/>
  <c r="P40" i="48"/>
  <c r="P28" i="48"/>
  <c r="T28" i="48"/>
  <c r="P24" i="48"/>
  <c r="T24" i="48"/>
  <c r="U24" i="48"/>
  <c r="P20" i="48"/>
  <c r="T20" i="48"/>
  <c r="P16" i="48"/>
  <c r="T16" i="48"/>
  <c r="U110" i="48"/>
  <c r="P103" i="48"/>
  <c r="P95" i="48"/>
  <c r="U95" i="48"/>
  <c r="P42" i="48"/>
  <c r="P39" i="48"/>
  <c r="P25" i="48"/>
  <c r="T25" i="48"/>
  <c r="P22" i="48"/>
  <c r="T22" i="48"/>
  <c r="P17" i="48"/>
  <c r="T17" i="48"/>
  <c r="P14" i="48"/>
  <c r="T14" i="48"/>
  <c r="U108" i="48"/>
  <c r="U75" i="48"/>
  <c r="P38" i="48"/>
  <c r="P37" i="48"/>
  <c r="R43" i="48"/>
  <c r="R45" i="48"/>
  <c r="P65" i="48"/>
  <c r="P26" i="48"/>
  <c r="T26" i="48"/>
  <c r="P18" i="48"/>
  <c r="T18" i="48"/>
  <c r="U18" i="48"/>
  <c r="P41" i="48"/>
  <c r="P27" i="48"/>
  <c r="T27" i="48"/>
  <c r="P23" i="48"/>
  <c r="T23" i="48"/>
  <c r="P21" i="48"/>
  <c r="T21" i="48"/>
  <c r="P19" i="48"/>
  <c r="T19" i="48"/>
  <c r="P15" i="48"/>
  <c r="T15" i="48"/>
  <c r="P13" i="48"/>
  <c r="U110" i="52"/>
  <c r="P95" i="52"/>
  <c r="U95" i="52"/>
  <c r="U75" i="52"/>
  <c r="P42" i="52"/>
  <c r="U42" i="52"/>
  <c r="P25" i="52"/>
  <c r="T25" i="52"/>
  <c r="U25" i="52"/>
  <c r="P104" i="52"/>
  <c r="U104" i="52"/>
  <c r="P38" i="52"/>
  <c r="U38" i="52"/>
  <c r="P24" i="52"/>
  <c r="T24" i="52"/>
  <c r="U24" i="52"/>
  <c r="P15" i="52"/>
  <c r="T15" i="52"/>
  <c r="U74" i="52"/>
  <c r="P39" i="52"/>
  <c r="U39" i="52"/>
  <c r="P23" i="52"/>
  <c r="T23" i="52"/>
  <c r="U23" i="52"/>
  <c r="P22" i="52"/>
  <c r="T22" i="52"/>
  <c r="U22" i="52"/>
  <c r="P21" i="52"/>
  <c r="T21" i="52"/>
  <c r="U21" i="52"/>
  <c r="P20" i="52"/>
  <c r="T20" i="52"/>
  <c r="U20" i="52"/>
  <c r="P19" i="52"/>
  <c r="T19" i="52"/>
  <c r="U19" i="52"/>
  <c r="P18" i="52"/>
  <c r="T18" i="52"/>
  <c r="U18" i="52"/>
  <c r="P105" i="52"/>
  <c r="U105" i="52"/>
  <c r="P28" i="52"/>
  <c r="T28" i="52"/>
  <c r="U28" i="52"/>
  <c r="P26" i="52"/>
  <c r="T26" i="52"/>
  <c r="U26" i="52"/>
  <c r="P16" i="52"/>
  <c r="T16" i="52"/>
  <c r="U16" i="52"/>
  <c r="P13" i="52"/>
  <c r="P103" i="52"/>
  <c r="P40" i="52"/>
  <c r="U40" i="52"/>
  <c r="P14" i="52"/>
  <c r="T14" i="52"/>
  <c r="U14" i="52"/>
  <c r="U108" i="52"/>
  <c r="P37" i="52"/>
  <c r="U37" i="52"/>
  <c r="P41" i="52"/>
  <c r="U41" i="52"/>
  <c r="P17" i="52"/>
  <c r="T17" i="52"/>
  <c r="P27" i="52"/>
  <c r="T27" i="52"/>
  <c r="U27" i="52"/>
  <c r="U109" i="52"/>
  <c r="U110" i="56"/>
  <c r="P105" i="56"/>
  <c r="U75" i="56"/>
  <c r="P41" i="56"/>
  <c r="U41" i="56"/>
  <c r="P38" i="56"/>
  <c r="U38" i="56"/>
  <c r="P28" i="56"/>
  <c r="T28" i="56"/>
  <c r="U28" i="56"/>
  <c r="P27" i="56"/>
  <c r="T27" i="56"/>
  <c r="U27" i="56"/>
  <c r="P26" i="56"/>
  <c r="T26" i="56"/>
  <c r="U26" i="56"/>
  <c r="P20" i="56"/>
  <c r="T20" i="56"/>
  <c r="U20" i="56"/>
  <c r="P19" i="56"/>
  <c r="T19" i="56"/>
  <c r="U19" i="56"/>
  <c r="P18" i="56"/>
  <c r="T18" i="56"/>
  <c r="U18" i="56"/>
  <c r="P17" i="56"/>
  <c r="T17" i="56"/>
  <c r="P14" i="56"/>
  <c r="T14" i="56"/>
  <c r="U14" i="56"/>
  <c r="U108" i="56"/>
  <c r="P104" i="56"/>
  <c r="U104" i="56"/>
  <c r="U74" i="56"/>
  <c r="P42" i="56"/>
  <c r="U42" i="56"/>
  <c r="P25" i="56"/>
  <c r="T25" i="56"/>
  <c r="U25" i="56"/>
  <c r="P95" i="56"/>
  <c r="P37" i="56"/>
  <c r="P15" i="56"/>
  <c r="T15" i="56"/>
  <c r="P13" i="56"/>
  <c r="P39" i="56"/>
  <c r="U39" i="56"/>
  <c r="P23" i="56"/>
  <c r="T23" i="56"/>
  <c r="U23" i="56"/>
  <c r="P16" i="56"/>
  <c r="T16" i="56"/>
  <c r="U16" i="56"/>
  <c r="U109" i="56"/>
  <c r="P24" i="56"/>
  <c r="T24" i="56"/>
  <c r="U24" i="56"/>
  <c r="P21" i="56"/>
  <c r="T21" i="56"/>
  <c r="U21" i="56"/>
  <c r="P103" i="56"/>
  <c r="P40" i="56"/>
  <c r="U40" i="56"/>
  <c r="P22" i="56"/>
  <c r="T22" i="56"/>
  <c r="U22" i="56"/>
  <c r="T73" i="39"/>
  <c r="U73" i="39"/>
  <c r="T70" i="39"/>
  <c r="U70" i="39"/>
  <c r="T68" i="39"/>
  <c r="U68" i="39"/>
  <c r="T71" i="39"/>
  <c r="T72" i="39"/>
  <c r="U72" i="39"/>
  <c r="O87" i="14"/>
  <c r="T87" i="14"/>
  <c r="U15" i="14"/>
  <c r="H72" i="21"/>
  <c r="I72" i="21"/>
  <c r="H68" i="21"/>
  <c r="I68" i="21"/>
  <c r="H73" i="21"/>
  <c r="I73" i="21"/>
  <c r="H70" i="21"/>
  <c r="I70" i="21"/>
  <c r="H71" i="21"/>
  <c r="I71" i="21"/>
  <c r="T13" i="61"/>
  <c r="P29" i="61"/>
  <c r="P62" i="61"/>
  <c r="T63" i="61"/>
  <c r="C88" i="24"/>
  <c r="H88" i="24"/>
  <c r="T29" i="40"/>
  <c r="O86" i="40"/>
  <c r="U13" i="40"/>
  <c r="U29" i="40"/>
  <c r="T13" i="16"/>
  <c r="P29" i="16"/>
  <c r="P62" i="16"/>
  <c r="T63" i="16"/>
  <c r="H73" i="29"/>
  <c r="I73" i="29"/>
  <c r="H72" i="29"/>
  <c r="I72" i="29"/>
  <c r="H68" i="29"/>
  <c r="I68" i="29"/>
  <c r="H70" i="29"/>
  <c r="I70" i="29"/>
  <c r="H71" i="29"/>
  <c r="I71" i="29"/>
  <c r="R45" i="40"/>
  <c r="P65" i="40"/>
  <c r="T66" i="40"/>
  <c r="T77" i="40"/>
  <c r="U77" i="40"/>
  <c r="T71" i="36"/>
  <c r="U71" i="36"/>
  <c r="T72" i="36"/>
  <c r="U72" i="36"/>
  <c r="T73" i="36"/>
  <c r="U73" i="36"/>
  <c r="T70" i="36"/>
  <c r="U70" i="36"/>
  <c r="T68" i="36"/>
  <c r="U68" i="36"/>
  <c r="U109" i="32"/>
  <c r="P104" i="32"/>
  <c r="P27" i="32"/>
  <c r="T27" i="32"/>
  <c r="U27" i="32"/>
  <c r="P23" i="32"/>
  <c r="T23" i="32"/>
  <c r="U23" i="32"/>
  <c r="P19" i="32"/>
  <c r="T19" i="32"/>
  <c r="U19" i="32"/>
  <c r="P15" i="32"/>
  <c r="T15" i="32"/>
  <c r="P105" i="32"/>
  <c r="U105" i="32"/>
  <c r="P42" i="32"/>
  <c r="U42" i="32"/>
  <c r="P37" i="32"/>
  <c r="P25" i="32"/>
  <c r="T25" i="32"/>
  <c r="U25" i="32"/>
  <c r="P22" i="32"/>
  <c r="T22" i="32"/>
  <c r="U22" i="32"/>
  <c r="P17" i="32"/>
  <c r="T17" i="32"/>
  <c r="P14" i="32"/>
  <c r="T14" i="32"/>
  <c r="U14" i="32"/>
  <c r="U110" i="32"/>
  <c r="P103" i="32"/>
  <c r="P40" i="32"/>
  <c r="U40" i="32"/>
  <c r="P28" i="32"/>
  <c r="T28" i="32"/>
  <c r="U28" i="32"/>
  <c r="P26" i="32"/>
  <c r="T26" i="32"/>
  <c r="U26" i="32"/>
  <c r="P24" i="32"/>
  <c r="T24" i="32"/>
  <c r="U24" i="32"/>
  <c r="P20" i="32"/>
  <c r="T20" i="32"/>
  <c r="U20" i="32"/>
  <c r="P18" i="32"/>
  <c r="T18" i="32"/>
  <c r="U18" i="32"/>
  <c r="P16" i="32"/>
  <c r="T16" i="32"/>
  <c r="U16" i="32"/>
  <c r="U108" i="32"/>
  <c r="U75" i="32"/>
  <c r="P39" i="32"/>
  <c r="U39" i="32"/>
  <c r="P21" i="32"/>
  <c r="T21" i="32"/>
  <c r="U21" i="32"/>
  <c r="P95" i="32"/>
  <c r="U95" i="32"/>
  <c r="U74" i="32"/>
  <c r="P38" i="32"/>
  <c r="U38" i="32"/>
  <c r="P13" i="32"/>
  <c r="P41" i="32"/>
  <c r="U41" i="32"/>
  <c r="T13" i="30"/>
  <c r="P29" i="30"/>
  <c r="P62" i="30"/>
  <c r="O87" i="57"/>
  <c r="T87" i="57"/>
  <c r="U15" i="57"/>
  <c r="U13" i="45"/>
  <c r="U29" i="45"/>
  <c r="O86" i="45"/>
  <c r="T29" i="45"/>
  <c r="U37" i="53"/>
  <c r="P29" i="25"/>
  <c r="P62" i="25"/>
  <c r="T13" i="25"/>
  <c r="I13" i="24"/>
  <c r="I29" i="24"/>
  <c r="C86" i="24"/>
  <c r="H29" i="24"/>
  <c r="H73" i="52"/>
  <c r="I73" i="52"/>
  <c r="H71" i="52"/>
  <c r="I71" i="52"/>
  <c r="H71" i="56"/>
  <c r="I71" i="56"/>
  <c r="H68" i="56"/>
  <c r="I68" i="56"/>
  <c r="H70" i="56"/>
  <c r="I70" i="56"/>
  <c r="U37" i="14"/>
  <c r="P27" i="20"/>
  <c r="T27" i="20"/>
  <c r="U27" i="20"/>
  <c r="P23" i="20"/>
  <c r="T23" i="20"/>
  <c r="U23" i="20"/>
  <c r="P19" i="20"/>
  <c r="T19" i="20"/>
  <c r="U19" i="20"/>
  <c r="P16" i="20"/>
  <c r="T16" i="20"/>
  <c r="U16" i="20"/>
  <c r="P15" i="20"/>
  <c r="T15" i="20"/>
  <c r="U110" i="20"/>
  <c r="U109" i="20"/>
  <c r="U108" i="20"/>
  <c r="U75" i="20"/>
  <c r="P28" i="20"/>
  <c r="T28" i="20"/>
  <c r="U28" i="20"/>
  <c r="P20" i="20"/>
  <c r="T20" i="20"/>
  <c r="U20" i="20"/>
  <c r="P104" i="20"/>
  <c r="U104" i="20"/>
  <c r="P95" i="20"/>
  <c r="U95" i="20"/>
  <c r="U74" i="20"/>
  <c r="P26" i="20"/>
  <c r="T26" i="20"/>
  <c r="U26" i="20"/>
  <c r="P21" i="20"/>
  <c r="T21" i="20"/>
  <c r="U21" i="20"/>
  <c r="P18" i="20"/>
  <c r="T18" i="20"/>
  <c r="U18" i="20"/>
  <c r="P13" i="20"/>
  <c r="P105" i="20"/>
  <c r="P24" i="20"/>
  <c r="T24" i="20"/>
  <c r="U24" i="20"/>
  <c r="P14" i="20"/>
  <c r="T14" i="20"/>
  <c r="U14" i="20"/>
  <c r="P103" i="20"/>
  <c r="P25" i="20"/>
  <c r="T25" i="20"/>
  <c r="U25" i="20"/>
  <c r="P17" i="20"/>
  <c r="T17" i="20"/>
  <c r="P22" i="20"/>
  <c r="T22" i="20"/>
  <c r="U22" i="20"/>
  <c r="U108" i="46"/>
  <c r="P103" i="46"/>
  <c r="U75" i="46"/>
  <c r="P42" i="46"/>
  <c r="U42" i="46"/>
  <c r="P38" i="46"/>
  <c r="U38" i="46"/>
  <c r="P23" i="46"/>
  <c r="T23" i="46"/>
  <c r="U23" i="46"/>
  <c r="P19" i="46"/>
  <c r="T19" i="46"/>
  <c r="U19" i="46"/>
  <c r="P39" i="46"/>
  <c r="U39" i="46"/>
  <c r="P27" i="46"/>
  <c r="T27" i="46"/>
  <c r="U27" i="46"/>
  <c r="P21" i="46"/>
  <c r="T21" i="46"/>
  <c r="U21" i="46"/>
  <c r="P18" i="46"/>
  <c r="T18" i="46"/>
  <c r="U18" i="46"/>
  <c r="P15" i="46"/>
  <c r="T15" i="46"/>
  <c r="P13" i="46"/>
  <c r="U110" i="46"/>
  <c r="P95" i="46"/>
  <c r="U95" i="46"/>
  <c r="P41" i="46"/>
  <c r="U41" i="46"/>
  <c r="P24" i="46"/>
  <c r="T24" i="46"/>
  <c r="U24" i="46"/>
  <c r="P22" i="46"/>
  <c r="T22" i="46"/>
  <c r="U22" i="46"/>
  <c r="P20" i="46"/>
  <c r="T20" i="46"/>
  <c r="U20" i="46"/>
  <c r="P16" i="46"/>
  <c r="T16" i="46"/>
  <c r="U16" i="46"/>
  <c r="P14" i="46"/>
  <c r="T14" i="46"/>
  <c r="U14" i="46"/>
  <c r="P104" i="46"/>
  <c r="U109" i="46"/>
  <c r="U74" i="46"/>
  <c r="P40" i="46"/>
  <c r="U40" i="46"/>
  <c r="P28" i="46"/>
  <c r="T28" i="46"/>
  <c r="U28" i="46"/>
  <c r="P25" i="46"/>
  <c r="T25" i="46"/>
  <c r="U25" i="46"/>
  <c r="P105" i="46"/>
  <c r="P37" i="46"/>
  <c r="P26" i="46"/>
  <c r="T26" i="46"/>
  <c r="U26" i="46"/>
  <c r="P17" i="46"/>
  <c r="T17" i="46"/>
  <c r="T70" i="40"/>
  <c r="U70" i="40"/>
  <c r="T68" i="40"/>
  <c r="T73" i="40"/>
  <c r="U73" i="40"/>
  <c r="T72" i="40"/>
  <c r="U72" i="40"/>
  <c r="T71" i="40"/>
  <c r="U71" i="40"/>
  <c r="T13" i="54"/>
  <c r="P29" i="54"/>
  <c r="P62" i="54"/>
  <c r="T63" i="54"/>
  <c r="O88" i="54"/>
  <c r="T88" i="54"/>
  <c r="U109" i="50"/>
  <c r="P95" i="50"/>
  <c r="U74" i="50"/>
  <c r="P105" i="50"/>
  <c r="P103" i="50"/>
  <c r="P42" i="50"/>
  <c r="U42" i="50"/>
  <c r="P37" i="50"/>
  <c r="R43" i="50"/>
  <c r="R45" i="50"/>
  <c r="P25" i="50"/>
  <c r="T25" i="50"/>
  <c r="U25" i="50"/>
  <c r="P21" i="50"/>
  <c r="T21" i="50"/>
  <c r="U21" i="50"/>
  <c r="P20" i="50"/>
  <c r="T20" i="50"/>
  <c r="U20" i="50"/>
  <c r="P19" i="50"/>
  <c r="T19" i="50"/>
  <c r="U19" i="50"/>
  <c r="P18" i="50"/>
  <c r="T18" i="50"/>
  <c r="U18" i="50"/>
  <c r="P17" i="50"/>
  <c r="T17" i="50"/>
  <c r="P16" i="50"/>
  <c r="T16" i="50"/>
  <c r="U16" i="50"/>
  <c r="P15" i="50"/>
  <c r="T15" i="50"/>
  <c r="P13" i="50"/>
  <c r="P104" i="50"/>
  <c r="U110" i="50"/>
  <c r="P41" i="50"/>
  <c r="U41" i="50"/>
  <c r="P26" i="50"/>
  <c r="T26" i="50"/>
  <c r="U26" i="50"/>
  <c r="P23" i="50"/>
  <c r="T23" i="50"/>
  <c r="U23" i="50"/>
  <c r="P40" i="50"/>
  <c r="U40" i="50"/>
  <c r="P27" i="50"/>
  <c r="T27" i="50"/>
  <c r="U27" i="50"/>
  <c r="U108" i="50"/>
  <c r="P39" i="50"/>
  <c r="U39" i="50"/>
  <c r="P28" i="50"/>
  <c r="T28" i="50"/>
  <c r="U28" i="50"/>
  <c r="P24" i="50"/>
  <c r="T24" i="50"/>
  <c r="U24" i="50"/>
  <c r="P22" i="50"/>
  <c r="T22" i="50"/>
  <c r="U22" i="50"/>
  <c r="P14" i="50"/>
  <c r="T14" i="50"/>
  <c r="U14" i="50"/>
  <c r="P38" i="50"/>
  <c r="U38" i="50"/>
  <c r="U75" i="50"/>
  <c r="O87" i="16"/>
  <c r="T87" i="16"/>
  <c r="U89" i="16"/>
  <c r="U15" i="16"/>
  <c r="U15" i="23"/>
  <c r="O87" i="23"/>
  <c r="T87" i="23"/>
  <c r="P29" i="23"/>
  <c r="P62" i="23"/>
  <c r="T63" i="23"/>
  <c r="T13" i="23"/>
  <c r="H71" i="31"/>
  <c r="I71" i="31"/>
  <c r="H73" i="31"/>
  <c r="I73" i="31"/>
  <c r="H70" i="31"/>
  <c r="I70" i="31"/>
  <c r="H72" i="31"/>
  <c r="I72" i="31"/>
  <c r="H68" i="31"/>
  <c r="I68" i="31"/>
  <c r="U15" i="7"/>
  <c r="O87" i="7"/>
  <c r="T87" i="7"/>
  <c r="H88" i="13"/>
  <c r="C89" i="13"/>
  <c r="U37" i="30"/>
  <c r="H88" i="55"/>
  <c r="H72" i="37"/>
  <c r="I72" i="37"/>
  <c r="H73" i="37"/>
  <c r="I73" i="37"/>
  <c r="H68" i="37"/>
  <c r="I68" i="37"/>
  <c r="H70" i="37"/>
  <c r="I70" i="37"/>
  <c r="H71" i="37"/>
  <c r="I71" i="37"/>
  <c r="H73" i="27"/>
  <c r="I73" i="27"/>
  <c r="H72" i="27"/>
  <c r="I72" i="27"/>
  <c r="H71" i="27"/>
  <c r="I71" i="27"/>
  <c r="H68" i="27"/>
  <c r="I68" i="27"/>
  <c r="H70" i="27"/>
  <c r="I70" i="27"/>
  <c r="T72" i="44"/>
  <c r="U72" i="44"/>
  <c r="T71" i="44"/>
  <c r="U71" i="44"/>
  <c r="T68" i="44"/>
  <c r="U68" i="44"/>
  <c r="T73" i="44"/>
  <c r="U73" i="44"/>
  <c r="T70" i="44"/>
  <c r="U70" i="44"/>
  <c r="P104" i="17"/>
  <c r="U104" i="17"/>
  <c r="P103" i="17"/>
  <c r="P95" i="17"/>
  <c r="P23" i="17"/>
  <c r="T23" i="17"/>
  <c r="U23" i="17"/>
  <c r="P18" i="17"/>
  <c r="T18" i="17"/>
  <c r="U18" i="17"/>
  <c r="P16" i="17"/>
  <c r="T16" i="17"/>
  <c r="U16" i="17"/>
  <c r="P14" i="17"/>
  <c r="T14" i="17"/>
  <c r="U14" i="17"/>
  <c r="P28" i="17"/>
  <c r="T28" i="17"/>
  <c r="U28" i="17"/>
  <c r="P21" i="17"/>
  <c r="T21" i="17"/>
  <c r="U21" i="17"/>
  <c r="P40" i="17"/>
  <c r="U40" i="17"/>
  <c r="P25" i="17"/>
  <c r="T25" i="17"/>
  <c r="U25" i="17"/>
  <c r="P13" i="17"/>
  <c r="U110" i="17"/>
  <c r="U109" i="17"/>
  <c r="U108" i="17"/>
  <c r="U75" i="17"/>
  <c r="P27" i="17"/>
  <c r="T27" i="17"/>
  <c r="U27" i="17"/>
  <c r="P20" i="17"/>
  <c r="T20" i="17"/>
  <c r="U20" i="17"/>
  <c r="P15" i="17"/>
  <c r="T15" i="17"/>
  <c r="P105" i="17"/>
  <c r="P24" i="17"/>
  <c r="T24" i="17"/>
  <c r="U24" i="17"/>
  <c r="P22" i="17"/>
  <c r="T22" i="17"/>
  <c r="U22" i="17"/>
  <c r="U74" i="17"/>
  <c r="P19" i="17"/>
  <c r="T19" i="17"/>
  <c r="U19" i="17"/>
  <c r="P26" i="17"/>
  <c r="T26" i="17"/>
  <c r="U26" i="17"/>
  <c r="P17" i="17"/>
  <c r="T17" i="17"/>
  <c r="T66" i="45"/>
  <c r="T80" i="45"/>
  <c r="U80" i="45"/>
  <c r="U108" i="13"/>
  <c r="P41" i="13"/>
  <c r="U41" i="13"/>
  <c r="P39" i="13"/>
  <c r="U39" i="13"/>
  <c r="P37" i="13"/>
  <c r="U109" i="13"/>
  <c r="P40" i="13"/>
  <c r="U40" i="13"/>
  <c r="P24" i="13"/>
  <c r="T24" i="13"/>
  <c r="U24" i="13"/>
  <c r="P21" i="13"/>
  <c r="T21" i="13"/>
  <c r="U21" i="13"/>
  <c r="P16" i="13"/>
  <c r="T16" i="13"/>
  <c r="U16" i="13"/>
  <c r="P13" i="13"/>
  <c r="P105" i="13"/>
  <c r="U75" i="13"/>
  <c r="P42" i="13"/>
  <c r="U42" i="13"/>
  <c r="P26" i="13"/>
  <c r="T26" i="13"/>
  <c r="U26" i="13"/>
  <c r="P23" i="13"/>
  <c r="T23" i="13"/>
  <c r="U23" i="13"/>
  <c r="P18" i="13"/>
  <c r="T18" i="13"/>
  <c r="U18" i="13"/>
  <c r="P15" i="13"/>
  <c r="T15" i="13"/>
  <c r="P103" i="13"/>
  <c r="P95" i="13"/>
  <c r="U74" i="13"/>
  <c r="P28" i="13"/>
  <c r="T28" i="13"/>
  <c r="U28" i="13"/>
  <c r="P25" i="13"/>
  <c r="T25" i="13"/>
  <c r="U25" i="13"/>
  <c r="P20" i="13"/>
  <c r="T20" i="13"/>
  <c r="U20" i="13"/>
  <c r="P17" i="13"/>
  <c r="T17" i="13"/>
  <c r="P104" i="13"/>
  <c r="P22" i="13"/>
  <c r="T22" i="13"/>
  <c r="U22" i="13"/>
  <c r="P38" i="13"/>
  <c r="R43" i="13"/>
  <c r="R45" i="13"/>
  <c r="P65" i="13"/>
  <c r="P19" i="13"/>
  <c r="T19" i="13"/>
  <c r="U19" i="13"/>
  <c r="P27" i="13"/>
  <c r="T27" i="13"/>
  <c r="U27" i="13"/>
  <c r="U110" i="13"/>
  <c r="P14" i="13"/>
  <c r="T14" i="13"/>
  <c r="U14" i="13"/>
  <c r="T13" i="42"/>
  <c r="P29" i="42"/>
  <c r="P62" i="42"/>
  <c r="T63" i="42"/>
  <c r="U15" i="42"/>
  <c r="O87" i="42"/>
  <c r="H86" i="17"/>
  <c r="U37" i="23"/>
  <c r="P95" i="31"/>
  <c r="P26" i="31"/>
  <c r="T26" i="31"/>
  <c r="U26" i="31"/>
  <c r="P22" i="31"/>
  <c r="T22" i="31"/>
  <c r="U22" i="31"/>
  <c r="P18" i="31"/>
  <c r="T18" i="31"/>
  <c r="U18" i="31"/>
  <c r="P17" i="31"/>
  <c r="T17" i="31"/>
  <c r="P13" i="31"/>
  <c r="U75" i="31"/>
  <c r="P28" i="31"/>
  <c r="T28" i="31"/>
  <c r="U28" i="31"/>
  <c r="P25" i="31"/>
  <c r="T25" i="31"/>
  <c r="U25" i="31"/>
  <c r="P14" i="31"/>
  <c r="T14" i="31"/>
  <c r="U14" i="31"/>
  <c r="U29" i="31"/>
  <c r="U110" i="31"/>
  <c r="U109" i="31"/>
  <c r="U108" i="31"/>
  <c r="P39" i="31"/>
  <c r="U39" i="31"/>
  <c r="P27" i="31"/>
  <c r="T27" i="31"/>
  <c r="U27" i="31"/>
  <c r="P23" i="31"/>
  <c r="T23" i="31"/>
  <c r="U23" i="31"/>
  <c r="P21" i="31"/>
  <c r="T21" i="31"/>
  <c r="U21" i="31"/>
  <c r="P19" i="31"/>
  <c r="T19" i="31"/>
  <c r="U19" i="31"/>
  <c r="P15" i="31"/>
  <c r="T15" i="31"/>
  <c r="P105" i="31"/>
  <c r="P103" i="31"/>
  <c r="U103" i="31"/>
  <c r="U74" i="31"/>
  <c r="P42" i="31"/>
  <c r="U42" i="31"/>
  <c r="P24" i="31"/>
  <c r="T24" i="31"/>
  <c r="U24" i="31"/>
  <c r="P20" i="31"/>
  <c r="T20" i="31"/>
  <c r="U20" i="31"/>
  <c r="P16" i="31"/>
  <c r="T16" i="31"/>
  <c r="U16" i="31"/>
  <c r="P104" i="31"/>
  <c r="H70" i="38"/>
  <c r="H71" i="38"/>
  <c r="I71" i="38"/>
  <c r="H72" i="38"/>
  <c r="I72" i="38"/>
  <c r="H68" i="38"/>
  <c r="I68" i="38"/>
  <c r="H73" i="38"/>
  <c r="T13" i="7"/>
  <c r="P29" i="7"/>
  <c r="P62" i="7"/>
  <c r="T63" i="7"/>
  <c r="O88" i="7"/>
  <c r="T88" i="7"/>
  <c r="U17" i="7"/>
  <c r="U15" i="30"/>
  <c r="O87" i="30"/>
  <c r="O88" i="30"/>
  <c r="T88" i="30"/>
  <c r="U17" i="30"/>
  <c r="H72" i="43"/>
  <c r="I72" i="43"/>
  <c r="H71" i="43"/>
  <c r="I71" i="43"/>
  <c r="H73" i="43"/>
  <c r="I73" i="43"/>
  <c r="H68" i="43"/>
  <c r="I68" i="43"/>
  <c r="H70" i="43"/>
  <c r="I70" i="43"/>
  <c r="U109" i="37"/>
  <c r="P95" i="37"/>
  <c r="U95" i="37"/>
  <c r="U75" i="37"/>
  <c r="P39" i="37"/>
  <c r="U39" i="37"/>
  <c r="P27" i="37"/>
  <c r="T27" i="37"/>
  <c r="U27" i="37"/>
  <c r="P23" i="37"/>
  <c r="T23" i="37"/>
  <c r="U23" i="37"/>
  <c r="P19" i="37"/>
  <c r="T19" i="37"/>
  <c r="U19" i="37"/>
  <c r="U110" i="37"/>
  <c r="P38" i="37"/>
  <c r="U38" i="37"/>
  <c r="P28" i="37"/>
  <c r="T28" i="37"/>
  <c r="U28" i="37"/>
  <c r="P20" i="37"/>
  <c r="T20" i="37"/>
  <c r="U20" i="37"/>
  <c r="P14" i="37"/>
  <c r="T14" i="37"/>
  <c r="U14" i="37"/>
  <c r="P103" i="37"/>
  <c r="U74" i="37"/>
  <c r="P41" i="37"/>
  <c r="U41" i="37"/>
  <c r="P21" i="37"/>
  <c r="T21" i="37"/>
  <c r="U21" i="37"/>
  <c r="U108" i="37"/>
  <c r="P40" i="37"/>
  <c r="U40" i="37"/>
  <c r="P26" i="37"/>
  <c r="T26" i="37"/>
  <c r="U26" i="37"/>
  <c r="P24" i="37"/>
  <c r="T24" i="37"/>
  <c r="U24" i="37"/>
  <c r="P17" i="37"/>
  <c r="T17" i="37"/>
  <c r="P104" i="37"/>
  <c r="P37" i="37"/>
  <c r="P22" i="37"/>
  <c r="T22" i="37"/>
  <c r="U22" i="37"/>
  <c r="P15" i="37"/>
  <c r="T15" i="37"/>
  <c r="P13" i="37"/>
  <c r="P42" i="37"/>
  <c r="U42" i="37"/>
  <c r="P18" i="37"/>
  <c r="T18" i="37"/>
  <c r="U18" i="37"/>
  <c r="P105" i="37"/>
  <c r="P25" i="37"/>
  <c r="T25" i="37"/>
  <c r="U25" i="37"/>
  <c r="P16" i="37"/>
  <c r="T16" i="37"/>
  <c r="U16" i="37"/>
  <c r="U17" i="28"/>
  <c r="O88" i="28"/>
  <c r="T88" i="28"/>
  <c r="O87" i="28"/>
  <c r="T87" i="28"/>
  <c r="U15" i="28"/>
  <c r="U109" i="27"/>
  <c r="U110" i="27"/>
  <c r="P104" i="27"/>
  <c r="P37" i="27"/>
  <c r="U37" i="27"/>
  <c r="P28" i="27"/>
  <c r="T28" i="27"/>
  <c r="U28" i="27"/>
  <c r="P27" i="27"/>
  <c r="T27" i="27"/>
  <c r="U27" i="27"/>
  <c r="P26" i="27"/>
  <c r="T26" i="27"/>
  <c r="U26" i="27"/>
  <c r="P25" i="27"/>
  <c r="T25" i="27"/>
  <c r="U25" i="27"/>
  <c r="P13" i="27"/>
  <c r="P105" i="27"/>
  <c r="P103" i="27"/>
  <c r="P95" i="27"/>
  <c r="U95" i="27"/>
  <c r="U74" i="27"/>
  <c r="P39" i="27"/>
  <c r="U39" i="27"/>
  <c r="P24" i="27"/>
  <c r="T24" i="27"/>
  <c r="U24" i="27"/>
  <c r="P42" i="27"/>
  <c r="U42" i="27"/>
  <c r="P38" i="27"/>
  <c r="U38" i="27"/>
  <c r="P21" i="27"/>
  <c r="T21" i="27"/>
  <c r="U21" i="27"/>
  <c r="P41" i="27"/>
  <c r="U41" i="27"/>
  <c r="P22" i="27"/>
  <c r="T22" i="27"/>
  <c r="U22" i="27"/>
  <c r="U29" i="27"/>
  <c r="P14" i="27"/>
  <c r="T14" i="27"/>
  <c r="U14" i="27"/>
  <c r="P17" i="27"/>
  <c r="T17" i="27"/>
  <c r="U75" i="27"/>
  <c r="P18" i="27"/>
  <c r="T18" i="27"/>
  <c r="U18" i="27"/>
  <c r="U108" i="27"/>
  <c r="P40" i="27"/>
  <c r="U40" i="27"/>
  <c r="P19" i="27"/>
  <c r="T19" i="27"/>
  <c r="U19" i="27"/>
  <c r="P15" i="27"/>
  <c r="T15" i="27"/>
  <c r="P23" i="27"/>
  <c r="T23" i="27"/>
  <c r="U23" i="27"/>
  <c r="P20" i="27"/>
  <c r="T20" i="27"/>
  <c r="U20" i="27"/>
  <c r="P16" i="27"/>
  <c r="T16" i="27"/>
  <c r="U16" i="27"/>
  <c r="O87" i="33"/>
  <c r="U15" i="33"/>
  <c r="T29" i="44"/>
  <c r="O86" i="44"/>
  <c r="U13" i="44"/>
  <c r="U29" i="44"/>
  <c r="U108" i="58"/>
  <c r="P104" i="58"/>
  <c r="U104" i="58"/>
  <c r="U74" i="58"/>
  <c r="U75" i="58"/>
  <c r="P40" i="58"/>
  <c r="U40" i="58"/>
  <c r="P37" i="58"/>
  <c r="P27" i="58"/>
  <c r="T27" i="58"/>
  <c r="U27" i="58"/>
  <c r="P26" i="58"/>
  <c r="T26" i="58"/>
  <c r="U26" i="58"/>
  <c r="P25" i="58"/>
  <c r="T25" i="58"/>
  <c r="U25" i="58"/>
  <c r="P23" i="58"/>
  <c r="T23" i="58"/>
  <c r="U23" i="58"/>
  <c r="P22" i="58"/>
  <c r="T22" i="58"/>
  <c r="U22" i="58"/>
  <c r="P21" i="58"/>
  <c r="T21" i="58"/>
  <c r="U21" i="58"/>
  <c r="P20" i="58"/>
  <c r="T20" i="58"/>
  <c r="U20" i="58"/>
  <c r="P19" i="58"/>
  <c r="T19" i="58"/>
  <c r="U19" i="58"/>
  <c r="P18" i="58"/>
  <c r="T18" i="58"/>
  <c r="U18" i="58"/>
  <c r="P17" i="58"/>
  <c r="T17" i="58"/>
  <c r="P14" i="58"/>
  <c r="T14" i="58"/>
  <c r="U14" i="58"/>
  <c r="U110" i="58"/>
  <c r="P103" i="58"/>
  <c r="U103" i="58"/>
  <c r="P95" i="58"/>
  <c r="U95" i="58"/>
  <c r="P39" i="58"/>
  <c r="U39" i="58"/>
  <c r="P105" i="58"/>
  <c r="P42" i="58"/>
  <c r="U42" i="58"/>
  <c r="P38" i="58"/>
  <c r="U38" i="58"/>
  <c r="P28" i="58"/>
  <c r="T28" i="58"/>
  <c r="U28" i="58"/>
  <c r="P16" i="58"/>
  <c r="T16" i="58"/>
  <c r="U16" i="58"/>
  <c r="P41" i="58"/>
  <c r="U41" i="58"/>
  <c r="U109" i="58"/>
  <c r="P15" i="58"/>
  <c r="T15" i="58"/>
  <c r="P13" i="58"/>
  <c r="P24" i="58"/>
  <c r="T24" i="58"/>
  <c r="U24" i="58"/>
  <c r="T29" i="47"/>
  <c r="O86" i="47"/>
  <c r="U13" i="47"/>
  <c r="U29" i="47"/>
  <c r="C87" i="24"/>
  <c r="O88" i="53"/>
  <c r="U17" i="53"/>
  <c r="H71" i="34"/>
  <c r="I71" i="34"/>
  <c r="H73" i="34"/>
  <c r="I73" i="34"/>
  <c r="H72" i="34"/>
  <c r="I72" i="34"/>
  <c r="H70" i="34"/>
  <c r="I70" i="34"/>
  <c r="H68" i="34"/>
  <c r="I68" i="34"/>
  <c r="H73" i="55"/>
  <c r="I73" i="55"/>
  <c r="H71" i="55"/>
  <c r="I71" i="55"/>
  <c r="H72" i="55"/>
  <c r="I72" i="55"/>
  <c r="H68" i="55"/>
  <c r="I68" i="55"/>
  <c r="H70" i="55"/>
  <c r="I70" i="55"/>
  <c r="U13" i="39"/>
  <c r="U29" i="39"/>
  <c r="T29" i="39"/>
  <c r="O86" i="39"/>
  <c r="T13" i="49"/>
  <c r="P29" i="49"/>
  <c r="P62" i="49"/>
  <c r="T63" i="49"/>
  <c r="U17" i="49"/>
  <c r="O88" i="49"/>
  <c r="O88" i="14"/>
  <c r="T88" i="14"/>
  <c r="U17" i="14"/>
  <c r="U110" i="21"/>
  <c r="P105" i="21"/>
  <c r="U105" i="21"/>
  <c r="P104" i="21"/>
  <c r="P41" i="21"/>
  <c r="U41" i="21"/>
  <c r="P37" i="21"/>
  <c r="P28" i="21"/>
  <c r="T28" i="21"/>
  <c r="U28" i="21"/>
  <c r="P27" i="21"/>
  <c r="T27" i="21"/>
  <c r="U27" i="21"/>
  <c r="P23" i="21"/>
  <c r="T23" i="21"/>
  <c r="U23" i="21"/>
  <c r="P16" i="21"/>
  <c r="T16" i="21"/>
  <c r="U16" i="21"/>
  <c r="U74" i="21"/>
  <c r="P42" i="21"/>
  <c r="U42" i="21"/>
  <c r="P26" i="21"/>
  <c r="T26" i="21"/>
  <c r="U26" i="21"/>
  <c r="P21" i="21"/>
  <c r="T21" i="21"/>
  <c r="U21" i="21"/>
  <c r="P13" i="21"/>
  <c r="P103" i="21"/>
  <c r="P40" i="21"/>
  <c r="U40" i="21"/>
  <c r="P24" i="21"/>
  <c r="T24" i="21"/>
  <c r="U24" i="21"/>
  <c r="P19" i="21"/>
  <c r="T19" i="21"/>
  <c r="U19" i="21"/>
  <c r="P14" i="21"/>
  <c r="T14" i="21"/>
  <c r="U14" i="21"/>
  <c r="U109" i="21"/>
  <c r="P39" i="21"/>
  <c r="U39" i="21"/>
  <c r="P25" i="21"/>
  <c r="T25" i="21"/>
  <c r="U25" i="21"/>
  <c r="P22" i="21"/>
  <c r="T22" i="21"/>
  <c r="U22" i="21"/>
  <c r="P17" i="21"/>
  <c r="T17" i="21"/>
  <c r="U108" i="21"/>
  <c r="P18" i="21"/>
  <c r="T18" i="21"/>
  <c r="U18" i="21"/>
  <c r="P20" i="21"/>
  <c r="T20" i="21"/>
  <c r="U20" i="21"/>
  <c r="P15" i="21"/>
  <c r="T15" i="21"/>
  <c r="P95" i="21"/>
  <c r="U75" i="21"/>
  <c r="P38" i="21"/>
  <c r="U38" i="21"/>
  <c r="O87" i="61"/>
  <c r="U15" i="61"/>
  <c r="T73" i="59"/>
  <c r="U73" i="59"/>
  <c r="T71" i="59"/>
  <c r="U71" i="59"/>
  <c r="T72" i="59"/>
  <c r="U72" i="59"/>
  <c r="T68" i="59"/>
  <c r="U68" i="59"/>
  <c r="T70" i="59"/>
  <c r="U70" i="59"/>
  <c r="H68" i="19"/>
  <c r="I68" i="19"/>
  <c r="H70" i="19"/>
  <c r="I70" i="19"/>
  <c r="H73" i="19"/>
  <c r="I73" i="19"/>
  <c r="H71" i="19"/>
  <c r="I71" i="19"/>
  <c r="H72" i="19"/>
  <c r="I72" i="19"/>
  <c r="H68" i="50"/>
  <c r="I68" i="50"/>
  <c r="H72" i="50"/>
  <c r="I72" i="50"/>
  <c r="H70" i="50"/>
  <c r="I70" i="50"/>
  <c r="H73" i="50"/>
  <c r="I73" i="50"/>
  <c r="H71" i="50"/>
  <c r="I71" i="50"/>
  <c r="H71" i="22"/>
  <c r="I71" i="22"/>
  <c r="H73" i="22"/>
  <c r="I73" i="22"/>
  <c r="H68" i="22"/>
  <c r="I68" i="22"/>
  <c r="U37" i="15"/>
  <c r="O88" i="16"/>
  <c r="T88" i="16"/>
  <c r="U17" i="16"/>
  <c r="R43" i="42"/>
  <c r="R45" i="42"/>
  <c r="U110" i="26"/>
  <c r="U109" i="26"/>
  <c r="U108" i="26"/>
  <c r="P14" i="26"/>
  <c r="T14" i="26"/>
  <c r="U14" i="26"/>
  <c r="P13" i="26"/>
  <c r="P105" i="26"/>
  <c r="U105" i="26"/>
  <c r="P103" i="26"/>
  <c r="U75" i="26"/>
  <c r="P41" i="26"/>
  <c r="U41" i="26"/>
  <c r="P15" i="26"/>
  <c r="T15" i="26"/>
  <c r="P95" i="26"/>
  <c r="U95" i="26"/>
  <c r="U74" i="26"/>
  <c r="P16" i="26"/>
  <c r="T16" i="26"/>
  <c r="U16" i="26"/>
  <c r="P104" i="26"/>
  <c r="P40" i="26"/>
  <c r="U40" i="26"/>
  <c r="P28" i="26"/>
  <c r="T28" i="26"/>
  <c r="U28" i="26"/>
  <c r="P27" i="26"/>
  <c r="T27" i="26"/>
  <c r="U27" i="26"/>
  <c r="P26" i="26"/>
  <c r="T26" i="26"/>
  <c r="U26" i="26"/>
  <c r="P25" i="26"/>
  <c r="T25" i="26"/>
  <c r="U25" i="26"/>
  <c r="P23" i="26"/>
  <c r="T23" i="26"/>
  <c r="U23" i="26"/>
  <c r="P22" i="26"/>
  <c r="T22" i="26"/>
  <c r="U22" i="26"/>
  <c r="P21" i="26"/>
  <c r="T21" i="26"/>
  <c r="U21" i="26"/>
  <c r="P20" i="26"/>
  <c r="T20" i="26"/>
  <c r="U20" i="26"/>
  <c r="P19" i="26"/>
  <c r="T19" i="26"/>
  <c r="U19" i="26"/>
  <c r="P18" i="26"/>
  <c r="T18" i="26"/>
  <c r="U18" i="26"/>
  <c r="P17" i="26"/>
  <c r="T17" i="26"/>
  <c r="P24" i="26"/>
  <c r="T24" i="26"/>
  <c r="U24" i="26"/>
  <c r="O88" i="33"/>
  <c r="U17" i="33"/>
  <c r="O88" i="57"/>
  <c r="T88" i="57"/>
  <c r="U17" i="57"/>
  <c r="H70" i="17"/>
  <c r="I70" i="17"/>
  <c r="H68" i="17"/>
  <c r="I68" i="17"/>
  <c r="H71" i="13"/>
  <c r="I71" i="13"/>
  <c r="H72" i="13"/>
  <c r="I72" i="13"/>
  <c r="H68" i="13"/>
  <c r="I68" i="13"/>
  <c r="H73" i="48"/>
  <c r="I73" i="48"/>
  <c r="H70" i="48"/>
  <c r="I70" i="48"/>
  <c r="H71" i="48"/>
  <c r="I71" i="48"/>
  <c r="U110" i="22"/>
  <c r="U109" i="22"/>
  <c r="U108" i="22"/>
  <c r="P28" i="22"/>
  <c r="T28" i="22"/>
  <c r="U28" i="22"/>
  <c r="P27" i="22"/>
  <c r="T27" i="22"/>
  <c r="U27" i="22"/>
  <c r="P23" i="22"/>
  <c r="T23" i="22"/>
  <c r="U23" i="22"/>
  <c r="P19" i="22"/>
  <c r="T19" i="22"/>
  <c r="U19" i="22"/>
  <c r="P15" i="22"/>
  <c r="T15" i="22"/>
  <c r="P103" i="22"/>
  <c r="P95" i="22"/>
  <c r="U74" i="22"/>
  <c r="P20" i="22"/>
  <c r="T20" i="22"/>
  <c r="U20" i="22"/>
  <c r="P105" i="22"/>
  <c r="P26" i="22"/>
  <c r="T26" i="22"/>
  <c r="U26" i="22"/>
  <c r="P21" i="22"/>
  <c r="T21" i="22"/>
  <c r="U21" i="22"/>
  <c r="P18" i="22"/>
  <c r="T18" i="22"/>
  <c r="U18" i="22"/>
  <c r="P13" i="22"/>
  <c r="P41" i="22"/>
  <c r="U41" i="22"/>
  <c r="P24" i="22"/>
  <c r="T24" i="22"/>
  <c r="U24" i="22"/>
  <c r="P16" i="22"/>
  <c r="T16" i="22"/>
  <c r="U16" i="22"/>
  <c r="P22" i="22"/>
  <c r="T22" i="22"/>
  <c r="U22" i="22"/>
  <c r="P14" i="22"/>
  <c r="T14" i="22"/>
  <c r="U14" i="22"/>
  <c r="U75" i="22"/>
  <c r="P40" i="22"/>
  <c r="U40" i="22"/>
  <c r="P104" i="22"/>
  <c r="P25" i="22"/>
  <c r="T25" i="22"/>
  <c r="U25" i="22"/>
  <c r="P17" i="22"/>
  <c r="T17" i="22"/>
  <c r="U37" i="16"/>
  <c r="O87" i="54"/>
  <c r="T87" i="54"/>
  <c r="H88" i="20"/>
  <c r="P105" i="35"/>
  <c r="U105" i="35"/>
  <c r="P41" i="35"/>
  <c r="P39" i="35"/>
  <c r="P37" i="35"/>
  <c r="P28" i="35"/>
  <c r="T28" i="35"/>
  <c r="P27" i="35"/>
  <c r="T27" i="35"/>
  <c r="P26" i="35"/>
  <c r="T26" i="35"/>
  <c r="P25" i="35"/>
  <c r="T25" i="35"/>
  <c r="P24" i="35"/>
  <c r="T24" i="35"/>
  <c r="P23" i="35"/>
  <c r="T23" i="35"/>
  <c r="U23" i="35"/>
  <c r="P15" i="35"/>
  <c r="T15" i="35"/>
  <c r="P42" i="35"/>
  <c r="U42" i="35"/>
  <c r="P21" i="35"/>
  <c r="T21" i="35"/>
  <c r="P17" i="35"/>
  <c r="T17" i="35"/>
  <c r="P13" i="35"/>
  <c r="U110" i="35"/>
  <c r="P104" i="35"/>
  <c r="U104" i="35"/>
  <c r="U75" i="35"/>
  <c r="P18" i="35"/>
  <c r="T18" i="35"/>
  <c r="U18" i="35"/>
  <c r="U109" i="35"/>
  <c r="P103" i="35"/>
  <c r="U103" i="35"/>
  <c r="P95" i="35"/>
  <c r="U95" i="35"/>
  <c r="U74" i="35"/>
  <c r="P19" i="35"/>
  <c r="T19" i="35"/>
  <c r="P16" i="35"/>
  <c r="T16" i="35"/>
  <c r="U108" i="35"/>
  <c r="P38" i="35"/>
  <c r="R43" i="35"/>
  <c r="R45" i="35"/>
  <c r="P22" i="35"/>
  <c r="T22" i="35"/>
  <c r="P40" i="35"/>
  <c r="P20" i="35"/>
  <c r="T20" i="35"/>
  <c r="P14" i="35"/>
  <c r="T14" i="35"/>
  <c r="U14" i="35"/>
  <c r="O88" i="15"/>
  <c r="T88" i="15"/>
  <c r="U17" i="15"/>
  <c r="O87" i="15"/>
  <c r="T87" i="15"/>
  <c r="U89" i="15"/>
  <c r="U15" i="15"/>
  <c r="T13" i="15"/>
  <c r="P29" i="15"/>
  <c r="P62" i="15"/>
  <c r="T63" i="15"/>
  <c r="O88" i="42"/>
  <c r="U17" i="23"/>
  <c r="O88" i="23"/>
  <c r="T88" i="23"/>
  <c r="U108" i="29"/>
  <c r="P103" i="29"/>
  <c r="P41" i="29"/>
  <c r="U41" i="29"/>
  <c r="P37" i="29"/>
  <c r="R43" i="29"/>
  <c r="P28" i="29"/>
  <c r="T28" i="29"/>
  <c r="U28" i="29"/>
  <c r="P24" i="29"/>
  <c r="T24" i="29"/>
  <c r="U24" i="29"/>
  <c r="P23" i="29"/>
  <c r="T23" i="29"/>
  <c r="U23" i="29"/>
  <c r="P18" i="29"/>
  <c r="T18" i="29"/>
  <c r="U18" i="29"/>
  <c r="P14" i="29"/>
  <c r="T14" i="29"/>
  <c r="U14" i="29"/>
  <c r="U110" i="29"/>
  <c r="P104" i="29"/>
  <c r="U104" i="29"/>
  <c r="P95" i="29"/>
  <c r="U74" i="29"/>
  <c r="P40" i="29"/>
  <c r="U40" i="29"/>
  <c r="P27" i="29"/>
  <c r="T27" i="29"/>
  <c r="U27" i="29"/>
  <c r="P16" i="29"/>
  <c r="T16" i="29"/>
  <c r="U16" i="29"/>
  <c r="P13" i="29"/>
  <c r="P42" i="29"/>
  <c r="U42" i="29"/>
  <c r="P26" i="29"/>
  <c r="T26" i="29"/>
  <c r="U26" i="29"/>
  <c r="P21" i="29"/>
  <c r="T21" i="29"/>
  <c r="U21" i="29"/>
  <c r="U109" i="29"/>
  <c r="P39" i="29"/>
  <c r="U39" i="29"/>
  <c r="P19" i="29"/>
  <c r="T19" i="29"/>
  <c r="U19" i="29"/>
  <c r="P17" i="29"/>
  <c r="T17" i="29"/>
  <c r="P15" i="29"/>
  <c r="T15" i="29"/>
  <c r="P105" i="29"/>
  <c r="P38" i="29"/>
  <c r="U38" i="29"/>
  <c r="P22" i="29"/>
  <c r="T22" i="29"/>
  <c r="U22" i="29"/>
  <c r="P20" i="29"/>
  <c r="T20" i="29"/>
  <c r="U20" i="29"/>
  <c r="U75" i="29"/>
  <c r="P25" i="29"/>
  <c r="T25" i="29"/>
  <c r="U25" i="29"/>
  <c r="U13" i="36"/>
  <c r="U29" i="36"/>
  <c r="O86" i="36"/>
  <c r="T29" i="36"/>
  <c r="U109" i="38"/>
  <c r="P104" i="38"/>
  <c r="U104" i="38"/>
  <c r="P41" i="38"/>
  <c r="U41" i="38"/>
  <c r="P39" i="38"/>
  <c r="U39" i="38"/>
  <c r="P37" i="38"/>
  <c r="P26" i="38"/>
  <c r="T26" i="38"/>
  <c r="U26" i="38"/>
  <c r="P25" i="38"/>
  <c r="T25" i="38"/>
  <c r="U25" i="38"/>
  <c r="P24" i="38"/>
  <c r="T24" i="38"/>
  <c r="U24" i="38"/>
  <c r="P23" i="38"/>
  <c r="T23" i="38"/>
  <c r="U23" i="38"/>
  <c r="P22" i="38"/>
  <c r="T22" i="38"/>
  <c r="U22" i="38"/>
  <c r="P21" i="38"/>
  <c r="T21" i="38"/>
  <c r="U21" i="38"/>
  <c r="P20" i="38"/>
  <c r="T20" i="38"/>
  <c r="U20" i="38"/>
  <c r="P18" i="38"/>
  <c r="T18" i="38"/>
  <c r="U18" i="38"/>
  <c r="P14" i="38"/>
  <c r="T14" i="38"/>
  <c r="U14" i="38"/>
  <c r="P13" i="38"/>
  <c r="U110" i="38"/>
  <c r="P15" i="38"/>
  <c r="T15" i="38"/>
  <c r="U108" i="38"/>
  <c r="P95" i="38"/>
  <c r="U74" i="38"/>
  <c r="P19" i="38"/>
  <c r="T19" i="38"/>
  <c r="U19" i="38"/>
  <c r="P105" i="38"/>
  <c r="P38" i="38"/>
  <c r="U38" i="38"/>
  <c r="P27" i="38"/>
  <c r="T27" i="38"/>
  <c r="U27" i="38"/>
  <c r="P17" i="38"/>
  <c r="T17" i="38"/>
  <c r="P40" i="38"/>
  <c r="U40" i="38"/>
  <c r="P28" i="38"/>
  <c r="T28" i="38"/>
  <c r="U28" i="38"/>
  <c r="U75" i="38"/>
  <c r="P103" i="38"/>
  <c r="P42" i="38"/>
  <c r="U42" i="38"/>
  <c r="P16" i="38"/>
  <c r="T16" i="38"/>
  <c r="U16" i="38"/>
  <c r="H70" i="32"/>
  <c r="I70" i="32"/>
  <c r="H72" i="32"/>
  <c r="I72" i="32"/>
  <c r="H71" i="32"/>
  <c r="I71" i="32"/>
  <c r="H73" i="32"/>
  <c r="I73" i="32"/>
  <c r="H68" i="32"/>
  <c r="I68" i="32"/>
  <c r="U108" i="43"/>
  <c r="P41" i="43"/>
  <c r="U41" i="43"/>
  <c r="P39" i="43"/>
  <c r="R43" i="43"/>
  <c r="R45" i="43"/>
  <c r="P65" i="43"/>
  <c r="P37" i="43"/>
  <c r="P28" i="43"/>
  <c r="T28" i="43"/>
  <c r="U28" i="43"/>
  <c r="P27" i="43"/>
  <c r="T27" i="43"/>
  <c r="U27" i="43"/>
  <c r="P26" i="43"/>
  <c r="T26" i="43"/>
  <c r="U26" i="43"/>
  <c r="P25" i="43"/>
  <c r="T25" i="43"/>
  <c r="U25" i="43"/>
  <c r="P24" i="43"/>
  <c r="T24" i="43"/>
  <c r="U24" i="43"/>
  <c r="P23" i="43"/>
  <c r="T23" i="43"/>
  <c r="U23" i="43"/>
  <c r="P22" i="43"/>
  <c r="T22" i="43"/>
  <c r="U22" i="43"/>
  <c r="P21" i="43"/>
  <c r="T21" i="43"/>
  <c r="U21" i="43"/>
  <c r="P20" i="43"/>
  <c r="T20" i="43"/>
  <c r="U20" i="43"/>
  <c r="P19" i="43"/>
  <c r="T19" i="43"/>
  <c r="U19" i="43"/>
  <c r="P18" i="43"/>
  <c r="T18" i="43"/>
  <c r="U18" i="43"/>
  <c r="P17" i="43"/>
  <c r="T17" i="43"/>
  <c r="P13" i="43"/>
  <c r="P105" i="43"/>
  <c r="P95" i="43"/>
  <c r="U95" i="43"/>
  <c r="U74" i="43"/>
  <c r="P14" i="43"/>
  <c r="T14" i="43"/>
  <c r="U14" i="43"/>
  <c r="P104" i="43"/>
  <c r="U104" i="43"/>
  <c r="U109" i="43"/>
  <c r="U75" i="43"/>
  <c r="P42" i="43"/>
  <c r="U42" i="43"/>
  <c r="P16" i="43"/>
  <c r="T16" i="43"/>
  <c r="U16" i="43"/>
  <c r="P103" i="43"/>
  <c r="P38" i="43"/>
  <c r="U38" i="43"/>
  <c r="U110" i="43"/>
  <c r="P40" i="43"/>
  <c r="U40" i="43"/>
  <c r="P15" i="43"/>
  <c r="T15" i="43"/>
  <c r="H71" i="26"/>
  <c r="I71" i="26"/>
  <c r="H73" i="26"/>
  <c r="I73" i="26"/>
  <c r="H72" i="26"/>
  <c r="I72" i="26"/>
  <c r="H68" i="26"/>
  <c r="I68" i="26"/>
  <c r="H70" i="26"/>
  <c r="I70" i="26"/>
  <c r="T13" i="28"/>
  <c r="P29" i="28"/>
  <c r="P62" i="28"/>
  <c r="T63" i="28"/>
  <c r="T13" i="33"/>
  <c r="P29" i="33"/>
  <c r="P62" i="33"/>
  <c r="T63" i="33"/>
  <c r="T13" i="57"/>
  <c r="P29" i="57"/>
  <c r="P62" i="57"/>
  <c r="T63" i="57"/>
  <c r="T73" i="45"/>
  <c r="U73" i="45"/>
  <c r="T72" i="45"/>
  <c r="U72" i="45"/>
  <c r="T71" i="45"/>
  <c r="U71" i="45"/>
  <c r="T68" i="45"/>
  <c r="U68" i="45"/>
  <c r="T70" i="45"/>
  <c r="U70" i="45"/>
  <c r="T72" i="47"/>
  <c r="T71" i="47"/>
  <c r="T68" i="47"/>
  <c r="T70" i="47"/>
  <c r="U70" i="47"/>
  <c r="T73" i="47"/>
  <c r="U73" i="47"/>
  <c r="P29" i="53"/>
  <c r="P62" i="53"/>
  <c r="T63" i="53"/>
  <c r="T13" i="53"/>
  <c r="P105" i="34"/>
  <c r="U105" i="34"/>
  <c r="P103" i="34"/>
  <c r="U103" i="34"/>
  <c r="U106" i="34"/>
  <c r="U75" i="34"/>
  <c r="P39" i="34"/>
  <c r="U39" i="34"/>
  <c r="P26" i="34"/>
  <c r="T26" i="34"/>
  <c r="U26" i="34"/>
  <c r="P25" i="34"/>
  <c r="T25" i="34"/>
  <c r="U25" i="34"/>
  <c r="P22" i="34"/>
  <c r="T22" i="34"/>
  <c r="U22" i="34"/>
  <c r="P18" i="34"/>
  <c r="T18" i="34"/>
  <c r="U18" i="34"/>
  <c r="P17" i="34"/>
  <c r="T17" i="34"/>
  <c r="P13" i="34"/>
  <c r="U109" i="34"/>
  <c r="U74" i="34"/>
  <c r="P42" i="34"/>
  <c r="U42" i="34"/>
  <c r="P37" i="34"/>
  <c r="P23" i="34"/>
  <c r="T23" i="34"/>
  <c r="U23" i="34"/>
  <c r="P15" i="34"/>
  <c r="T15" i="34"/>
  <c r="U110" i="34"/>
  <c r="P27" i="34"/>
  <c r="T27" i="34"/>
  <c r="U27" i="34"/>
  <c r="P20" i="34"/>
  <c r="T20" i="34"/>
  <c r="U20" i="34"/>
  <c r="U108" i="34"/>
  <c r="P41" i="34"/>
  <c r="U41" i="34"/>
  <c r="P16" i="34"/>
  <c r="T16" i="34"/>
  <c r="U16" i="34"/>
  <c r="P14" i="34"/>
  <c r="T14" i="34"/>
  <c r="U14" i="34"/>
  <c r="P40" i="34"/>
  <c r="U40" i="34"/>
  <c r="P28" i="34"/>
  <c r="T28" i="34"/>
  <c r="U28" i="34"/>
  <c r="P21" i="34"/>
  <c r="T21" i="34"/>
  <c r="U21" i="34"/>
  <c r="P19" i="34"/>
  <c r="T19" i="34"/>
  <c r="U19" i="34"/>
  <c r="P104" i="34"/>
  <c r="U104" i="34"/>
  <c r="P95" i="34"/>
  <c r="P38" i="34"/>
  <c r="U38" i="34"/>
  <c r="P24" i="34"/>
  <c r="T24" i="34"/>
  <c r="U24" i="34"/>
  <c r="U109" i="55"/>
  <c r="P41" i="55"/>
  <c r="U41" i="55"/>
  <c r="P39" i="55"/>
  <c r="U39" i="55"/>
  <c r="P37" i="55"/>
  <c r="P26" i="55"/>
  <c r="T26" i="55"/>
  <c r="U26" i="55"/>
  <c r="P20" i="55"/>
  <c r="T20" i="55"/>
  <c r="U20" i="55"/>
  <c r="P14" i="55"/>
  <c r="T14" i="55"/>
  <c r="U14" i="55"/>
  <c r="P13" i="55"/>
  <c r="U110" i="55"/>
  <c r="P104" i="55"/>
  <c r="U104" i="55"/>
  <c r="P28" i="55"/>
  <c r="T28" i="55"/>
  <c r="U28" i="55"/>
  <c r="P25" i="55"/>
  <c r="T25" i="55"/>
  <c r="U25" i="55"/>
  <c r="P18" i="55"/>
  <c r="T18" i="55"/>
  <c r="U18" i="55"/>
  <c r="P105" i="55"/>
  <c r="P16" i="55"/>
  <c r="T16" i="55"/>
  <c r="U16" i="55"/>
  <c r="P42" i="55"/>
  <c r="U42" i="55"/>
  <c r="P27" i="55"/>
  <c r="T27" i="55"/>
  <c r="U27" i="55"/>
  <c r="P24" i="55"/>
  <c r="T24" i="55"/>
  <c r="U24" i="55"/>
  <c r="P21" i="55"/>
  <c r="T21" i="55"/>
  <c r="U21" i="55"/>
  <c r="P19" i="55"/>
  <c r="T19" i="55"/>
  <c r="U19" i="55"/>
  <c r="U75" i="55"/>
  <c r="P38" i="55"/>
  <c r="U38" i="55"/>
  <c r="P103" i="55"/>
  <c r="U103" i="55"/>
  <c r="P95" i="55"/>
  <c r="U95" i="55"/>
  <c r="P22" i="55"/>
  <c r="T22" i="55"/>
  <c r="U22" i="55"/>
  <c r="P40" i="55"/>
  <c r="U40" i="55"/>
  <c r="P15" i="55"/>
  <c r="T15" i="55"/>
  <c r="U108" i="55"/>
  <c r="U74" i="55"/>
  <c r="P23" i="55"/>
  <c r="T23" i="55"/>
  <c r="U23" i="55"/>
  <c r="P17" i="55"/>
  <c r="T17" i="55"/>
  <c r="U15" i="49"/>
  <c r="O87" i="49"/>
  <c r="T87" i="49"/>
  <c r="T13" i="14"/>
  <c r="P29" i="14"/>
  <c r="P62" i="14"/>
  <c r="T63" i="14"/>
  <c r="T73" i="14"/>
  <c r="U73" i="14"/>
  <c r="H70" i="20"/>
  <c r="I70" i="20"/>
  <c r="O88" i="61"/>
  <c r="U17" i="61"/>
  <c r="H71" i="46"/>
  <c r="I71" i="46"/>
  <c r="H73" i="46"/>
  <c r="I73" i="46"/>
  <c r="H72" i="46"/>
  <c r="I72" i="46"/>
  <c r="H70" i="46"/>
  <c r="I70" i="46"/>
  <c r="H68" i="46"/>
  <c r="I68" i="46"/>
  <c r="H86" i="27"/>
  <c r="T29" i="59"/>
  <c r="U13" i="59"/>
  <c r="O86" i="59"/>
  <c r="U108" i="19"/>
  <c r="P104" i="19"/>
  <c r="P103" i="19"/>
  <c r="U103" i="19"/>
  <c r="P42" i="19"/>
  <c r="U42" i="19"/>
  <c r="P28" i="19"/>
  <c r="T28" i="19"/>
  <c r="U28" i="19"/>
  <c r="P25" i="19"/>
  <c r="T25" i="19"/>
  <c r="U25" i="19"/>
  <c r="P23" i="19"/>
  <c r="T23" i="19"/>
  <c r="U23" i="19"/>
  <c r="P21" i="19"/>
  <c r="T21" i="19"/>
  <c r="U21" i="19"/>
  <c r="P19" i="19"/>
  <c r="T19" i="19"/>
  <c r="U19" i="19"/>
  <c r="P18" i="19"/>
  <c r="T18" i="19"/>
  <c r="U18" i="19"/>
  <c r="U110" i="19"/>
  <c r="U74" i="19"/>
  <c r="P24" i="19"/>
  <c r="T24" i="19"/>
  <c r="U24" i="19"/>
  <c r="P17" i="19"/>
  <c r="T17" i="19"/>
  <c r="P14" i="19"/>
  <c r="T14" i="19"/>
  <c r="U14" i="19"/>
  <c r="U109" i="19"/>
  <c r="P95" i="19"/>
  <c r="P41" i="19"/>
  <c r="U41" i="19"/>
  <c r="P38" i="19"/>
  <c r="U38" i="19"/>
  <c r="P26" i="19"/>
  <c r="T26" i="19"/>
  <c r="U26" i="19"/>
  <c r="P16" i="19"/>
  <c r="T16" i="19"/>
  <c r="U16" i="19"/>
  <c r="P13" i="19"/>
  <c r="P105" i="19"/>
  <c r="U105" i="19"/>
  <c r="P40" i="19"/>
  <c r="U40" i="19"/>
  <c r="P37" i="19"/>
  <c r="R43" i="19"/>
  <c r="P27" i="19"/>
  <c r="T27" i="19"/>
  <c r="U27" i="19"/>
  <c r="P20" i="19"/>
  <c r="T20" i="19"/>
  <c r="U20" i="19"/>
  <c r="P15" i="19"/>
  <c r="T15" i="19"/>
  <c r="U75" i="19"/>
  <c r="P39" i="19"/>
  <c r="U39" i="19"/>
  <c r="P22" i="19"/>
  <c r="T22" i="19"/>
  <c r="U22" i="19"/>
  <c r="O88" i="13"/>
  <c r="U17" i="13"/>
  <c r="U37" i="13"/>
  <c r="T72" i="54"/>
  <c r="U72" i="54"/>
  <c r="T71" i="54"/>
  <c r="U71" i="54"/>
  <c r="T70" i="54"/>
  <c r="U70" i="54"/>
  <c r="T73" i="54"/>
  <c r="U73" i="54"/>
  <c r="T68" i="54"/>
  <c r="U68" i="54"/>
  <c r="O87" i="46"/>
  <c r="U15" i="46"/>
  <c r="O87" i="20"/>
  <c r="U15" i="20"/>
  <c r="T13" i="32"/>
  <c r="P29" i="32"/>
  <c r="P62" i="32"/>
  <c r="T63" i="32"/>
  <c r="O87" i="32"/>
  <c r="U15" i="32"/>
  <c r="O86" i="16"/>
  <c r="T29" i="16"/>
  <c r="U13" i="16"/>
  <c r="U15" i="56"/>
  <c r="O87" i="56"/>
  <c r="T13" i="48"/>
  <c r="P29" i="48"/>
  <c r="P62" i="48"/>
  <c r="T63" i="48"/>
  <c r="U110" i="24"/>
  <c r="U109" i="24"/>
  <c r="P104" i="24"/>
  <c r="U104" i="24"/>
  <c r="U75" i="24"/>
  <c r="P25" i="24"/>
  <c r="T25" i="24"/>
  <c r="U25" i="24"/>
  <c r="P24" i="24"/>
  <c r="T24" i="24"/>
  <c r="U24" i="24"/>
  <c r="P23" i="24"/>
  <c r="T23" i="24"/>
  <c r="U23" i="24"/>
  <c r="P22" i="24"/>
  <c r="T22" i="24"/>
  <c r="U22" i="24"/>
  <c r="P20" i="24"/>
  <c r="T20" i="24"/>
  <c r="U20" i="24"/>
  <c r="P14" i="24"/>
  <c r="T14" i="24"/>
  <c r="U14" i="24"/>
  <c r="P103" i="24"/>
  <c r="U74" i="24"/>
  <c r="P40" i="24"/>
  <c r="U40" i="24"/>
  <c r="P37" i="24"/>
  <c r="P18" i="24"/>
  <c r="T18" i="24"/>
  <c r="U18" i="24"/>
  <c r="P17" i="24"/>
  <c r="T17" i="24"/>
  <c r="P16" i="24"/>
  <c r="T16" i="24"/>
  <c r="U16" i="24"/>
  <c r="P13" i="24"/>
  <c r="P95" i="24"/>
  <c r="U95" i="24"/>
  <c r="P42" i="24"/>
  <c r="U42" i="24"/>
  <c r="P39" i="24"/>
  <c r="U39" i="24"/>
  <c r="P28" i="24"/>
  <c r="T28" i="24"/>
  <c r="U28" i="24"/>
  <c r="P21" i="24"/>
  <c r="T21" i="24"/>
  <c r="U21" i="24"/>
  <c r="P41" i="24"/>
  <c r="U41" i="24"/>
  <c r="P26" i="24"/>
  <c r="T26" i="24"/>
  <c r="U26" i="24"/>
  <c r="P19" i="24"/>
  <c r="T19" i="24"/>
  <c r="U19" i="24"/>
  <c r="P38" i="24"/>
  <c r="U38" i="24"/>
  <c r="P27" i="24"/>
  <c r="T27" i="24"/>
  <c r="U27" i="24"/>
  <c r="P105" i="24"/>
  <c r="U105" i="24"/>
  <c r="P15" i="24"/>
  <c r="T15" i="24"/>
  <c r="O87" i="19"/>
  <c r="T87" i="19"/>
  <c r="U15" i="19"/>
  <c r="U37" i="34"/>
  <c r="T13" i="34"/>
  <c r="P29" i="34"/>
  <c r="P62" i="34"/>
  <c r="T63" i="34"/>
  <c r="O86" i="57"/>
  <c r="U13" i="57"/>
  <c r="U29" i="57"/>
  <c r="T29" i="57"/>
  <c r="O86" i="28"/>
  <c r="T29" i="28"/>
  <c r="U13" i="28"/>
  <c r="U29" i="28"/>
  <c r="U17" i="21"/>
  <c r="O88" i="21"/>
  <c r="T88" i="21"/>
  <c r="O89" i="47"/>
  <c r="T86" i="47"/>
  <c r="T13" i="37"/>
  <c r="P29" i="37"/>
  <c r="P62" i="37"/>
  <c r="T63" i="37"/>
  <c r="O86" i="42"/>
  <c r="T29" i="42"/>
  <c r="P65" i="42"/>
  <c r="T66" i="42"/>
  <c r="T78" i="42"/>
  <c r="O87" i="13"/>
  <c r="U15" i="13"/>
  <c r="T13" i="17"/>
  <c r="P29" i="17"/>
  <c r="P62" i="17"/>
  <c r="T63" i="17"/>
  <c r="T70" i="17"/>
  <c r="U70" i="17"/>
  <c r="T29" i="23"/>
  <c r="O86" i="23"/>
  <c r="U13" i="23"/>
  <c r="U29" i="23"/>
  <c r="O87" i="50"/>
  <c r="U15" i="50"/>
  <c r="U37" i="50"/>
  <c r="U43" i="50"/>
  <c r="U37" i="46"/>
  <c r="T13" i="46"/>
  <c r="P29" i="46"/>
  <c r="P62" i="46"/>
  <c r="U13" i="25"/>
  <c r="U29" i="25"/>
  <c r="T29" i="25"/>
  <c r="O86" i="25"/>
  <c r="T68" i="16"/>
  <c r="U68" i="16"/>
  <c r="T72" i="16"/>
  <c r="U72" i="16"/>
  <c r="O88" i="52"/>
  <c r="T88" i="52"/>
  <c r="U89" i="52"/>
  <c r="U17" i="52"/>
  <c r="O87" i="52"/>
  <c r="T87" i="52"/>
  <c r="U15" i="52"/>
  <c r="U29" i="52"/>
  <c r="H73" i="24"/>
  <c r="I73" i="24"/>
  <c r="H71" i="24"/>
  <c r="I71" i="24"/>
  <c r="H68" i="24"/>
  <c r="I68" i="24"/>
  <c r="H72" i="24"/>
  <c r="I72" i="24"/>
  <c r="H70" i="24"/>
  <c r="I70" i="24"/>
  <c r="P29" i="38"/>
  <c r="P62" i="38"/>
  <c r="T63" i="38"/>
  <c r="T13" i="38"/>
  <c r="O87" i="29"/>
  <c r="T87" i="29"/>
  <c r="U15" i="29"/>
  <c r="T13" i="29"/>
  <c r="P29" i="29"/>
  <c r="P62" i="29"/>
  <c r="T63" i="29"/>
  <c r="P29" i="35"/>
  <c r="P62" i="35"/>
  <c r="T13" i="35"/>
  <c r="O87" i="35"/>
  <c r="T13" i="22"/>
  <c r="P29" i="22"/>
  <c r="P62" i="22"/>
  <c r="T63" i="22"/>
  <c r="O87" i="22"/>
  <c r="U15" i="22"/>
  <c r="O87" i="26"/>
  <c r="U15" i="26"/>
  <c r="O86" i="49"/>
  <c r="U13" i="49"/>
  <c r="T29" i="49"/>
  <c r="O88" i="58"/>
  <c r="U17" i="58"/>
  <c r="O88" i="27"/>
  <c r="T88" i="27"/>
  <c r="U17" i="27"/>
  <c r="O87" i="37"/>
  <c r="T87" i="37"/>
  <c r="U15" i="37"/>
  <c r="O88" i="37"/>
  <c r="T88" i="37"/>
  <c r="U17" i="37"/>
  <c r="T72" i="7"/>
  <c r="U72" i="7"/>
  <c r="T70" i="7"/>
  <c r="U70" i="7"/>
  <c r="T73" i="7"/>
  <c r="U73" i="7"/>
  <c r="T71" i="7"/>
  <c r="U71" i="7"/>
  <c r="T68" i="7"/>
  <c r="U68" i="7"/>
  <c r="U17" i="31"/>
  <c r="O88" i="31"/>
  <c r="T88" i="31"/>
  <c r="T73" i="23"/>
  <c r="U73" i="23"/>
  <c r="T68" i="23"/>
  <c r="U68" i="23"/>
  <c r="T72" i="25"/>
  <c r="U72" i="25"/>
  <c r="T70" i="61"/>
  <c r="U70" i="61"/>
  <c r="T13" i="19"/>
  <c r="P29" i="19"/>
  <c r="P62" i="19"/>
  <c r="T63" i="19"/>
  <c r="O88" i="19"/>
  <c r="T88" i="19"/>
  <c r="U17" i="19"/>
  <c r="O86" i="14"/>
  <c r="T29" i="14"/>
  <c r="R45" i="14"/>
  <c r="P65" i="14"/>
  <c r="T66" i="14"/>
  <c r="T77" i="14"/>
  <c r="U77" i="14"/>
  <c r="U13" i="14"/>
  <c r="U29" i="14"/>
  <c r="T13" i="55"/>
  <c r="P29" i="55"/>
  <c r="P62" i="55"/>
  <c r="T63" i="55"/>
  <c r="U37" i="55"/>
  <c r="U43" i="55"/>
  <c r="O87" i="34"/>
  <c r="U15" i="34"/>
  <c r="U13" i="53"/>
  <c r="U29" i="53"/>
  <c r="T29" i="53"/>
  <c r="O86" i="53"/>
  <c r="T29" i="33"/>
  <c r="O86" i="33"/>
  <c r="U13" i="33"/>
  <c r="O88" i="43"/>
  <c r="T88" i="43"/>
  <c r="U17" i="43"/>
  <c r="U37" i="43"/>
  <c r="U17" i="29"/>
  <c r="O88" i="29"/>
  <c r="T88" i="29"/>
  <c r="U89" i="29"/>
  <c r="O88" i="35"/>
  <c r="T88" i="35"/>
  <c r="O88" i="22"/>
  <c r="U17" i="22"/>
  <c r="R45" i="54"/>
  <c r="P65" i="54"/>
  <c r="T66" i="54"/>
  <c r="P29" i="26"/>
  <c r="P62" i="26"/>
  <c r="T63" i="26"/>
  <c r="T13" i="26"/>
  <c r="P29" i="21"/>
  <c r="P62" i="21"/>
  <c r="T63" i="21"/>
  <c r="T72" i="21"/>
  <c r="U72" i="21"/>
  <c r="T13" i="21"/>
  <c r="O89" i="39"/>
  <c r="T86" i="39"/>
  <c r="O89" i="44"/>
  <c r="T86" i="44"/>
  <c r="U89" i="44"/>
  <c r="T13" i="27"/>
  <c r="P29" i="27"/>
  <c r="P62" i="27"/>
  <c r="T63" i="27"/>
  <c r="U13" i="7"/>
  <c r="U29" i="7"/>
  <c r="T29" i="7"/>
  <c r="O86" i="7"/>
  <c r="U17" i="17"/>
  <c r="O88" i="17"/>
  <c r="T88" i="17"/>
  <c r="O87" i="17"/>
  <c r="T87" i="17"/>
  <c r="U15" i="17"/>
  <c r="O88" i="50"/>
  <c r="U17" i="50"/>
  <c r="O86" i="54"/>
  <c r="T29" i="54"/>
  <c r="U17" i="46"/>
  <c r="O88" i="46"/>
  <c r="H86" i="24"/>
  <c r="O89" i="45"/>
  <c r="T86" i="45"/>
  <c r="T68" i="30"/>
  <c r="U68" i="30"/>
  <c r="T71" i="30"/>
  <c r="U71" i="30"/>
  <c r="U37" i="32"/>
  <c r="U43" i="32"/>
  <c r="U45" i="32"/>
  <c r="O86" i="61"/>
  <c r="T29" i="61"/>
  <c r="U13" i="61"/>
  <c r="U29" i="61"/>
  <c r="U37" i="56"/>
  <c r="O88" i="56"/>
  <c r="T88" i="56"/>
  <c r="U17" i="56"/>
  <c r="O87" i="48"/>
  <c r="T86" i="59"/>
  <c r="O89" i="59"/>
  <c r="O86" i="15"/>
  <c r="T29" i="15"/>
  <c r="U13" i="15"/>
  <c r="U29" i="15"/>
  <c r="U15" i="21"/>
  <c r="O87" i="21"/>
  <c r="T87" i="21"/>
  <c r="U89" i="21"/>
  <c r="T70" i="49"/>
  <c r="U70" i="49"/>
  <c r="T72" i="49"/>
  <c r="U72" i="49"/>
  <c r="O87" i="58"/>
  <c r="U15" i="58"/>
  <c r="T13" i="31"/>
  <c r="P29" i="31"/>
  <c r="P62" i="31"/>
  <c r="T63" i="31"/>
  <c r="O88" i="20"/>
  <c r="T88" i="20"/>
  <c r="U89" i="20"/>
  <c r="U17" i="20"/>
  <c r="T13" i="20"/>
  <c r="P29" i="20"/>
  <c r="P62" i="20"/>
  <c r="T63" i="20"/>
  <c r="T13" i="56"/>
  <c r="P29" i="56"/>
  <c r="P62" i="56"/>
  <c r="T63" i="56"/>
  <c r="T72" i="14"/>
  <c r="U72" i="14"/>
  <c r="O88" i="34"/>
  <c r="U17" i="34"/>
  <c r="T72" i="33"/>
  <c r="U72" i="33"/>
  <c r="T70" i="33"/>
  <c r="U70" i="33"/>
  <c r="T73" i="33"/>
  <c r="U73" i="33"/>
  <c r="T68" i="33"/>
  <c r="U68" i="33"/>
  <c r="T71" i="33"/>
  <c r="U71" i="33"/>
  <c r="T13" i="43"/>
  <c r="P29" i="43"/>
  <c r="P62" i="43"/>
  <c r="T63" i="43"/>
  <c r="U37" i="19"/>
  <c r="U17" i="55"/>
  <c r="O88" i="55"/>
  <c r="T88" i="55"/>
  <c r="U89" i="55"/>
  <c r="O87" i="55"/>
  <c r="T87" i="55"/>
  <c r="U15" i="55"/>
  <c r="T68" i="53"/>
  <c r="U68" i="53"/>
  <c r="T73" i="53"/>
  <c r="U73" i="53"/>
  <c r="T71" i="53"/>
  <c r="U71" i="53"/>
  <c r="T70" i="53"/>
  <c r="U70" i="53"/>
  <c r="T72" i="53"/>
  <c r="T70" i="57"/>
  <c r="U70" i="57"/>
  <c r="T72" i="57"/>
  <c r="U72" i="57"/>
  <c r="T71" i="57"/>
  <c r="T73" i="57"/>
  <c r="U73" i="57"/>
  <c r="T68" i="57"/>
  <c r="U68" i="57"/>
  <c r="T73" i="28"/>
  <c r="U73" i="28"/>
  <c r="T68" i="28"/>
  <c r="U68" i="28"/>
  <c r="T70" i="28"/>
  <c r="U70" i="28"/>
  <c r="T72" i="28"/>
  <c r="U72" i="28"/>
  <c r="T71" i="28"/>
  <c r="U71" i="28"/>
  <c r="O87" i="43"/>
  <c r="U15" i="43"/>
  <c r="O88" i="38"/>
  <c r="T88" i="38"/>
  <c r="U17" i="38"/>
  <c r="O87" i="38"/>
  <c r="T87" i="38"/>
  <c r="U89" i="38"/>
  <c r="U15" i="38"/>
  <c r="U37" i="38"/>
  <c r="R43" i="38"/>
  <c r="O89" i="36"/>
  <c r="T71" i="15"/>
  <c r="T68" i="15"/>
  <c r="U68" i="15"/>
  <c r="T70" i="15"/>
  <c r="U70" i="15"/>
  <c r="T72" i="15"/>
  <c r="U72" i="15"/>
  <c r="T73" i="15"/>
  <c r="U73" i="15"/>
  <c r="O88" i="26"/>
  <c r="T88" i="26"/>
  <c r="U17" i="26"/>
  <c r="U37" i="21"/>
  <c r="T13" i="58"/>
  <c r="P29" i="58"/>
  <c r="P62" i="58"/>
  <c r="R43" i="58"/>
  <c r="R45" i="58"/>
  <c r="P65" i="58"/>
  <c r="U37" i="58"/>
  <c r="O87" i="27"/>
  <c r="T87" i="27"/>
  <c r="U15" i="27"/>
  <c r="R43" i="27"/>
  <c r="R43" i="37"/>
  <c r="U37" i="37"/>
  <c r="U43" i="37"/>
  <c r="O87" i="31"/>
  <c r="T87" i="31"/>
  <c r="U15" i="31"/>
  <c r="T70" i="42"/>
  <c r="U70" i="42"/>
  <c r="T73" i="42"/>
  <c r="U73" i="42"/>
  <c r="T68" i="42"/>
  <c r="T72" i="42"/>
  <c r="U72" i="42"/>
  <c r="T71" i="42"/>
  <c r="U71" i="42"/>
  <c r="T13" i="13"/>
  <c r="P29" i="13"/>
  <c r="P62" i="13"/>
  <c r="T63" i="13"/>
  <c r="P29" i="50"/>
  <c r="P62" i="50"/>
  <c r="T63" i="50"/>
  <c r="T13" i="50"/>
  <c r="T29" i="30"/>
  <c r="O86" i="30"/>
  <c r="U13" i="30"/>
  <c r="U29" i="30"/>
  <c r="O88" i="32"/>
  <c r="U17" i="32"/>
  <c r="O89" i="40"/>
  <c r="T86" i="40"/>
  <c r="T13" i="52"/>
  <c r="P29" i="52"/>
  <c r="P62" i="52"/>
  <c r="T63" i="52"/>
  <c r="O88" i="48"/>
  <c r="T88" i="48"/>
  <c r="T80" i="42"/>
  <c r="U80" i="42"/>
  <c r="T77" i="42"/>
  <c r="U77" i="42"/>
  <c r="T81" i="14"/>
  <c r="U81" i="14"/>
  <c r="T78" i="14"/>
  <c r="U78" i="14"/>
  <c r="T79" i="14"/>
  <c r="U79" i="14"/>
  <c r="T80" i="14"/>
  <c r="U80" i="14"/>
  <c r="T77" i="25"/>
  <c r="U77" i="25"/>
  <c r="U13" i="52"/>
  <c r="T29" i="52"/>
  <c r="O86" i="52"/>
  <c r="T73" i="13"/>
  <c r="U73" i="13"/>
  <c r="T70" i="13"/>
  <c r="U70" i="13"/>
  <c r="T71" i="13"/>
  <c r="U71" i="13"/>
  <c r="T68" i="13"/>
  <c r="U68" i="13"/>
  <c r="T72" i="13"/>
  <c r="U72" i="13"/>
  <c r="O86" i="21"/>
  <c r="T29" i="21"/>
  <c r="U13" i="21"/>
  <c r="O89" i="53"/>
  <c r="T29" i="55"/>
  <c r="U13" i="55"/>
  <c r="U29" i="55"/>
  <c r="O86" i="55"/>
  <c r="T70" i="46"/>
  <c r="U70" i="46"/>
  <c r="T71" i="46"/>
  <c r="T29" i="48"/>
  <c r="O86" i="48"/>
  <c r="T29" i="50"/>
  <c r="U13" i="50"/>
  <c r="O86" i="50"/>
  <c r="T29" i="13"/>
  <c r="O86" i="13"/>
  <c r="U13" i="13"/>
  <c r="U29" i="13"/>
  <c r="T68" i="58"/>
  <c r="U68" i="58"/>
  <c r="R45" i="19"/>
  <c r="P65" i="19"/>
  <c r="T66" i="19"/>
  <c r="T68" i="27"/>
  <c r="U68" i="27"/>
  <c r="T71" i="27"/>
  <c r="U71" i="27"/>
  <c r="T70" i="27"/>
  <c r="U70" i="27"/>
  <c r="T72" i="27"/>
  <c r="U72" i="27"/>
  <c r="T73" i="27"/>
  <c r="U73" i="27"/>
  <c r="T71" i="22"/>
  <c r="U71" i="22"/>
  <c r="T72" i="22"/>
  <c r="U72" i="22"/>
  <c r="T68" i="22"/>
  <c r="U68" i="22"/>
  <c r="T68" i="29"/>
  <c r="U68" i="29"/>
  <c r="T72" i="29"/>
  <c r="U72" i="29"/>
  <c r="T73" i="29"/>
  <c r="U73" i="29"/>
  <c r="T71" i="29"/>
  <c r="U71" i="29"/>
  <c r="T70" i="29"/>
  <c r="U70" i="29"/>
  <c r="T29" i="38"/>
  <c r="R45" i="38"/>
  <c r="P65" i="38"/>
  <c r="T66" i="38"/>
  <c r="U13" i="38"/>
  <c r="O86" i="38"/>
  <c r="U13" i="46"/>
  <c r="U29" i="46"/>
  <c r="O86" i="46"/>
  <c r="T29" i="46"/>
  <c r="O89" i="23"/>
  <c r="T29" i="17"/>
  <c r="U13" i="17"/>
  <c r="O86" i="17"/>
  <c r="T71" i="37"/>
  <c r="U71" i="37"/>
  <c r="T73" i="37"/>
  <c r="U73" i="37"/>
  <c r="T68" i="37"/>
  <c r="U68" i="37"/>
  <c r="T70" i="37"/>
  <c r="U70" i="37"/>
  <c r="T72" i="37"/>
  <c r="U72" i="37"/>
  <c r="T68" i="50"/>
  <c r="U68" i="50"/>
  <c r="T70" i="50"/>
  <c r="U70" i="50"/>
  <c r="T73" i="50"/>
  <c r="U73" i="50"/>
  <c r="T72" i="50"/>
  <c r="U72" i="50"/>
  <c r="T71" i="50"/>
  <c r="U71" i="50"/>
  <c r="U13" i="58"/>
  <c r="U29" i="58"/>
  <c r="T29" i="58"/>
  <c r="O86" i="58"/>
  <c r="T66" i="48"/>
  <c r="U13" i="27"/>
  <c r="O86" i="27"/>
  <c r="T29" i="27"/>
  <c r="R45" i="27"/>
  <c r="P65" i="27"/>
  <c r="T66" i="27"/>
  <c r="T79" i="27"/>
  <c r="U79" i="27"/>
  <c r="O86" i="26"/>
  <c r="U13" i="26"/>
  <c r="T29" i="26"/>
  <c r="O89" i="33"/>
  <c r="T70" i="19"/>
  <c r="U70" i="19"/>
  <c r="T71" i="19"/>
  <c r="U71" i="19"/>
  <c r="T72" i="19"/>
  <c r="U72" i="19"/>
  <c r="T68" i="19"/>
  <c r="U68" i="19"/>
  <c r="T73" i="19"/>
  <c r="U73" i="19"/>
  <c r="O89" i="49"/>
  <c r="T86" i="49"/>
  <c r="T29" i="22"/>
  <c r="O86" i="22"/>
  <c r="U13" i="22"/>
  <c r="U29" i="22"/>
  <c r="T29" i="29"/>
  <c r="R45" i="29"/>
  <c r="P65" i="29"/>
  <c r="T66" i="29"/>
  <c r="U13" i="29"/>
  <c r="U29" i="29"/>
  <c r="O86" i="29"/>
  <c r="T73" i="38"/>
  <c r="T68" i="38"/>
  <c r="U68" i="38"/>
  <c r="T72" i="38"/>
  <c r="U72" i="38"/>
  <c r="T70" i="38"/>
  <c r="T71" i="38"/>
  <c r="U71" i="38"/>
  <c r="O89" i="42"/>
  <c r="T29" i="37"/>
  <c r="R45" i="37"/>
  <c r="P65" i="37"/>
  <c r="T66" i="37"/>
  <c r="O86" i="37"/>
  <c r="U13" i="37"/>
  <c r="T86" i="57"/>
  <c r="O89" i="57"/>
  <c r="O87" i="24"/>
  <c r="U15" i="24"/>
  <c r="T13" i="24"/>
  <c r="P29" i="24"/>
  <c r="P62" i="24"/>
  <c r="T63" i="24"/>
  <c r="U37" i="24"/>
  <c r="R43" i="24"/>
  <c r="T73" i="32"/>
  <c r="U73" i="32"/>
  <c r="T72" i="32"/>
  <c r="U72" i="32"/>
  <c r="T68" i="32"/>
  <c r="U68" i="32"/>
  <c r="T71" i="32"/>
  <c r="U71" i="32"/>
  <c r="T70" i="32"/>
  <c r="U70" i="32"/>
  <c r="T68" i="43"/>
  <c r="U68" i="43"/>
  <c r="T73" i="43"/>
  <c r="U73" i="43"/>
  <c r="T72" i="43"/>
  <c r="U72" i="43"/>
  <c r="T70" i="43"/>
  <c r="U70" i="43"/>
  <c r="T71" i="43"/>
  <c r="U71" i="43"/>
  <c r="T29" i="56"/>
  <c r="O86" i="56"/>
  <c r="U13" i="56"/>
  <c r="U29" i="56"/>
  <c r="T29" i="20"/>
  <c r="O86" i="20"/>
  <c r="U13" i="20"/>
  <c r="U29" i="20"/>
  <c r="T73" i="31"/>
  <c r="U73" i="31"/>
  <c r="T70" i="31"/>
  <c r="U70" i="31"/>
  <c r="T71" i="31"/>
  <c r="U71" i="31"/>
  <c r="T68" i="31"/>
  <c r="U68" i="31"/>
  <c r="T72" i="31"/>
  <c r="U72" i="31"/>
  <c r="O89" i="61"/>
  <c r="O89" i="25"/>
  <c r="P65" i="50"/>
  <c r="T66" i="50"/>
  <c r="T72" i="17"/>
  <c r="U72" i="17"/>
  <c r="O86" i="34"/>
  <c r="T29" i="34"/>
  <c r="U13" i="34"/>
  <c r="O88" i="24"/>
  <c r="T88" i="24"/>
  <c r="U17" i="24"/>
  <c r="U29" i="24"/>
  <c r="T29" i="43"/>
  <c r="T66" i="43"/>
  <c r="O86" i="43"/>
  <c r="U13" i="43"/>
  <c r="U29" i="43"/>
  <c r="U13" i="31"/>
  <c r="T29" i="31"/>
  <c r="O86" i="31"/>
  <c r="O89" i="15"/>
  <c r="T86" i="15"/>
  <c r="T86" i="7"/>
  <c r="U89" i="7"/>
  <c r="O89" i="7"/>
  <c r="T71" i="21"/>
  <c r="U71" i="21"/>
  <c r="T73" i="21"/>
  <c r="U73" i="21"/>
  <c r="T81" i="54"/>
  <c r="U81" i="54"/>
  <c r="T80" i="54"/>
  <c r="U80" i="54"/>
  <c r="T71" i="52"/>
  <c r="U71" i="52"/>
  <c r="T70" i="52"/>
  <c r="U70" i="52"/>
  <c r="T73" i="52"/>
  <c r="U73" i="52"/>
  <c r="T68" i="52"/>
  <c r="U68" i="52"/>
  <c r="T72" i="52"/>
  <c r="U72" i="52"/>
  <c r="O89" i="30"/>
  <c r="T86" i="30"/>
  <c r="T72" i="56"/>
  <c r="U72" i="56"/>
  <c r="T73" i="56"/>
  <c r="U73" i="56"/>
  <c r="T70" i="56"/>
  <c r="U70" i="56"/>
  <c r="T71" i="56"/>
  <c r="U71" i="56"/>
  <c r="T68" i="56"/>
  <c r="U68" i="56"/>
  <c r="T72" i="20"/>
  <c r="U72" i="20"/>
  <c r="T68" i="20"/>
  <c r="U68" i="20"/>
  <c r="T70" i="20"/>
  <c r="U70" i="20"/>
  <c r="O89" i="54"/>
  <c r="T86" i="54"/>
  <c r="T68" i="26"/>
  <c r="U68" i="26"/>
  <c r="T72" i="26"/>
  <c r="U72" i="26"/>
  <c r="T72" i="55"/>
  <c r="U72" i="55"/>
  <c r="T71" i="55"/>
  <c r="U71" i="55"/>
  <c r="T70" i="55"/>
  <c r="U70" i="55"/>
  <c r="T68" i="55"/>
  <c r="U68" i="55"/>
  <c r="T73" i="55"/>
  <c r="U73" i="55"/>
  <c r="O89" i="14"/>
  <c r="T86" i="14"/>
  <c r="U89" i="14"/>
  <c r="U13" i="19"/>
  <c r="U29" i="19"/>
  <c r="O86" i="19"/>
  <c r="T29" i="19"/>
  <c r="O86" i="35"/>
  <c r="T29" i="35"/>
  <c r="P65" i="35"/>
  <c r="T66" i="35"/>
  <c r="O89" i="28"/>
  <c r="T71" i="34"/>
  <c r="U71" i="34"/>
  <c r="T73" i="34"/>
  <c r="U73" i="34"/>
  <c r="T68" i="34"/>
  <c r="U68" i="34"/>
  <c r="T70" i="34"/>
  <c r="U70" i="34"/>
  <c r="T72" i="34"/>
  <c r="U72" i="34"/>
  <c r="T72" i="48"/>
  <c r="U72" i="48"/>
  <c r="T68" i="48"/>
  <c r="U68" i="48"/>
  <c r="T71" i="48"/>
  <c r="U71" i="48"/>
  <c r="T70" i="48"/>
  <c r="U70" i="48"/>
  <c r="T73" i="48"/>
  <c r="U73" i="48"/>
  <c r="O89" i="16"/>
  <c r="T29" i="32"/>
  <c r="O86" i="32"/>
  <c r="U13" i="32"/>
  <c r="U29" i="32"/>
  <c r="T66" i="13"/>
  <c r="T73" i="24"/>
  <c r="U73" i="24"/>
  <c r="T72" i="24"/>
  <c r="U72" i="24"/>
  <c r="O89" i="29"/>
  <c r="T86" i="29"/>
  <c r="O89" i="22"/>
  <c r="O89" i="58"/>
  <c r="O89" i="50"/>
  <c r="O89" i="31"/>
  <c r="O89" i="43"/>
  <c r="T86" i="43"/>
  <c r="O89" i="20"/>
  <c r="T86" i="20"/>
  <c r="O89" i="27"/>
  <c r="T86" i="27"/>
  <c r="U89" i="27"/>
  <c r="O89" i="46"/>
  <c r="T86" i="46"/>
  <c r="O89" i="55"/>
  <c r="T86" i="55"/>
  <c r="O89" i="32"/>
  <c r="O89" i="26"/>
  <c r="T86" i="26"/>
  <c r="O89" i="13"/>
  <c r="O89" i="48"/>
  <c r="O89" i="21"/>
  <c r="T86" i="21"/>
  <c r="T79" i="13"/>
  <c r="U79" i="13"/>
  <c r="O89" i="56"/>
  <c r="T86" i="56"/>
  <c r="O89" i="37"/>
  <c r="T86" i="37"/>
  <c r="T78" i="19"/>
  <c r="U78" i="19"/>
  <c r="O89" i="52"/>
  <c r="T86" i="52"/>
  <c r="T80" i="50"/>
  <c r="U80" i="50"/>
  <c r="T29" i="24"/>
  <c r="R45" i="24"/>
  <c r="P65" i="24"/>
  <c r="T66" i="24"/>
  <c r="T78" i="24"/>
  <c r="U78" i="24"/>
  <c r="U13" i="24"/>
  <c r="O86" i="24"/>
  <c r="O89" i="35"/>
  <c r="O89" i="19"/>
  <c r="T86" i="19"/>
  <c r="U89" i="19"/>
  <c r="O89" i="34"/>
  <c r="O89" i="17"/>
  <c r="T86" i="17"/>
  <c r="U89" i="17"/>
  <c r="O89" i="38"/>
  <c r="T86" i="38"/>
  <c r="O89" i="24"/>
  <c r="T86" i="24"/>
  <c r="I105" i="46"/>
  <c r="T105" i="46"/>
  <c r="U105" i="46"/>
  <c r="U106" i="33"/>
  <c r="U103" i="13"/>
  <c r="I105" i="29"/>
  <c r="I106" i="29"/>
  <c r="T105" i="29"/>
  <c r="U105" i="29"/>
  <c r="U104" i="61"/>
  <c r="T105" i="50"/>
  <c r="U105" i="50"/>
  <c r="I105" i="50"/>
  <c r="U106" i="19"/>
  <c r="U106" i="7"/>
  <c r="U106" i="29"/>
  <c r="U106" i="49"/>
  <c r="U106" i="21"/>
  <c r="I106" i="23"/>
  <c r="I106" i="14"/>
  <c r="U106" i="37"/>
  <c r="U104" i="50"/>
  <c r="U104" i="47"/>
  <c r="U106" i="47"/>
  <c r="I105" i="40"/>
  <c r="T105" i="40"/>
  <c r="U105" i="40"/>
  <c r="U106" i="35"/>
  <c r="U106" i="58"/>
  <c r="I106" i="49"/>
  <c r="I106" i="47"/>
  <c r="U104" i="15"/>
  <c r="U106" i="32"/>
  <c r="U103" i="24"/>
  <c r="U106" i="24"/>
  <c r="T105" i="37"/>
  <c r="U105" i="37"/>
  <c r="I105" i="37"/>
  <c r="I106" i="32"/>
  <c r="R104" i="15"/>
  <c r="U103" i="15"/>
  <c r="U103" i="48"/>
  <c r="U106" i="48"/>
  <c r="T104" i="37"/>
  <c r="U104" i="37"/>
  <c r="I104" i="37"/>
  <c r="I106" i="37"/>
  <c r="T103" i="56"/>
  <c r="U103" i="56"/>
  <c r="H105" i="56"/>
  <c r="H105" i="61"/>
  <c r="T103" i="61"/>
  <c r="U103" i="61"/>
  <c r="U103" i="22"/>
  <c r="I103" i="61"/>
  <c r="I105" i="27"/>
  <c r="H105" i="17"/>
  <c r="I103" i="16"/>
  <c r="U103" i="18"/>
  <c r="U106" i="18"/>
  <c r="U103" i="25"/>
  <c r="U106" i="25"/>
  <c r="T104" i="27"/>
  <c r="U104" i="27"/>
  <c r="I103" i="27"/>
  <c r="I106" i="27"/>
  <c r="I104" i="31"/>
  <c r="U104" i="36"/>
  <c r="U106" i="36"/>
  <c r="I103" i="7"/>
  <c r="I104" i="21"/>
  <c r="I106" i="21"/>
  <c r="T104" i="22"/>
  <c r="U104" i="22"/>
  <c r="I104" i="22"/>
  <c r="I104" i="28"/>
  <c r="I106" i="28"/>
  <c r="T104" i="28"/>
  <c r="U104" i="28"/>
  <c r="U106" i="28"/>
  <c r="T104" i="30"/>
  <c r="U104" i="30"/>
  <c r="I104" i="30"/>
  <c r="I104" i="33"/>
  <c r="I106" i="33"/>
  <c r="T103" i="41"/>
  <c r="U103" i="41"/>
  <c r="U106" i="41"/>
  <c r="I106" i="39"/>
  <c r="T103" i="50"/>
  <c r="U103" i="50"/>
  <c r="U106" i="50"/>
  <c r="I106" i="58"/>
  <c r="H105" i="38"/>
  <c r="T103" i="38"/>
  <c r="U103" i="38"/>
  <c r="R104" i="53"/>
  <c r="U104" i="53"/>
  <c r="U103" i="53"/>
  <c r="U103" i="42"/>
  <c r="U106" i="42"/>
  <c r="U103" i="45"/>
  <c r="U106" i="45"/>
  <c r="I105" i="53"/>
  <c r="I106" i="53"/>
  <c r="T105" i="51"/>
  <c r="U105" i="51"/>
  <c r="U106" i="51"/>
  <c r="T103" i="17"/>
  <c r="U103" i="17"/>
  <c r="R104" i="13"/>
  <c r="U104" i="13"/>
  <c r="I105" i="14"/>
  <c r="T105" i="15"/>
  <c r="U105" i="15"/>
  <c r="H105" i="16"/>
  <c r="T103" i="27"/>
  <c r="U103" i="27"/>
  <c r="T104" i="7"/>
  <c r="U104" i="7"/>
  <c r="I104" i="7"/>
  <c r="I104" i="18"/>
  <c r="I106" i="18"/>
  <c r="T103" i="20"/>
  <c r="U103" i="20"/>
  <c r="H105" i="20"/>
  <c r="I103" i="20"/>
  <c r="I105" i="25"/>
  <c r="I106" i="25"/>
  <c r="H105" i="30"/>
  <c r="T103" i="46"/>
  <c r="U103" i="46"/>
  <c r="I103" i="55"/>
  <c r="I103" i="56"/>
  <c r="I105" i="44"/>
  <c r="I106" i="44"/>
  <c r="T105" i="44"/>
  <c r="U105" i="44"/>
  <c r="U106" i="44"/>
  <c r="T105" i="48"/>
  <c r="U105" i="48"/>
  <c r="I105" i="48"/>
  <c r="I106" i="48"/>
  <c r="I104" i="49"/>
  <c r="I104" i="52"/>
  <c r="I106" i="52"/>
  <c r="T103" i="54"/>
  <c r="U103" i="54"/>
  <c r="H105" i="54"/>
  <c r="H105" i="55"/>
  <c r="I104" i="57"/>
  <c r="U105" i="53"/>
  <c r="I103" i="41"/>
  <c r="I106" i="41"/>
  <c r="I103" i="43"/>
  <c r="I105" i="36"/>
  <c r="I106" i="36"/>
  <c r="T104" i="23"/>
  <c r="U104" i="23"/>
  <c r="U106" i="23"/>
  <c r="U104" i="48"/>
  <c r="I103" i="50"/>
  <c r="I106" i="50"/>
  <c r="U104" i="40"/>
  <c r="U106" i="40"/>
  <c r="H105" i="43"/>
  <c r="T105" i="45"/>
  <c r="U105" i="45"/>
  <c r="T104" i="46"/>
  <c r="U104" i="46"/>
  <c r="I104" i="46"/>
  <c r="I106" i="46"/>
  <c r="U104" i="49"/>
  <c r="I104" i="35"/>
  <c r="I106" i="35"/>
  <c r="I106" i="40"/>
  <c r="H105" i="57"/>
  <c r="T103" i="57"/>
  <c r="U103" i="57"/>
  <c r="I103" i="13"/>
  <c r="H105" i="13"/>
  <c r="H105" i="31"/>
  <c r="H105" i="22"/>
  <c r="I104" i="47"/>
  <c r="T81" i="37"/>
  <c r="U81" i="37"/>
  <c r="T79" i="37"/>
  <c r="U79" i="37"/>
  <c r="T77" i="37"/>
  <c r="U77" i="37"/>
  <c r="T79" i="38"/>
  <c r="U79" i="38"/>
  <c r="T77" i="38"/>
  <c r="U77" i="38"/>
  <c r="T78" i="38"/>
  <c r="U78" i="38"/>
  <c r="T77" i="35"/>
  <c r="U77" i="35"/>
  <c r="T79" i="35"/>
  <c r="U79" i="35"/>
  <c r="T80" i="35"/>
  <c r="U80" i="35"/>
  <c r="T78" i="35"/>
  <c r="U78" i="35"/>
  <c r="T81" i="43"/>
  <c r="U81" i="43"/>
  <c r="T77" i="43"/>
  <c r="U77" i="43"/>
  <c r="T79" i="43"/>
  <c r="U79" i="43"/>
  <c r="T80" i="43"/>
  <c r="U80" i="43"/>
  <c r="T81" i="35"/>
  <c r="U81" i="35"/>
  <c r="T78" i="43"/>
  <c r="U78" i="43"/>
  <c r="T77" i="50"/>
  <c r="U77" i="50"/>
  <c r="T78" i="50"/>
  <c r="U78" i="50"/>
  <c r="T79" i="54"/>
  <c r="U79" i="54"/>
  <c r="T77" i="54"/>
  <c r="U77" i="54"/>
  <c r="T78" i="54"/>
  <c r="U78" i="54"/>
  <c r="U43" i="15"/>
  <c r="U45" i="15"/>
  <c r="T80" i="29"/>
  <c r="U80" i="29"/>
  <c r="T79" i="29"/>
  <c r="U79" i="29"/>
  <c r="T77" i="29"/>
  <c r="U77" i="29"/>
  <c r="T78" i="29"/>
  <c r="U78" i="29"/>
  <c r="T79" i="48"/>
  <c r="U79" i="48"/>
  <c r="T81" i="48"/>
  <c r="U81" i="48"/>
  <c r="T77" i="48"/>
  <c r="U77" i="48"/>
  <c r="T80" i="48"/>
  <c r="U80" i="48"/>
  <c r="T77" i="7"/>
  <c r="U77" i="7"/>
  <c r="T80" i="7"/>
  <c r="U80" i="7"/>
  <c r="T78" i="7"/>
  <c r="U78" i="7"/>
  <c r="T79" i="7"/>
  <c r="U79" i="7"/>
  <c r="T81" i="7"/>
  <c r="U81" i="7"/>
  <c r="T78" i="48"/>
  <c r="U78" i="48"/>
  <c r="T77" i="19"/>
  <c r="U77" i="19"/>
  <c r="T79" i="19"/>
  <c r="U79" i="19"/>
  <c r="T80" i="19"/>
  <c r="U80" i="19"/>
  <c r="T81" i="19"/>
  <c r="U81" i="19"/>
  <c r="U43" i="46"/>
  <c r="U45" i="46"/>
  <c r="T79" i="24"/>
  <c r="U79" i="24"/>
  <c r="T81" i="29"/>
  <c r="U81" i="29"/>
  <c r="T80" i="27"/>
  <c r="U80" i="27"/>
  <c r="T77" i="13"/>
  <c r="U77" i="13"/>
  <c r="T80" i="13"/>
  <c r="U80" i="13"/>
  <c r="T81" i="25"/>
  <c r="U81" i="25"/>
  <c r="T79" i="25"/>
  <c r="T80" i="25"/>
  <c r="U80" i="25"/>
  <c r="T78" i="25"/>
  <c r="U78" i="25"/>
  <c r="T79" i="39"/>
  <c r="U79" i="39"/>
  <c r="T78" i="39"/>
  <c r="U78" i="39"/>
  <c r="T81" i="39"/>
  <c r="U81" i="39"/>
  <c r="U43" i="28"/>
  <c r="U45" i="28"/>
  <c r="I38" i="18"/>
  <c r="P38" i="18"/>
  <c r="U38" i="18"/>
  <c r="I38" i="23"/>
  <c r="E43" i="23"/>
  <c r="E42" i="30"/>
  <c r="I42" i="30"/>
  <c r="E38" i="30"/>
  <c r="I38" i="30"/>
  <c r="E37" i="30"/>
  <c r="E39" i="30"/>
  <c r="I39" i="30"/>
  <c r="E43" i="31"/>
  <c r="E45" i="31"/>
  <c r="C65" i="31"/>
  <c r="H66" i="31"/>
  <c r="P37" i="31"/>
  <c r="T81" i="42"/>
  <c r="R43" i="21"/>
  <c r="R45" i="21"/>
  <c r="P65" i="21"/>
  <c r="T66" i="21"/>
  <c r="U43" i="24"/>
  <c r="U45" i="24"/>
  <c r="E45" i="24"/>
  <c r="C65" i="24"/>
  <c r="H66" i="24"/>
  <c r="H80" i="24"/>
  <c r="I80" i="24"/>
  <c r="R43" i="57"/>
  <c r="R45" i="57"/>
  <c r="P65" i="57"/>
  <c r="T66" i="57"/>
  <c r="T81" i="57"/>
  <c r="U81" i="57"/>
  <c r="U37" i="51"/>
  <c r="I37" i="17"/>
  <c r="I37" i="14"/>
  <c r="E43" i="14"/>
  <c r="I40" i="23"/>
  <c r="P40" i="23"/>
  <c r="U40" i="23"/>
  <c r="E43" i="56"/>
  <c r="I37" i="56"/>
  <c r="I43" i="56"/>
  <c r="I45" i="56"/>
  <c r="E43" i="55"/>
  <c r="E45" i="55"/>
  <c r="C65" i="55"/>
  <c r="H66" i="55"/>
  <c r="I37" i="55"/>
  <c r="I43" i="55"/>
  <c r="I45" i="55"/>
  <c r="R43" i="52"/>
  <c r="R45" i="52"/>
  <c r="P65" i="52"/>
  <c r="T66" i="52"/>
  <c r="T79" i="52"/>
  <c r="U79" i="52"/>
  <c r="T79" i="40"/>
  <c r="U79" i="40"/>
  <c r="R43" i="55"/>
  <c r="R45" i="55"/>
  <c r="P65" i="55"/>
  <c r="T66" i="55"/>
  <c r="T78" i="55"/>
  <c r="U78" i="55"/>
  <c r="P38" i="22"/>
  <c r="U38" i="22"/>
  <c r="P37" i="26"/>
  <c r="U37" i="7"/>
  <c r="U43" i="7"/>
  <c r="U45" i="7"/>
  <c r="U37" i="57"/>
  <c r="U43" i="57"/>
  <c r="U45" i="57"/>
  <c r="R43" i="32"/>
  <c r="R45" i="32"/>
  <c r="P65" i="32"/>
  <c r="T66" i="32"/>
  <c r="T77" i="32"/>
  <c r="U77" i="32"/>
  <c r="P39" i="23"/>
  <c r="U39" i="23"/>
  <c r="P38" i="23"/>
  <c r="U43" i="25"/>
  <c r="U45" i="25"/>
  <c r="R43" i="61"/>
  <c r="R45" i="61"/>
  <c r="P65" i="61"/>
  <c r="T66" i="61"/>
  <c r="I43" i="38"/>
  <c r="I45" i="38"/>
  <c r="E45" i="44"/>
  <c r="C65" i="44"/>
  <c r="H66" i="44"/>
  <c r="I37" i="31"/>
  <c r="E39" i="18"/>
  <c r="E41" i="18"/>
  <c r="E40" i="18"/>
  <c r="E37" i="18"/>
  <c r="E42" i="18"/>
  <c r="E39" i="20"/>
  <c r="E42" i="20"/>
  <c r="E41" i="20"/>
  <c r="E38" i="20"/>
  <c r="E41" i="35"/>
  <c r="E40" i="35"/>
  <c r="I40" i="35"/>
  <c r="E37" i="35"/>
  <c r="E43" i="35"/>
  <c r="E42" i="35"/>
  <c r="E38" i="41"/>
  <c r="I38" i="41"/>
  <c r="E37" i="41"/>
  <c r="E40" i="41"/>
  <c r="I40" i="41"/>
  <c r="E39" i="41"/>
  <c r="I39" i="41"/>
  <c r="E42" i="41"/>
  <c r="I42" i="41"/>
  <c r="T66" i="51"/>
  <c r="T79" i="51"/>
  <c r="U79" i="51"/>
  <c r="U37" i="54"/>
  <c r="I41" i="56"/>
  <c r="E37" i="57"/>
  <c r="E42" i="57"/>
  <c r="I42" i="57"/>
  <c r="E39" i="57"/>
  <c r="I39" i="57"/>
  <c r="E41" i="57"/>
  <c r="I41" i="57"/>
  <c r="E38" i="57"/>
  <c r="I38" i="57"/>
  <c r="U37" i="33"/>
  <c r="U43" i="33"/>
  <c r="R43" i="33"/>
  <c r="R45" i="33"/>
  <c r="P65" i="33"/>
  <c r="T66" i="33"/>
  <c r="R43" i="53"/>
  <c r="R45" i="53"/>
  <c r="P65" i="53"/>
  <c r="T66" i="53"/>
  <c r="I37" i="22"/>
  <c r="E43" i="22"/>
  <c r="E45" i="22"/>
  <c r="C65" i="22"/>
  <c r="H66" i="22"/>
  <c r="I38" i="31"/>
  <c r="P38" i="31"/>
  <c r="U38" i="31"/>
  <c r="E41" i="21"/>
  <c r="E37" i="21"/>
  <c r="E38" i="21"/>
  <c r="I38" i="21"/>
  <c r="E42" i="21"/>
  <c r="E40" i="21"/>
  <c r="E42" i="40"/>
  <c r="I42" i="40"/>
  <c r="E41" i="40"/>
  <c r="I41" i="40"/>
  <c r="E37" i="40"/>
  <c r="E40" i="40"/>
  <c r="I40" i="40"/>
  <c r="E39" i="40"/>
  <c r="I39" i="40"/>
  <c r="T79" i="42"/>
  <c r="U79" i="42"/>
  <c r="U37" i="29"/>
  <c r="T77" i="45"/>
  <c r="U77" i="45"/>
  <c r="T80" i="40"/>
  <c r="U80" i="40"/>
  <c r="R43" i="46"/>
  <c r="R45" i="46"/>
  <c r="P65" i="46"/>
  <c r="T66" i="46"/>
  <c r="P37" i="22"/>
  <c r="R43" i="28"/>
  <c r="R45" i="28"/>
  <c r="P65" i="28"/>
  <c r="T66" i="28"/>
  <c r="T77" i="28"/>
  <c r="U77" i="28"/>
  <c r="P41" i="17"/>
  <c r="U41" i="17"/>
  <c r="U38" i="30"/>
  <c r="R43" i="30"/>
  <c r="R45" i="30"/>
  <c r="P65" i="30"/>
  <c r="T66" i="30"/>
  <c r="U38" i="59"/>
  <c r="R43" i="59"/>
  <c r="R45" i="59"/>
  <c r="P65" i="59"/>
  <c r="T66" i="59"/>
  <c r="T81" i="59"/>
  <c r="U81" i="59"/>
  <c r="I38" i="27"/>
  <c r="I43" i="27"/>
  <c r="I43" i="24"/>
  <c r="I45" i="24"/>
  <c r="I43" i="37"/>
  <c r="I39" i="22"/>
  <c r="P39" i="22"/>
  <c r="U39" i="22"/>
  <c r="I37" i="20"/>
  <c r="E40" i="13"/>
  <c r="I40" i="13"/>
  <c r="E41" i="13"/>
  <c r="I41" i="13"/>
  <c r="E37" i="13"/>
  <c r="E42" i="13"/>
  <c r="I42" i="13"/>
  <c r="I39" i="45"/>
  <c r="E43" i="45"/>
  <c r="E42" i="54"/>
  <c r="E38" i="54"/>
  <c r="E43" i="54"/>
  <c r="E41" i="54"/>
  <c r="I41" i="54"/>
  <c r="E40" i="54"/>
  <c r="E37" i="59"/>
  <c r="E40" i="59"/>
  <c r="I40" i="59"/>
  <c r="E38" i="59"/>
  <c r="I38" i="59"/>
  <c r="E39" i="59"/>
  <c r="I39" i="59"/>
  <c r="E39" i="61"/>
  <c r="I39" i="61"/>
  <c r="E40" i="61"/>
  <c r="I40" i="61"/>
  <c r="E38" i="61"/>
  <c r="E43" i="61"/>
  <c r="U43" i="21"/>
  <c r="U43" i="56"/>
  <c r="U45" i="56"/>
  <c r="R43" i="34"/>
  <c r="R45" i="34"/>
  <c r="P65" i="34"/>
  <c r="R43" i="56"/>
  <c r="R45" i="56"/>
  <c r="P65" i="56"/>
  <c r="T66" i="56"/>
  <c r="U39" i="43"/>
  <c r="U43" i="43"/>
  <c r="R43" i="16"/>
  <c r="R45" i="16"/>
  <c r="P65" i="16"/>
  <c r="T66" i="16"/>
  <c r="T81" i="16"/>
  <c r="U81" i="16"/>
  <c r="U38" i="13"/>
  <c r="P37" i="17"/>
  <c r="U37" i="61"/>
  <c r="U43" i="61"/>
  <c r="U45" i="61"/>
  <c r="P37" i="20"/>
  <c r="R43" i="15"/>
  <c r="R45" i="15"/>
  <c r="P65" i="15"/>
  <c r="T66" i="15"/>
  <c r="U43" i="16"/>
  <c r="U39" i="53"/>
  <c r="U43" i="53"/>
  <c r="U45" i="53"/>
  <c r="T77" i="41"/>
  <c r="U77" i="41"/>
  <c r="T80" i="41"/>
  <c r="T79" i="41"/>
  <c r="U79" i="41"/>
  <c r="T78" i="41"/>
  <c r="U78" i="41"/>
  <c r="R43" i="49"/>
  <c r="R45" i="49"/>
  <c r="P65" i="49"/>
  <c r="T66" i="49"/>
  <c r="U37" i="49"/>
  <c r="U43" i="49"/>
  <c r="U45" i="49"/>
  <c r="U38" i="47"/>
  <c r="U43" i="47"/>
  <c r="U45" i="47"/>
  <c r="R43" i="47"/>
  <c r="R45" i="47"/>
  <c r="P65" i="47"/>
  <c r="T66" i="47"/>
  <c r="U37" i="44"/>
  <c r="U43" i="44"/>
  <c r="U45" i="44"/>
  <c r="R43" i="44"/>
  <c r="R45" i="44"/>
  <c r="P65" i="44"/>
  <c r="T66" i="44"/>
  <c r="I42" i="26"/>
  <c r="I42" i="22"/>
  <c r="P42" i="22"/>
  <c r="U42" i="22"/>
  <c r="E40" i="20"/>
  <c r="E39" i="21"/>
  <c r="I39" i="21"/>
  <c r="E43" i="29"/>
  <c r="E40" i="30"/>
  <c r="I38" i="7"/>
  <c r="E43" i="7"/>
  <c r="E45" i="7"/>
  <c r="C65" i="7"/>
  <c r="H66" i="7"/>
  <c r="E39" i="13"/>
  <c r="E41" i="16"/>
  <c r="I41" i="16"/>
  <c r="E42" i="16"/>
  <c r="I42" i="16"/>
  <c r="E40" i="16"/>
  <c r="I40" i="16"/>
  <c r="E37" i="16"/>
  <c r="E38" i="16"/>
  <c r="I38" i="16"/>
  <c r="E38" i="35"/>
  <c r="E42" i="61"/>
  <c r="I42" i="61"/>
  <c r="I38" i="51"/>
  <c r="E43" i="51"/>
  <c r="E39" i="54"/>
  <c r="I39" i="54"/>
  <c r="U43" i="14"/>
  <c r="E45" i="35"/>
  <c r="C65" i="35"/>
  <c r="H66" i="35"/>
  <c r="E45" i="27"/>
  <c r="C65" i="27"/>
  <c r="H66" i="27"/>
  <c r="H80" i="27"/>
  <c r="I80" i="27"/>
  <c r="I43" i="45"/>
  <c r="I43" i="43"/>
  <c r="U43" i="51"/>
  <c r="E42" i="17"/>
  <c r="E38" i="17"/>
  <c r="E39" i="17"/>
  <c r="E41" i="39"/>
  <c r="I41" i="39"/>
  <c r="E37" i="39"/>
  <c r="E38" i="39"/>
  <c r="I38" i="39"/>
  <c r="U43" i="34"/>
  <c r="U43" i="40"/>
  <c r="U45" i="40"/>
  <c r="E45" i="29"/>
  <c r="C65" i="29"/>
  <c r="H66" i="29"/>
  <c r="H79" i="29"/>
  <c r="I79" i="29"/>
  <c r="U43" i="39"/>
  <c r="E41" i="15"/>
  <c r="I41" i="15"/>
  <c r="E37" i="15"/>
  <c r="E42" i="15"/>
  <c r="I42" i="15"/>
  <c r="E41" i="19"/>
  <c r="I41" i="19"/>
  <c r="E40" i="19"/>
  <c r="I40" i="19"/>
  <c r="E39" i="19"/>
  <c r="E42" i="25"/>
  <c r="I42" i="25"/>
  <c r="E40" i="25"/>
  <c r="I40" i="25"/>
  <c r="E38" i="25"/>
  <c r="E38" i="26"/>
  <c r="E39" i="26"/>
  <c r="E42" i="28"/>
  <c r="E39" i="28"/>
  <c r="I39" i="28"/>
  <c r="E40" i="28"/>
  <c r="I40" i="28"/>
  <c r="E37" i="28"/>
  <c r="E43" i="28"/>
  <c r="E41" i="31"/>
  <c r="E40" i="31"/>
  <c r="E38" i="32"/>
  <c r="E40" i="32"/>
  <c r="I40" i="32"/>
  <c r="E39" i="32"/>
  <c r="I39" i="32"/>
  <c r="E37" i="34"/>
  <c r="E38" i="34"/>
  <c r="I38" i="34"/>
  <c r="E41" i="34"/>
  <c r="I41" i="34"/>
  <c r="T66" i="34"/>
  <c r="T78" i="34"/>
  <c r="U78" i="34"/>
  <c r="E43" i="38"/>
  <c r="E40" i="39"/>
  <c r="I40" i="39"/>
  <c r="E43" i="33"/>
  <c r="I41" i="35"/>
  <c r="E43" i="43"/>
  <c r="E45" i="43"/>
  <c r="C65" i="43"/>
  <c r="H66" i="43"/>
  <c r="E42" i="46"/>
  <c r="E38" i="46"/>
  <c r="E43" i="46"/>
  <c r="I42" i="50"/>
  <c r="I43" i="50"/>
  <c r="E40" i="51"/>
  <c r="I40" i="51"/>
  <c r="E39" i="51"/>
  <c r="I39" i="51"/>
  <c r="E37" i="58"/>
  <c r="E42" i="58"/>
  <c r="I42" i="58"/>
  <c r="T66" i="58"/>
  <c r="T77" i="58"/>
  <c r="U77" i="58"/>
  <c r="E20" i="62"/>
  <c r="E26" i="62"/>
  <c r="E28" i="62"/>
  <c r="I45" i="37"/>
  <c r="H78" i="24"/>
  <c r="I78" i="24"/>
  <c r="C89" i="44"/>
  <c r="U89" i="35"/>
  <c r="H77" i="27"/>
  <c r="I77" i="27"/>
  <c r="H81" i="27"/>
  <c r="I81" i="27"/>
  <c r="H78" i="27"/>
  <c r="I78" i="27"/>
  <c r="H78" i="44"/>
  <c r="I78" i="44"/>
  <c r="H77" i="44"/>
  <c r="I77" i="44"/>
  <c r="H79" i="44"/>
  <c r="I79" i="44"/>
  <c r="H80" i="44"/>
  <c r="I80" i="44"/>
  <c r="H81" i="44"/>
  <c r="I81" i="44"/>
  <c r="U108" i="24"/>
  <c r="I19" i="48"/>
  <c r="C86" i="48"/>
  <c r="T79" i="36"/>
  <c r="U79" i="36"/>
  <c r="T80" i="36"/>
  <c r="U80" i="36"/>
  <c r="T77" i="36"/>
  <c r="U77" i="36"/>
  <c r="U45" i="33"/>
  <c r="T68" i="61"/>
  <c r="U68" i="61"/>
  <c r="T72" i="61"/>
  <c r="U72" i="61"/>
  <c r="U22" i="48"/>
  <c r="U39" i="54"/>
  <c r="U26" i="54"/>
  <c r="U41" i="54"/>
  <c r="U14" i="54"/>
  <c r="I14" i="35"/>
  <c r="H71" i="20"/>
  <c r="I71" i="20"/>
  <c r="H73" i="20"/>
  <c r="I73" i="20"/>
  <c r="H72" i="20"/>
  <c r="I72" i="20"/>
  <c r="I45" i="53"/>
  <c r="H29" i="51"/>
  <c r="I17" i="35"/>
  <c r="I23" i="35"/>
  <c r="I28" i="54"/>
  <c r="I16" i="54"/>
  <c r="P88" i="50"/>
  <c r="T88" i="50"/>
  <c r="P87" i="50"/>
  <c r="T87" i="50"/>
  <c r="I24" i="48"/>
  <c r="I24" i="54"/>
  <c r="U45" i="51"/>
  <c r="P86" i="18"/>
  <c r="T86" i="18"/>
  <c r="P88" i="18"/>
  <c r="T88" i="18"/>
  <c r="U89" i="18"/>
  <c r="U59" i="20"/>
  <c r="I18" i="23"/>
  <c r="C88" i="23"/>
  <c r="H88" i="23"/>
  <c r="U59" i="19"/>
  <c r="I95" i="17"/>
  <c r="T95" i="17"/>
  <c r="U95" i="17"/>
  <c r="I96" i="13"/>
  <c r="T96" i="13"/>
  <c r="U96" i="13"/>
  <c r="P88" i="22"/>
  <c r="T88" i="22"/>
  <c r="P87" i="22"/>
  <c r="T87" i="22"/>
  <c r="P86" i="22"/>
  <c r="T86" i="22"/>
  <c r="I18" i="25"/>
  <c r="C88" i="25"/>
  <c r="H88" i="25"/>
  <c r="T73" i="25"/>
  <c r="U73" i="25"/>
  <c r="T70" i="25"/>
  <c r="T71" i="25"/>
  <c r="U71" i="25"/>
  <c r="R70" i="25"/>
  <c r="U70" i="25"/>
  <c r="R79" i="25"/>
  <c r="I57" i="29"/>
  <c r="I59" i="29"/>
  <c r="T57" i="29"/>
  <c r="U57" i="29"/>
  <c r="I26" i="30"/>
  <c r="C87" i="30"/>
  <c r="T73" i="30"/>
  <c r="T72" i="30"/>
  <c r="U72" i="30"/>
  <c r="R73" i="30"/>
  <c r="U73" i="30"/>
  <c r="I57" i="31"/>
  <c r="T57" i="31"/>
  <c r="U57" i="31"/>
  <c r="T95" i="31"/>
  <c r="U95" i="31"/>
  <c r="I95" i="31"/>
  <c r="I13" i="32"/>
  <c r="C86" i="32"/>
  <c r="H29" i="32"/>
  <c r="T52" i="32"/>
  <c r="U52" i="32"/>
  <c r="I52" i="32"/>
  <c r="R77" i="33"/>
  <c r="T80" i="34"/>
  <c r="U80" i="34"/>
  <c r="C87" i="35"/>
  <c r="H87" i="35"/>
  <c r="I15" i="35"/>
  <c r="I22" i="35"/>
  <c r="R80" i="37"/>
  <c r="R70" i="38"/>
  <c r="U70" i="38"/>
  <c r="I70" i="38"/>
  <c r="R73" i="38"/>
  <c r="U73" i="38"/>
  <c r="I73" i="38"/>
  <c r="I27" i="40"/>
  <c r="I29" i="40"/>
  <c r="C88" i="40"/>
  <c r="H88" i="40"/>
  <c r="I68" i="40"/>
  <c r="R68" i="40"/>
  <c r="U68" i="40"/>
  <c r="C87" i="41"/>
  <c r="H87" i="41"/>
  <c r="H29" i="41"/>
  <c r="H88" i="41"/>
  <c r="T50" i="41"/>
  <c r="U50" i="41"/>
  <c r="U59" i="41"/>
  <c r="I50" i="41"/>
  <c r="I59" i="41"/>
  <c r="U80" i="41"/>
  <c r="U89" i="41"/>
  <c r="I23" i="42"/>
  <c r="I27" i="42"/>
  <c r="I26" i="42"/>
  <c r="I39" i="42"/>
  <c r="I18" i="42"/>
  <c r="U40" i="42"/>
  <c r="U23" i="42"/>
  <c r="U39" i="42"/>
  <c r="U26" i="42"/>
  <c r="I41" i="42"/>
  <c r="I15" i="42"/>
  <c r="I42" i="42"/>
  <c r="I37" i="42"/>
  <c r="U24" i="42"/>
  <c r="U18" i="42"/>
  <c r="U25" i="42"/>
  <c r="U27" i="42"/>
  <c r="I38" i="42"/>
  <c r="U38" i="42"/>
  <c r="U37" i="42"/>
  <c r="I13" i="42"/>
  <c r="U42" i="42"/>
  <c r="U21" i="42"/>
  <c r="U22" i="42"/>
  <c r="U20" i="42"/>
  <c r="U16" i="42"/>
  <c r="U14" i="42"/>
  <c r="U17" i="42"/>
  <c r="I16" i="42"/>
  <c r="H29" i="42"/>
  <c r="E45" i="42"/>
  <c r="C65" i="42"/>
  <c r="H66" i="42"/>
  <c r="I22" i="42"/>
  <c r="I28" i="42"/>
  <c r="I58" i="42"/>
  <c r="I59" i="42"/>
  <c r="T58" i="42"/>
  <c r="U58" i="42"/>
  <c r="U59" i="42"/>
  <c r="U68" i="42"/>
  <c r="R78" i="42"/>
  <c r="U78" i="42"/>
  <c r="R81" i="42"/>
  <c r="I15" i="43"/>
  <c r="C87" i="43"/>
  <c r="T53" i="46"/>
  <c r="U53" i="46"/>
  <c r="I53" i="46"/>
  <c r="I57" i="46"/>
  <c r="T57" i="46"/>
  <c r="U57" i="46"/>
  <c r="U59" i="46"/>
  <c r="T73" i="46"/>
  <c r="U73" i="46"/>
  <c r="T68" i="46"/>
  <c r="U68" i="46"/>
  <c r="U71" i="46"/>
  <c r="C87" i="47"/>
  <c r="H29" i="47"/>
  <c r="E45" i="47"/>
  <c r="C65" i="47"/>
  <c r="H66" i="47"/>
  <c r="I16" i="47"/>
  <c r="I29" i="47"/>
  <c r="T54" i="47"/>
  <c r="U54" i="47"/>
  <c r="U59" i="47"/>
  <c r="I54" i="47"/>
  <c r="I59" i="47"/>
  <c r="R68" i="47"/>
  <c r="U68" i="47"/>
  <c r="I68" i="47"/>
  <c r="T56" i="56"/>
  <c r="U56" i="56"/>
  <c r="I56" i="56"/>
  <c r="R87" i="56"/>
  <c r="T87" i="56"/>
  <c r="U89" i="56"/>
  <c r="H87" i="56"/>
  <c r="H86" i="57"/>
  <c r="T56" i="57"/>
  <c r="U56" i="57"/>
  <c r="I56" i="57"/>
  <c r="R71" i="57"/>
  <c r="U71" i="57"/>
  <c r="P88" i="58"/>
  <c r="T88" i="58"/>
  <c r="U89" i="58"/>
  <c r="P87" i="58"/>
  <c r="T87" i="58"/>
  <c r="I17" i="58"/>
  <c r="C88" i="58"/>
  <c r="H88" i="58"/>
  <c r="I19" i="58"/>
  <c r="I29" i="58"/>
  <c r="C86" i="58"/>
  <c r="T53" i="58"/>
  <c r="U53" i="58"/>
  <c r="I53" i="58"/>
  <c r="I59" i="58"/>
  <c r="T56" i="58"/>
  <c r="U56" i="58"/>
  <c r="U59" i="58"/>
  <c r="I56" i="58"/>
  <c r="T79" i="58"/>
  <c r="U79" i="58"/>
  <c r="T80" i="58"/>
  <c r="U80" i="58"/>
  <c r="T81" i="58"/>
  <c r="U81" i="58"/>
  <c r="U71" i="58"/>
  <c r="T77" i="24"/>
  <c r="U77" i="24"/>
  <c r="T81" i="13"/>
  <c r="U81" i="13"/>
  <c r="T68" i="17"/>
  <c r="U68" i="17"/>
  <c r="T70" i="24"/>
  <c r="U70" i="24"/>
  <c r="T68" i="24"/>
  <c r="U68" i="24"/>
  <c r="T71" i="24"/>
  <c r="U71" i="24"/>
  <c r="U29" i="37"/>
  <c r="U45" i="37"/>
  <c r="U29" i="26"/>
  <c r="U29" i="38"/>
  <c r="T72" i="58"/>
  <c r="U72" i="58"/>
  <c r="U29" i="50"/>
  <c r="U45" i="50"/>
  <c r="T78" i="21"/>
  <c r="U78" i="21"/>
  <c r="U43" i="27"/>
  <c r="U45" i="27"/>
  <c r="U43" i="38"/>
  <c r="U45" i="38"/>
  <c r="U43" i="19"/>
  <c r="U45" i="19"/>
  <c r="T70" i="14"/>
  <c r="U70" i="14"/>
  <c r="T78" i="36"/>
  <c r="U78" i="36"/>
  <c r="T70" i="30"/>
  <c r="U70" i="30"/>
  <c r="U13" i="54"/>
  <c r="U43" i="29"/>
  <c r="U45" i="29"/>
  <c r="T79" i="45"/>
  <c r="U79" i="45"/>
  <c r="U89" i="37"/>
  <c r="U29" i="59"/>
  <c r="H68" i="20"/>
  <c r="I68" i="20"/>
  <c r="U38" i="35"/>
  <c r="U27" i="35"/>
  <c r="C89" i="35"/>
  <c r="C89" i="31"/>
  <c r="U43" i="30"/>
  <c r="U45" i="30"/>
  <c r="U45" i="14"/>
  <c r="U23" i="48"/>
  <c r="I89" i="31"/>
  <c r="U19" i="42"/>
  <c r="U45" i="39"/>
  <c r="H73" i="17"/>
  <c r="I73" i="17"/>
  <c r="H71" i="17"/>
  <c r="I71" i="17"/>
  <c r="H72" i="17"/>
  <c r="I72" i="17"/>
  <c r="H73" i="13"/>
  <c r="I73" i="13"/>
  <c r="H70" i="13"/>
  <c r="I70" i="13"/>
  <c r="H72" i="56"/>
  <c r="I72" i="56"/>
  <c r="H73" i="56"/>
  <c r="I73" i="56"/>
  <c r="U45" i="41"/>
  <c r="U89" i="49"/>
  <c r="H63" i="25"/>
  <c r="C86" i="14"/>
  <c r="U59" i="57"/>
  <c r="I25" i="42"/>
  <c r="I14" i="42"/>
  <c r="U29" i="41"/>
  <c r="H72" i="18"/>
  <c r="I72" i="18"/>
  <c r="H70" i="18"/>
  <c r="I70" i="18"/>
  <c r="H73" i="18"/>
  <c r="I73" i="18"/>
  <c r="H68" i="18"/>
  <c r="I68" i="18"/>
  <c r="I13" i="57"/>
  <c r="U59" i="38"/>
  <c r="I59" i="31"/>
  <c r="T96" i="46"/>
  <c r="U96" i="46"/>
  <c r="I59" i="37"/>
  <c r="I43" i="22"/>
  <c r="I96" i="58"/>
  <c r="I21" i="49"/>
  <c r="C88" i="49"/>
  <c r="H88" i="49"/>
  <c r="I20" i="27"/>
  <c r="C87" i="27"/>
  <c r="I17" i="26"/>
  <c r="C88" i="26"/>
  <c r="H88" i="26"/>
  <c r="I41" i="48"/>
  <c r="H88" i="46"/>
  <c r="I24" i="22"/>
  <c r="I29" i="22"/>
  <c r="C88" i="22"/>
  <c r="H88" i="22"/>
  <c r="I14" i="45"/>
  <c r="I29" i="45"/>
  <c r="I45" i="45"/>
  <c r="H29" i="45"/>
  <c r="E45" i="45"/>
  <c r="C65" i="45"/>
  <c r="H66" i="45"/>
  <c r="C88" i="57"/>
  <c r="H88" i="57"/>
  <c r="I89" i="57"/>
  <c r="I13" i="14"/>
  <c r="H29" i="14"/>
  <c r="E45" i="14"/>
  <c r="C65" i="14"/>
  <c r="H66" i="14"/>
  <c r="T78" i="32"/>
  <c r="U78" i="32"/>
  <c r="T79" i="32"/>
  <c r="U79" i="32"/>
  <c r="T78" i="37"/>
  <c r="U78" i="37"/>
  <c r="T80" i="37"/>
  <c r="T81" i="27"/>
  <c r="U81" i="27"/>
  <c r="T78" i="27"/>
  <c r="U78" i="27"/>
  <c r="T77" i="27"/>
  <c r="U77" i="27"/>
  <c r="U45" i="43"/>
  <c r="U45" i="55"/>
  <c r="T81" i="45"/>
  <c r="U81" i="45"/>
  <c r="T78" i="45"/>
  <c r="U78" i="45"/>
  <c r="U89" i="54"/>
  <c r="T78" i="40"/>
  <c r="U78" i="40"/>
  <c r="T81" i="40"/>
  <c r="U81" i="40"/>
  <c r="H81" i="35"/>
  <c r="I81" i="35"/>
  <c r="H81" i="29"/>
  <c r="I81" i="29"/>
  <c r="H77" i="29"/>
  <c r="I77" i="29"/>
  <c r="I22" i="61"/>
  <c r="C86" i="61"/>
  <c r="H29" i="34"/>
  <c r="I13" i="34"/>
  <c r="I29" i="34"/>
  <c r="C86" i="34"/>
  <c r="H72" i="61"/>
  <c r="I72" i="61"/>
  <c r="H68" i="61"/>
  <c r="I68" i="61"/>
  <c r="H70" i="61"/>
  <c r="I70" i="61"/>
  <c r="H71" i="61"/>
  <c r="I71" i="61"/>
  <c r="H73" i="61"/>
  <c r="I73" i="61"/>
  <c r="H86" i="45"/>
  <c r="I29" i="13"/>
  <c r="C89" i="16"/>
  <c r="H86" i="16"/>
  <c r="I17" i="50"/>
  <c r="I29" i="50"/>
  <c r="C88" i="50"/>
  <c r="H88" i="50"/>
  <c r="I21" i="43"/>
  <c r="C88" i="43"/>
  <c r="H88" i="43"/>
  <c r="I26" i="15"/>
  <c r="C87" i="15"/>
  <c r="H87" i="15"/>
  <c r="I18" i="33"/>
  <c r="H29" i="33"/>
  <c r="E45" i="33"/>
  <c r="C65" i="33"/>
  <c r="H66" i="33"/>
  <c r="I16" i="57"/>
  <c r="C87" i="57"/>
  <c r="H87" i="57"/>
  <c r="U59" i="17"/>
  <c r="I56" i="16"/>
  <c r="T56" i="16"/>
  <c r="U56" i="16"/>
  <c r="T57" i="15"/>
  <c r="U57" i="15"/>
  <c r="U59" i="15"/>
  <c r="I57" i="15"/>
  <c r="I59" i="15"/>
  <c r="T51" i="14"/>
  <c r="U51" i="14"/>
  <c r="I51" i="14"/>
  <c r="T53" i="14"/>
  <c r="U53" i="14"/>
  <c r="I53" i="14"/>
  <c r="T54" i="32"/>
  <c r="U54" i="32"/>
  <c r="I54" i="32"/>
  <c r="T56" i="32"/>
  <c r="U56" i="32"/>
  <c r="I56" i="32"/>
  <c r="I59" i="32"/>
  <c r="I20" i="33"/>
  <c r="C87" i="33"/>
  <c r="R79" i="34"/>
  <c r="I20" i="35"/>
  <c r="I16" i="35"/>
  <c r="I28" i="35"/>
  <c r="I39" i="35"/>
  <c r="I19" i="35"/>
  <c r="I42" i="35"/>
  <c r="I38" i="35"/>
  <c r="U25" i="35"/>
  <c r="U16" i="35"/>
  <c r="U40" i="35"/>
  <c r="U15" i="35"/>
  <c r="I26" i="35"/>
  <c r="I25" i="35"/>
  <c r="U41" i="35"/>
  <c r="U26" i="35"/>
  <c r="U21" i="35"/>
  <c r="U19" i="35"/>
  <c r="U37" i="35"/>
  <c r="U43" i="35"/>
  <c r="I89" i="35"/>
  <c r="I21" i="35"/>
  <c r="I24" i="35"/>
  <c r="I27" i="35"/>
  <c r="T62" i="35"/>
  <c r="T63" i="35"/>
  <c r="H63" i="35"/>
  <c r="C88" i="39"/>
  <c r="H88" i="39"/>
  <c r="I89" i="39"/>
  <c r="I24" i="39"/>
  <c r="I29" i="39"/>
  <c r="P88" i="42"/>
  <c r="T88" i="42"/>
  <c r="U89" i="42"/>
  <c r="P87" i="42"/>
  <c r="T87" i="42"/>
  <c r="P86" i="42"/>
  <c r="T86" i="42"/>
  <c r="U59" i="45"/>
  <c r="R71" i="47"/>
  <c r="U71" i="47"/>
  <c r="I71" i="47"/>
  <c r="I96" i="47"/>
  <c r="T96" i="47"/>
  <c r="U96" i="47"/>
  <c r="I39" i="48"/>
  <c r="I25" i="48"/>
  <c r="I37" i="48"/>
  <c r="I28" i="48"/>
  <c r="I21" i="48"/>
  <c r="I17" i="48"/>
  <c r="I42" i="48"/>
  <c r="I18" i="48"/>
  <c r="U20" i="48"/>
  <c r="U25" i="48"/>
  <c r="U14" i="48"/>
  <c r="U38" i="48"/>
  <c r="U26" i="48"/>
  <c r="U27" i="48"/>
  <c r="I20" i="48"/>
  <c r="I22" i="48"/>
  <c r="I13" i="48"/>
  <c r="I38" i="48"/>
  <c r="I26" i="48"/>
  <c r="U40" i="48"/>
  <c r="U19" i="48"/>
  <c r="U17" i="48"/>
  <c r="I14" i="48"/>
  <c r="U39" i="48"/>
  <c r="U41" i="48"/>
  <c r="U21" i="48"/>
  <c r="U37" i="48"/>
  <c r="U13" i="48"/>
  <c r="U29" i="48"/>
  <c r="I15" i="48"/>
  <c r="C87" i="48"/>
  <c r="H87" i="48"/>
  <c r="H29" i="48"/>
  <c r="E45" i="48"/>
  <c r="C65" i="48"/>
  <c r="H66" i="48"/>
  <c r="I23" i="48"/>
  <c r="I27" i="48"/>
  <c r="C88" i="48"/>
  <c r="H88" i="48"/>
  <c r="I40" i="48"/>
  <c r="U59" i="48"/>
  <c r="R71" i="51"/>
  <c r="U71" i="51"/>
  <c r="I71" i="51"/>
  <c r="R81" i="53"/>
  <c r="I37" i="54"/>
  <c r="I23" i="54"/>
  <c r="I42" i="54"/>
  <c r="I18" i="54"/>
  <c r="I25" i="54"/>
  <c r="I20" i="54"/>
  <c r="I19" i="54"/>
  <c r="U40" i="54"/>
  <c r="U23" i="54"/>
  <c r="U19" i="54"/>
  <c r="U16" i="54"/>
  <c r="U28" i="54"/>
  <c r="I17" i="54"/>
  <c r="U24" i="54"/>
  <c r="U20" i="54"/>
  <c r="U38" i="54"/>
  <c r="U43" i="54"/>
  <c r="U17" i="54"/>
  <c r="I40" i="54"/>
  <c r="U42" i="54"/>
  <c r="U18" i="54"/>
  <c r="U25" i="54"/>
  <c r="H29" i="54"/>
  <c r="C86" i="54"/>
  <c r="I13" i="54"/>
  <c r="I22" i="54"/>
  <c r="I26" i="54"/>
  <c r="R79" i="57"/>
  <c r="T58" i="58"/>
  <c r="U58" i="58"/>
  <c r="I58" i="58"/>
  <c r="T73" i="58"/>
  <c r="U73" i="58"/>
  <c r="T70" i="58"/>
  <c r="R70" i="58"/>
  <c r="R78" i="58"/>
  <c r="T80" i="24"/>
  <c r="U80" i="24"/>
  <c r="T81" i="24"/>
  <c r="U81" i="24"/>
  <c r="U89" i="24"/>
  <c r="U29" i="21"/>
  <c r="U45" i="21"/>
  <c r="T81" i="28"/>
  <c r="U81" i="28"/>
  <c r="U15" i="48"/>
  <c r="U43" i="52"/>
  <c r="U45" i="52"/>
  <c r="U17" i="35"/>
  <c r="U29" i="33"/>
  <c r="T78" i="49"/>
  <c r="U78" i="49"/>
  <c r="T81" i="49"/>
  <c r="U81" i="49"/>
  <c r="T77" i="49"/>
  <c r="U77" i="49"/>
  <c r="T68" i="14"/>
  <c r="U68" i="14"/>
  <c r="T71" i="14"/>
  <c r="U71" i="14"/>
  <c r="U28" i="35"/>
  <c r="U39" i="35"/>
  <c r="U89" i="57"/>
  <c r="H87" i="24"/>
  <c r="I89" i="24"/>
  <c r="C89" i="24"/>
  <c r="U89" i="30"/>
  <c r="I89" i="13"/>
  <c r="P88" i="53"/>
  <c r="T88" i="53"/>
  <c r="P87" i="53"/>
  <c r="T87" i="53"/>
  <c r="I29" i="43"/>
  <c r="U59" i="35"/>
  <c r="P88" i="51"/>
  <c r="T88" i="51"/>
  <c r="P86" i="51"/>
  <c r="T86" i="51"/>
  <c r="P87" i="51"/>
  <c r="T87" i="51"/>
  <c r="C88" i="32"/>
  <c r="I21" i="32"/>
  <c r="C86" i="20"/>
  <c r="H29" i="20"/>
  <c r="I16" i="23"/>
  <c r="C87" i="23"/>
  <c r="H87" i="23"/>
  <c r="T78" i="13"/>
  <c r="U78" i="13"/>
  <c r="T78" i="58"/>
  <c r="U13" i="35"/>
  <c r="U29" i="34"/>
  <c r="T79" i="50"/>
  <c r="U79" i="50"/>
  <c r="T81" i="50"/>
  <c r="U81" i="50"/>
  <c r="U29" i="17"/>
  <c r="T80" i="38"/>
  <c r="U80" i="38"/>
  <c r="T81" i="38"/>
  <c r="U81" i="38"/>
  <c r="T81" i="55"/>
  <c r="U81" i="55"/>
  <c r="T72" i="46"/>
  <c r="U72" i="46"/>
  <c r="U43" i="58"/>
  <c r="U45" i="58"/>
  <c r="T73" i="20"/>
  <c r="U73" i="20"/>
  <c r="T71" i="20"/>
  <c r="U71" i="20"/>
  <c r="T70" i="21"/>
  <c r="U70" i="21"/>
  <c r="T68" i="21"/>
  <c r="U68" i="21"/>
  <c r="T71" i="26"/>
  <c r="U71" i="26"/>
  <c r="T73" i="26"/>
  <c r="U73" i="26"/>
  <c r="T70" i="26"/>
  <c r="U70" i="26"/>
  <c r="U89" i="43"/>
  <c r="T73" i="61"/>
  <c r="U73" i="61"/>
  <c r="T71" i="61"/>
  <c r="U71" i="61"/>
  <c r="T68" i="25"/>
  <c r="U68" i="25"/>
  <c r="U89" i="31"/>
  <c r="T73" i="22"/>
  <c r="U73" i="22"/>
  <c r="T70" i="22"/>
  <c r="U70" i="22"/>
  <c r="T71" i="17"/>
  <c r="U71" i="17"/>
  <c r="T73" i="17"/>
  <c r="U73" i="17"/>
  <c r="U13" i="42"/>
  <c r="U45" i="34"/>
  <c r="U29" i="16"/>
  <c r="U45" i="16"/>
  <c r="U43" i="13"/>
  <c r="U45" i="13"/>
  <c r="T80" i="59"/>
  <c r="U80" i="59"/>
  <c r="U20" i="35"/>
  <c r="U22" i="35"/>
  <c r="U24" i="35"/>
  <c r="U15" i="54"/>
  <c r="T71" i="49"/>
  <c r="U71" i="49"/>
  <c r="T73" i="49"/>
  <c r="U73" i="49"/>
  <c r="T68" i="49"/>
  <c r="U68" i="49"/>
  <c r="T71" i="23"/>
  <c r="U71" i="23"/>
  <c r="T70" i="23"/>
  <c r="U70" i="23"/>
  <c r="T72" i="23"/>
  <c r="U72" i="23"/>
  <c r="T77" i="39"/>
  <c r="U77" i="39"/>
  <c r="T80" i="39"/>
  <c r="U80" i="39"/>
  <c r="T70" i="16"/>
  <c r="U70" i="16"/>
  <c r="T73" i="16"/>
  <c r="U73" i="16"/>
  <c r="T71" i="16"/>
  <c r="U71" i="16"/>
  <c r="U42" i="48"/>
  <c r="U16" i="48"/>
  <c r="U28" i="48"/>
  <c r="U89" i="25"/>
  <c r="U22" i="54"/>
  <c r="H72" i="22"/>
  <c r="I72" i="22"/>
  <c r="H70" i="22"/>
  <c r="I70" i="22"/>
  <c r="U28" i="42"/>
  <c r="H29" i="50"/>
  <c r="E45" i="50"/>
  <c r="C65" i="50"/>
  <c r="H66" i="50"/>
  <c r="U29" i="18"/>
  <c r="H63" i="58"/>
  <c r="H72" i="48"/>
  <c r="I72" i="48"/>
  <c r="H68" i="48"/>
  <c r="I68" i="48"/>
  <c r="H70" i="52"/>
  <c r="I70" i="52"/>
  <c r="H72" i="52"/>
  <c r="I72" i="52"/>
  <c r="H68" i="52"/>
  <c r="I68" i="52"/>
  <c r="H29" i="46"/>
  <c r="I13" i="46"/>
  <c r="I29" i="46"/>
  <c r="C86" i="46"/>
  <c r="H63" i="30"/>
  <c r="H71" i="14"/>
  <c r="I71" i="14"/>
  <c r="H73" i="14"/>
  <c r="I73" i="14"/>
  <c r="H72" i="14"/>
  <c r="I72" i="14"/>
  <c r="H68" i="14"/>
  <c r="I68" i="14"/>
  <c r="I18" i="41"/>
  <c r="P86" i="13"/>
  <c r="T86" i="13"/>
  <c r="P87" i="13"/>
  <c r="T87" i="13"/>
  <c r="U89" i="13"/>
  <c r="C87" i="17"/>
  <c r="C86" i="22"/>
  <c r="I95" i="56"/>
  <c r="H86" i="59"/>
  <c r="I18" i="59"/>
  <c r="I29" i="59"/>
  <c r="C88" i="59"/>
  <c r="H88" i="59"/>
  <c r="H29" i="59"/>
  <c r="C87" i="59"/>
  <c r="H87" i="59"/>
  <c r="I17" i="53"/>
  <c r="I29" i="53"/>
  <c r="C88" i="53"/>
  <c r="H88" i="53"/>
  <c r="H29" i="53"/>
  <c r="E45" i="53"/>
  <c r="C65" i="53"/>
  <c r="H66" i="53"/>
  <c r="I20" i="61"/>
  <c r="C87" i="61"/>
  <c r="H29" i="61"/>
  <c r="I17" i="44"/>
  <c r="I29" i="44"/>
  <c r="I20" i="42"/>
  <c r="H29" i="40"/>
  <c r="I22" i="51"/>
  <c r="I29" i="51"/>
  <c r="C86" i="51"/>
  <c r="C88" i="42"/>
  <c r="H88" i="42"/>
  <c r="I89" i="42"/>
  <c r="H29" i="38"/>
  <c r="C86" i="38"/>
  <c r="C87" i="44"/>
  <c r="I15" i="44"/>
  <c r="C87" i="36"/>
  <c r="H87" i="36"/>
  <c r="H29" i="36"/>
  <c r="E45" i="36"/>
  <c r="C65" i="36"/>
  <c r="H66" i="36"/>
  <c r="C88" i="33"/>
  <c r="H88" i="33"/>
  <c r="I59" i="36"/>
  <c r="I59" i="46"/>
  <c r="H68" i="53"/>
  <c r="I68" i="53"/>
  <c r="H70" i="53"/>
  <c r="I70" i="53"/>
  <c r="H73" i="53"/>
  <c r="I73" i="53"/>
  <c r="H71" i="57"/>
  <c r="I71" i="57"/>
  <c r="H68" i="57"/>
  <c r="I68" i="57"/>
  <c r="H29" i="37"/>
  <c r="E45" i="37"/>
  <c r="C65" i="37"/>
  <c r="H66" i="37"/>
  <c r="C86" i="37"/>
  <c r="I13" i="37"/>
  <c r="I29" i="37"/>
  <c r="C87" i="26"/>
  <c r="H29" i="26"/>
  <c r="I15" i="26"/>
  <c r="I29" i="26"/>
  <c r="C89" i="39"/>
  <c r="I59" i="44"/>
  <c r="U59" i="39"/>
  <c r="I43" i="47"/>
  <c r="I45" i="47"/>
  <c r="I59" i="20"/>
  <c r="H87" i="45"/>
  <c r="I27" i="54"/>
  <c r="I19" i="56"/>
  <c r="I29" i="56"/>
  <c r="H29" i="56"/>
  <c r="E45" i="56"/>
  <c r="C65" i="56"/>
  <c r="H66" i="56"/>
  <c r="C86" i="56"/>
  <c r="C87" i="49"/>
  <c r="H29" i="49"/>
  <c r="E45" i="49"/>
  <c r="C65" i="49"/>
  <c r="H66" i="49"/>
  <c r="C87" i="34"/>
  <c r="I15" i="34"/>
  <c r="C87" i="58"/>
  <c r="H87" i="58"/>
  <c r="I16" i="58"/>
  <c r="H29" i="58"/>
  <c r="I18" i="27"/>
  <c r="C88" i="27"/>
  <c r="H88" i="27"/>
  <c r="I15" i="28"/>
  <c r="C87" i="28"/>
  <c r="H87" i="28"/>
  <c r="I18" i="14"/>
  <c r="C88" i="14"/>
  <c r="H88" i="14"/>
  <c r="I17" i="19"/>
  <c r="C88" i="19"/>
  <c r="I24" i="21"/>
  <c r="C88" i="21"/>
  <c r="H88" i="21"/>
  <c r="I18" i="17"/>
  <c r="I29" i="17"/>
  <c r="H29" i="17"/>
  <c r="I29" i="18"/>
  <c r="I59" i="13"/>
  <c r="T56" i="13"/>
  <c r="U56" i="13"/>
  <c r="U59" i="13"/>
  <c r="I56" i="13"/>
  <c r="T95" i="13"/>
  <c r="U95" i="13"/>
  <c r="I95" i="13"/>
  <c r="I95" i="16"/>
  <c r="T95" i="16"/>
  <c r="U95" i="16"/>
  <c r="I96" i="19"/>
  <c r="T96" i="19"/>
  <c r="U96" i="19"/>
  <c r="T95" i="21"/>
  <c r="U95" i="21"/>
  <c r="I95" i="21"/>
  <c r="U59" i="23"/>
  <c r="I54" i="23"/>
  <c r="I59" i="23"/>
  <c r="T54" i="23"/>
  <c r="U54" i="23"/>
  <c r="I13" i="25"/>
  <c r="I29" i="25"/>
  <c r="C86" i="25"/>
  <c r="H29" i="25"/>
  <c r="I55" i="25"/>
  <c r="I59" i="25"/>
  <c r="T55" i="25"/>
  <c r="U55" i="25"/>
  <c r="U59" i="25"/>
  <c r="I57" i="26"/>
  <c r="I59" i="26"/>
  <c r="T57" i="26"/>
  <c r="U57" i="26"/>
  <c r="U59" i="26"/>
  <c r="U59" i="29"/>
  <c r="I20" i="30"/>
  <c r="H29" i="30"/>
  <c r="I51" i="30"/>
  <c r="I59" i="30"/>
  <c r="T51" i="30"/>
  <c r="U51" i="30"/>
  <c r="U59" i="30"/>
  <c r="H29" i="52"/>
  <c r="E45" i="52"/>
  <c r="C65" i="52"/>
  <c r="H66" i="52"/>
  <c r="C88" i="52"/>
  <c r="H88" i="52"/>
  <c r="I20" i="52"/>
  <c r="I29" i="52"/>
  <c r="I45" i="52"/>
  <c r="C87" i="52"/>
  <c r="H87" i="52"/>
  <c r="I59" i="55"/>
  <c r="T52" i="38"/>
  <c r="U52" i="38"/>
  <c r="I52" i="38"/>
  <c r="I57" i="38"/>
  <c r="T57" i="38"/>
  <c r="U57" i="38"/>
  <c r="T95" i="38"/>
  <c r="U95" i="38"/>
  <c r="I95" i="38"/>
  <c r="U71" i="39"/>
  <c r="U43" i="45"/>
  <c r="U45" i="45"/>
  <c r="I29" i="27"/>
  <c r="U43" i="59"/>
  <c r="U45" i="59"/>
  <c r="I16" i="50"/>
  <c r="C87" i="50"/>
  <c r="H87" i="50"/>
  <c r="I59" i="49"/>
  <c r="C89" i="18"/>
  <c r="H86" i="18"/>
  <c r="I89" i="18"/>
  <c r="I59" i="57"/>
  <c r="H86" i="40"/>
  <c r="U59" i="54"/>
  <c r="I43" i="33"/>
  <c r="C88" i="56"/>
  <c r="H88" i="56"/>
  <c r="C86" i="50"/>
  <c r="H88" i="47"/>
  <c r="C86" i="41"/>
  <c r="I13" i="41"/>
  <c r="I29" i="41"/>
  <c r="C88" i="36"/>
  <c r="H88" i="36"/>
  <c r="C86" i="28"/>
  <c r="I14" i="28"/>
  <c r="I29" i="28"/>
  <c r="H29" i="28"/>
  <c r="I59" i="34"/>
  <c r="I17" i="34"/>
  <c r="C88" i="34"/>
  <c r="H88" i="34"/>
  <c r="I15" i="19"/>
  <c r="I29" i="19"/>
  <c r="H29" i="19"/>
  <c r="I14" i="21"/>
  <c r="C86" i="21"/>
  <c r="I17" i="15"/>
  <c r="C88" i="15"/>
  <c r="H88" i="15"/>
  <c r="U59" i="18"/>
  <c r="T56" i="14"/>
  <c r="U56" i="14"/>
  <c r="I56" i="14"/>
  <c r="H72" i="36"/>
  <c r="I72" i="36"/>
  <c r="H73" i="36"/>
  <c r="I73" i="36"/>
  <c r="C87" i="53"/>
  <c r="C86" i="55"/>
  <c r="C87" i="51"/>
  <c r="H87" i="51"/>
  <c r="H29" i="15"/>
  <c r="C86" i="15"/>
  <c r="T54" i="16"/>
  <c r="U54" i="16"/>
  <c r="U59" i="16"/>
  <c r="I54" i="16"/>
  <c r="I59" i="16"/>
  <c r="T95" i="22"/>
  <c r="U95" i="22"/>
  <c r="I95" i="22"/>
  <c r="T54" i="24"/>
  <c r="U54" i="24"/>
  <c r="U59" i="24"/>
  <c r="I54" i="24"/>
  <c r="I59" i="24"/>
  <c r="T52" i="27"/>
  <c r="U52" i="27"/>
  <c r="U59" i="27"/>
  <c r="I52" i="27"/>
  <c r="I59" i="27"/>
  <c r="T52" i="28"/>
  <c r="U52" i="28"/>
  <c r="U59" i="28"/>
  <c r="I52" i="28"/>
  <c r="I59" i="28"/>
  <c r="I41" i="29"/>
  <c r="I22" i="29"/>
  <c r="I28" i="29"/>
  <c r="I40" i="29"/>
  <c r="I27" i="29"/>
  <c r="I37" i="29"/>
  <c r="I21" i="29"/>
  <c r="I15" i="29"/>
  <c r="I29" i="29"/>
  <c r="I23" i="29"/>
  <c r="I26" i="29"/>
  <c r="T57" i="33"/>
  <c r="U57" i="33"/>
  <c r="U59" i="33"/>
  <c r="I57" i="33"/>
  <c r="I59" i="33"/>
  <c r="T58" i="43"/>
  <c r="U58" i="43"/>
  <c r="I58" i="43"/>
  <c r="I18" i="45"/>
  <c r="C88" i="45"/>
  <c r="H88" i="45"/>
  <c r="I89" i="45"/>
  <c r="I37" i="46"/>
  <c r="I42" i="46"/>
  <c r="I17" i="46"/>
  <c r="I38" i="46"/>
  <c r="I23" i="46"/>
  <c r="I27" i="46"/>
  <c r="I28" i="49"/>
  <c r="I40" i="49"/>
  <c r="I42" i="49"/>
  <c r="I25" i="49"/>
  <c r="I18" i="49"/>
  <c r="I41" i="49"/>
  <c r="I37" i="49"/>
  <c r="I15" i="49"/>
  <c r="T51" i="56"/>
  <c r="U51" i="56"/>
  <c r="U59" i="56"/>
  <c r="I51" i="56"/>
  <c r="I59" i="56"/>
  <c r="I17" i="16"/>
  <c r="I29" i="16"/>
  <c r="C88" i="16"/>
  <c r="H88" i="16"/>
  <c r="I89" i="16"/>
  <c r="I14" i="23"/>
  <c r="H29" i="23"/>
  <c r="E45" i="23"/>
  <c r="C65" i="23"/>
  <c r="H66" i="23"/>
  <c r="C86" i="23"/>
  <c r="I17" i="28"/>
  <c r="C88" i="28"/>
  <c r="H88" i="28"/>
  <c r="P86" i="33"/>
  <c r="T86" i="33"/>
  <c r="P88" i="33"/>
  <c r="T88" i="33"/>
  <c r="P87" i="33"/>
  <c r="T87" i="33"/>
  <c r="T58" i="19"/>
  <c r="U58" i="19"/>
  <c r="I58" i="19"/>
  <c r="I59" i="19"/>
  <c r="T54" i="17"/>
  <c r="U54" i="17"/>
  <c r="I54" i="17"/>
  <c r="I59" i="17"/>
  <c r="T51" i="22"/>
  <c r="U51" i="22"/>
  <c r="U59" i="22"/>
  <c r="I51" i="22"/>
  <c r="I59" i="22"/>
  <c r="E86" i="32"/>
  <c r="E88" i="32"/>
  <c r="E87" i="32"/>
  <c r="H87" i="32"/>
  <c r="I28" i="32"/>
  <c r="I14" i="32"/>
  <c r="T8" i="32"/>
  <c r="I26" i="32"/>
  <c r="I13" i="36"/>
  <c r="I29" i="36"/>
  <c r="C86" i="36"/>
  <c r="I54" i="36"/>
  <c r="T54" i="36"/>
  <c r="U54" i="36"/>
  <c r="U59" i="36"/>
  <c r="C88" i="51"/>
  <c r="H88" i="51"/>
  <c r="H29" i="39"/>
  <c r="I55" i="43"/>
  <c r="I59" i="43"/>
  <c r="T55" i="43"/>
  <c r="U55" i="43"/>
  <c r="U59" i="43"/>
  <c r="T54" i="44"/>
  <c r="U54" i="44"/>
  <c r="U59" i="44"/>
  <c r="I54" i="44"/>
  <c r="I56" i="48"/>
  <c r="I59" i="48"/>
  <c r="T56" i="48"/>
  <c r="U56" i="48"/>
  <c r="I14" i="54"/>
  <c r="T57" i="59"/>
  <c r="U57" i="59"/>
  <c r="I57" i="59"/>
  <c r="E86" i="60"/>
  <c r="T8" i="60"/>
  <c r="P88" i="60"/>
  <c r="E87" i="60"/>
  <c r="I37" i="61"/>
  <c r="I38" i="61"/>
  <c r="I17" i="61"/>
  <c r="I15" i="61"/>
  <c r="I24" i="61"/>
  <c r="T8" i="61"/>
  <c r="E86" i="61"/>
  <c r="E87" i="61"/>
  <c r="I25" i="61"/>
  <c r="I19" i="61"/>
  <c r="I13" i="35"/>
  <c r="P86" i="28"/>
  <c r="T86" i="28"/>
  <c r="U89" i="28"/>
  <c r="H68" i="41"/>
  <c r="I18" i="15"/>
  <c r="E88" i="21"/>
  <c r="I41" i="21"/>
  <c r="I42" i="21"/>
  <c r="I40" i="21"/>
  <c r="I21" i="21"/>
  <c r="I17" i="21"/>
  <c r="I41" i="23"/>
  <c r="I43" i="23"/>
  <c r="I20" i="23"/>
  <c r="I26" i="23"/>
  <c r="I42" i="28"/>
  <c r="I37" i="28"/>
  <c r="I22" i="28"/>
  <c r="I41" i="30"/>
  <c r="I40" i="30"/>
  <c r="I19" i="30"/>
  <c r="I16" i="30"/>
  <c r="I29" i="30"/>
  <c r="I21" i="33"/>
  <c r="I39" i="33"/>
  <c r="I25" i="33"/>
  <c r="E87" i="34"/>
  <c r="E86" i="34"/>
  <c r="T8" i="34"/>
  <c r="T58" i="34"/>
  <c r="U58" i="34"/>
  <c r="U59" i="34"/>
  <c r="I40" i="36"/>
  <c r="I42" i="36"/>
  <c r="I38" i="36"/>
  <c r="T96" i="39"/>
  <c r="U96" i="39"/>
  <c r="C87" i="40"/>
  <c r="T50" i="40"/>
  <c r="U50" i="40"/>
  <c r="U59" i="40"/>
  <c r="I50" i="40"/>
  <c r="I59" i="40"/>
  <c r="I68" i="41"/>
  <c r="E87" i="44"/>
  <c r="E86" i="44"/>
  <c r="H86" i="44"/>
  <c r="I37" i="44"/>
  <c r="I43" i="44"/>
  <c r="T52" i="49"/>
  <c r="U52" i="49"/>
  <c r="U59" i="49"/>
  <c r="I52" i="49"/>
  <c r="T54" i="50"/>
  <c r="U54" i="50"/>
  <c r="U59" i="50"/>
  <c r="I95" i="50"/>
  <c r="T95" i="50"/>
  <c r="U95" i="50"/>
  <c r="E87" i="15"/>
  <c r="I40" i="15"/>
  <c r="I25" i="15"/>
  <c r="I23" i="15"/>
  <c r="T50" i="14"/>
  <c r="U50" i="14"/>
  <c r="I50" i="14"/>
  <c r="I59" i="14"/>
  <c r="T96" i="15"/>
  <c r="U96" i="15"/>
  <c r="I96" i="15"/>
  <c r="T53" i="31"/>
  <c r="U53" i="31"/>
  <c r="U59" i="31"/>
  <c r="I53" i="31"/>
  <c r="T58" i="32"/>
  <c r="U58" i="32"/>
  <c r="I58" i="32"/>
  <c r="T51" i="59"/>
  <c r="U51" i="59"/>
  <c r="U59" i="59"/>
  <c r="I51" i="59"/>
  <c r="I59" i="59"/>
  <c r="I17" i="33"/>
  <c r="I29" i="33"/>
  <c r="I27" i="21"/>
  <c r="I14" i="40"/>
  <c r="I28" i="40"/>
  <c r="T58" i="51"/>
  <c r="U58" i="51"/>
  <c r="U59" i="51"/>
  <c r="I58" i="51"/>
  <c r="I59" i="51"/>
  <c r="I40" i="14"/>
  <c r="I43" i="14"/>
  <c r="I17" i="29"/>
  <c r="I25" i="30"/>
  <c r="I96" i="26"/>
  <c r="T52" i="52"/>
  <c r="U52" i="52"/>
  <c r="U59" i="52"/>
  <c r="I52" i="52"/>
  <c r="I59" i="52"/>
  <c r="E95" i="60"/>
  <c r="U95" i="60"/>
  <c r="U59" i="60"/>
  <c r="T105" i="31"/>
  <c r="U105" i="31"/>
  <c r="U106" i="31"/>
  <c r="I105" i="31"/>
  <c r="T105" i="57"/>
  <c r="U105" i="57"/>
  <c r="I105" i="57"/>
  <c r="I106" i="57"/>
  <c r="I105" i="54"/>
  <c r="I106" i="54"/>
  <c r="T105" i="54"/>
  <c r="U105" i="54"/>
  <c r="U106" i="54"/>
  <c r="U106" i="38"/>
  <c r="U111" i="38"/>
  <c r="I115" i="38"/>
  <c r="I106" i="16"/>
  <c r="I106" i="20"/>
  <c r="T105" i="38"/>
  <c r="U105" i="38"/>
  <c r="I105" i="38"/>
  <c r="I106" i="38"/>
  <c r="I106" i="7"/>
  <c r="U106" i="15"/>
  <c r="I106" i="13"/>
  <c r="U106" i="46"/>
  <c r="I105" i="20"/>
  <c r="T105" i="20"/>
  <c r="U105" i="20"/>
  <c r="U106" i="20"/>
  <c r="U106" i="53"/>
  <c r="T105" i="16"/>
  <c r="U105" i="16"/>
  <c r="U106" i="16"/>
  <c r="I105" i="16"/>
  <c r="I106" i="61"/>
  <c r="T105" i="56"/>
  <c r="U105" i="56"/>
  <c r="I105" i="56"/>
  <c r="I106" i="56"/>
  <c r="T105" i="13"/>
  <c r="U105" i="13"/>
  <c r="U106" i="13"/>
  <c r="U111" i="13"/>
  <c r="I115" i="13"/>
  <c r="I105" i="13"/>
  <c r="T105" i="17"/>
  <c r="U105" i="17"/>
  <c r="U106" i="17"/>
  <c r="I105" i="17"/>
  <c r="I106" i="17"/>
  <c r="U106" i="56"/>
  <c r="T105" i="22"/>
  <c r="U105" i="22"/>
  <c r="U106" i="22"/>
  <c r="I105" i="22"/>
  <c r="I106" i="22"/>
  <c r="U106" i="57"/>
  <c r="I105" i="43"/>
  <c r="I106" i="43"/>
  <c r="T105" i="43"/>
  <c r="U105" i="43"/>
  <c r="U106" i="43"/>
  <c r="I105" i="55"/>
  <c r="I106" i="55"/>
  <c r="T105" i="55"/>
  <c r="U105" i="55"/>
  <c r="U106" i="55"/>
  <c r="T105" i="30"/>
  <c r="U105" i="30"/>
  <c r="U106" i="30"/>
  <c r="I105" i="30"/>
  <c r="I106" i="30"/>
  <c r="U106" i="27"/>
  <c r="U111" i="27"/>
  <c r="I115" i="27"/>
  <c r="I106" i="31"/>
  <c r="I105" i="61"/>
  <c r="T105" i="61"/>
  <c r="U105" i="61"/>
  <c r="U106" i="61"/>
  <c r="T77" i="56"/>
  <c r="U77" i="56"/>
  <c r="T80" i="56"/>
  <c r="U80" i="56"/>
  <c r="T78" i="56"/>
  <c r="U78" i="56"/>
  <c r="T79" i="56"/>
  <c r="U79" i="56"/>
  <c r="T81" i="56"/>
  <c r="U81" i="56"/>
  <c r="T79" i="28"/>
  <c r="U79" i="28"/>
  <c r="T80" i="52"/>
  <c r="U80" i="52"/>
  <c r="U111" i="52"/>
  <c r="I115" i="52"/>
  <c r="T79" i="34"/>
  <c r="H79" i="27"/>
  <c r="I79" i="27"/>
  <c r="H77" i="24"/>
  <c r="I77" i="24"/>
  <c r="I113" i="24"/>
  <c r="U79" i="34"/>
  <c r="H81" i="24"/>
  <c r="I81" i="24"/>
  <c r="H79" i="24"/>
  <c r="I79" i="24"/>
  <c r="H78" i="31"/>
  <c r="I78" i="31"/>
  <c r="H81" i="31"/>
  <c r="I81" i="31"/>
  <c r="H77" i="31"/>
  <c r="I77" i="31"/>
  <c r="H79" i="31"/>
  <c r="I79" i="31"/>
  <c r="H80" i="31"/>
  <c r="I80" i="31"/>
  <c r="H77" i="43"/>
  <c r="I77" i="43"/>
  <c r="H81" i="43"/>
  <c r="I81" i="43"/>
  <c r="H80" i="43"/>
  <c r="I80" i="43"/>
  <c r="H79" i="43"/>
  <c r="I79" i="43"/>
  <c r="H78" i="43"/>
  <c r="I78" i="43"/>
  <c r="H77" i="55"/>
  <c r="I77" i="55"/>
  <c r="H79" i="55"/>
  <c r="I79" i="55"/>
  <c r="H78" i="55"/>
  <c r="I78" i="55"/>
  <c r="H80" i="55"/>
  <c r="I80" i="55"/>
  <c r="H81" i="55"/>
  <c r="I81" i="55"/>
  <c r="T81" i="47"/>
  <c r="U81" i="47"/>
  <c r="T79" i="47"/>
  <c r="U79" i="47"/>
  <c r="T80" i="47"/>
  <c r="U80" i="47"/>
  <c r="T78" i="47"/>
  <c r="U78" i="47"/>
  <c r="T77" i="47"/>
  <c r="U77" i="47"/>
  <c r="H81" i="22"/>
  <c r="I81" i="22"/>
  <c r="H77" i="22"/>
  <c r="I77" i="22"/>
  <c r="H78" i="22"/>
  <c r="I78" i="22"/>
  <c r="H79" i="22"/>
  <c r="I79" i="22"/>
  <c r="H80" i="22"/>
  <c r="I80" i="22"/>
  <c r="E45" i="15"/>
  <c r="C65" i="15"/>
  <c r="H66" i="15"/>
  <c r="H80" i="15"/>
  <c r="I80" i="15"/>
  <c r="E45" i="46"/>
  <c r="C65" i="46"/>
  <c r="H66" i="46"/>
  <c r="H78" i="46"/>
  <c r="I78" i="46"/>
  <c r="I45" i="39"/>
  <c r="E43" i="39"/>
  <c r="I37" i="39"/>
  <c r="I43" i="39"/>
  <c r="I38" i="17"/>
  <c r="P38" i="17"/>
  <c r="U38" i="17"/>
  <c r="I43" i="7"/>
  <c r="I45" i="7"/>
  <c r="I43" i="59"/>
  <c r="I45" i="59"/>
  <c r="T81" i="46"/>
  <c r="U81" i="46"/>
  <c r="T77" i="46"/>
  <c r="U77" i="46"/>
  <c r="T80" i="46"/>
  <c r="U80" i="46"/>
  <c r="E43" i="57"/>
  <c r="E45" i="57"/>
  <c r="C65" i="57"/>
  <c r="H66" i="57"/>
  <c r="I37" i="57"/>
  <c r="I43" i="57"/>
  <c r="I41" i="20"/>
  <c r="P41" i="20"/>
  <c r="U41" i="20"/>
  <c r="I41" i="18"/>
  <c r="P41" i="18"/>
  <c r="U41" i="18"/>
  <c r="T79" i="21"/>
  <c r="U79" i="21"/>
  <c r="T81" i="21"/>
  <c r="U81" i="21"/>
  <c r="T77" i="21"/>
  <c r="U77" i="21"/>
  <c r="U111" i="21"/>
  <c r="I115" i="21"/>
  <c r="I43" i="30"/>
  <c r="I45" i="30"/>
  <c r="U111" i="39"/>
  <c r="I115" i="39"/>
  <c r="E45" i="59"/>
  <c r="C65" i="59"/>
  <c r="H66" i="59"/>
  <c r="H78" i="59"/>
  <c r="I78" i="59"/>
  <c r="U111" i="43"/>
  <c r="I115" i="43"/>
  <c r="I45" i="43"/>
  <c r="I37" i="58"/>
  <c r="I43" i="58"/>
  <c r="I45" i="58"/>
  <c r="E43" i="58"/>
  <c r="E45" i="58"/>
  <c r="C65" i="58"/>
  <c r="H66" i="58"/>
  <c r="I38" i="32"/>
  <c r="I43" i="32"/>
  <c r="E43" i="32"/>
  <c r="E45" i="32"/>
  <c r="C65" i="32"/>
  <c r="H66" i="32"/>
  <c r="I38" i="26"/>
  <c r="I43" i="26"/>
  <c r="P38" i="26"/>
  <c r="U38" i="26"/>
  <c r="E43" i="15"/>
  <c r="I37" i="15"/>
  <c r="P40" i="20"/>
  <c r="U40" i="20"/>
  <c r="I40" i="20"/>
  <c r="U37" i="17"/>
  <c r="I37" i="21"/>
  <c r="I43" i="21"/>
  <c r="I45" i="21"/>
  <c r="E43" i="21"/>
  <c r="E45" i="21"/>
  <c r="C65" i="21"/>
  <c r="H66" i="21"/>
  <c r="I37" i="41"/>
  <c r="I43" i="41"/>
  <c r="E43" i="41"/>
  <c r="E45" i="41"/>
  <c r="C65" i="41"/>
  <c r="H66" i="41"/>
  <c r="I42" i="20"/>
  <c r="P42" i="20"/>
  <c r="U42" i="20"/>
  <c r="U43" i="20"/>
  <c r="U45" i="20"/>
  <c r="P42" i="18"/>
  <c r="U42" i="18"/>
  <c r="I42" i="18"/>
  <c r="P39" i="18"/>
  <c r="U39" i="18"/>
  <c r="I39" i="18"/>
  <c r="T80" i="61"/>
  <c r="U80" i="61"/>
  <c r="T78" i="61"/>
  <c r="U78" i="61"/>
  <c r="T79" i="61"/>
  <c r="U79" i="61"/>
  <c r="T81" i="61"/>
  <c r="U81" i="61"/>
  <c r="T77" i="61"/>
  <c r="U77" i="61"/>
  <c r="R43" i="23"/>
  <c r="R45" i="23"/>
  <c r="P65" i="23"/>
  <c r="T66" i="23"/>
  <c r="U38" i="23"/>
  <c r="U43" i="23"/>
  <c r="U45" i="23"/>
  <c r="U111" i="36"/>
  <c r="I115" i="36"/>
  <c r="E45" i="28"/>
  <c r="C65" i="28"/>
  <c r="H66" i="28"/>
  <c r="H80" i="28"/>
  <c r="I80" i="28"/>
  <c r="I45" i="41"/>
  <c r="I45" i="51"/>
  <c r="E45" i="61"/>
  <c r="C65" i="61"/>
  <c r="H66" i="61"/>
  <c r="H79" i="61"/>
  <c r="I79" i="61"/>
  <c r="E45" i="54"/>
  <c r="C65" i="54"/>
  <c r="H66" i="54"/>
  <c r="H78" i="54"/>
  <c r="I78" i="54"/>
  <c r="I37" i="35"/>
  <c r="I43" i="35"/>
  <c r="I45" i="35"/>
  <c r="I45" i="50"/>
  <c r="T78" i="46"/>
  <c r="U78" i="46"/>
  <c r="U111" i="46"/>
  <c r="I115" i="46"/>
  <c r="U111" i="19"/>
  <c r="I115" i="19"/>
  <c r="E45" i="51"/>
  <c r="C65" i="51"/>
  <c r="H66" i="51"/>
  <c r="I37" i="34"/>
  <c r="I43" i="34"/>
  <c r="I45" i="34"/>
  <c r="E43" i="34"/>
  <c r="E45" i="34"/>
  <c r="C65" i="34"/>
  <c r="H66" i="34"/>
  <c r="I40" i="31"/>
  <c r="P40" i="31"/>
  <c r="U40" i="31"/>
  <c r="I38" i="25"/>
  <c r="I43" i="25"/>
  <c r="E43" i="25"/>
  <c r="E45" i="25"/>
  <c r="C65" i="25"/>
  <c r="H66" i="25"/>
  <c r="I43" i="51"/>
  <c r="T78" i="44"/>
  <c r="U78" i="44"/>
  <c r="T79" i="44"/>
  <c r="U79" i="44"/>
  <c r="T81" i="44"/>
  <c r="U81" i="44"/>
  <c r="T77" i="44"/>
  <c r="U77" i="44"/>
  <c r="T80" i="44"/>
  <c r="U80" i="44"/>
  <c r="T77" i="15"/>
  <c r="U77" i="15"/>
  <c r="U111" i="15"/>
  <c r="I115" i="15"/>
  <c r="T79" i="15"/>
  <c r="U79" i="15"/>
  <c r="T78" i="15"/>
  <c r="U78" i="15"/>
  <c r="T81" i="15"/>
  <c r="U81" i="15"/>
  <c r="T80" i="15"/>
  <c r="U80" i="15"/>
  <c r="I37" i="59"/>
  <c r="E43" i="59"/>
  <c r="E43" i="20"/>
  <c r="E45" i="20"/>
  <c r="C65" i="20"/>
  <c r="H66" i="20"/>
  <c r="T78" i="28"/>
  <c r="U78" i="28"/>
  <c r="U111" i="28"/>
  <c r="I115" i="28"/>
  <c r="T80" i="28"/>
  <c r="U80" i="28"/>
  <c r="P39" i="20"/>
  <c r="U39" i="20"/>
  <c r="I39" i="20"/>
  <c r="P37" i="18"/>
  <c r="E43" i="18"/>
  <c r="E45" i="18"/>
  <c r="C65" i="18"/>
  <c r="H66" i="18"/>
  <c r="I37" i="18"/>
  <c r="U37" i="26"/>
  <c r="U43" i="26"/>
  <c r="U45" i="26"/>
  <c r="T81" i="52"/>
  <c r="U81" i="52"/>
  <c r="T77" i="52"/>
  <c r="U77" i="52"/>
  <c r="T78" i="52"/>
  <c r="U78" i="52"/>
  <c r="E43" i="30"/>
  <c r="E45" i="30"/>
  <c r="C65" i="30"/>
  <c r="H66" i="30"/>
  <c r="I37" i="30"/>
  <c r="E45" i="39"/>
  <c r="C65" i="39"/>
  <c r="H66" i="39"/>
  <c r="I45" i="25"/>
  <c r="U111" i="45"/>
  <c r="I115" i="45"/>
  <c r="I39" i="26"/>
  <c r="P39" i="26"/>
  <c r="U39" i="26"/>
  <c r="H80" i="35"/>
  <c r="I80" i="35"/>
  <c r="H78" i="35"/>
  <c r="I78" i="35"/>
  <c r="E43" i="16"/>
  <c r="E45" i="16"/>
  <c r="C65" i="16"/>
  <c r="H66" i="16"/>
  <c r="I37" i="16"/>
  <c r="I43" i="16"/>
  <c r="I45" i="16"/>
  <c r="I39" i="13"/>
  <c r="T77" i="16"/>
  <c r="U77" i="16"/>
  <c r="T80" i="16"/>
  <c r="U80" i="16"/>
  <c r="T78" i="16"/>
  <c r="U78" i="16"/>
  <c r="T79" i="53"/>
  <c r="U79" i="53"/>
  <c r="T78" i="53"/>
  <c r="U78" i="53"/>
  <c r="T81" i="53"/>
  <c r="T80" i="53"/>
  <c r="U80" i="53"/>
  <c r="T77" i="53"/>
  <c r="U77" i="53"/>
  <c r="T77" i="51"/>
  <c r="U77" i="51"/>
  <c r="T80" i="51"/>
  <c r="U80" i="51"/>
  <c r="T79" i="55"/>
  <c r="U79" i="55"/>
  <c r="T80" i="55"/>
  <c r="U80" i="55"/>
  <c r="T77" i="57"/>
  <c r="U77" i="57"/>
  <c r="T80" i="57"/>
  <c r="U80" i="57"/>
  <c r="T79" i="57"/>
  <c r="U79" i="57"/>
  <c r="I43" i="61"/>
  <c r="U111" i="29"/>
  <c r="I115" i="29"/>
  <c r="T79" i="16"/>
  <c r="U79" i="16"/>
  <c r="H77" i="35"/>
  <c r="I77" i="35"/>
  <c r="T79" i="46"/>
  <c r="U79" i="46"/>
  <c r="E43" i="19"/>
  <c r="E45" i="19"/>
  <c r="C65" i="19"/>
  <c r="H66" i="19"/>
  <c r="I39" i="19"/>
  <c r="I43" i="19"/>
  <c r="I45" i="19"/>
  <c r="I42" i="17"/>
  <c r="P42" i="17"/>
  <c r="U42" i="17"/>
  <c r="E43" i="26"/>
  <c r="E45" i="26"/>
  <c r="C65" i="26"/>
  <c r="H66" i="26"/>
  <c r="T77" i="59"/>
  <c r="U77" i="59"/>
  <c r="T79" i="59"/>
  <c r="U79" i="59"/>
  <c r="T78" i="59"/>
  <c r="U78" i="59"/>
  <c r="T78" i="33"/>
  <c r="U78" i="33"/>
  <c r="T79" i="33"/>
  <c r="U79" i="33"/>
  <c r="T81" i="33"/>
  <c r="U81" i="33"/>
  <c r="T80" i="33"/>
  <c r="U80" i="33"/>
  <c r="T77" i="33"/>
  <c r="U77" i="33"/>
  <c r="U111" i="7"/>
  <c r="I115" i="7"/>
  <c r="E43" i="17"/>
  <c r="E45" i="17"/>
  <c r="C65" i="17"/>
  <c r="H66" i="17"/>
  <c r="I43" i="36"/>
  <c r="I43" i="15"/>
  <c r="I45" i="15"/>
  <c r="I45" i="27"/>
  <c r="I45" i="26"/>
  <c r="E45" i="38"/>
  <c r="C65" i="38"/>
  <c r="H66" i="38"/>
  <c r="H80" i="38"/>
  <c r="I80" i="38"/>
  <c r="T77" i="55"/>
  <c r="U77" i="55"/>
  <c r="U111" i="24"/>
  <c r="I115" i="24"/>
  <c r="H117" i="24"/>
  <c r="U78" i="58"/>
  <c r="I38" i="54"/>
  <c r="U81" i="53"/>
  <c r="T78" i="51"/>
  <c r="U78" i="51"/>
  <c r="H79" i="35"/>
  <c r="I79" i="35"/>
  <c r="T78" i="57"/>
  <c r="U78" i="57"/>
  <c r="T81" i="51"/>
  <c r="U81" i="51"/>
  <c r="T80" i="21"/>
  <c r="U80" i="21"/>
  <c r="U81" i="42"/>
  <c r="U111" i="40"/>
  <c r="I115" i="40"/>
  <c r="U79" i="25"/>
  <c r="T81" i="34"/>
  <c r="U81" i="34"/>
  <c r="T77" i="34"/>
  <c r="U77" i="34"/>
  <c r="P41" i="31"/>
  <c r="U41" i="31"/>
  <c r="I41" i="31"/>
  <c r="H78" i="29"/>
  <c r="I78" i="29"/>
  <c r="H80" i="29"/>
  <c r="I80" i="29"/>
  <c r="I39" i="17"/>
  <c r="P39" i="17"/>
  <c r="U39" i="17"/>
  <c r="H78" i="7"/>
  <c r="I78" i="7"/>
  <c r="H79" i="7"/>
  <c r="I79" i="7"/>
  <c r="H81" i="7"/>
  <c r="I81" i="7"/>
  <c r="H80" i="7"/>
  <c r="I80" i="7"/>
  <c r="H77" i="7"/>
  <c r="I77" i="7"/>
  <c r="T79" i="49"/>
  <c r="U79" i="49"/>
  <c r="T80" i="49"/>
  <c r="U80" i="49"/>
  <c r="U37" i="20"/>
  <c r="E43" i="13"/>
  <c r="E45" i="13"/>
  <c r="C65" i="13"/>
  <c r="H66" i="13"/>
  <c r="I37" i="13"/>
  <c r="T78" i="30"/>
  <c r="U78" i="30"/>
  <c r="T77" i="30"/>
  <c r="U77" i="30"/>
  <c r="T80" i="30"/>
  <c r="U80" i="30"/>
  <c r="T81" i="30"/>
  <c r="U81" i="30"/>
  <c r="T79" i="30"/>
  <c r="U79" i="30"/>
  <c r="U37" i="22"/>
  <c r="U43" i="22"/>
  <c r="U45" i="22"/>
  <c r="R43" i="22"/>
  <c r="R45" i="22"/>
  <c r="P65" i="22"/>
  <c r="T66" i="22"/>
  <c r="E43" i="40"/>
  <c r="E45" i="40"/>
  <c r="C65" i="40"/>
  <c r="H66" i="40"/>
  <c r="I37" i="40"/>
  <c r="I43" i="40"/>
  <c r="I45" i="40"/>
  <c r="I38" i="20"/>
  <c r="P38" i="20"/>
  <c r="U38" i="20"/>
  <c r="P40" i="18"/>
  <c r="U40" i="18"/>
  <c r="I40" i="18"/>
  <c r="T80" i="32"/>
  <c r="U80" i="32"/>
  <c r="T81" i="32"/>
  <c r="U81" i="32"/>
  <c r="R43" i="31"/>
  <c r="R45" i="31"/>
  <c r="P65" i="31"/>
  <c r="T66" i="31"/>
  <c r="U37" i="31"/>
  <c r="U43" i="31"/>
  <c r="U45" i="31"/>
  <c r="E29" i="62"/>
  <c r="I30" i="60"/>
  <c r="I117" i="24"/>
  <c r="I127" i="24"/>
  <c r="H77" i="23"/>
  <c r="I77" i="23"/>
  <c r="H78" i="23"/>
  <c r="I78" i="23"/>
  <c r="H81" i="23"/>
  <c r="I81" i="23"/>
  <c r="H79" i="23"/>
  <c r="I79" i="23"/>
  <c r="H80" i="23"/>
  <c r="I80" i="23"/>
  <c r="C89" i="51"/>
  <c r="H86" i="51"/>
  <c r="I89" i="51"/>
  <c r="U111" i="25"/>
  <c r="I115" i="25"/>
  <c r="U29" i="35"/>
  <c r="T72" i="35"/>
  <c r="U72" i="35"/>
  <c r="T68" i="35"/>
  <c r="U68" i="35"/>
  <c r="T70" i="35"/>
  <c r="U70" i="35"/>
  <c r="T71" i="35"/>
  <c r="U71" i="35"/>
  <c r="T73" i="35"/>
  <c r="U73" i="35"/>
  <c r="H86" i="61"/>
  <c r="C89" i="61"/>
  <c r="H87" i="27"/>
  <c r="C89" i="27"/>
  <c r="H80" i="42"/>
  <c r="I80" i="42"/>
  <c r="H81" i="42"/>
  <c r="I81" i="42"/>
  <c r="H79" i="42"/>
  <c r="I79" i="42"/>
  <c r="H77" i="42"/>
  <c r="I77" i="42"/>
  <c r="H78" i="42"/>
  <c r="I78" i="42"/>
  <c r="H81" i="51"/>
  <c r="I81" i="51"/>
  <c r="H77" i="51"/>
  <c r="I77" i="51"/>
  <c r="H78" i="51"/>
  <c r="I78" i="51"/>
  <c r="H80" i="51"/>
  <c r="I80" i="51"/>
  <c r="H79" i="51"/>
  <c r="I79" i="51"/>
  <c r="C89" i="41"/>
  <c r="H86" i="41"/>
  <c r="I45" i="33"/>
  <c r="I59" i="38"/>
  <c r="H86" i="56"/>
  <c r="C89" i="56"/>
  <c r="H81" i="53"/>
  <c r="I81" i="53"/>
  <c r="H80" i="53"/>
  <c r="I80" i="53"/>
  <c r="H78" i="53"/>
  <c r="I78" i="53"/>
  <c r="H79" i="53"/>
  <c r="I79" i="53"/>
  <c r="H77" i="53"/>
  <c r="I77" i="53"/>
  <c r="H79" i="46"/>
  <c r="I79" i="46"/>
  <c r="H77" i="46"/>
  <c r="I77" i="46"/>
  <c r="U89" i="51"/>
  <c r="U111" i="51"/>
  <c r="I115" i="51"/>
  <c r="U43" i="48"/>
  <c r="U45" i="48"/>
  <c r="U111" i="48"/>
  <c r="I115" i="48"/>
  <c r="I43" i="48"/>
  <c r="U45" i="35"/>
  <c r="H71" i="25"/>
  <c r="I71" i="25"/>
  <c r="H70" i="25"/>
  <c r="I70" i="25"/>
  <c r="H72" i="25"/>
  <c r="I72" i="25"/>
  <c r="H68" i="25"/>
  <c r="I68" i="25"/>
  <c r="H73" i="25"/>
  <c r="I73" i="25"/>
  <c r="I43" i="42"/>
  <c r="H87" i="30"/>
  <c r="I89" i="30"/>
  <c r="C89" i="30"/>
  <c r="U89" i="50"/>
  <c r="U111" i="50"/>
  <c r="I115" i="50"/>
  <c r="I29" i="35"/>
  <c r="P86" i="32"/>
  <c r="T86" i="32"/>
  <c r="P88" i="32"/>
  <c r="T88" i="32"/>
  <c r="P87" i="32"/>
  <c r="T87" i="32"/>
  <c r="I29" i="21"/>
  <c r="I89" i="47"/>
  <c r="H87" i="34"/>
  <c r="I89" i="59"/>
  <c r="H79" i="50"/>
  <c r="I79" i="50"/>
  <c r="H81" i="50"/>
  <c r="I81" i="50"/>
  <c r="H77" i="50"/>
  <c r="I77" i="50"/>
  <c r="H78" i="50"/>
  <c r="I78" i="50"/>
  <c r="H80" i="50"/>
  <c r="I80" i="50"/>
  <c r="U89" i="53"/>
  <c r="H78" i="28"/>
  <c r="I78" i="28"/>
  <c r="I89" i="56"/>
  <c r="I89" i="21"/>
  <c r="I89" i="27"/>
  <c r="I113" i="27"/>
  <c r="C89" i="49"/>
  <c r="H87" i="49"/>
  <c r="C89" i="26"/>
  <c r="H87" i="26"/>
  <c r="I89" i="26"/>
  <c r="C89" i="52"/>
  <c r="C89" i="59"/>
  <c r="H87" i="17"/>
  <c r="I89" i="17"/>
  <c r="C89" i="17"/>
  <c r="H68" i="58"/>
  <c r="I68" i="58"/>
  <c r="H71" i="58"/>
  <c r="I71" i="58"/>
  <c r="H70" i="58"/>
  <c r="I70" i="58"/>
  <c r="H72" i="58"/>
  <c r="I72" i="58"/>
  <c r="H73" i="58"/>
  <c r="I73" i="58"/>
  <c r="C89" i="45"/>
  <c r="I29" i="14"/>
  <c r="I45" i="14"/>
  <c r="U29" i="54"/>
  <c r="U45" i="54"/>
  <c r="H87" i="47"/>
  <c r="C89" i="47"/>
  <c r="C89" i="43"/>
  <c r="H87" i="43"/>
  <c r="I89" i="43"/>
  <c r="U59" i="32"/>
  <c r="I45" i="44"/>
  <c r="I45" i="36"/>
  <c r="P87" i="34"/>
  <c r="T87" i="34"/>
  <c r="P86" i="34"/>
  <c r="T86" i="34"/>
  <c r="P88" i="34"/>
  <c r="T88" i="34"/>
  <c r="I29" i="61"/>
  <c r="I45" i="61"/>
  <c r="I29" i="23"/>
  <c r="H86" i="21"/>
  <c r="C89" i="21"/>
  <c r="C89" i="38"/>
  <c r="H86" i="38"/>
  <c r="I89" i="38"/>
  <c r="H80" i="61"/>
  <c r="I80" i="61"/>
  <c r="H77" i="61"/>
  <c r="I77" i="61"/>
  <c r="H80" i="59"/>
  <c r="I80" i="59"/>
  <c r="H70" i="30"/>
  <c r="I70" i="30"/>
  <c r="H68" i="30"/>
  <c r="I68" i="30"/>
  <c r="H71" i="30"/>
  <c r="I71" i="30"/>
  <c r="H73" i="30"/>
  <c r="I73" i="30"/>
  <c r="H72" i="30"/>
  <c r="I72" i="30"/>
  <c r="I29" i="54"/>
  <c r="H81" i="48"/>
  <c r="I81" i="48"/>
  <c r="H79" i="48"/>
  <c r="I79" i="48"/>
  <c r="H78" i="48"/>
  <c r="I78" i="48"/>
  <c r="H77" i="48"/>
  <c r="I77" i="48"/>
  <c r="H80" i="48"/>
  <c r="I80" i="48"/>
  <c r="H79" i="33"/>
  <c r="I79" i="33"/>
  <c r="H80" i="33"/>
  <c r="I80" i="33"/>
  <c r="H81" i="33"/>
  <c r="I81" i="33"/>
  <c r="H78" i="33"/>
  <c r="I78" i="33"/>
  <c r="H77" i="33"/>
  <c r="I77" i="33"/>
  <c r="I45" i="22"/>
  <c r="I29" i="42"/>
  <c r="C89" i="48"/>
  <c r="H86" i="48"/>
  <c r="P87" i="60"/>
  <c r="U59" i="14"/>
  <c r="U111" i="14"/>
  <c r="I115" i="14"/>
  <c r="I29" i="49"/>
  <c r="I43" i="29"/>
  <c r="I45" i="29"/>
  <c r="H86" i="55"/>
  <c r="I89" i="55"/>
  <c r="C89" i="55"/>
  <c r="H86" i="28"/>
  <c r="I89" i="28"/>
  <c r="C89" i="28"/>
  <c r="I89" i="52"/>
  <c r="H88" i="19"/>
  <c r="I89" i="19"/>
  <c r="C89" i="19"/>
  <c r="H77" i="56"/>
  <c r="I77" i="56"/>
  <c r="H81" i="56"/>
  <c r="I81" i="56"/>
  <c r="H80" i="56"/>
  <c r="I80" i="56"/>
  <c r="H79" i="56"/>
  <c r="I79" i="56"/>
  <c r="H78" i="56"/>
  <c r="I78" i="56"/>
  <c r="C89" i="37"/>
  <c r="H86" i="37"/>
  <c r="I89" i="37"/>
  <c r="I89" i="33"/>
  <c r="H87" i="61"/>
  <c r="I89" i="61"/>
  <c r="I45" i="32"/>
  <c r="H88" i="32"/>
  <c r="H86" i="54"/>
  <c r="I89" i="54"/>
  <c r="C89" i="54"/>
  <c r="I89" i="48"/>
  <c r="H87" i="33"/>
  <c r="C89" i="33"/>
  <c r="I89" i="49"/>
  <c r="I29" i="57"/>
  <c r="C89" i="14"/>
  <c r="H86" i="14"/>
  <c r="I89" i="14"/>
  <c r="U43" i="42"/>
  <c r="U111" i="41"/>
  <c r="I115" i="41"/>
  <c r="I89" i="41"/>
  <c r="U80" i="37"/>
  <c r="U111" i="37"/>
  <c r="I115" i="37"/>
  <c r="C89" i="32"/>
  <c r="H86" i="32"/>
  <c r="U89" i="22"/>
  <c r="P86" i="60"/>
  <c r="H87" i="40"/>
  <c r="C89" i="40"/>
  <c r="I43" i="28"/>
  <c r="I45" i="28"/>
  <c r="I45" i="23"/>
  <c r="P86" i="61"/>
  <c r="T86" i="61"/>
  <c r="P87" i="61"/>
  <c r="T87" i="61"/>
  <c r="P88" i="61"/>
  <c r="T88" i="61"/>
  <c r="H77" i="39"/>
  <c r="I77" i="39"/>
  <c r="H79" i="39"/>
  <c r="I79" i="39"/>
  <c r="H81" i="39"/>
  <c r="I81" i="39"/>
  <c r="H78" i="39"/>
  <c r="I78" i="39"/>
  <c r="H80" i="39"/>
  <c r="I80" i="39"/>
  <c r="C89" i="36"/>
  <c r="H86" i="36"/>
  <c r="I89" i="36"/>
  <c r="U89" i="33"/>
  <c r="H86" i="23"/>
  <c r="I89" i="23"/>
  <c r="C89" i="23"/>
  <c r="I43" i="49"/>
  <c r="I45" i="49"/>
  <c r="I43" i="46"/>
  <c r="I45" i="46"/>
  <c r="H86" i="15"/>
  <c r="I89" i="15"/>
  <c r="C89" i="15"/>
  <c r="H87" i="53"/>
  <c r="I89" i="53"/>
  <c r="C89" i="53"/>
  <c r="I29" i="15"/>
  <c r="H86" i="50"/>
  <c r="C89" i="50"/>
  <c r="H81" i="52"/>
  <c r="I81" i="52"/>
  <c r="H79" i="52"/>
  <c r="I79" i="52"/>
  <c r="H78" i="52"/>
  <c r="I78" i="52"/>
  <c r="H77" i="52"/>
  <c r="I77" i="52"/>
  <c r="H80" i="52"/>
  <c r="I80" i="52"/>
  <c r="H86" i="25"/>
  <c r="I89" i="25"/>
  <c r="C89" i="25"/>
  <c r="H78" i="49"/>
  <c r="I78" i="49"/>
  <c r="H77" i="49"/>
  <c r="I77" i="49"/>
  <c r="H79" i="49"/>
  <c r="I79" i="49"/>
  <c r="H81" i="49"/>
  <c r="I81" i="49"/>
  <c r="H80" i="49"/>
  <c r="I80" i="49"/>
  <c r="H80" i="37"/>
  <c r="I80" i="37"/>
  <c r="H77" i="37"/>
  <c r="I77" i="37"/>
  <c r="H81" i="37"/>
  <c r="I81" i="37"/>
  <c r="H78" i="37"/>
  <c r="I78" i="37"/>
  <c r="H79" i="37"/>
  <c r="I79" i="37"/>
  <c r="H79" i="36"/>
  <c r="I79" i="36"/>
  <c r="H77" i="36"/>
  <c r="I77" i="36"/>
  <c r="H80" i="36"/>
  <c r="I80" i="36"/>
  <c r="H81" i="36"/>
  <c r="I81" i="36"/>
  <c r="H78" i="36"/>
  <c r="I78" i="36"/>
  <c r="H87" i="44"/>
  <c r="I89" i="44"/>
  <c r="I113" i="44"/>
  <c r="H86" i="22"/>
  <c r="I89" i="22"/>
  <c r="C89" i="22"/>
  <c r="H86" i="46"/>
  <c r="C89" i="46"/>
  <c r="U29" i="42"/>
  <c r="H86" i="20"/>
  <c r="I89" i="20"/>
  <c r="C89" i="20"/>
  <c r="U70" i="58"/>
  <c r="H77" i="54"/>
  <c r="I77" i="54"/>
  <c r="H79" i="54"/>
  <c r="I79" i="54"/>
  <c r="H81" i="54"/>
  <c r="I81" i="54"/>
  <c r="I43" i="54"/>
  <c r="I45" i="54"/>
  <c r="I29" i="48"/>
  <c r="H71" i="35"/>
  <c r="I71" i="35"/>
  <c r="H68" i="35"/>
  <c r="I68" i="35"/>
  <c r="H70" i="35"/>
  <c r="I70" i="35"/>
  <c r="H73" i="35"/>
  <c r="I73" i="35"/>
  <c r="H72" i="35"/>
  <c r="I72" i="35"/>
  <c r="I89" i="50"/>
  <c r="H86" i="34"/>
  <c r="I89" i="34"/>
  <c r="C89" i="34"/>
  <c r="H77" i="14"/>
  <c r="I77" i="14"/>
  <c r="H79" i="14"/>
  <c r="I79" i="14"/>
  <c r="H81" i="14"/>
  <c r="I81" i="14"/>
  <c r="H78" i="14"/>
  <c r="I78" i="14"/>
  <c r="H80" i="14"/>
  <c r="I80" i="14"/>
  <c r="H80" i="45"/>
  <c r="I80" i="45"/>
  <c r="H81" i="45"/>
  <c r="I81" i="45"/>
  <c r="H79" i="45"/>
  <c r="I79" i="45"/>
  <c r="H77" i="45"/>
  <c r="I77" i="45"/>
  <c r="H78" i="45"/>
  <c r="I78" i="45"/>
  <c r="I89" i="46"/>
  <c r="C89" i="58"/>
  <c r="H86" i="58"/>
  <c r="I89" i="58"/>
  <c r="C89" i="57"/>
  <c r="H77" i="47"/>
  <c r="I77" i="47"/>
  <c r="H78" i="47"/>
  <c r="I78" i="47"/>
  <c r="H81" i="47"/>
  <c r="I81" i="47"/>
  <c r="H79" i="47"/>
  <c r="I79" i="47"/>
  <c r="H80" i="47"/>
  <c r="I80" i="47"/>
  <c r="C89" i="42"/>
  <c r="I89" i="40"/>
  <c r="I29" i="32"/>
  <c r="U111" i="54"/>
  <c r="I115" i="54"/>
  <c r="U111" i="56"/>
  <c r="I115" i="56"/>
  <c r="H81" i="61"/>
  <c r="I81" i="61"/>
  <c r="U111" i="49"/>
  <c r="I115" i="49"/>
  <c r="H77" i="59"/>
  <c r="I77" i="59"/>
  <c r="H78" i="61"/>
  <c r="I78" i="61"/>
  <c r="I113" i="61"/>
  <c r="H79" i="15"/>
  <c r="I79" i="15"/>
  <c r="U111" i="30"/>
  <c r="I115" i="30"/>
  <c r="U111" i="59"/>
  <c r="I115" i="59"/>
  <c r="U111" i="57"/>
  <c r="I115" i="57"/>
  <c r="U111" i="16"/>
  <c r="I115" i="16"/>
  <c r="U111" i="44"/>
  <c r="I115" i="44"/>
  <c r="U111" i="47"/>
  <c r="I115" i="47"/>
  <c r="I113" i="50"/>
  <c r="H117" i="50"/>
  <c r="H79" i="59"/>
  <c r="I79" i="59"/>
  <c r="H77" i="38"/>
  <c r="I77" i="38"/>
  <c r="H78" i="26"/>
  <c r="I78" i="26"/>
  <c r="H77" i="26"/>
  <c r="I77" i="26"/>
  <c r="I113" i="26"/>
  <c r="H79" i="26"/>
  <c r="I79" i="26"/>
  <c r="H81" i="26"/>
  <c r="I81" i="26"/>
  <c r="H80" i="26"/>
  <c r="I80" i="26"/>
  <c r="H81" i="40"/>
  <c r="I81" i="40"/>
  <c r="I113" i="40"/>
  <c r="H117" i="40"/>
  <c r="H78" i="40"/>
  <c r="I78" i="40"/>
  <c r="H80" i="40"/>
  <c r="I80" i="40"/>
  <c r="H79" i="40"/>
  <c r="I79" i="40"/>
  <c r="H77" i="40"/>
  <c r="I77" i="40"/>
  <c r="H81" i="19"/>
  <c r="I81" i="19"/>
  <c r="H80" i="19"/>
  <c r="I80" i="19"/>
  <c r="H78" i="19"/>
  <c r="I78" i="19"/>
  <c r="H77" i="19"/>
  <c r="I77" i="19"/>
  <c r="H79" i="19"/>
  <c r="I79" i="19"/>
  <c r="H77" i="25"/>
  <c r="I77" i="25"/>
  <c r="H78" i="25"/>
  <c r="I78" i="25"/>
  <c r="H81" i="25"/>
  <c r="I81" i="25"/>
  <c r="I113" i="25"/>
  <c r="H117" i="25"/>
  <c r="H80" i="25"/>
  <c r="I80" i="25"/>
  <c r="H79" i="25"/>
  <c r="I79" i="25"/>
  <c r="H80" i="34"/>
  <c r="I80" i="34"/>
  <c r="H81" i="34"/>
  <c r="I81" i="34"/>
  <c r="I113" i="34"/>
  <c r="H117" i="34"/>
  <c r="H78" i="34"/>
  <c r="I78" i="34"/>
  <c r="H77" i="34"/>
  <c r="I77" i="34"/>
  <c r="H79" i="34"/>
  <c r="I79" i="34"/>
  <c r="H81" i="58"/>
  <c r="I81" i="58"/>
  <c r="I113" i="58"/>
  <c r="H117" i="58"/>
  <c r="H77" i="58"/>
  <c r="I77" i="58"/>
  <c r="H78" i="58"/>
  <c r="I78" i="58"/>
  <c r="H79" i="58"/>
  <c r="I79" i="58"/>
  <c r="H80" i="58"/>
  <c r="I80" i="58"/>
  <c r="H78" i="32"/>
  <c r="I78" i="32"/>
  <c r="H77" i="32"/>
  <c r="I77" i="32"/>
  <c r="H81" i="32"/>
  <c r="I81" i="32"/>
  <c r="H79" i="32"/>
  <c r="I79" i="32"/>
  <c r="H80" i="32"/>
  <c r="I80" i="32"/>
  <c r="H80" i="41"/>
  <c r="I80" i="41"/>
  <c r="H77" i="41"/>
  <c r="I77" i="41"/>
  <c r="H81" i="41"/>
  <c r="I81" i="41"/>
  <c r="I113" i="41"/>
  <c r="H78" i="41"/>
  <c r="I78" i="41"/>
  <c r="H79" i="41"/>
  <c r="I79" i="41"/>
  <c r="H79" i="17"/>
  <c r="I79" i="17"/>
  <c r="H80" i="17"/>
  <c r="I80" i="17"/>
  <c r="H81" i="17"/>
  <c r="I81" i="17"/>
  <c r="H78" i="17"/>
  <c r="I78" i="17"/>
  <c r="H77" i="17"/>
  <c r="I77" i="17"/>
  <c r="H78" i="30"/>
  <c r="I78" i="30"/>
  <c r="H77" i="30"/>
  <c r="I77" i="30"/>
  <c r="H80" i="30"/>
  <c r="I80" i="30"/>
  <c r="H81" i="30"/>
  <c r="I81" i="30"/>
  <c r="H79" i="30"/>
  <c r="I79" i="30"/>
  <c r="I113" i="30"/>
  <c r="H81" i="20"/>
  <c r="I81" i="20"/>
  <c r="H80" i="20"/>
  <c r="I80" i="20"/>
  <c r="H77" i="20"/>
  <c r="I77" i="20"/>
  <c r="H78" i="20"/>
  <c r="I78" i="20"/>
  <c r="I113" i="20"/>
  <c r="H79" i="20"/>
  <c r="I79" i="20"/>
  <c r="U111" i="33"/>
  <c r="I115" i="33"/>
  <c r="H78" i="13"/>
  <c r="I78" i="13"/>
  <c r="H79" i="13"/>
  <c r="I79" i="13"/>
  <c r="H80" i="13"/>
  <c r="I80" i="13"/>
  <c r="H77" i="13"/>
  <c r="I77" i="13"/>
  <c r="H81" i="13"/>
  <c r="I81" i="13"/>
  <c r="I113" i="36"/>
  <c r="H117" i="36"/>
  <c r="I45" i="57"/>
  <c r="I113" i="43"/>
  <c r="H81" i="28"/>
  <c r="I81" i="28"/>
  <c r="I113" i="28"/>
  <c r="H117" i="28"/>
  <c r="H79" i="28"/>
  <c r="I79" i="28"/>
  <c r="H77" i="15"/>
  <c r="I77" i="15"/>
  <c r="H81" i="38"/>
  <c r="I81" i="38"/>
  <c r="T80" i="31"/>
  <c r="U80" i="31"/>
  <c r="T81" i="31"/>
  <c r="U81" i="31"/>
  <c r="T78" i="31"/>
  <c r="U78" i="31"/>
  <c r="T77" i="31"/>
  <c r="U77" i="31"/>
  <c r="T79" i="31"/>
  <c r="U79" i="31"/>
  <c r="R43" i="26"/>
  <c r="R45" i="26"/>
  <c r="P65" i="26"/>
  <c r="T66" i="26"/>
  <c r="H80" i="57"/>
  <c r="I80" i="57"/>
  <c r="H79" i="57"/>
  <c r="I79" i="57"/>
  <c r="H77" i="57"/>
  <c r="I77" i="57"/>
  <c r="H81" i="57"/>
  <c r="I81" i="57"/>
  <c r="H78" i="57"/>
  <c r="I78" i="57"/>
  <c r="H80" i="54"/>
  <c r="I80" i="54"/>
  <c r="I113" i="54"/>
  <c r="U111" i="58"/>
  <c r="I115" i="58"/>
  <c r="I113" i="55"/>
  <c r="H81" i="59"/>
  <c r="I81" i="59"/>
  <c r="H77" i="28"/>
  <c r="I77" i="28"/>
  <c r="H81" i="15"/>
  <c r="I81" i="15"/>
  <c r="I113" i="15"/>
  <c r="H117" i="15"/>
  <c r="H78" i="15"/>
  <c r="I78" i="15"/>
  <c r="H79" i="38"/>
  <c r="I79" i="38"/>
  <c r="I113" i="47"/>
  <c r="H117" i="47"/>
  <c r="H80" i="46"/>
  <c r="I80" i="46"/>
  <c r="U111" i="35"/>
  <c r="I115" i="35"/>
  <c r="R43" i="20"/>
  <c r="R45" i="20"/>
  <c r="P65" i="20"/>
  <c r="T66" i="20"/>
  <c r="I43" i="18"/>
  <c r="I45" i="18"/>
  <c r="T80" i="23"/>
  <c r="U80" i="23"/>
  <c r="T77" i="23"/>
  <c r="U77" i="23"/>
  <c r="T79" i="23"/>
  <c r="U79" i="23"/>
  <c r="T81" i="23"/>
  <c r="U81" i="23"/>
  <c r="T78" i="23"/>
  <c r="U78" i="23"/>
  <c r="U43" i="17"/>
  <c r="U45" i="17"/>
  <c r="U37" i="18"/>
  <c r="U43" i="18"/>
  <c r="U45" i="18"/>
  <c r="R43" i="18"/>
  <c r="R45" i="18"/>
  <c r="P65" i="18"/>
  <c r="T66" i="18"/>
  <c r="H81" i="21"/>
  <c r="I81" i="21"/>
  <c r="H80" i="21"/>
  <c r="I80" i="21"/>
  <c r="H79" i="21"/>
  <c r="I79" i="21"/>
  <c r="H78" i="21"/>
  <c r="I78" i="21"/>
  <c r="H77" i="21"/>
  <c r="I77" i="21"/>
  <c r="I113" i="53"/>
  <c r="H117" i="53"/>
  <c r="I113" i="39"/>
  <c r="H117" i="39"/>
  <c r="I113" i="33"/>
  <c r="H117" i="33"/>
  <c r="U111" i="53"/>
  <c r="I115" i="53"/>
  <c r="H78" i="38"/>
  <c r="I78" i="38"/>
  <c r="I113" i="51"/>
  <c r="I43" i="20"/>
  <c r="I45" i="20"/>
  <c r="I113" i="45"/>
  <c r="H117" i="45"/>
  <c r="I113" i="35"/>
  <c r="H117" i="35"/>
  <c r="I119" i="24"/>
  <c r="I113" i="22"/>
  <c r="I113" i="23"/>
  <c r="I113" i="14"/>
  <c r="H117" i="14"/>
  <c r="I113" i="56"/>
  <c r="I113" i="29"/>
  <c r="H81" i="46"/>
  <c r="I81" i="46"/>
  <c r="I113" i="46"/>
  <c r="T81" i="22"/>
  <c r="U81" i="22"/>
  <c r="T77" i="22"/>
  <c r="U77" i="22"/>
  <c r="T78" i="22"/>
  <c r="U78" i="22"/>
  <c r="T80" i="22"/>
  <c r="U80" i="22"/>
  <c r="T79" i="22"/>
  <c r="U79" i="22"/>
  <c r="I43" i="13"/>
  <c r="I45" i="13"/>
  <c r="I113" i="7"/>
  <c r="U111" i="55"/>
  <c r="I115" i="55"/>
  <c r="I43" i="17"/>
  <c r="I45" i="17"/>
  <c r="H81" i="16"/>
  <c r="I81" i="16"/>
  <c r="H79" i="16"/>
  <c r="I79" i="16"/>
  <c r="H80" i="16"/>
  <c r="I80" i="16"/>
  <c r="H78" i="16"/>
  <c r="I78" i="16"/>
  <c r="H77" i="16"/>
  <c r="I77" i="16"/>
  <c r="H78" i="18"/>
  <c r="I78" i="18"/>
  <c r="H77" i="18"/>
  <c r="I77" i="18"/>
  <c r="H79" i="18"/>
  <c r="I79" i="18"/>
  <c r="H81" i="18"/>
  <c r="I81" i="18"/>
  <c r="H80" i="18"/>
  <c r="I80" i="18"/>
  <c r="I43" i="31"/>
  <c r="I45" i="31"/>
  <c r="I113" i="31"/>
  <c r="R43" i="17"/>
  <c r="R45" i="17"/>
  <c r="P65" i="17"/>
  <c r="T66" i="17"/>
  <c r="E30" i="62"/>
  <c r="H117" i="56"/>
  <c r="H117" i="29"/>
  <c r="H117" i="43"/>
  <c r="H117" i="51"/>
  <c r="I113" i="52"/>
  <c r="I45" i="48"/>
  <c r="I113" i="48"/>
  <c r="U45" i="42"/>
  <c r="U111" i="42"/>
  <c r="I115" i="42"/>
  <c r="I113" i="37"/>
  <c r="U89" i="34"/>
  <c r="U111" i="34"/>
  <c r="I115" i="34"/>
  <c r="U89" i="32"/>
  <c r="U111" i="32"/>
  <c r="I115" i="32"/>
  <c r="H117" i="44"/>
  <c r="I113" i="49"/>
  <c r="H117" i="55"/>
  <c r="I113" i="59"/>
  <c r="U89" i="61"/>
  <c r="U111" i="61"/>
  <c r="I115" i="61"/>
  <c r="I89" i="32"/>
  <c r="H117" i="27"/>
  <c r="I45" i="42"/>
  <c r="I113" i="42"/>
  <c r="I113" i="18"/>
  <c r="U111" i="31"/>
  <c r="I115" i="31"/>
  <c r="H117" i="31"/>
  <c r="U111" i="22"/>
  <c r="I115" i="22"/>
  <c r="H117" i="22"/>
  <c r="I117" i="22"/>
  <c r="U111" i="23"/>
  <c r="I115" i="23"/>
  <c r="H117" i="23"/>
  <c r="I117" i="23"/>
  <c r="I127" i="23"/>
  <c r="I113" i="21"/>
  <c r="H117" i="21"/>
  <c r="I117" i="31"/>
  <c r="I119" i="31"/>
  <c r="I121" i="31"/>
  <c r="E56" i="64"/>
  <c r="G56" i="64"/>
  <c r="H117" i="7"/>
  <c r="I117" i="7"/>
  <c r="I119" i="7"/>
  <c r="I121" i="7"/>
  <c r="E5" i="64"/>
  <c r="T78" i="17"/>
  <c r="U78" i="17"/>
  <c r="T79" i="17"/>
  <c r="U79" i="17"/>
  <c r="T80" i="17"/>
  <c r="U80" i="17"/>
  <c r="T77" i="17"/>
  <c r="U77" i="17"/>
  <c r="T81" i="17"/>
  <c r="U81" i="17"/>
  <c r="T80" i="20"/>
  <c r="U80" i="20"/>
  <c r="T77" i="20"/>
  <c r="U77" i="20"/>
  <c r="T81" i="20"/>
  <c r="U81" i="20"/>
  <c r="T78" i="20"/>
  <c r="U78" i="20"/>
  <c r="T79" i="20"/>
  <c r="U79" i="20"/>
  <c r="I113" i="57"/>
  <c r="H117" i="57"/>
  <c r="T80" i="26"/>
  <c r="U80" i="26"/>
  <c r="T78" i="26"/>
  <c r="U78" i="26"/>
  <c r="T81" i="26"/>
  <c r="U81" i="26"/>
  <c r="T79" i="26"/>
  <c r="U79" i="26"/>
  <c r="T77" i="26"/>
  <c r="U77" i="26"/>
  <c r="I113" i="19"/>
  <c r="H117" i="19"/>
  <c r="I113" i="16"/>
  <c r="H117" i="16"/>
  <c r="T78" i="18"/>
  <c r="U78" i="18"/>
  <c r="T77" i="18"/>
  <c r="U77" i="18"/>
  <c r="T81" i="18"/>
  <c r="U81" i="18"/>
  <c r="T80" i="18"/>
  <c r="U80" i="18"/>
  <c r="T79" i="18"/>
  <c r="U79" i="18"/>
  <c r="I113" i="13"/>
  <c r="H117" i="13"/>
  <c r="I117" i="13"/>
  <c r="I119" i="13"/>
  <c r="I113" i="38"/>
  <c r="H117" i="38"/>
  <c r="I117" i="38"/>
  <c r="I119" i="38"/>
  <c r="I121" i="38"/>
  <c r="E74" i="64"/>
  <c r="G74" i="64"/>
  <c r="I113" i="32"/>
  <c r="I113" i="17"/>
  <c r="H117" i="42"/>
  <c r="H117" i="48"/>
  <c r="H117" i="32"/>
  <c r="H117" i="59"/>
  <c r="I117" i="55"/>
  <c r="I119" i="55"/>
  <c r="H117" i="37"/>
  <c r="H117" i="52"/>
  <c r="I117" i="36"/>
  <c r="I119" i="36"/>
  <c r="I121" i="36"/>
  <c r="E70" i="64"/>
  <c r="G70" i="64"/>
  <c r="I117" i="51"/>
  <c r="I119" i="51"/>
  <c r="E100" i="64"/>
  <c r="G100" i="64"/>
  <c r="I117" i="47"/>
  <c r="I119" i="47"/>
  <c r="I117" i="35"/>
  <c r="I119" i="35"/>
  <c r="I117" i="45"/>
  <c r="I119" i="45"/>
  <c r="H117" i="41"/>
  <c r="H117" i="61"/>
  <c r="I127" i="61"/>
  <c r="I119" i="61"/>
  <c r="I121" i="61"/>
  <c r="I125" i="61"/>
  <c r="I117" i="25"/>
  <c r="I119" i="25"/>
  <c r="I121" i="25"/>
  <c r="E35" i="64"/>
  <c r="G35" i="64"/>
  <c r="I117" i="43"/>
  <c r="I119" i="43"/>
  <c r="I117" i="15"/>
  <c r="I119" i="15"/>
  <c r="I117" i="50"/>
  <c r="I119" i="50"/>
  <c r="I121" i="50"/>
  <c r="E98" i="64"/>
  <c r="G98" i="64"/>
  <c r="I117" i="29"/>
  <c r="I119" i="29"/>
  <c r="I121" i="29"/>
  <c r="E48" i="64"/>
  <c r="G48" i="64"/>
  <c r="I117" i="27"/>
  <c r="I119" i="27"/>
  <c r="H117" i="54"/>
  <c r="H117" i="46"/>
  <c r="I117" i="33"/>
  <c r="I119" i="33"/>
  <c r="I117" i="21"/>
  <c r="I119" i="21"/>
  <c r="I117" i="14"/>
  <c r="I119" i="14"/>
  <c r="H117" i="49"/>
  <c r="I117" i="44"/>
  <c r="I119" i="44"/>
  <c r="I121" i="44"/>
  <c r="E86" i="64"/>
  <c r="G86" i="64"/>
  <c r="I117" i="40"/>
  <c r="I119" i="40"/>
  <c r="E78" i="64"/>
  <c r="G78" i="64"/>
  <c r="H117" i="30"/>
  <c r="I117" i="39"/>
  <c r="I119" i="39"/>
  <c r="I127" i="39"/>
  <c r="I117" i="53"/>
  <c r="I119" i="53"/>
  <c r="I117" i="28"/>
  <c r="I119" i="28"/>
  <c r="I117" i="19"/>
  <c r="I119" i="19"/>
  <c r="I117" i="56"/>
  <c r="I119" i="56"/>
  <c r="E111" i="64"/>
  <c r="G111" i="64"/>
  <c r="I117" i="34"/>
  <c r="I119" i="34"/>
  <c r="I127" i="34"/>
  <c r="I117" i="58"/>
  <c r="I119" i="58"/>
  <c r="I127" i="31"/>
  <c r="I119" i="22"/>
  <c r="E39" i="64"/>
  <c r="G39" i="64"/>
  <c r="I127" i="22"/>
  <c r="I127" i="16"/>
  <c r="I127" i="44"/>
  <c r="I117" i="16"/>
  <c r="I119" i="16"/>
  <c r="E15" i="64"/>
  <c r="G15" i="64"/>
  <c r="I119" i="23"/>
  <c r="I127" i="40"/>
  <c r="I127" i="25"/>
  <c r="U111" i="18"/>
  <c r="I115" i="18"/>
  <c r="H117" i="18"/>
  <c r="I117" i="18"/>
  <c r="I119" i="18"/>
  <c r="U111" i="17"/>
  <c r="I115" i="17"/>
  <c r="H117" i="17"/>
  <c r="I117" i="17"/>
  <c r="I127" i="17"/>
  <c r="I127" i="18"/>
  <c r="I127" i="50"/>
  <c r="I117" i="57"/>
  <c r="I119" i="57"/>
  <c r="I127" i="35"/>
  <c r="U111" i="20"/>
  <c r="I115" i="20"/>
  <c r="H117" i="20"/>
  <c r="I117" i="20"/>
  <c r="I127" i="7"/>
  <c r="I127" i="58"/>
  <c r="I127" i="56"/>
  <c r="I127" i="14"/>
  <c r="I127" i="29"/>
  <c r="I127" i="15"/>
  <c r="I127" i="45"/>
  <c r="I127" i="47"/>
  <c r="U111" i="26"/>
  <c r="I115" i="26"/>
  <c r="H117" i="26"/>
  <c r="I117" i="54"/>
  <c r="I119" i="54"/>
  <c r="I127" i="19"/>
  <c r="I127" i="13"/>
  <c r="I127" i="36"/>
  <c r="I117" i="59"/>
  <c r="I119" i="59"/>
  <c r="I127" i="21"/>
  <c r="I127" i="51"/>
  <c r="I127" i="55"/>
  <c r="I117" i="48"/>
  <c r="I119" i="48"/>
  <c r="E94" i="64"/>
  <c r="G94" i="64"/>
  <c r="I117" i="49"/>
  <c r="I119" i="49"/>
  <c r="I117" i="46"/>
  <c r="I119" i="46"/>
  <c r="I121" i="46"/>
  <c r="E90" i="64"/>
  <c r="G90" i="64"/>
  <c r="I117" i="37"/>
  <c r="I119" i="37"/>
  <c r="I127" i="28"/>
  <c r="I127" i="53"/>
  <c r="I117" i="30"/>
  <c r="I119" i="30"/>
  <c r="I121" i="30"/>
  <c r="E51" i="64"/>
  <c r="G51" i="64"/>
  <c r="I127" i="33"/>
  <c r="I127" i="27"/>
  <c r="I127" i="43"/>
  <c r="I127" i="38"/>
  <c r="I117" i="41"/>
  <c r="I119" i="41"/>
  <c r="I117" i="52"/>
  <c r="I119" i="52"/>
  <c r="I121" i="52"/>
  <c r="E102" i="64"/>
  <c r="G102" i="64"/>
  <c r="I117" i="32"/>
  <c r="I119" i="32"/>
  <c r="I117" i="42"/>
  <c r="I119" i="42"/>
  <c r="I119" i="17"/>
  <c r="I127" i="59"/>
  <c r="I127" i="57"/>
  <c r="I127" i="32"/>
  <c r="I127" i="41"/>
  <c r="I127" i="20"/>
  <c r="I119" i="20"/>
  <c r="E31" i="64"/>
  <c r="G31" i="64"/>
  <c r="I127" i="42"/>
  <c r="I127" i="52"/>
  <c r="I127" i="30"/>
  <c r="I127" i="54"/>
  <c r="I117" i="26"/>
  <c r="I127" i="37"/>
  <c r="I127" i="46"/>
  <c r="I127" i="48"/>
  <c r="I127" i="49"/>
  <c r="I119" i="26"/>
  <c r="I127" i="26"/>
  <c r="T103" i="60"/>
  <c r="U103" i="60"/>
  <c r="E43" i="60"/>
  <c r="E96" i="60"/>
  <c r="E21" i="60"/>
  <c r="H21" i="60"/>
  <c r="E19" i="60"/>
  <c r="H19" i="60"/>
  <c r="E17" i="60"/>
  <c r="H17" i="60"/>
  <c r="E13" i="60"/>
  <c r="H13" i="60"/>
  <c r="E28" i="60"/>
  <c r="H28" i="60"/>
  <c r="E20" i="60"/>
  <c r="H20" i="60"/>
  <c r="O88" i="60"/>
  <c r="T88" i="60"/>
  <c r="I50" i="67"/>
  <c r="I59" i="67"/>
  <c r="E59" i="67"/>
  <c r="E43" i="67"/>
  <c r="I37" i="67"/>
  <c r="I43" i="67"/>
  <c r="I17" i="67"/>
  <c r="I17" i="60"/>
  <c r="I29" i="60"/>
  <c r="I31" i="60"/>
  <c r="J16" i="67"/>
  <c r="H16" i="67"/>
  <c r="I16" i="67"/>
  <c r="E52" i="60"/>
  <c r="I52" i="60"/>
  <c r="I43" i="60"/>
  <c r="I45" i="60"/>
  <c r="I113" i="60"/>
  <c r="I106" i="60"/>
  <c r="P29" i="60"/>
  <c r="P62" i="60"/>
  <c r="T63" i="60"/>
  <c r="T70" i="60"/>
  <c r="U70" i="60"/>
  <c r="C29" i="60"/>
  <c r="C31" i="60"/>
  <c r="D43" i="60"/>
  <c r="C59" i="60"/>
  <c r="E29" i="67"/>
  <c r="H13" i="67"/>
  <c r="J18" i="67"/>
  <c r="H18" i="67"/>
  <c r="I18" i="67"/>
  <c r="E54" i="60"/>
  <c r="I54" i="60"/>
  <c r="C43" i="60"/>
  <c r="I106" i="67"/>
  <c r="I15" i="67"/>
  <c r="H14" i="67"/>
  <c r="I14" i="67"/>
  <c r="J14" i="67"/>
  <c r="U15" i="60"/>
  <c r="O87" i="60"/>
  <c r="T87" i="60"/>
  <c r="E16" i="60"/>
  <c r="H16" i="60"/>
  <c r="E27" i="60"/>
  <c r="H27" i="60"/>
  <c r="E23" i="60"/>
  <c r="H23" i="60"/>
  <c r="E14" i="60"/>
  <c r="H14" i="60"/>
  <c r="E55" i="60"/>
  <c r="I55" i="60"/>
  <c r="E50" i="60"/>
  <c r="E57" i="60"/>
  <c r="I57" i="60"/>
  <c r="T14" i="60"/>
  <c r="U14" i="60"/>
  <c r="P88" i="66"/>
  <c r="P87" i="66"/>
  <c r="P86" i="66"/>
  <c r="H29" i="66"/>
  <c r="E45" i="66"/>
  <c r="C65" i="66"/>
  <c r="H66" i="66"/>
  <c r="I106" i="66"/>
  <c r="I29" i="66"/>
  <c r="I53" i="66"/>
  <c r="I59" i="66"/>
  <c r="J16" i="66"/>
  <c r="I43" i="66"/>
  <c r="H87" i="66"/>
  <c r="I117" i="66"/>
  <c r="C62" i="66"/>
  <c r="H63" i="66"/>
  <c r="H115" i="66"/>
  <c r="E25" i="60"/>
  <c r="H25" i="60"/>
  <c r="D31" i="60"/>
  <c r="E24" i="60"/>
  <c r="H24" i="60"/>
  <c r="E22" i="60"/>
  <c r="H22" i="60"/>
  <c r="E30" i="60"/>
  <c r="H30" i="60"/>
  <c r="E56" i="60"/>
  <c r="I56" i="60"/>
  <c r="E53" i="60"/>
  <c r="I53" i="60"/>
  <c r="U13" i="60"/>
  <c r="E15" i="60"/>
  <c r="H15" i="60"/>
  <c r="E18" i="60"/>
  <c r="H18" i="60"/>
  <c r="E26" i="60"/>
  <c r="H26" i="60"/>
  <c r="E51" i="60"/>
  <c r="I51" i="60"/>
  <c r="E59" i="66"/>
  <c r="J18" i="66"/>
  <c r="C86" i="66"/>
  <c r="T72" i="60"/>
  <c r="U72" i="60"/>
  <c r="O86" i="60"/>
  <c r="T86" i="60"/>
  <c r="U89" i="60"/>
  <c r="C87" i="60"/>
  <c r="T29" i="60"/>
  <c r="H115" i="67"/>
  <c r="C62" i="67"/>
  <c r="H63" i="67"/>
  <c r="T71" i="60"/>
  <c r="U71" i="60"/>
  <c r="T73" i="60"/>
  <c r="U73" i="60"/>
  <c r="T68" i="60"/>
  <c r="U68" i="60"/>
  <c r="C87" i="67"/>
  <c r="H87" i="67"/>
  <c r="C88" i="67"/>
  <c r="H88" i="67"/>
  <c r="H88" i="60"/>
  <c r="C88" i="60"/>
  <c r="C86" i="67"/>
  <c r="H29" i="67"/>
  <c r="E45" i="67"/>
  <c r="C65" i="67"/>
  <c r="H66" i="67"/>
  <c r="I13" i="67"/>
  <c r="I29" i="67"/>
  <c r="I45" i="67"/>
  <c r="I50" i="60"/>
  <c r="I59" i="60"/>
  <c r="E59" i="60"/>
  <c r="E29" i="60"/>
  <c r="H86" i="66"/>
  <c r="I89" i="66"/>
  <c r="I113" i="66"/>
  <c r="C89" i="66"/>
  <c r="H80" i="66"/>
  <c r="I80" i="66"/>
  <c r="H79" i="66"/>
  <c r="I79" i="66"/>
  <c r="H81" i="66"/>
  <c r="I81" i="66"/>
  <c r="H78" i="66"/>
  <c r="I78" i="66"/>
  <c r="H77" i="66"/>
  <c r="I77" i="66"/>
  <c r="U29" i="60"/>
  <c r="U108" i="66"/>
  <c r="P104" i="66"/>
  <c r="U104" i="66"/>
  <c r="P103" i="66"/>
  <c r="U103" i="66"/>
  <c r="U106" i="66"/>
  <c r="P28" i="66"/>
  <c r="T28" i="66"/>
  <c r="U28" i="66"/>
  <c r="P24" i="66"/>
  <c r="T24" i="66"/>
  <c r="U24" i="66"/>
  <c r="P20" i="66"/>
  <c r="T20" i="66"/>
  <c r="U20" i="66"/>
  <c r="P14" i="66"/>
  <c r="T14" i="66"/>
  <c r="U14" i="66"/>
  <c r="P13" i="66"/>
  <c r="P105" i="66"/>
  <c r="U105" i="66"/>
  <c r="P39" i="66"/>
  <c r="U39" i="66"/>
  <c r="P26" i="66"/>
  <c r="T26" i="66"/>
  <c r="U26" i="66"/>
  <c r="P21" i="66"/>
  <c r="T21" i="66"/>
  <c r="U21" i="66"/>
  <c r="P17" i="66"/>
  <c r="T17" i="66"/>
  <c r="U110" i="66"/>
  <c r="U75" i="66"/>
  <c r="P40" i="66"/>
  <c r="U40" i="66"/>
  <c r="P25" i="66"/>
  <c r="T25" i="66"/>
  <c r="U25" i="66"/>
  <c r="P19" i="66"/>
  <c r="T19" i="66"/>
  <c r="U19" i="66"/>
  <c r="P16" i="66"/>
  <c r="T16" i="66"/>
  <c r="U16" i="66"/>
  <c r="P23" i="66"/>
  <c r="T23" i="66"/>
  <c r="U23" i="66"/>
  <c r="P18" i="66"/>
  <c r="T18" i="66"/>
  <c r="U18" i="66"/>
  <c r="P15" i="66"/>
  <c r="T15" i="66"/>
  <c r="P95" i="66"/>
  <c r="U95" i="66"/>
  <c r="U74" i="66"/>
  <c r="P42" i="66"/>
  <c r="U42" i="66"/>
  <c r="P38" i="66"/>
  <c r="U38" i="66"/>
  <c r="P22" i="66"/>
  <c r="T22" i="66"/>
  <c r="U22" i="66"/>
  <c r="P27" i="66"/>
  <c r="T27" i="66"/>
  <c r="U27" i="66"/>
  <c r="U109" i="66"/>
  <c r="P41" i="66"/>
  <c r="U41" i="66"/>
  <c r="P37" i="66"/>
  <c r="H29" i="60"/>
  <c r="E45" i="60"/>
  <c r="C65" i="60"/>
  <c r="H66" i="60"/>
  <c r="C86" i="60"/>
  <c r="H71" i="66"/>
  <c r="I71" i="66"/>
  <c r="H70" i="66"/>
  <c r="I70" i="66"/>
  <c r="H73" i="66"/>
  <c r="I73" i="66"/>
  <c r="H68" i="66"/>
  <c r="I68" i="66"/>
  <c r="H72" i="66"/>
  <c r="I72" i="66"/>
  <c r="I45" i="66"/>
  <c r="O89" i="60"/>
  <c r="H73" i="67"/>
  <c r="I73" i="67"/>
  <c r="I73" i="60"/>
  <c r="H71" i="67"/>
  <c r="I71" i="67"/>
  <c r="I71" i="60"/>
  <c r="H68" i="67"/>
  <c r="I68" i="67"/>
  <c r="I68" i="60"/>
  <c r="H72" i="67"/>
  <c r="I72" i="67"/>
  <c r="I72" i="60"/>
  <c r="H70" i="67"/>
  <c r="I70" i="67"/>
  <c r="I70" i="60"/>
  <c r="C89" i="60"/>
  <c r="H81" i="67"/>
  <c r="I81" i="67"/>
  <c r="I81" i="60"/>
  <c r="H79" i="67"/>
  <c r="I79" i="67"/>
  <c r="I79" i="60"/>
  <c r="H77" i="67"/>
  <c r="I77" i="67"/>
  <c r="I77" i="60"/>
  <c r="H80" i="67"/>
  <c r="I80" i="67"/>
  <c r="I80" i="60"/>
  <c r="H78" i="67"/>
  <c r="I78" i="67"/>
  <c r="I78" i="60"/>
  <c r="H86" i="67"/>
  <c r="C89" i="67"/>
  <c r="I89" i="67"/>
  <c r="I89" i="60"/>
  <c r="J89" i="60"/>
  <c r="U109" i="67"/>
  <c r="P95" i="67"/>
  <c r="U95" i="67"/>
  <c r="P42" i="67"/>
  <c r="U42" i="67"/>
  <c r="P41" i="67"/>
  <c r="U41" i="67"/>
  <c r="P40" i="67"/>
  <c r="U40" i="67"/>
  <c r="P39" i="67"/>
  <c r="U39" i="67"/>
  <c r="P38" i="67"/>
  <c r="U38" i="67"/>
  <c r="P37" i="67"/>
  <c r="P27" i="67"/>
  <c r="T27" i="67"/>
  <c r="U27" i="67"/>
  <c r="P23" i="67"/>
  <c r="T23" i="67"/>
  <c r="U23" i="67"/>
  <c r="P19" i="67"/>
  <c r="T19" i="67"/>
  <c r="U19" i="67"/>
  <c r="U108" i="67"/>
  <c r="U74" i="67"/>
  <c r="P24" i="67"/>
  <c r="T24" i="67"/>
  <c r="U24" i="67"/>
  <c r="P22" i="67"/>
  <c r="T22" i="67"/>
  <c r="U22" i="67"/>
  <c r="P17" i="67"/>
  <c r="T17" i="67"/>
  <c r="P14" i="67"/>
  <c r="T14" i="67"/>
  <c r="U14" i="67"/>
  <c r="U110" i="67"/>
  <c r="P104" i="67"/>
  <c r="U104" i="67"/>
  <c r="P26" i="67"/>
  <c r="T26" i="67"/>
  <c r="U26" i="67"/>
  <c r="P25" i="67"/>
  <c r="T25" i="67"/>
  <c r="U25" i="67"/>
  <c r="P18" i="67"/>
  <c r="T18" i="67"/>
  <c r="U18" i="67"/>
  <c r="P16" i="67"/>
  <c r="T16" i="67"/>
  <c r="U16" i="67"/>
  <c r="P105" i="67"/>
  <c r="U105" i="67"/>
  <c r="P103" i="67"/>
  <c r="U103" i="67"/>
  <c r="U75" i="67"/>
  <c r="P28" i="67"/>
  <c r="T28" i="67"/>
  <c r="U28" i="67"/>
  <c r="P15" i="67"/>
  <c r="T15" i="67"/>
  <c r="P13" i="67"/>
  <c r="P20" i="67"/>
  <c r="T20" i="67"/>
  <c r="U20" i="67"/>
  <c r="P21" i="67"/>
  <c r="T21" i="67"/>
  <c r="U21" i="67"/>
  <c r="I119" i="66"/>
  <c r="I121" i="66"/>
  <c r="H117" i="66"/>
  <c r="I127" i="66"/>
  <c r="O87" i="66"/>
  <c r="T87" i="66"/>
  <c r="U15" i="66"/>
  <c r="U17" i="66"/>
  <c r="O88" i="66"/>
  <c r="T88" i="66"/>
  <c r="E31" i="60"/>
  <c r="C62" i="60"/>
  <c r="H63" i="60"/>
  <c r="R43" i="66"/>
  <c r="U37" i="66"/>
  <c r="U43" i="66"/>
  <c r="P29" i="66"/>
  <c r="P62" i="66"/>
  <c r="T63" i="66"/>
  <c r="T13" i="66"/>
  <c r="U15" i="67"/>
  <c r="O87" i="67"/>
  <c r="T87" i="67"/>
  <c r="O88" i="67"/>
  <c r="T88" i="67"/>
  <c r="U17" i="67"/>
  <c r="U37" i="67"/>
  <c r="U43" i="67"/>
  <c r="R43" i="67"/>
  <c r="I113" i="67"/>
  <c r="T13" i="67"/>
  <c r="P29" i="67"/>
  <c r="P62" i="67"/>
  <c r="T63" i="67"/>
  <c r="U106" i="67"/>
  <c r="T73" i="66"/>
  <c r="U73" i="66"/>
  <c r="T71" i="66"/>
  <c r="U71" i="66"/>
  <c r="T68" i="66"/>
  <c r="U68" i="66"/>
  <c r="T72" i="66"/>
  <c r="U72" i="66"/>
  <c r="T70" i="66"/>
  <c r="U70" i="66"/>
  <c r="H72" i="60"/>
  <c r="H70" i="60"/>
  <c r="H73" i="60"/>
  <c r="H71" i="60"/>
  <c r="H68" i="60"/>
  <c r="R45" i="66"/>
  <c r="P65" i="66"/>
  <c r="T66" i="66"/>
  <c r="T29" i="66"/>
  <c r="O86" i="66"/>
  <c r="U13" i="66"/>
  <c r="U29" i="66"/>
  <c r="U45" i="66"/>
  <c r="T73" i="67"/>
  <c r="U73" i="67"/>
  <c r="T71" i="67"/>
  <c r="U71" i="67"/>
  <c r="T70" i="67"/>
  <c r="U70" i="67"/>
  <c r="T72" i="67"/>
  <c r="U72" i="67"/>
  <c r="T68" i="67"/>
  <c r="U68" i="67"/>
  <c r="H117" i="67"/>
  <c r="T29" i="67"/>
  <c r="R45" i="67"/>
  <c r="P65" i="67"/>
  <c r="T66" i="67"/>
  <c r="O86" i="67"/>
  <c r="U13" i="67"/>
  <c r="U29" i="67"/>
  <c r="U45" i="67"/>
  <c r="T81" i="66"/>
  <c r="U81" i="66"/>
  <c r="T79" i="66"/>
  <c r="U79" i="66"/>
  <c r="T77" i="66"/>
  <c r="U77" i="66"/>
  <c r="T78" i="66"/>
  <c r="U78" i="66"/>
  <c r="T80" i="66"/>
  <c r="U80" i="66"/>
  <c r="O89" i="66"/>
  <c r="T86" i="66"/>
  <c r="U89" i="66"/>
  <c r="I117" i="67"/>
  <c r="T81" i="67"/>
  <c r="U81" i="67"/>
  <c r="T79" i="67"/>
  <c r="U79" i="67"/>
  <c r="T78" i="67"/>
  <c r="U78" i="67"/>
  <c r="T80" i="67"/>
  <c r="U80" i="67"/>
  <c r="T77" i="67"/>
  <c r="U77" i="67"/>
  <c r="T86" i="67"/>
  <c r="U89" i="67"/>
  <c r="O89" i="67"/>
  <c r="U111" i="66"/>
  <c r="I115" i="66"/>
  <c r="I117" i="60"/>
  <c r="I119" i="67"/>
  <c r="I127" i="67"/>
  <c r="U111" i="67"/>
  <c r="I115" i="67"/>
  <c r="I121" i="67"/>
  <c r="I125" i="60"/>
  <c r="J125" i="60"/>
  <c r="F129" i="64"/>
  <c r="G5" i="64"/>
  <c r="G121" i="64"/>
  <c r="U106" i="60"/>
  <c r="I119" i="60"/>
  <c r="J119" i="60"/>
  <c r="H117" i="60"/>
  <c r="J113" i="60"/>
  <c r="U43" i="60"/>
  <c r="U45" i="60"/>
  <c r="H81" i="60"/>
  <c r="H78" i="60"/>
  <c r="H80" i="60"/>
  <c r="H79" i="60"/>
  <c r="H77" i="60"/>
  <c r="R43" i="60"/>
  <c r="R45" i="60"/>
  <c r="P65" i="60"/>
  <c r="T66" i="60"/>
  <c r="F132" i="64"/>
  <c r="F131" i="64"/>
  <c r="F130" i="64"/>
  <c r="F126" i="64"/>
  <c r="F127" i="64"/>
  <c r="F128" i="64"/>
  <c r="E124" i="64"/>
  <c r="T79" i="60"/>
  <c r="U79" i="60"/>
  <c r="T81" i="60"/>
  <c r="U81" i="60"/>
  <c r="T78" i="60"/>
  <c r="U78" i="60"/>
  <c r="T80" i="60"/>
  <c r="U80" i="60"/>
  <c r="T77" i="60"/>
  <c r="U77" i="60"/>
  <c r="U111" i="60"/>
  <c r="H121" i="64"/>
  <c r="F133" i="64"/>
  <c r="F134" i="64"/>
</calcChain>
</file>

<file path=xl/comments1.xml><?xml version="1.0" encoding="utf-8"?>
<comments xmlns="http://schemas.openxmlformats.org/spreadsheetml/2006/main">
  <authors>
    <author>RSO</author>
  </authors>
  <commentList>
    <comment ref="J14" authorId="0" shapeId="0">
      <text>
        <r>
          <rPr>
            <sz val="9"/>
            <color indexed="81"/>
            <rFont val="Tahoma"/>
            <family val="2"/>
          </rPr>
          <t>Check that Program 111 = lines 47-49</t>
        </r>
      </text>
    </comment>
    <comment ref="J16" authorId="0" shapeId="0">
      <text>
        <r>
          <rPr>
            <sz val="9"/>
            <color indexed="81"/>
            <rFont val="Tahoma"/>
            <family val="2"/>
          </rPr>
          <t>Check that Program 112 = lines 50 - 52</t>
        </r>
      </text>
    </comment>
    <comment ref="J18" authorId="0" shapeId="0">
      <text>
        <r>
          <rPr>
            <sz val="9"/>
            <color indexed="81"/>
            <rFont val="Tahoma"/>
            <family val="2"/>
          </rPr>
          <t>Check that Program 113 = lines 53 - 55</t>
        </r>
      </text>
    </comment>
  </commentList>
</comments>
</file>

<file path=xl/comments10.xml><?xml version="1.0" encoding="utf-8"?>
<comments xmlns="http://schemas.openxmlformats.org/spreadsheetml/2006/main">
  <authors>
    <author>RSO</author>
  </authors>
  <commentList>
    <comment ref="J14" authorId="0" shapeId="0">
      <text>
        <r>
          <rPr>
            <sz val="9"/>
            <color indexed="81"/>
            <rFont val="Tahoma"/>
            <family val="2"/>
          </rPr>
          <t>Check that Program 111 = lines 47-49</t>
        </r>
      </text>
    </comment>
    <comment ref="J16" authorId="0" shapeId="0">
      <text>
        <r>
          <rPr>
            <sz val="9"/>
            <color indexed="81"/>
            <rFont val="Tahoma"/>
            <family val="2"/>
          </rPr>
          <t>Check that Program 112 = lines 50 - 52</t>
        </r>
      </text>
    </comment>
    <comment ref="J18" authorId="0" shapeId="0">
      <text>
        <r>
          <rPr>
            <sz val="9"/>
            <color indexed="81"/>
            <rFont val="Tahoma"/>
            <family val="2"/>
          </rPr>
          <t>Check that Program 113 = lines 53 - 55</t>
        </r>
      </text>
    </comment>
  </commentList>
</comments>
</file>

<file path=xl/comments11.xml><?xml version="1.0" encoding="utf-8"?>
<comments xmlns="http://schemas.openxmlformats.org/spreadsheetml/2006/main">
  <authors>
    <author>RSO</author>
  </authors>
  <commentList>
    <comment ref="J14" authorId="0" shapeId="0">
      <text>
        <r>
          <rPr>
            <sz val="9"/>
            <color indexed="81"/>
            <rFont val="Tahoma"/>
            <family val="2"/>
          </rPr>
          <t>Check that Program 111 = lines 47-49</t>
        </r>
      </text>
    </comment>
    <comment ref="J16" authorId="0" shapeId="0">
      <text>
        <r>
          <rPr>
            <sz val="9"/>
            <color indexed="81"/>
            <rFont val="Tahoma"/>
            <family val="2"/>
          </rPr>
          <t>Check that Program 112 = lines 50 - 52</t>
        </r>
      </text>
    </comment>
    <comment ref="J18" authorId="0" shapeId="0">
      <text>
        <r>
          <rPr>
            <sz val="9"/>
            <color indexed="81"/>
            <rFont val="Tahoma"/>
            <family val="2"/>
          </rPr>
          <t>Check that Program 113 = lines 53 - 55</t>
        </r>
      </text>
    </comment>
  </commentList>
</comments>
</file>

<file path=xl/comments12.xml><?xml version="1.0" encoding="utf-8"?>
<comments xmlns="http://schemas.openxmlformats.org/spreadsheetml/2006/main">
  <authors>
    <author>RSO</author>
  </authors>
  <commentList>
    <comment ref="J14" authorId="0" shapeId="0">
      <text>
        <r>
          <rPr>
            <sz val="9"/>
            <color indexed="81"/>
            <rFont val="Tahoma"/>
            <family val="2"/>
          </rPr>
          <t>Check that Program 111 = lines 47-49</t>
        </r>
      </text>
    </comment>
    <comment ref="J16" authorId="0" shapeId="0">
      <text>
        <r>
          <rPr>
            <sz val="9"/>
            <color indexed="81"/>
            <rFont val="Tahoma"/>
            <family val="2"/>
          </rPr>
          <t>Check that Program 112 = lines 50 - 52</t>
        </r>
      </text>
    </comment>
    <comment ref="J18" authorId="0" shapeId="0">
      <text>
        <r>
          <rPr>
            <sz val="9"/>
            <color indexed="81"/>
            <rFont val="Tahoma"/>
            <family val="2"/>
          </rPr>
          <t>Check that Program 113 = lines 53 - 55</t>
        </r>
      </text>
    </comment>
  </commentList>
</comments>
</file>

<file path=xl/comments13.xml><?xml version="1.0" encoding="utf-8"?>
<comments xmlns="http://schemas.openxmlformats.org/spreadsheetml/2006/main">
  <authors>
    <author>RSO</author>
  </authors>
  <commentList>
    <comment ref="J14" authorId="0" shapeId="0">
      <text>
        <r>
          <rPr>
            <sz val="9"/>
            <color indexed="81"/>
            <rFont val="Tahoma"/>
            <family val="2"/>
          </rPr>
          <t>Check that Program 111 = lines 47-49</t>
        </r>
      </text>
    </comment>
    <comment ref="J16" authorId="0" shapeId="0">
      <text>
        <r>
          <rPr>
            <sz val="9"/>
            <color indexed="81"/>
            <rFont val="Tahoma"/>
            <family val="2"/>
          </rPr>
          <t>Check that Program 112 = lines 50 - 52</t>
        </r>
      </text>
    </comment>
    <comment ref="C18" authorId="0" shapeId="0">
      <text>
        <r>
          <rPr>
            <b/>
            <sz val="9"/>
            <color indexed="81"/>
            <rFont val="Tahoma"/>
            <family val="2"/>
          </rPr>
          <t>RSO:</t>
        </r>
        <r>
          <rPr>
            <sz val="9"/>
            <color indexed="81"/>
            <rFont val="Tahoma"/>
            <family val="2"/>
          </rPr>
          <t xml:space="preserve">
1.00</t>
        </r>
      </text>
    </comment>
    <comment ref="J18" authorId="0" shapeId="0">
      <text>
        <r>
          <rPr>
            <sz val="9"/>
            <color indexed="81"/>
            <rFont val="Tahoma"/>
            <family val="2"/>
          </rPr>
          <t>Check that Program 113 = lines 53 - 55</t>
        </r>
      </text>
    </comment>
    <comment ref="C22" authorId="0" shapeId="0">
      <text>
        <r>
          <rPr>
            <b/>
            <sz val="9"/>
            <color indexed="81"/>
            <rFont val="Tahoma"/>
            <family val="2"/>
          </rPr>
          <t>RSO:</t>
        </r>
        <r>
          <rPr>
            <sz val="9"/>
            <color indexed="81"/>
            <rFont val="Tahoma"/>
            <family val="2"/>
          </rPr>
          <t xml:space="preserve">
18.00</t>
        </r>
      </text>
    </comment>
  </commentList>
</comments>
</file>

<file path=xl/comments14.xml><?xml version="1.0" encoding="utf-8"?>
<comments xmlns="http://schemas.openxmlformats.org/spreadsheetml/2006/main">
  <authors>
    <author>RSO</author>
  </authors>
  <commentList>
    <comment ref="J14" authorId="0" shapeId="0">
      <text>
        <r>
          <rPr>
            <sz val="9"/>
            <color indexed="81"/>
            <rFont val="Tahoma"/>
            <family val="2"/>
          </rPr>
          <t>Check that Program 111 = lines 47-49</t>
        </r>
      </text>
    </comment>
    <comment ref="J16" authorId="0" shapeId="0">
      <text>
        <r>
          <rPr>
            <sz val="9"/>
            <color indexed="81"/>
            <rFont val="Tahoma"/>
            <family val="2"/>
          </rPr>
          <t>Check that Program 112 = lines 50 - 52</t>
        </r>
      </text>
    </comment>
    <comment ref="J18" authorId="0" shapeId="0">
      <text>
        <r>
          <rPr>
            <sz val="9"/>
            <color indexed="81"/>
            <rFont val="Tahoma"/>
            <family val="2"/>
          </rPr>
          <t>Check that Program 113 = lines 53 - 55</t>
        </r>
      </text>
    </comment>
  </commentList>
</comments>
</file>

<file path=xl/comments15.xml><?xml version="1.0" encoding="utf-8"?>
<comments xmlns="http://schemas.openxmlformats.org/spreadsheetml/2006/main">
  <authors>
    <author>RSO</author>
  </authors>
  <commentList>
    <comment ref="J14" authorId="0" shapeId="0">
      <text>
        <r>
          <rPr>
            <sz val="9"/>
            <color indexed="81"/>
            <rFont val="Tahoma"/>
            <family val="2"/>
          </rPr>
          <t>Check that Program 111 = lines 47-49</t>
        </r>
      </text>
    </comment>
    <comment ref="J16" authorId="0" shapeId="0">
      <text>
        <r>
          <rPr>
            <sz val="9"/>
            <color indexed="81"/>
            <rFont val="Tahoma"/>
            <family val="2"/>
          </rPr>
          <t>Check that Program 112 = lines 50 - 52</t>
        </r>
      </text>
    </comment>
    <comment ref="J18" authorId="0" shapeId="0">
      <text>
        <r>
          <rPr>
            <sz val="9"/>
            <color indexed="81"/>
            <rFont val="Tahoma"/>
            <family val="2"/>
          </rPr>
          <t>Check that Program 113 = lines 53 - 55</t>
        </r>
      </text>
    </comment>
  </commentList>
</comments>
</file>

<file path=xl/comments16.xml><?xml version="1.0" encoding="utf-8"?>
<comments xmlns="http://schemas.openxmlformats.org/spreadsheetml/2006/main">
  <authors>
    <author>RSO</author>
  </authors>
  <commentList>
    <comment ref="J14" authorId="0" shapeId="0">
      <text>
        <r>
          <rPr>
            <sz val="9"/>
            <color indexed="81"/>
            <rFont val="Tahoma"/>
            <family val="2"/>
          </rPr>
          <t>Check that Program 111 = lines 47-49</t>
        </r>
      </text>
    </comment>
    <comment ref="J16" authorId="0" shapeId="0">
      <text>
        <r>
          <rPr>
            <sz val="9"/>
            <color indexed="81"/>
            <rFont val="Tahoma"/>
            <family val="2"/>
          </rPr>
          <t>Check that Program 112 = lines 50 - 52</t>
        </r>
      </text>
    </comment>
    <comment ref="J18" authorId="0" shapeId="0">
      <text>
        <r>
          <rPr>
            <sz val="9"/>
            <color indexed="81"/>
            <rFont val="Tahoma"/>
            <family val="2"/>
          </rPr>
          <t>Check that Program 113 = lines 53 - 55</t>
        </r>
      </text>
    </comment>
  </commentList>
</comments>
</file>

<file path=xl/comments17.xml><?xml version="1.0" encoding="utf-8"?>
<comments xmlns="http://schemas.openxmlformats.org/spreadsheetml/2006/main">
  <authors>
    <author>RSO</author>
  </authors>
  <commentList>
    <comment ref="J14" authorId="0" shapeId="0">
      <text>
        <r>
          <rPr>
            <sz val="9"/>
            <color indexed="81"/>
            <rFont val="Tahoma"/>
            <family val="2"/>
          </rPr>
          <t>Check that Program 111 = lines 47-49</t>
        </r>
      </text>
    </comment>
    <comment ref="J16" authorId="0" shapeId="0">
      <text>
        <r>
          <rPr>
            <sz val="9"/>
            <color indexed="81"/>
            <rFont val="Tahoma"/>
            <family val="2"/>
          </rPr>
          <t>Check that Program 112 = lines 50 - 52</t>
        </r>
      </text>
    </comment>
    <comment ref="J18" authorId="0" shapeId="0">
      <text>
        <r>
          <rPr>
            <sz val="9"/>
            <color indexed="81"/>
            <rFont val="Tahoma"/>
            <family val="2"/>
          </rPr>
          <t>Check that Program 113 = lines 53 - 55</t>
        </r>
      </text>
    </comment>
  </commentList>
</comments>
</file>

<file path=xl/comments18.xml><?xml version="1.0" encoding="utf-8"?>
<comments xmlns="http://schemas.openxmlformats.org/spreadsheetml/2006/main">
  <authors>
    <author>RSO</author>
  </authors>
  <commentList>
    <comment ref="J14" authorId="0" shapeId="0">
      <text>
        <r>
          <rPr>
            <sz val="9"/>
            <color indexed="81"/>
            <rFont val="Tahoma"/>
            <family val="2"/>
          </rPr>
          <t>Check that Program 111 = lines 47-49</t>
        </r>
      </text>
    </comment>
    <comment ref="J16" authorId="0" shapeId="0">
      <text>
        <r>
          <rPr>
            <sz val="9"/>
            <color indexed="81"/>
            <rFont val="Tahoma"/>
            <family val="2"/>
          </rPr>
          <t>Check that Program 112 = lines 50 - 52</t>
        </r>
      </text>
    </comment>
    <comment ref="J18" authorId="0" shapeId="0">
      <text>
        <r>
          <rPr>
            <sz val="9"/>
            <color indexed="81"/>
            <rFont val="Tahoma"/>
            <family val="2"/>
          </rPr>
          <t>Check that Program 113 = lines 53 - 55</t>
        </r>
      </text>
    </comment>
  </commentList>
</comments>
</file>

<file path=xl/comments19.xml><?xml version="1.0" encoding="utf-8"?>
<comments xmlns="http://schemas.openxmlformats.org/spreadsheetml/2006/main">
  <authors>
    <author>RSO</author>
  </authors>
  <commentList>
    <comment ref="J14" authorId="0" shapeId="0">
      <text>
        <r>
          <rPr>
            <sz val="9"/>
            <color indexed="81"/>
            <rFont val="Tahoma"/>
            <family val="2"/>
          </rPr>
          <t>Check that Program 111 = lines 47-49</t>
        </r>
      </text>
    </comment>
    <comment ref="J16" authorId="0" shapeId="0">
      <text>
        <r>
          <rPr>
            <sz val="9"/>
            <color indexed="81"/>
            <rFont val="Tahoma"/>
            <family val="2"/>
          </rPr>
          <t>Check that Program 112 = lines 50 - 52</t>
        </r>
      </text>
    </comment>
    <comment ref="J18" authorId="0" shapeId="0">
      <text>
        <r>
          <rPr>
            <sz val="9"/>
            <color indexed="81"/>
            <rFont val="Tahoma"/>
            <family val="2"/>
          </rPr>
          <t>Check that Program 113 = lines 53 - 55</t>
        </r>
      </text>
    </comment>
  </commentList>
</comments>
</file>

<file path=xl/comments2.xml><?xml version="1.0" encoding="utf-8"?>
<comments xmlns="http://schemas.openxmlformats.org/spreadsheetml/2006/main">
  <authors>
    <author>RSO</author>
  </authors>
  <commentList>
    <comment ref="J14" authorId="0" shapeId="0">
      <text>
        <r>
          <rPr>
            <sz val="9"/>
            <color indexed="81"/>
            <rFont val="Tahoma"/>
            <family val="2"/>
          </rPr>
          <t>Check that Program 111 = lines 47-49</t>
        </r>
      </text>
    </comment>
    <comment ref="J16" authorId="0" shapeId="0">
      <text>
        <r>
          <rPr>
            <sz val="9"/>
            <color indexed="81"/>
            <rFont val="Tahoma"/>
            <family val="2"/>
          </rPr>
          <t>Check that Program 112 = lines 50 - 52</t>
        </r>
      </text>
    </comment>
    <comment ref="J18" authorId="0" shapeId="0">
      <text>
        <r>
          <rPr>
            <sz val="9"/>
            <color indexed="81"/>
            <rFont val="Tahoma"/>
            <family val="2"/>
          </rPr>
          <t>Check that Program 113 = lines 53 - 55</t>
        </r>
      </text>
    </comment>
  </commentList>
</comments>
</file>

<file path=xl/comments20.xml><?xml version="1.0" encoding="utf-8"?>
<comments xmlns="http://schemas.openxmlformats.org/spreadsheetml/2006/main">
  <authors>
    <author>RSO</author>
  </authors>
  <commentList>
    <comment ref="J14" authorId="0" shapeId="0">
      <text>
        <r>
          <rPr>
            <sz val="9"/>
            <color indexed="81"/>
            <rFont val="Tahoma"/>
            <family val="2"/>
          </rPr>
          <t>Check that Program 111 = lines 47-49</t>
        </r>
      </text>
    </comment>
    <comment ref="J16" authorId="0" shapeId="0">
      <text>
        <r>
          <rPr>
            <sz val="9"/>
            <color indexed="81"/>
            <rFont val="Tahoma"/>
            <family val="2"/>
          </rPr>
          <t>Check that Program 112 = lines 50 - 52</t>
        </r>
      </text>
    </comment>
    <comment ref="J18" authorId="0" shapeId="0">
      <text>
        <r>
          <rPr>
            <sz val="9"/>
            <color indexed="81"/>
            <rFont val="Tahoma"/>
            <family val="2"/>
          </rPr>
          <t>Check that Program 113 = lines 53 - 55</t>
        </r>
      </text>
    </comment>
  </commentList>
</comments>
</file>

<file path=xl/comments21.xml><?xml version="1.0" encoding="utf-8"?>
<comments xmlns="http://schemas.openxmlformats.org/spreadsheetml/2006/main">
  <authors>
    <author>RSO</author>
  </authors>
  <commentList>
    <comment ref="J14" authorId="0" shapeId="0">
      <text>
        <r>
          <rPr>
            <sz val="9"/>
            <color indexed="81"/>
            <rFont val="Tahoma"/>
            <family val="2"/>
          </rPr>
          <t>Check that Program 111 = lines 47-49</t>
        </r>
      </text>
    </comment>
    <comment ref="J16" authorId="0" shapeId="0">
      <text>
        <r>
          <rPr>
            <sz val="9"/>
            <color indexed="81"/>
            <rFont val="Tahoma"/>
            <family val="2"/>
          </rPr>
          <t>Check that Program 112 = lines 50 - 52</t>
        </r>
      </text>
    </comment>
    <comment ref="J18" authorId="0" shapeId="0">
      <text>
        <r>
          <rPr>
            <sz val="9"/>
            <color indexed="81"/>
            <rFont val="Tahoma"/>
            <family val="2"/>
          </rPr>
          <t>Check that Program 113 = lines 53 - 55</t>
        </r>
      </text>
    </comment>
  </commentList>
</comments>
</file>

<file path=xl/comments22.xml><?xml version="1.0" encoding="utf-8"?>
<comments xmlns="http://schemas.openxmlformats.org/spreadsheetml/2006/main">
  <authors>
    <author>RSO</author>
  </authors>
  <commentList>
    <comment ref="J14" authorId="0" shapeId="0">
      <text>
        <r>
          <rPr>
            <sz val="9"/>
            <color indexed="81"/>
            <rFont val="Tahoma"/>
            <family val="2"/>
          </rPr>
          <t>Check that Program 111 = lines 47-49</t>
        </r>
      </text>
    </comment>
    <comment ref="J16" authorId="0" shapeId="0">
      <text>
        <r>
          <rPr>
            <sz val="9"/>
            <color indexed="81"/>
            <rFont val="Tahoma"/>
            <family val="2"/>
          </rPr>
          <t>Check that Program 112 = lines 50 - 52</t>
        </r>
      </text>
    </comment>
    <comment ref="J18" authorId="0" shapeId="0">
      <text>
        <r>
          <rPr>
            <sz val="9"/>
            <color indexed="81"/>
            <rFont val="Tahoma"/>
            <family val="2"/>
          </rPr>
          <t>Check that Program 113 = lines 53 - 55</t>
        </r>
      </text>
    </comment>
  </commentList>
</comments>
</file>

<file path=xl/comments23.xml><?xml version="1.0" encoding="utf-8"?>
<comments xmlns="http://schemas.openxmlformats.org/spreadsheetml/2006/main">
  <authors>
    <author>RSO</author>
  </authors>
  <commentList>
    <comment ref="J14" authorId="0" shapeId="0">
      <text>
        <r>
          <rPr>
            <sz val="9"/>
            <color indexed="81"/>
            <rFont val="Tahoma"/>
            <family val="2"/>
          </rPr>
          <t>Check that Program 111 = lines 47-49</t>
        </r>
      </text>
    </comment>
    <comment ref="J16" authorId="0" shapeId="0">
      <text>
        <r>
          <rPr>
            <sz val="9"/>
            <color indexed="81"/>
            <rFont val="Tahoma"/>
            <family val="2"/>
          </rPr>
          <t>Check that Program 112 = lines 50 - 52</t>
        </r>
      </text>
    </comment>
    <comment ref="J18" authorId="0" shapeId="0">
      <text>
        <r>
          <rPr>
            <sz val="9"/>
            <color indexed="81"/>
            <rFont val="Tahoma"/>
            <family val="2"/>
          </rPr>
          <t>Check that Program 113 = lines 53 - 55</t>
        </r>
      </text>
    </comment>
  </commentList>
</comments>
</file>

<file path=xl/comments24.xml><?xml version="1.0" encoding="utf-8"?>
<comments xmlns="http://schemas.openxmlformats.org/spreadsheetml/2006/main">
  <authors>
    <author>RSO</author>
  </authors>
  <commentList>
    <comment ref="J14" authorId="0" shapeId="0">
      <text>
        <r>
          <rPr>
            <sz val="9"/>
            <color indexed="81"/>
            <rFont val="Tahoma"/>
            <family val="2"/>
          </rPr>
          <t>Check that Program 111 = lines 47-49</t>
        </r>
      </text>
    </comment>
    <comment ref="J16" authorId="0" shapeId="0">
      <text>
        <r>
          <rPr>
            <sz val="9"/>
            <color indexed="81"/>
            <rFont val="Tahoma"/>
            <family val="2"/>
          </rPr>
          <t>Check that Program 112 = lines 50 - 52</t>
        </r>
      </text>
    </comment>
    <comment ref="J18" authorId="0" shapeId="0">
      <text>
        <r>
          <rPr>
            <sz val="9"/>
            <color indexed="81"/>
            <rFont val="Tahoma"/>
            <family val="2"/>
          </rPr>
          <t>Check that Program 113 = lines 53 - 55</t>
        </r>
      </text>
    </comment>
  </commentList>
</comments>
</file>

<file path=xl/comments25.xml><?xml version="1.0" encoding="utf-8"?>
<comments xmlns="http://schemas.openxmlformats.org/spreadsheetml/2006/main">
  <authors>
    <author>RSO</author>
  </authors>
  <commentList>
    <comment ref="J14" authorId="0" shapeId="0">
      <text>
        <r>
          <rPr>
            <sz val="9"/>
            <color indexed="81"/>
            <rFont val="Tahoma"/>
            <family val="2"/>
          </rPr>
          <t>Check that Program 111 = lines 47-49</t>
        </r>
      </text>
    </comment>
    <comment ref="J16" authorId="0" shapeId="0">
      <text>
        <r>
          <rPr>
            <sz val="9"/>
            <color indexed="81"/>
            <rFont val="Tahoma"/>
            <family val="2"/>
          </rPr>
          <t>Check that Program 112 = lines 50 - 52</t>
        </r>
      </text>
    </comment>
    <comment ref="J18" authorId="0" shapeId="0">
      <text>
        <r>
          <rPr>
            <sz val="9"/>
            <color indexed="81"/>
            <rFont val="Tahoma"/>
            <family val="2"/>
          </rPr>
          <t>Check that Program 113 = lines 53 - 55</t>
        </r>
      </text>
    </comment>
  </commentList>
</comments>
</file>

<file path=xl/comments26.xml><?xml version="1.0" encoding="utf-8"?>
<comments xmlns="http://schemas.openxmlformats.org/spreadsheetml/2006/main">
  <authors>
    <author>RSO</author>
  </authors>
  <commentList>
    <comment ref="J14" authorId="0" shapeId="0">
      <text>
        <r>
          <rPr>
            <sz val="9"/>
            <color indexed="81"/>
            <rFont val="Tahoma"/>
            <family val="2"/>
          </rPr>
          <t>Check that Program 111 = lines 47-49</t>
        </r>
      </text>
    </comment>
    <comment ref="J16" authorId="0" shapeId="0">
      <text>
        <r>
          <rPr>
            <sz val="9"/>
            <color indexed="81"/>
            <rFont val="Tahoma"/>
            <family val="2"/>
          </rPr>
          <t>Check that Program 112 = lines 50 - 52</t>
        </r>
      </text>
    </comment>
    <comment ref="J18" authorId="0" shapeId="0">
      <text>
        <r>
          <rPr>
            <sz val="9"/>
            <color indexed="81"/>
            <rFont val="Tahoma"/>
            <family val="2"/>
          </rPr>
          <t>Check that Program 113 = lines 53 - 55</t>
        </r>
      </text>
    </comment>
  </commentList>
</comments>
</file>

<file path=xl/comments27.xml><?xml version="1.0" encoding="utf-8"?>
<comments xmlns="http://schemas.openxmlformats.org/spreadsheetml/2006/main">
  <authors>
    <author>RSO</author>
  </authors>
  <commentList>
    <comment ref="J14" authorId="0" shapeId="0">
      <text>
        <r>
          <rPr>
            <sz val="9"/>
            <color indexed="81"/>
            <rFont val="Tahoma"/>
            <family val="2"/>
          </rPr>
          <t>Check that Program 111 = lines 47-49</t>
        </r>
      </text>
    </comment>
    <comment ref="J16" authorId="0" shapeId="0">
      <text>
        <r>
          <rPr>
            <sz val="9"/>
            <color indexed="81"/>
            <rFont val="Tahoma"/>
            <family val="2"/>
          </rPr>
          <t>Check that Program 112 = lines 50 - 52</t>
        </r>
      </text>
    </comment>
    <comment ref="J18" authorId="0" shapeId="0">
      <text>
        <r>
          <rPr>
            <sz val="9"/>
            <color indexed="81"/>
            <rFont val="Tahoma"/>
            <family val="2"/>
          </rPr>
          <t>Check that Program 113 = lines 53 - 55</t>
        </r>
      </text>
    </comment>
  </commentList>
</comments>
</file>

<file path=xl/comments28.xml><?xml version="1.0" encoding="utf-8"?>
<comments xmlns="http://schemas.openxmlformats.org/spreadsheetml/2006/main">
  <authors>
    <author>RSO</author>
  </authors>
  <commentList>
    <comment ref="J14" authorId="0" shapeId="0">
      <text>
        <r>
          <rPr>
            <sz val="9"/>
            <color indexed="81"/>
            <rFont val="Tahoma"/>
            <family val="2"/>
          </rPr>
          <t>Check that Program 111 = lines 47-49</t>
        </r>
      </text>
    </comment>
    <comment ref="J16" authorId="0" shapeId="0">
      <text>
        <r>
          <rPr>
            <sz val="9"/>
            <color indexed="81"/>
            <rFont val="Tahoma"/>
            <family val="2"/>
          </rPr>
          <t>Check that Program 112 = lines 50 - 52</t>
        </r>
      </text>
    </comment>
    <comment ref="J18" authorId="0" shapeId="0">
      <text>
        <r>
          <rPr>
            <sz val="9"/>
            <color indexed="81"/>
            <rFont val="Tahoma"/>
            <family val="2"/>
          </rPr>
          <t>Check that Program 113 = lines 53 - 55</t>
        </r>
      </text>
    </comment>
  </commentList>
</comments>
</file>

<file path=xl/comments29.xml><?xml version="1.0" encoding="utf-8"?>
<comments xmlns="http://schemas.openxmlformats.org/spreadsheetml/2006/main">
  <authors>
    <author>RSO</author>
  </authors>
  <commentList>
    <comment ref="J14" authorId="0" shapeId="0">
      <text>
        <r>
          <rPr>
            <sz val="9"/>
            <color indexed="81"/>
            <rFont val="Tahoma"/>
            <family val="2"/>
          </rPr>
          <t>Check that Program 111 = lines 47-49</t>
        </r>
      </text>
    </comment>
    <comment ref="J16" authorId="0" shapeId="0">
      <text>
        <r>
          <rPr>
            <sz val="9"/>
            <color indexed="81"/>
            <rFont val="Tahoma"/>
            <family val="2"/>
          </rPr>
          <t>Check that Program 112 = lines 50 - 52</t>
        </r>
      </text>
    </comment>
    <comment ref="J18" authorId="0" shapeId="0">
      <text>
        <r>
          <rPr>
            <sz val="9"/>
            <color indexed="81"/>
            <rFont val="Tahoma"/>
            <family val="2"/>
          </rPr>
          <t>Check that Program 113 = lines 53 - 55</t>
        </r>
      </text>
    </comment>
  </commentList>
</comments>
</file>

<file path=xl/comments3.xml><?xml version="1.0" encoding="utf-8"?>
<comments xmlns="http://schemas.openxmlformats.org/spreadsheetml/2006/main">
  <authors>
    <author>RSO</author>
  </authors>
  <commentList>
    <comment ref="J14" authorId="0" shapeId="0">
      <text>
        <r>
          <rPr>
            <sz val="9"/>
            <color indexed="81"/>
            <rFont val="Tahoma"/>
            <family val="2"/>
          </rPr>
          <t>Check that Program 111 = lines 47-49</t>
        </r>
      </text>
    </comment>
    <comment ref="J16" authorId="0" shapeId="0">
      <text>
        <r>
          <rPr>
            <sz val="9"/>
            <color indexed="81"/>
            <rFont val="Tahoma"/>
            <family val="2"/>
          </rPr>
          <t>Check that Program 112 = lines 50 - 52</t>
        </r>
      </text>
    </comment>
    <comment ref="J18" authorId="0" shapeId="0">
      <text>
        <r>
          <rPr>
            <sz val="9"/>
            <color indexed="81"/>
            <rFont val="Tahoma"/>
            <family val="2"/>
          </rPr>
          <t>Check that Program 113 = lines 53 - 55</t>
        </r>
      </text>
    </comment>
  </commentList>
</comments>
</file>

<file path=xl/comments30.xml><?xml version="1.0" encoding="utf-8"?>
<comments xmlns="http://schemas.openxmlformats.org/spreadsheetml/2006/main">
  <authors>
    <author>RSO</author>
  </authors>
  <commentList>
    <comment ref="J14" authorId="0" shapeId="0">
      <text>
        <r>
          <rPr>
            <sz val="9"/>
            <color indexed="81"/>
            <rFont val="Tahoma"/>
            <family val="2"/>
          </rPr>
          <t>Check that Program 111 = lines 47-49</t>
        </r>
      </text>
    </comment>
    <comment ref="J16" authorId="0" shapeId="0">
      <text>
        <r>
          <rPr>
            <sz val="9"/>
            <color indexed="81"/>
            <rFont val="Tahoma"/>
            <family val="2"/>
          </rPr>
          <t>Check that Program 112 = lines 50 - 52</t>
        </r>
      </text>
    </comment>
    <comment ref="J18" authorId="0" shapeId="0">
      <text>
        <r>
          <rPr>
            <sz val="9"/>
            <color indexed="81"/>
            <rFont val="Tahoma"/>
            <family val="2"/>
          </rPr>
          <t>Check that Program 113 = lines 53 - 55</t>
        </r>
      </text>
    </comment>
  </commentList>
</comments>
</file>

<file path=xl/comments31.xml><?xml version="1.0" encoding="utf-8"?>
<comments xmlns="http://schemas.openxmlformats.org/spreadsheetml/2006/main">
  <authors>
    <author>RSO</author>
  </authors>
  <commentList>
    <comment ref="J14" authorId="0" shapeId="0">
      <text>
        <r>
          <rPr>
            <sz val="9"/>
            <color indexed="81"/>
            <rFont val="Tahoma"/>
            <family val="2"/>
          </rPr>
          <t>Check that Program 111 = lines 47-49</t>
        </r>
      </text>
    </comment>
    <comment ref="J16" authorId="0" shapeId="0">
      <text>
        <r>
          <rPr>
            <sz val="9"/>
            <color indexed="81"/>
            <rFont val="Tahoma"/>
            <family val="2"/>
          </rPr>
          <t>Check that Program 112 = lines 50 - 52</t>
        </r>
      </text>
    </comment>
    <comment ref="J18" authorId="0" shapeId="0">
      <text>
        <r>
          <rPr>
            <sz val="9"/>
            <color indexed="81"/>
            <rFont val="Tahoma"/>
            <family val="2"/>
          </rPr>
          <t>Check that Program 113 = lines 53 - 55</t>
        </r>
      </text>
    </comment>
  </commentList>
</comments>
</file>

<file path=xl/comments32.xml><?xml version="1.0" encoding="utf-8"?>
<comments xmlns="http://schemas.openxmlformats.org/spreadsheetml/2006/main">
  <authors>
    <author>RSO</author>
  </authors>
  <commentList>
    <comment ref="J14" authorId="0" shapeId="0">
      <text>
        <r>
          <rPr>
            <sz val="9"/>
            <color indexed="81"/>
            <rFont val="Tahoma"/>
            <family val="2"/>
          </rPr>
          <t>Check that Program 111 = lines 47-49</t>
        </r>
      </text>
    </comment>
    <comment ref="J16" authorId="0" shapeId="0">
      <text>
        <r>
          <rPr>
            <sz val="9"/>
            <color indexed="81"/>
            <rFont val="Tahoma"/>
            <family val="2"/>
          </rPr>
          <t>Check that Program 112 = lines 50 - 52</t>
        </r>
      </text>
    </comment>
    <comment ref="J18" authorId="0" shapeId="0">
      <text>
        <r>
          <rPr>
            <sz val="9"/>
            <color indexed="81"/>
            <rFont val="Tahoma"/>
            <family val="2"/>
          </rPr>
          <t>Check that Program 113 = lines 53 - 55</t>
        </r>
      </text>
    </comment>
  </commentList>
</comments>
</file>

<file path=xl/comments33.xml><?xml version="1.0" encoding="utf-8"?>
<comments xmlns="http://schemas.openxmlformats.org/spreadsheetml/2006/main">
  <authors>
    <author>RSO</author>
  </authors>
  <commentList>
    <comment ref="J14" authorId="0" shapeId="0">
      <text>
        <r>
          <rPr>
            <sz val="9"/>
            <color indexed="81"/>
            <rFont val="Tahoma"/>
            <family val="2"/>
          </rPr>
          <t>Check that Program 111 = lines 47-49</t>
        </r>
      </text>
    </comment>
    <comment ref="J16" authorId="0" shapeId="0">
      <text>
        <r>
          <rPr>
            <sz val="9"/>
            <color indexed="81"/>
            <rFont val="Tahoma"/>
            <family val="2"/>
          </rPr>
          <t>Check that Program 112 = lines 50 - 52</t>
        </r>
      </text>
    </comment>
    <comment ref="J18" authorId="0" shapeId="0">
      <text>
        <r>
          <rPr>
            <sz val="9"/>
            <color indexed="81"/>
            <rFont val="Tahoma"/>
            <family val="2"/>
          </rPr>
          <t>Check that Program 113 = lines 53 - 55</t>
        </r>
      </text>
    </comment>
  </commentList>
</comments>
</file>

<file path=xl/comments34.xml><?xml version="1.0" encoding="utf-8"?>
<comments xmlns="http://schemas.openxmlformats.org/spreadsheetml/2006/main">
  <authors>
    <author>RSO</author>
  </authors>
  <commentList>
    <comment ref="J14" authorId="0" shapeId="0">
      <text>
        <r>
          <rPr>
            <sz val="9"/>
            <color indexed="81"/>
            <rFont val="Tahoma"/>
            <family val="2"/>
          </rPr>
          <t>Check that Program 111 = lines 47-49</t>
        </r>
      </text>
    </comment>
    <comment ref="J16" authorId="0" shapeId="0">
      <text>
        <r>
          <rPr>
            <sz val="9"/>
            <color indexed="81"/>
            <rFont val="Tahoma"/>
            <family val="2"/>
          </rPr>
          <t>Check that Program 112 = lines 50 - 52</t>
        </r>
      </text>
    </comment>
    <comment ref="J18" authorId="0" shapeId="0">
      <text>
        <r>
          <rPr>
            <sz val="9"/>
            <color indexed="81"/>
            <rFont val="Tahoma"/>
            <family val="2"/>
          </rPr>
          <t>Check that Program 113 = lines 53 - 55</t>
        </r>
      </text>
    </comment>
  </commentList>
</comments>
</file>

<file path=xl/comments35.xml><?xml version="1.0" encoding="utf-8"?>
<comments xmlns="http://schemas.openxmlformats.org/spreadsheetml/2006/main">
  <authors>
    <author>RSO</author>
  </authors>
  <commentList>
    <comment ref="J14" authorId="0" shapeId="0">
      <text>
        <r>
          <rPr>
            <sz val="9"/>
            <color indexed="81"/>
            <rFont val="Tahoma"/>
            <family val="2"/>
          </rPr>
          <t>Check that Program 111 = lines 47-49</t>
        </r>
      </text>
    </comment>
    <comment ref="J16" authorId="0" shapeId="0">
      <text>
        <r>
          <rPr>
            <sz val="9"/>
            <color indexed="81"/>
            <rFont val="Tahoma"/>
            <family val="2"/>
          </rPr>
          <t>Check that Program 112 = lines 50 - 52</t>
        </r>
      </text>
    </comment>
    <comment ref="J18" authorId="0" shapeId="0">
      <text>
        <r>
          <rPr>
            <sz val="9"/>
            <color indexed="81"/>
            <rFont val="Tahoma"/>
            <family val="2"/>
          </rPr>
          <t>Check that Program 113 = lines 53 - 55</t>
        </r>
      </text>
    </comment>
  </commentList>
</comments>
</file>

<file path=xl/comments36.xml><?xml version="1.0" encoding="utf-8"?>
<comments xmlns="http://schemas.openxmlformats.org/spreadsheetml/2006/main">
  <authors>
    <author>RSO</author>
  </authors>
  <commentList>
    <comment ref="J14" authorId="0" shapeId="0">
      <text>
        <r>
          <rPr>
            <sz val="9"/>
            <color indexed="81"/>
            <rFont val="Tahoma"/>
            <family val="2"/>
          </rPr>
          <t>Check that Program 111 = lines 47-49</t>
        </r>
      </text>
    </comment>
    <comment ref="J16" authorId="0" shapeId="0">
      <text>
        <r>
          <rPr>
            <sz val="9"/>
            <color indexed="81"/>
            <rFont val="Tahoma"/>
            <family val="2"/>
          </rPr>
          <t>Check that Program 112 = lines 50 - 52</t>
        </r>
      </text>
    </comment>
    <comment ref="J18" authorId="0" shapeId="0">
      <text>
        <r>
          <rPr>
            <sz val="9"/>
            <color indexed="81"/>
            <rFont val="Tahoma"/>
            <family val="2"/>
          </rPr>
          <t>Check that Program 113 = lines 53 - 55</t>
        </r>
      </text>
    </comment>
  </commentList>
</comments>
</file>

<file path=xl/comments37.xml><?xml version="1.0" encoding="utf-8"?>
<comments xmlns="http://schemas.openxmlformats.org/spreadsheetml/2006/main">
  <authors>
    <author>RSO</author>
  </authors>
  <commentList>
    <comment ref="J14" authorId="0" shapeId="0">
      <text>
        <r>
          <rPr>
            <sz val="9"/>
            <color indexed="81"/>
            <rFont val="Tahoma"/>
            <family val="2"/>
          </rPr>
          <t>Check that Program 111 = lines 47-49</t>
        </r>
      </text>
    </comment>
    <comment ref="J16" authorId="0" shapeId="0">
      <text>
        <r>
          <rPr>
            <sz val="9"/>
            <color indexed="81"/>
            <rFont val="Tahoma"/>
            <family val="2"/>
          </rPr>
          <t>Check that Program 112 = lines 50 - 52</t>
        </r>
      </text>
    </comment>
    <comment ref="J18" authorId="0" shapeId="0">
      <text>
        <r>
          <rPr>
            <sz val="9"/>
            <color indexed="81"/>
            <rFont val="Tahoma"/>
            <family val="2"/>
          </rPr>
          <t>Check that Program 113 = lines 53 - 55</t>
        </r>
      </text>
    </comment>
  </commentList>
</comments>
</file>

<file path=xl/comments38.xml><?xml version="1.0" encoding="utf-8"?>
<comments xmlns="http://schemas.openxmlformats.org/spreadsheetml/2006/main">
  <authors>
    <author>RSO</author>
  </authors>
  <commentList>
    <comment ref="J14" authorId="0" shapeId="0">
      <text>
        <r>
          <rPr>
            <sz val="9"/>
            <color indexed="81"/>
            <rFont val="Tahoma"/>
            <family val="2"/>
          </rPr>
          <t>Check that Program 111 = lines 47-49</t>
        </r>
      </text>
    </comment>
    <comment ref="J16" authorId="0" shapeId="0">
      <text>
        <r>
          <rPr>
            <sz val="9"/>
            <color indexed="81"/>
            <rFont val="Tahoma"/>
            <family val="2"/>
          </rPr>
          <t>Check that Program 112 = lines 50 - 52</t>
        </r>
      </text>
    </comment>
    <comment ref="J18" authorId="0" shapeId="0">
      <text>
        <r>
          <rPr>
            <sz val="9"/>
            <color indexed="81"/>
            <rFont val="Tahoma"/>
            <family val="2"/>
          </rPr>
          <t>Check that Program 113 = lines 53 - 55</t>
        </r>
      </text>
    </comment>
  </commentList>
</comments>
</file>

<file path=xl/comments39.xml><?xml version="1.0" encoding="utf-8"?>
<comments xmlns="http://schemas.openxmlformats.org/spreadsheetml/2006/main">
  <authors>
    <author>RSO</author>
  </authors>
  <commentList>
    <comment ref="J14" authorId="0" shapeId="0">
      <text>
        <r>
          <rPr>
            <sz val="9"/>
            <color indexed="81"/>
            <rFont val="Tahoma"/>
            <family val="2"/>
          </rPr>
          <t>Check that Program 111 = lines 47-49</t>
        </r>
      </text>
    </comment>
    <comment ref="J16" authorId="0" shapeId="0">
      <text>
        <r>
          <rPr>
            <sz val="9"/>
            <color indexed="81"/>
            <rFont val="Tahoma"/>
            <family val="2"/>
          </rPr>
          <t>Check that Program 112 = lines 50 - 52</t>
        </r>
      </text>
    </comment>
    <comment ref="J18" authorId="0" shapeId="0">
      <text>
        <r>
          <rPr>
            <sz val="9"/>
            <color indexed="81"/>
            <rFont val="Tahoma"/>
            <family val="2"/>
          </rPr>
          <t>Check that Program 113 = lines 53 - 55</t>
        </r>
      </text>
    </comment>
  </commentList>
</comments>
</file>

<file path=xl/comments4.xml><?xml version="1.0" encoding="utf-8"?>
<comments xmlns="http://schemas.openxmlformats.org/spreadsheetml/2006/main">
  <authors>
    <author>RSO</author>
  </authors>
  <commentList>
    <comment ref="J14" authorId="0" shapeId="0">
      <text>
        <r>
          <rPr>
            <sz val="9"/>
            <color indexed="81"/>
            <rFont val="Tahoma"/>
            <family val="2"/>
          </rPr>
          <t>Check that Program 111 = lines 47-49</t>
        </r>
      </text>
    </comment>
    <comment ref="J16" authorId="0" shapeId="0">
      <text>
        <r>
          <rPr>
            <sz val="9"/>
            <color indexed="81"/>
            <rFont val="Tahoma"/>
            <family val="2"/>
          </rPr>
          <t>Check that Program 112 = lines 50 - 52</t>
        </r>
      </text>
    </comment>
    <comment ref="J18" authorId="0" shapeId="0">
      <text>
        <r>
          <rPr>
            <sz val="9"/>
            <color indexed="81"/>
            <rFont val="Tahoma"/>
            <family val="2"/>
          </rPr>
          <t>Check that Program 113 = lines 53 - 55</t>
        </r>
      </text>
    </comment>
  </commentList>
</comments>
</file>

<file path=xl/comments40.xml><?xml version="1.0" encoding="utf-8"?>
<comments xmlns="http://schemas.openxmlformats.org/spreadsheetml/2006/main">
  <authors>
    <author>RSO</author>
  </authors>
  <commentList>
    <comment ref="J14" authorId="0" shapeId="0">
      <text>
        <r>
          <rPr>
            <sz val="9"/>
            <color indexed="81"/>
            <rFont val="Tahoma"/>
            <family val="2"/>
          </rPr>
          <t>Check that Program 111 = lines 47-49</t>
        </r>
      </text>
    </comment>
    <comment ref="J16" authorId="0" shapeId="0">
      <text>
        <r>
          <rPr>
            <sz val="9"/>
            <color indexed="81"/>
            <rFont val="Tahoma"/>
            <family val="2"/>
          </rPr>
          <t>Check that Program 112 = lines 50 - 52</t>
        </r>
      </text>
    </comment>
    <comment ref="J18" authorId="0" shapeId="0">
      <text>
        <r>
          <rPr>
            <sz val="9"/>
            <color indexed="81"/>
            <rFont val="Tahoma"/>
            <family val="2"/>
          </rPr>
          <t>Check that Program 113 = lines 53 - 55</t>
        </r>
      </text>
    </comment>
  </commentList>
</comments>
</file>

<file path=xl/comments41.xml><?xml version="1.0" encoding="utf-8"?>
<comments xmlns="http://schemas.openxmlformats.org/spreadsheetml/2006/main">
  <authors>
    <author>RSO</author>
  </authors>
  <commentList>
    <comment ref="J14" authorId="0" shapeId="0">
      <text>
        <r>
          <rPr>
            <sz val="9"/>
            <color indexed="81"/>
            <rFont val="Tahoma"/>
            <family val="2"/>
          </rPr>
          <t>Check that Program 111 = lines 47-49</t>
        </r>
      </text>
    </comment>
    <comment ref="J16" authorId="0" shapeId="0">
      <text>
        <r>
          <rPr>
            <sz val="9"/>
            <color indexed="81"/>
            <rFont val="Tahoma"/>
            <family val="2"/>
          </rPr>
          <t>Check that Program 112 = lines 50 - 52</t>
        </r>
      </text>
    </comment>
    <comment ref="J18" authorId="0" shapeId="0">
      <text>
        <r>
          <rPr>
            <sz val="9"/>
            <color indexed="81"/>
            <rFont val="Tahoma"/>
            <family val="2"/>
          </rPr>
          <t>Check that Program 113 = lines 53 - 55</t>
        </r>
      </text>
    </comment>
  </commentList>
</comments>
</file>

<file path=xl/comments42.xml><?xml version="1.0" encoding="utf-8"?>
<comments xmlns="http://schemas.openxmlformats.org/spreadsheetml/2006/main">
  <authors>
    <author>RSO</author>
  </authors>
  <commentList>
    <comment ref="J14" authorId="0" shapeId="0">
      <text>
        <r>
          <rPr>
            <sz val="9"/>
            <color indexed="81"/>
            <rFont val="Tahoma"/>
            <family val="2"/>
          </rPr>
          <t>Check that Program 111 = lines 47-49</t>
        </r>
      </text>
    </comment>
    <comment ref="J16" authorId="0" shapeId="0">
      <text>
        <r>
          <rPr>
            <sz val="9"/>
            <color indexed="81"/>
            <rFont val="Tahoma"/>
            <family val="2"/>
          </rPr>
          <t>Check that Program 112 = lines 50 - 52</t>
        </r>
      </text>
    </comment>
    <comment ref="J18" authorId="0" shapeId="0">
      <text>
        <r>
          <rPr>
            <sz val="9"/>
            <color indexed="81"/>
            <rFont val="Tahoma"/>
            <family val="2"/>
          </rPr>
          <t>Check that Program 113 = lines 53 - 55</t>
        </r>
      </text>
    </comment>
  </commentList>
</comments>
</file>

<file path=xl/comments43.xml><?xml version="1.0" encoding="utf-8"?>
<comments xmlns="http://schemas.openxmlformats.org/spreadsheetml/2006/main">
  <authors>
    <author>RSO</author>
  </authors>
  <commentList>
    <comment ref="J14" authorId="0" shapeId="0">
      <text>
        <r>
          <rPr>
            <sz val="9"/>
            <color indexed="81"/>
            <rFont val="Tahoma"/>
            <family val="2"/>
          </rPr>
          <t>Check that Program 111 = lines 47-49</t>
        </r>
      </text>
    </comment>
    <comment ref="J16" authorId="0" shapeId="0">
      <text>
        <r>
          <rPr>
            <sz val="9"/>
            <color indexed="81"/>
            <rFont val="Tahoma"/>
            <family val="2"/>
          </rPr>
          <t>Check that Program 112 = lines 50 - 52</t>
        </r>
      </text>
    </comment>
    <comment ref="J18" authorId="0" shapeId="0">
      <text>
        <r>
          <rPr>
            <sz val="9"/>
            <color indexed="81"/>
            <rFont val="Tahoma"/>
            <family val="2"/>
          </rPr>
          <t>Check that Program 113 = lines 53 - 55</t>
        </r>
      </text>
    </comment>
  </commentList>
</comments>
</file>

<file path=xl/comments44.xml><?xml version="1.0" encoding="utf-8"?>
<comments xmlns="http://schemas.openxmlformats.org/spreadsheetml/2006/main">
  <authors>
    <author>RSO</author>
  </authors>
  <commentList>
    <comment ref="J14" authorId="0" shapeId="0">
      <text>
        <r>
          <rPr>
            <sz val="9"/>
            <color indexed="81"/>
            <rFont val="Tahoma"/>
            <family val="2"/>
          </rPr>
          <t>Check that Program 111 = lines 47-49</t>
        </r>
      </text>
    </comment>
    <comment ref="J16" authorId="0" shapeId="0">
      <text>
        <r>
          <rPr>
            <sz val="9"/>
            <color indexed="81"/>
            <rFont val="Tahoma"/>
            <family val="2"/>
          </rPr>
          <t>Check that Program 112 = lines 50 - 52</t>
        </r>
      </text>
    </comment>
    <comment ref="J18" authorId="0" shapeId="0">
      <text>
        <r>
          <rPr>
            <sz val="9"/>
            <color indexed="81"/>
            <rFont val="Tahoma"/>
            <family val="2"/>
          </rPr>
          <t>Check that Program 113 = lines 53 - 55</t>
        </r>
      </text>
    </comment>
  </commentList>
</comments>
</file>

<file path=xl/comments45.xml><?xml version="1.0" encoding="utf-8"?>
<comments xmlns="http://schemas.openxmlformats.org/spreadsheetml/2006/main">
  <authors>
    <author>RSO</author>
  </authors>
  <commentList>
    <comment ref="J14" authorId="0" shapeId="0">
      <text>
        <r>
          <rPr>
            <sz val="9"/>
            <color indexed="81"/>
            <rFont val="Tahoma"/>
            <family val="2"/>
          </rPr>
          <t>Check that Program 111 = lines 47-49</t>
        </r>
      </text>
    </comment>
    <comment ref="J16" authorId="0" shapeId="0">
      <text>
        <r>
          <rPr>
            <sz val="9"/>
            <color indexed="81"/>
            <rFont val="Tahoma"/>
            <family val="2"/>
          </rPr>
          <t>Check that Program 112 = lines 50 - 52</t>
        </r>
      </text>
    </comment>
    <comment ref="J18" authorId="0" shapeId="0">
      <text>
        <r>
          <rPr>
            <sz val="9"/>
            <color indexed="81"/>
            <rFont val="Tahoma"/>
            <family val="2"/>
          </rPr>
          <t>Check that Program 113 = lines 53 - 55</t>
        </r>
      </text>
    </comment>
  </commentList>
</comments>
</file>

<file path=xl/comments46.xml><?xml version="1.0" encoding="utf-8"?>
<comments xmlns="http://schemas.openxmlformats.org/spreadsheetml/2006/main">
  <authors>
    <author>RSO</author>
  </authors>
  <commentList>
    <comment ref="J14" authorId="0" shapeId="0">
      <text>
        <r>
          <rPr>
            <sz val="9"/>
            <color indexed="81"/>
            <rFont val="Tahoma"/>
            <family val="2"/>
          </rPr>
          <t>Check that Program 111 = lines 47-49</t>
        </r>
      </text>
    </comment>
    <comment ref="J16" authorId="0" shapeId="0">
      <text>
        <r>
          <rPr>
            <sz val="9"/>
            <color indexed="81"/>
            <rFont val="Tahoma"/>
            <family val="2"/>
          </rPr>
          <t>Check that Program 112 = lines 50 - 52</t>
        </r>
      </text>
    </comment>
    <comment ref="J18" authorId="0" shapeId="0">
      <text>
        <r>
          <rPr>
            <sz val="9"/>
            <color indexed="81"/>
            <rFont val="Tahoma"/>
            <family val="2"/>
          </rPr>
          <t>Check that Program 113 = lines 53 - 55</t>
        </r>
      </text>
    </comment>
  </commentList>
</comments>
</file>

<file path=xl/comments47.xml><?xml version="1.0" encoding="utf-8"?>
<comments xmlns="http://schemas.openxmlformats.org/spreadsheetml/2006/main">
  <authors>
    <author>RSO</author>
  </authors>
  <commentList>
    <comment ref="J14" authorId="0" shapeId="0">
      <text>
        <r>
          <rPr>
            <sz val="9"/>
            <color indexed="81"/>
            <rFont val="Tahoma"/>
            <family val="2"/>
          </rPr>
          <t>Check that Program 111 = lines 47-49</t>
        </r>
      </text>
    </comment>
    <comment ref="J16" authorId="0" shapeId="0">
      <text>
        <r>
          <rPr>
            <sz val="9"/>
            <color indexed="81"/>
            <rFont val="Tahoma"/>
            <family val="2"/>
          </rPr>
          <t>Check that Program 112 = lines 50 - 52</t>
        </r>
      </text>
    </comment>
    <comment ref="J18" authorId="0" shapeId="0">
      <text>
        <r>
          <rPr>
            <sz val="9"/>
            <color indexed="81"/>
            <rFont val="Tahoma"/>
            <family val="2"/>
          </rPr>
          <t>Check that Program 113 = lines 53 - 55</t>
        </r>
      </text>
    </comment>
  </commentList>
</comments>
</file>

<file path=xl/comments48.xml><?xml version="1.0" encoding="utf-8"?>
<comments xmlns="http://schemas.openxmlformats.org/spreadsheetml/2006/main">
  <authors>
    <author>RSO</author>
  </authors>
  <commentList>
    <comment ref="J14" authorId="0" shapeId="0">
      <text>
        <r>
          <rPr>
            <sz val="9"/>
            <color indexed="81"/>
            <rFont val="Tahoma"/>
            <family val="2"/>
          </rPr>
          <t>Check that Program 111 = lines 47-49</t>
        </r>
      </text>
    </comment>
    <comment ref="J16" authorId="0" shapeId="0">
      <text>
        <r>
          <rPr>
            <sz val="9"/>
            <color indexed="81"/>
            <rFont val="Tahoma"/>
            <family val="2"/>
          </rPr>
          <t>Check that Program 112 = lines 50 - 52</t>
        </r>
      </text>
    </comment>
    <comment ref="J18" authorId="0" shapeId="0">
      <text>
        <r>
          <rPr>
            <sz val="9"/>
            <color indexed="81"/>
            <rFont val="Tahoma"/>
            <family val="2"/>
          </rPr>
          <t>Check that Program 113 = lines 53 - 55</t>
        </r>
      </text>
    </comment>
  </commentList>
</comments>
</file>

<file path=xl/comments49.xml><?xml version="1.0" encoding="utf-8"?>
<comments xmlns="http://schemas.openxmlformats.org/spreadsheetml/2006/main">
  <authors>
    <author>RSO</author>
  </authors>
  <commentList>
    <comment ref="J14" authorId="0" shapeId="0">
      <text>
        <r>
          <rPr>
            <sz val="9"/>
            <color indexed="81"/>
            <rFont val="Tahoma"/>
            <family val="2"/>
          </rPr>
          <t>Check that Program 111 = lines 47-49</t>
        </r>
      </text>
    </comment>
    <comment ref="J16" authorId="0" shapeId="0">
      <text>
        <r>
          <rPr>
            <sz val="9"/>
            <color indexed="81"/>
            <rFont val="Tahoma"/>
            <family val="2"/>
          </rPr>
          <t>Check that Program 112 = lines 50 - 52</t>
        </r>
      </text>
    </comment>
    <comment ref="J18" authorId="0" shapeId="0">
      <text>
        <r>
          <rPr>
            <sz val="9"/>
            <color indexed="81"/>
            <rFont val="Tahoma"/>
            <family val="2"/>
          </rPr>
          <t>Check that Program 113 = lines 53 - 55</t>
        </r>
      </text>
    </comment>
  </commentList>
</comments>
</file>

<file path=xl/comments5.xml><?xml version="1.0" encoding="utf-8"?>
<comments xmlns="http://schemas.openxmlformats.org/spreadsheetml/2006/main">
  <authors>
    <author>RSO</author>
  </authors>
  <commentList>
    <comment ref="J14" authorId="0" shapeId="0">
      <text>
        <r>
          <rPr>
            <sz val="9"/>
            <color indexed="81"/>
            <rFont val="Tahoma"/>
            <family val="2"/>
          </rPr>
          <t>Check that Program 111 = lines 47-49</t>
        </r>
      </text>
    </comment>
    <comment ref="J16" authorId="0" shapeId="0">
      <text>
        <r>
          <rPr>
            <sz val="9"/>
            <color indexed="81"/>
            <rFont val="Tahoma"/>
            <family val="2"/>
          </rPr>
          <t>Check that Program 112 = lines 50 - 52</t>
        </r>
      </text>
    </comment>
    <comment ref="J18" authorId="0" shapeId="0">
      <text>
        <r>
          <rPr>
            <sz val="9"/>
            <color indexed="81"/>
            <rFont val="Tahoma"/>
            <family val="2"/>
          </rPr>
          <t>Check that Program 113 = lines 53 - 55</t>
        </r>
      </text>
    </comment>
  </commentList>
</comments>
</file>

<file path=xl/comments50.xml><?xml version="1.0" encoding="utf-8"?>
<comments xmlns="http://schemas.openxmlformats.org/spreadsheetml/2006/main">
  <authors>
    <author>RSO</author>
  </authors>
  <commentList>
    <comment ref="J14" authorId="0" shapeId="0">
      <text>
        <r>
          <rPr>
            <sz val="9"/>
            <color indexed="81"/>
            <rFont val="Tahoma"/>
            <family val="2"/>
          </rPr>
          <t>Check that Program 111 = lines 47-49</t>
        </r>
      </text>
    </comment>
    <comment ref="J16" authorId="0" shapeId="0">
      <text>
        <r>
          <rPr>
            <sz val="9"/>
            <color indexed="81"/>
            <rFont val="Tahoma"/>
            <family val="2"/>
          </rPr>
          <t>Check that Program 112 = lines 50 - 52</t>
        </r>
      </text>
    </comment>
    <comment ref="J18" authorId="0" shapeId="0">
      <text>
        <r>
          <rPr>
            <sz val="9"/>
            <color indexed="81"/>
            <rFont val="Tahoma"/>
            <family val="2"/>
          </rPr>
          <t>Check that Program 113 = lines 53 - 55</t>
        </r>
      </text>
    </comment>
  </commentList>
</comments>
</file>

<file path=xl/comments51.xml><?xml version="1.0" encoding="utf-8"?>
<comments xmlns="http://schemas.openxmlformats.org/spreadsheetml/2006/main">
  <authors>
    <author>RSO</author>
  </authors>
  <commentList>
    <comment ref="J14" authorId="0" shapeId="0">
      <text>
        <r>
          <rPr>
            <sz val="9"/>
            <color indexed="81"/>
            <rFont val="Tahoma"/>
            <family val="2"/>
          </rPr>
          <t>Check that Program 111 = lines 47-49</t>
        </r>
      </text>
    </comment>
    <comment ref="J16" authorId="0" shapeId="0">
      <text>
        <r>
          <rPr>
            <sz val="9"/>
            <color indexed="81"/>
            <rFont val="Tahoma"/>
            <family val="2"/>
          </rPr>
          <t>Check that Program 112 = lines 50 - 52</t>
        </r>
      </text>
    </comment>
    <comment ref="J18" authorId="0" shapeId="0">
      <text>
        <r>
          <rPr>
            <sz val="9"/>
            <color indexed="81"/>
            <rFont val="Tahoma"/>
            <family val="2"/>
          </rPr>
          <t>Check that Program 113 = lines 53 - 55</t>
        </r>
      </text>
    </comment>
  </commentList>
</comments>
</file>

<file path=xl/comments52.xml><?xml version="1.0" encoding="utf-8"?>
<comments xmlns="http://schemas.openxmlformats.org/spreadsheetml/2006/main">
  <authors>
    <author>RSO</author>
  </authors>
  <commentList>
    <comment ref="J14" authorId="0" shapeId="0">
      <text>
        <r>
          <rPr>
            <sz val="9"/>
            <color indexed="81"/>
            <rFont val="Tahoma"/>
            <family val="2"/>
          </rPr>
          <t>Check that Program 111 = lines 47-49</t>
        </r>
      </text>
    </comment>
    <comment ref="J16" authorId="0" shapeId="0">
      <text>
        <r>
          <rPr>
            <sz val="9"/>
            <color indexed="81"/>
            <rFont val="Tahoma"/>
            <family val="2"/>
          </rPr>
          <t>Check that Program 112 = lines 50 - 52</t>
        </r>
      </text>
    </comment>
    <comment ref="J18" authorId="0" shapeId="0">
      <text>
        <r>
          <rPr>
            <sz val="9"/>
            <color indexed="81"/>
            <rFont val="Tahoma"/>
            <family val="2"/>
          </rPr>
          <t>Check that Program 113 = lines 53 - 55</t>
        </r>
      </text>
    </comment>
  </commentList>
</comments>
</file>

<file path=xl/comments6.xml><?xml version="1.0" encoding="utf-8"?>
<comments xmlns="http://schemas.openxmlformats.org/spreadsheetml/2006/main">
  <authors>
    <author>RSO</author>
  </authors>
  <commentList>
    <comment ref="J14" authorId="0" shapeId="0">
      <text>
        <r>
          <rPr>
            <sz val="9"/>
            <color indexed="81"/>
            <rFont val="Tahoma"/>
            <family val="2"/>
          </rPr>
          <t>Check that Program 111 = lines 47-49</t>
        </r>
      </text>
    </comment>
    <comment ref="J16" authorId="0" shapeId="0">
      <text>
        <r>
          <rPr>
            <sz val="9"/>
            <color indexed="81"/>
            <rFont val="Tahoma"/>
            <family val="2"/>
          </rPr>
          <t>Check that Program 112 = lines 50 - 52</t>
        </r>
      </text>
    </comment>
    <comment ref="J18" authorId="0" shapeId="0">
      <text>
        <r>
          <rPr>
            <sz val="9"/>
            <color indexed="81"/>
            <rFont val="Tahoma"/>
            <family val="2"/>
          </rPr>
          <t>Check that Program 113 = lines 53 - 55</t>
        </r>
      </text>
    </comment>
  </commentList>
</comments>
</file>

<file path=xl/comments7.xml><?xml version="1.0" encoding="utf-8"?>
<comments xmlns="http://schemas.openxmlformats.org/spreadsheetml/2006/main">
  <authors>
    <author>RSO</author>
  </authors>
  <commentList>
    <comment ref="J14" authorId="0" shapeId="0">
      <text>
        <r>
          <rPr>
            <sz val="9"/>
            <color indexed="81"/>
            <rFont val="Tahoma"/>
            <family val="2"/>
          </rPr>
          <t>Check that Program 111 = lines 47-49</t>
        </r>
      </text>
    </comment>
    <comment ref="J16" authorId="0" shapeId="0">
      <text>
        <r>
          <rPr>
            <sz val="9"/>
            <color indexed="81"/>
            <rFont val="Tahoma"/>
            <family val="2"/>
          </rPr>
          <t>Check that Program 112 = lines 50 - 52</t>
        </r>
      </text>
    </comment>
    <comment ref="J18" authorId="0" shapeId="0">
      <text>
        <r>
          <rPr>
            <sz val="9"/>
            <color indexed="81"/>
            <rFont val="Tahoma"/>
            <family val="2"/>
          </rPr>
          <t>Check that Program 113 = lines 53 - 55</t>
        </r>
      </text>
    </comment>
  </commentList>
</comments>
</file>

<file path=xl/comments8.xml><?xml version="1.0" encoding="utf-8"?>
<comments xmlns="http://schemas.openxmlformats.org/spreadsheetml/2006/main">
  <authors>
    <author>RSO</author>
  </authors>
  <commentList>
    <comment ref="J14" authorId="0" shapeId="0">
      <text>
        <r>
          <rPr>
            <sz val="9"/>
            <color indexed="81"/>
            <rFont val="Tahoma"/>
            <family val="2"/>
          </rPr>
          <t>Check that Program 111 = lines 47-49</t>
        </r>
      </text>
    </comment>
    <comment ref="J16" authorId="0" shapeId="0">
      <text>
        <r>
          <rPr>
            <sz val="9"/>
            <color indexed="81"/>
            <rFont val="Tahoma"/>
            <family val="2"/>
          </rPr>
          <t>Check that Program 112 = lines 50 - 52</t>
        </r>
      </text>
    </comment>
    <comment ref="J18" authorId="0" shapeId="0">
      <text>
        <r>
          <rPr>
            <sz val="9"/>
            <color indexed="81"/>
            <rFont val="Tahoma"/>
            <family val="2"/>
          </rPr>
          <t>Check that Program 113 = lines 53 - 55</t>
        </r>
      </text>
    </comment>
  </commentList>
</comments>
</file>

<file path=xl/comments9.xml><?xml version="1.0" encoding="utf-8"?>
<comments xmlns="http://schemas.openxmlformats.org/spreadsheetml/2006/main">
  <authors>
    <author>RSO</author>
  </authors>
  <commentList>
    <comment ref="J14" authorId="0" shapeId="0">
      <text>
        <r>
          <rPr>
            <sz val="9"/>
            <color indexed="81"/>
            <rFont val="Tahoma"/>
            <family val="2"/>
          </rPr>
          <t>Check that Program 111 = lines 47-49</t>
        </r>
      </text>
    </comment>
    <comment ref="J16" authorId="0" shapeId="0">
      <text>
        <r>
          <rPr>
            <sz val="9"/>
            <color indexed="81"/>
            <rFont val="Tahoma"/>
            <family val="2"/>
          </rPr>
          <t>Check that Program 112 = lines 50 - 52</t>
        </r>
      </text>
    </comment>
    <comment ref="J18" authorId="0" shapeId="0">
      <text>
        <r>
          <rPr>
            <sz val="9"/>
            <color indexed="81"/>
            <rFont val="Tahoma"/>
            <family val="2"/>
          </rPr>
          <t>Check that Program 113 = lines 53 - 55</t>
        </r>
      </text>
    </comment>
  </commentList>
</comments>
</file>

<file path=xl/sharedStrings.xml><?xml version="1.0" encoding="utf-8"?>
<sst xmlns="http://schemas.openxmlformats.org/spreadsheetml/2006/main" count="19345" uniqueCount="412">
  <si>
    <t xml:space="preserve">School District: </t>
  </si>
  <si>
    <t>Program</t>
  </si>
  <si>
    <t>FTE</t>
  </si>
  <si>
    <t>(b)</t>
  </si>
  <si>
    <t>(c)</t>
  </si>
  <si>
    <t>Totals</t>
  </si>
  <si>
    <t>x</t>
  </si>
  <si>
    <t>NOTES:</t>
  </si>
  <si>
    <t>Total</t>
  </si>
  <si>
    <t>Palm Beach</t>
  </si>
  <si>
    <t>Base Student Allocation</t>
  </si>
  <si>
    <t xml:space="preserve">District Cost Differential: </t>
  </si>
  <si>
    <t>Revenues flow to districts from state sources and from county tax collectors on various distribution schedules.</t>
  </si>
  <si>
    <t>=</t>
  </si>
  <si>
    <t>4-8</t>
  </si>
  <si>
    <t>9-12</t>
  </si>
  <si>
    <t>Total FTE with ESE Services</t>
  </si>
  <si>
    <t>(Insert district number in cell A1, enter, then strike F9. Your district data then pulls from Calculation Detail Sheets)</t>
  </si>
  <si>
    <t>Total Class Size Reduction Funds</t>
  </si>
  <si>
    <t xml:space="preserve">to obtain school's UFTE share.  </t>
  </si>
  <si>
    <t xml:space="preserve">to obtain school's WFTE share. </t>
  </si>
  <si>
    <t>PK-3</t>
  </si>
  <si>
    <t>PK - 3</t>
  </si>
  <si>
    <t xml:space="preserve"> Revenue Estimate Worksheet for___________Charter School </t>
  </si>
  <si>
    <t>Number of FTE</t>
  </si>
  <si>
    <t>Grade Level</t>
  </si>
  <si>
    <t>Matrix Level</t>
  </si>
  <si>
    <t>Guarantee Per Student</t>
  </si>
  <si>
    <t>Additional Funding from the ESE Guaranteed Allocation. Enter the FTE from 111,112, &amp; 113 by grade and matrix level.  Students who do not have a matrix level should be considered 251.  This total should equal all FTE from programs 111, 112 &amp; 113 above.</t>
  </si>
  <si>
    <t>101 Basic K-3</t>
  </si>
  <si>
    <t>111 Basic K-3 with ESE Services</t>
  </si>
  <si>
    <t>102 Basic 4-8</t>
  </si>
  <si>
    <t>112 Basic 4-8 with ESE Services</t>
  </si>
  <si>
    <t>103 Basic 9-12</t>
  </si>
  <si>
    <t>113 Basic 9-12 with ESE Services</t>
  </si>
  <si>
    <t>Letters Refer to Notes At Bottom:</t>
  </si>
  <si>
    <t>FEFP and categorical funding are recalculated during the year to reflect the revised number of full-time equivalent students reported during the survey periods designated by the Commissioner of Education.</t>
  </si>
  <si>
    <t>Base Funding</t>
  </si>
  <si>
    <t>Allocation</t>
  </si>
  <si>
    <t>Student</t>
  </si>
  <si>
    <t xml:space="preserve"> x</t>
  </si>
  <si>
    <t>Allocation factors</t>
  </si>
  <si>
    <t>(h)</t>
  </si>
  <si>
    <t>Total Funding for Calculating the Administrative fee of Charters with More Than 75% ESE Students.</t>
  </si>
  <si>
    <t xml:space="preserve">ESE Applications Allocation: </t>
  </si>
  <si>
    <t>Charter schools should contact their school district sponsor regarding eligibility and distribution of ESE Application funds.</t>
  </si>
  <si>
    <t>(f)</t>
  </si>
  <si>
    <t>(i)</t>
  </si>
  <si>
    <t>(j)</t>
  </si>
  <si>
    <t>Weighted FTE (not including Add-On)</t>
  </si>
  <si>
    <t>(1)</t>
  </si>
  <si>
    <t>(2)</t>
  </si>
  <si>
    <t>(3)</t>
  </si>
  <si>
    <t>(4)</t>
  </si>
  <si>
    <t>(5)</t>
  </si>
  <si>
    <t>Small District ESE Supplement</t>
  </si>
  <si>
    <t>Total Base Funding</t>
  </si>
  <si>
    <t>Total Additional FTE</t>
  </si>
  <si>
    <t xml:space="preserve">Total Funded Weighted FTE </t>
  </si>
  <si>
    <t>Advanced Placement</t>
  </si>
  <si>
    <t>International Baccalaureate</t>
  </si>
  <si>
    <t>Advanced International Certificate</t>
  </si>
  <si>
    <t>Industry Certified Career Education</t>
  </si>
  <si>
    <t>Early High School Graduation</t>
  </si>
  <si>
    <t>(b) District allocations multiplied by percentage from item 3A.</t>
  </si>
  <si>
    <t>(c) District allocations multiplied by percentage from item 3B.</t>
  </si>
  <si>
    <t>Additional FTE (a)</t>
  </si>
  <si>
    <t>10.  Sparsity Supplement (WFTE share)</t>
  </si>
  <si>
    <t>Additional Base Funds</t>
  </si>
  <si>
    <t>Enter All Adjusted Fundable Riders</t>
  </si>
  <si>
    <t>Impact Aide Student Type</t>
  </si>
  <si>
    <t>Exempt Property Allocation</t>
  </si>
  <si>
    <t>Impact Aide Student Allocation</t>
  </si>
  <si>
    <t>Military and Indian Lands</t>
  </si>
  <si>
    <t>Civilians on Federal Lands</t>
  </si>
  <si>
    <t>Students with Disabilities</t>
  </si>
  <si>
    <t>(2) x (3)</t>
  </si>
  <si>
    <t>Weighted FTE</t>
  </si>
  <si>
    <t>2015-16</t>
  </si>
  <si>
    <t>(WFTE x BSA x DCD)</t>
  </si>
  <si>
    <t>Cost Factor</t>
  </si>
  <si>
    <t>Total ESE Guarantee</t>
  </si>
  <si>
    <t>Based on the 2015-16 FEFP Conference Report</t>
  </si>
  <si>
    <t>by district's total UFTE:</t>
  </si>
  <si>
    <t>by district's total WFTE:</t>
  </si>
  <si>
    <t>in Section 1, cell E38 above:</t>
  </si>
  <si>
    <t>(d),(b)</t>
  </si>
  <si>
    <t>Enter All Adjusted ESE Riders</t>
  </si>
  <si>
    <t>11.  Discretionary Local Effort (WFTE share)</t>
  </si>
  <si>
    <t>12.  Proration to Funds Available (WFTE share)</t>
  </si>
  <si>
    <t>13.  Discretionary Lottery (WFTE share)</t>
  </si>
  <si>
    <t>14.  Class size Reduction Funds:</t>
  </si>
  <si>
    <t>15.  Student Transportation</t>
  </si>
  <si>
    <t>17.  Florida Teachers Classroom Supply Assistance Program</t>
  </si>
  <si>
    <t>18.  Reading Allocation</t>
  </si>
  <si>
    <t>19.  Food Service Allocation</t>
  </si>
  <si>
    <t>8.   Instructional Materials Allocation (UFTE share)</t>
  </si>
  <si>
    <t>7.   Safe Schools Allocation (UFTE share)</t>
  </si>
  <si>
    <t>6.   Digital Classrooms Allocation (UFTE share)</t>
  </si>
  <si>
    <t>5.   Discretionary Millage Compression Allocation (UFTE share)</t>
  </si>
  <si>
    <t>4.   Supplemental Academic Instruction (UFTE share)</t>
  </si>
  <si>
    <t>9.   Declining Enrollment (WFTE share)</t>
  </si>
  <si>
    <t>1.   2015-16 FEFP State and Local Funding</t>
  </si>
  <si>
    <t>2.   ESE Guaranteed Allocation:</t>
  </si>
  <si>
    <t xml:space="preserve">3A. Divide school's Unweighted FTE (UFTE) total computed </t>
  </si>
  <si>
    <t xml:space="preserve">3B. Divide school's Weighted FTE (WFTE) total computed </t>
  </si>
  <si>
    <t>16.  Federally Connected Student Supplement (g)</t>
  </si>
  <si>
    <t>(*Total FTE should equal total in Section 1, column (4) and should not include any additional FTE from Section 1.)</t>
  </si>
  <si>
    <t>Number of Students</t>
  </si>
  <si>
    <t>Administrative fees:</t>
  </si>
  <si>
    <t>Other:</t>
  </si>
  <si>
    <t>(f)  Numbers entered here will be multiplied by the district level transportation funding per rider. "All Adjusted Fundable Riders" should include both basic and ESE Riders. "All Adjusted ESE Riders" should include only ESE Riders.</t>
  </si>
  <si>
    <t>14.  Class Size Reduction Funds:</t>
  </si>
  <si>
    <t>Impact Aid Student Type</t>
  </si>
  <si>
    <t xml:space="preserve">(a) Additional FTE includes FTE earned through Advanced Placement, International Baccalaureate, Advanced International Certificate of Education, Industry Certified Career Education (CAPE), Early High School Graduation and the small district ESE Supplement, pursuant to s. 1011.62(1)(l-p), F.S. </t>
  </si>
  <si>
    <t>(d) The Digital Classroom Allocation is provided pursuant to s. 1011.62(12), F.S., and requires that charter schools submit a digital classrooms plan to their school district for approval by the Department of Education prior to distribution of funds.</t>
  </si>
  <si>
    <t>If you have more than a 75% ESE student population, please place a 1 in the following box:</t>
  </si>
  <si>
    <t xml:space="preserve">(i) Funding based on student eligibility and meals provided, if participating in the National School Lunch Program. </t>
  </si>
  <si>
    <t xml:space="preserve">(j) Consistent with s. 1002.33(20)(a), F.S., for charter schools with a population of 75% or more ESE students, the administrative fee shall be calculated based on unweighted full-time equivalent students. </t>
  </si>
  <si>
    <t>5.   Discretionary Millage Compression Allocation</t>
  </si>
  <si>
    <t xml:space="preserve">(g) The Federally Connected Student Supplement provides additional funding for students on federal lands that receive Section 8003 impact aide pursuant to s. 1011.62(13), F.S. </t>
  </si>
  <si>
    <t>20.  Funding for the purpose of calculating the administrative fee for ESE charter schools.</t>
  </si>
  <si>
    <t xml:space="preserve">Charter schools should contact their school district sponsor regarding eligibility and distribution of reading allocation funds. </t>
  </si>
  <si>
    <t xml:space="preserve">(e) School districts are required to pay for instructional materials used for the instruction of public high school students who are earning credit toward high school graduation under the dual enrollment program as provided in s. 1011.62(l)(i), F.S.  </t>
  </si>
  <si>
    <t xml:space="preserve">For high performing charter schools, administrative fees charged by the school district shall be calculated based upon 2% of available funds from the FEFP and  categorical funding for which charter students may be eligible.  For charter schools with a population of 251 or more students the difference in the fee calculation and the fee withheld may only be used for capital outlay purposes specified in s. 1013.62(2), F.S.  To calculate the administrative fee to be withheld for schools with more than 250 students, divide the school population into 250. Multiply that fraction times the funds available, then times 2%.  </t>
  </si>
  <si>
    <t xml:space="preserve">Administrative fees charged by the school district pursuant to s. 1002.33(20)(a), F.S., shall be calculated based upon 5% of available funds from the FEFP and categorical funding for which charter students may be eligible.  For charter schools with a population of 251 or more students the difference in the fee calculation and the fee withheld may only be used for capital outlay purposes specified in s. 1013.62(2), F.S.  To calculate the administrative fee to be withheld for schools with more than 250 students, divide the school population into 250. Multiply that fraction times the funds available, then times 5%.  </t>
  </si>
  <si>
    <t>Letters in Parentheses Refer to Notes at Bottom of Worksheet:</t>
  </si>
  <si>
    <t>Additional Funding from the ESE Guaranteed Allocation. Enter the FTE from 111,112 and 113 by grade and matrix level.  Students who do not have a matrix level should be considered 251.  This total should equal all FTE from programs 111, 112 and 113 above.</t>
  </si>
  <si>
    <t>(b)(d)</t>
  </si>
  <si>
    <t>Dual Enrollment Instructional Materials Allocation</t>
  </si>
  <si>
    <t>(e)</t>
  </si>
  <si>
    <t>16.  Federally Connected Student Supplement</t>
  </si>
  <si>
    <t>(g)</t>
  </si>
  <si>
    <t>(h) Teacher Classroom Supply Assistance Program allocation pursuant to s. 1012.71, F.S., for certified teachers employed by a public school district or public charter school before September 1 of each year whose full-time or job-share responsibility is the classroom instruction of students in prekindergarten through grade 12, including full-time media specialists and certified school counselors serving students in prekindergarten through grade 12, who are funded through the FEFP.</t>
  </si>
  <si>
    <t>Charter schools should contact their school district sponsor regarding eligibility and distribution of ESE Applications funds.</t>
  </si>
  <si>
    <t>PBC value</t>
  </si>
  <si>
    <t>All Districts</t>
  </si>
  <si>
    <t>Input</t>
  </si>
  <si>
    <t>Less Administrative Fee (5% for up to 250 students of Un-Weighted FTE)</t>
  </si>
  <si>
    <t>Total Estimated Revenue</t>
  </si>
  <si>
    <t>Payment 1-12 this month?</t>
  </si>
  <si>
    <t>Total YTD payment amount due</t>
  </si>
  <si>
    <t>Previous Charter School Payments Made</t>
  </si>
  <si>
    <t>Current month's payment amount</t>
  </si>
  <si>
    <t>This tab of the worksheet is Set up to show estimated funding based on Unweighted FTE for charter schools with ESE populations of more</t>
  </si>
  <si>
    <t>than 75% so that the proper administrative fee can be estimated. It should not be necessary to enter data on this page.</t>
  </si>
  <si>
    <r>
      <t xml:space="preserve">254 ESE Level 4 </t>
    </r>
    <r>
      <rPr>
        <b/>
        <i/>
        <sz val="12"/>
        <rFont val="Calibri"/>
        <family val="2"/>
      </rPr>
      <t>(Grade Level PK-3</t>
    </r>
    <r>
      <rPr>
        <b/>
        <sz val="12"/>
        <rFont val="Calibri"/>
        <family val="2"/>
      </rPr>
      <t>)</t>
    </r>
  </si>
  <si>
    <r>
      <t xml:space="preserve">254 ESE Level 4 </t>
    </r>
    <r>
      <rPr>
        <b/>
        <i/>
        <sz val="12"/>
        <rFont val="Calibri"/>
        <family val="2"/>
      </rPr>
      <t>(Grade Level 4-8)</t>
    </r>
  </si>
  <si>
    <r>
      <t>254 ESE Level 4</t>
    </r>
    <r>
      <rPr>
        <b/>
        <i/>
        <sz val="12"/>
        <rFont val="Calibri"/>
        <family val="2"/>
      </rPr>
      <t xml:space="preserve"> (Grade Level 9-12)</t>
    </r>
  </si>
  <si>
    <r>
      <t xml:space="preserve">255 ESE Level 5 </t>
    </r>
    <r>
      <rPr>
        <b/>
        <i/>
        <sz val="12"/>
        <rFont val="Calibri"/>
        <family val="2"/>
      </rPr>
      <t>(Grade Level PK-3</t>
    </r>
    <r>
      <rPr>
        <b/>
        <sz val="12"/>
        <rFont val="Calibri"/>
        <family val="2"/>
      </rPr>
      <t>)</t>
    </r>
  </si>
  <si>
    <r>
      <t xml:space="preserve">255 ESE Level 5 </t>
    </r>
    <r>
      <rPr>
        <b/>
        <i/>
        <sz val="12"/>
        <rFont val="Calibri"/>
        <family val="2"/>
      </rPr>
      <t>(Grade Level 4-8)</t>
    </r>
  </si>
  <si>
    <r>
      <t>255 ESE Level 5</t>
    </r>
    <r>
      <rPr>
        <b/>
        <i/>
        <sz val="12"/>
        <rFont val="Calibri"/>
        <family val="2"/>
      </rPr>
      <t xml:space="preserve"> (Grade Level 9-12)</t>
    </r>
  </si>
  <si>
    <r>
      <t xml:space="preserve">130 ESOL </t>
    </r>
    <r>
      <rPr>
        <b/>
        <i/>
        <sz val="12"/>
        <rFont val="Calibri"/>
        <family val="2"/>
      </rPr>
      <t>(Grade Level PK-3)</t>
    </r>
  </si>
  <si>
    <r>
      <t xml:space="preserve">130 ESOL </t>
    </r>
    <r>
      <rPr>
        <b/>
        <i/>
        <sz val="12"/>
        <rFont val="Calibri"/>
        <family val="2"/>
      </rPr>
      <t>(Grade Level 4-8)</t>
    </r>
  </si>
  <si>
    <r>
      <t xml:space="preserve">130 ESOL </t>
    </r>
    <r>
      <rPr>
        <b/>
        <i/>
        <sz val="12"/>
        <rFont val="Calibri"/>
        <family val="2"/>
      </rPr>
      <t>(Grade Level 9-12)</t>
    </r>
  </si>
  <si>
    <r>
      <t xml:space="preserve">300 Career Education </t>
    </r>
    <r>
      <rPr>
        <b/>
        <i/>
        <sz val="12"/>
        <rFont val="Calibri"/>
        <family val="2"/>
      </rPr>
      <t>(Grades 9-12)</t>
    </r>
  </si>
  <si>
    <r>
      <t>Dual Enrollment Instructional Materials Allocation (See footnote e</t>
    </r>
    <r>
      <rPr>
        <b/>
        <i/>
        <sz val="12"/>
        <rFont val="Calibri"/>
        <family val="2"/>
      </rPr>
      <t xml:space="preserve"> </t>
    </r>
    <r>
      <rPr>
        <b/>
        <sz val="12"/>
        <rFont val="Calibri"/>
        <family val="2"/>
      </rPr>
      <t xml:space="preserve">below) </t>
    </r>
  </si>
  <si>
    <r>
      <rPr>
        <b/>
        <sz val="12"/>
        <rFont val="Calibri"/>
        <family val="2"/>
      </rPr>
      <t xml:space="preserve">X             </t>
    </r>
    <r>
      <rPr>
        <b/>
        <u/>
        <sz val="12"/>
        <rFont val="Calibri"/>
        <family val="2"/>
      </rPr>
      <t>DCD</t>
    </r>
    <r>
      <rPr>
        <b/>
        <sz val="12"/>
        <rFont val="Calibri"/>
        <family val="2"/>
      </rPr>
      <t xml:space="preserve">            X</t>
    </r>
  </si>
  <si>
    <r>
      <t xml:space="preserve">Total </t>
    </r>
    <r>
      <rPr>
        <b/>
        <sz val="12"/>
        <color indexed="30"/>
        <rFont val="Calibri"/>
        <family val="2"/>
      </rPr>
      <t>*</t>
    </r>
  </si>
  <si>
    <t>Excess of Administrative Fees to be Allocated to Capital Expenditures</t>
  </si>
  <si>
    <t xml:space="preserve">District Cost Differential:   </t>
  </si>
  <si>
    <t xml:space="preserve">Base Student Allocation:   </t>
  </si>
  <si>
    <t>Oct 2014</t>
  </si>
  <si>
    <t>Feb 2015</t>
  </si>
  <si>
    <t xml:space="preserve">Total Additional FTE   </t>
  </si>
  <si>
    <t xml:space="preserve">Total Funded Weighted FTE   </t>
  </si>
  <si>
    <t xml:space="preserve">Additional Base Funds  </t>
  </si>
  <si>
    <t xml:space="preserve">Total Base Funding  </t>
  </si>
  <si>
    <t>Grade</t>
  </si>
  <si>
    <t>Level</t>
  </si>
  <si>
    <t>Matrix</t>
  </si>
  <si>
    <t>Guarantee</t>
  </si>
  <si>
    <t>Per Student</t>
  </si>
  <si>
    <t>in Section 1, cell e28 above:</t>
  </si>
  <si>
    <t xml:space="preserve">    ÷                    District's Total UFTE</t>
  </si>
  <si>
    <t>3A.   Divide school's Unweighted FTE (UFTE) total computed in Section 1, cell E28 above by the district's total UFTE to obtain school's</t>
  </si>
  <si>
    <t>3B.   Divide school's Weighted FTE (WFTE) total computed in Section 1, cell E41 above by the district's total WFTE to obtain school's</t>
  </si>
  <si>
    <t xml:space="preserve">          UFTE share.                Charter School UFTE: </t>
  </si>
  <si>
    <t xml:space="preserve">          WFTE share.              Charter School WFTE: </t>
  </si>
  <si>
    <t xml:space="preserve">    ÷                    District's Total WFTE</t>
  </si>
  <si>
    <t xml:space="preserve">        .748 Mills (UFTE share)</t>
  </si>
  <si>
    <t>ESE Applications Allocation</t>
  </si>
  <si>
    <t>9.    Declining Enrollment (WFTE share)</t>
  </si>
  <si>
    <t xml:space="preserve">Total Class Size Reduction Funds  </t>
  </si>
  <si>
    <t>(not including Add-On)</t>
  </si>
  <si>
    <r>
      <t xml:space="preserve">Total </t>
    </r>
    <r>
      <rPr>
        <b/>
        <sz val="12"/>
        <color indexed="30"/>
        <rFont val="Calibri"/>
        <family val="2"/>
      </rPr>
      <t xml:space="preserve">*   </t>
    </r>
  </si>
  <si>
    <t xml:space="preserve">9-12       </t>
  </si>
  <si>
    <t xml:space="preserve">4-8       </t>
  </si>
  <si>
    <t xml:space="preserve">PK - 3      </t>
  </si>
  <si>
    <t>Factors</t>
  </si>
  <si>
    <r>
      <rPr>
        <b/>
        <sz val="12"/>
        <rFont val="Calibri"/>
        <family val="2"/>
      </rPr>
      <t xml:space="preserve">  X   </t>
    </r>
    <r>
      <rPr>
        <b/>
        <u/>
        <sz val="12"/>
        <rFont val="Calibri"/>
        <family val="2"/>
      </rPr>
      <t>DCD</t>
    </r>
    <r>
      <rPr>
        <b/>
        <sz val="12"/>
        <rFont val="Calibri"/>
        <family val="2"/>
      </rPr>
      <t xml:space="preserve">   X</t>
    </r>
  </si>
  <si>
    <t>Average</t>
  </si>
  <si>
    <t>Impact Aide</t>
  </si>
  <si>
    <t>Exempt Property</t>
  </si>
  <si>
    <t xml:space="preserve">Revenue Estimate Worksheet: </t>
  </si>
  <si>
    <t>Revenue Estimate Worksheet: Boca Raton Charter School - 0054</t>
  </si>
  <si>
    <t>Revenue Estimate Worksheet: Daystar Academy of Excellence - 0642</t>
  </si>
  <si>
    <t>Revenue Estimate Worksheet: Academy for Positive Learning - 0664</t>
  </si>
  <si>
    <t>Revenue Estimate Worksheet: Inlet Grove Community High School - 1461</t>
  </si>
  <si>
    <t>Revenue Estimate Worksheet: South Tech Charter Academy - 1571</t>
  </si>
  <si>
    <t>Revenue Estimate Worksheet: Ed Venture Charter School - 2521</t>
  </si>
  <si>
    <t>Revenue Estimate Worksheet: Potentials Charter School - 2531</t>
  </si>
  <si>
    <t>Revenue Estimate Worksheet: Lakeside Academy - 2641</t>
  </si>
  <si>
    <t>Revenue Estimate Worksheet: Renaissance Learning Center - 2791</t>
  </si>
  <si>
    <t>Revenue Estimate Worksheet: Palm Beach Maritime Academy (K-8) - 2801</t>
  </si>
  <si>
    <t>Revenue Estimate Worksheet: Renaissance Learning Academy - 3083</t>
  </si>
  <si>
    <t>Revenue Estimate Worksheet: Believers Academy - 3400</t>
  </si>
  <si>
    <t>Revenue Estimate Worksheet: Western Academy Charter School - 2911</t>
  </si>
  <si>
    <t>Revenue Estimate Worksheet: Palm Beach School for Autism - 2941</t>
  </si>
  <si>
    <t>Revenue Estimate Worksheet: Golfstream Goodwill Transition to Life Academy - 3345</t>
  </si>
  <si>
    <t>Revenue Estimate Worksheet: Imagine Schools - Chancellor Campus - 3381</t>
  </si>
  <si>
    <t>Revenue Estimate Worksheet: Glades Academy - 3382</t>
  </si>
  <si>
    <t>Revenue Estimate Worksheet: Bright Futures Academy - 3385</t>
  </si>
  <si>
    <t>Revenue Estimate Worksheet: Toussaint L'ouverture High School for Arts &amp; Social Justice - 3386</t>
  </si>
  <si>
    <t>Revenue Estimate Worksheet: Seagull Academy for Independent Living - 3391</t>
  </si>
  <si>
    <t>Revenue Estimate Worksheet: Montessori Academy of Early Enrichment - 3394</t>
  </si>
  <si>
    <t>Revenue Estimate Worksheet: JFK Medical Center Charter School - 3395</t>
  </si>
  <si>
    <t>Revenue Estimate Worksheet: G-Star School of the Arts for Motion Pictures &amp; Television - 3396</t>
  </si>
  <si>
    <t>Revenue Estimate Worksheet: Everglades Preparatory Academy - 3398</t>
  </si>
  <si>
    <t>Revenue Estimate Worksheet: Quantum High School - 3401</t>
  </si>
  <si>
    <t>Revenue Estimate Worksheet: Somerset Academy Boca East - 3413</t>
  </si>
  <si>
    <t>Revenue Estimate Worksheet: Worthington High School - 3421</t>
  </si>
  <si>
    <t>Revenue Estimate Worksheet: Renaissance Charter School at West Palm Beach - 3431</t>
  </si>
  <si>
    <t>Revenue Estimate Worksheet: SouthTech Preparatory Academy - 3441</t>
  </si>
  <si>
    <t>Revenue Estimate Worksheet: Riviera Beach Maritime Academy - 3443</t>
  </si>
  <si>
    <t>Revenue Estimate Worksheet: Palm Beach Maritime Academy (High School) - 3924</t>
  </si>
  <si>
    <t>Revenue Estimate Worksheet: Ben Gamla Charter School - 3941</t>
  </si>
  <si>
    <t>Revenue Estimate Worksheet: Gardens School of Technology Arts - 3961</t>
  </si>
  <si>
    <t>Revenue Estimate Worksheet: Renaissance Charter School at Palms West - 4000</t>
  </si>
  <si>
    <t>Revenue Estimate Worksheet: Renaissance Charter School at Wellington - 4001</t>
  </si>
  <si>
    <t>Revenue Estimate Worksheet: Renaissance Charter School at Summit - 4002</t>
  </si>
  <si>
    <t>Revenue Estimate Worksheet: Belle Glade Excel Charter School - 4010</t>
  </si>
  <si>
    <t>Revenue Estimate Worksheet: Somerset Academy Canyons Middle School - 4012</t>
  </si>
  <si>
    <t>Revenue Estimate Worksheet: Somerset Academy Canyons High School - 4013</t>
  </si>
  <si>
    <t>Revenue Estimate Worksheet: Franklin Academy B - 4020</t>
  </si>
  <si>
    <t>Revenue Estimate Worksheet: Franklin Academy C - 4021</t>
  </si>
  <si>
    <t>Revenue Estimate Worksheet: Somerset Academy Boca Middle School - 4041</t>
  </si>
  <si>
    <t>Revenue Estimate Worksheet: Renaissance Charter School at Cypress - 4050</t>
  </si>
  <si>
    <t>Revenue Estimate Worksheet: Renaissance Charter School at Central Palm - 4051</t>
  </si>
  <si>
    <t>Revenue Estimate Worksheet: Franklin Academy D - 4061</t>
  </si>
  <si>
    <t>Revenue Estimate Worksheet: Eagle Arts Academy - 4072</t>
  </si>
  <si>
    <t>School District:</t>
  </si>
  <si>
    <t>District Funding</t>
  </si>
  <si>
    <t>0.748 Discretionary Local Effort</t>
  </si>
  <si>
    <t>0.748 Mills Compression</t>
  </si>
  <si>
    <t>Reading Allocation</t>
  </si>
  <si>
    <t>Instructional Materials</t>
  </si>
  <si>
    <t>Funding Per FTE</t>
  </si>
  <si>
    <t>Virtual Education Contribution Per FTE</t>
  </si>
  <si>
    <t>Total Funding Per FTE</t>
  </si>
  <si>
    <t>October 2014 FTE</t>
  </si>
  <si>
    <t>February 2015 FTE</t>
  </si>
  <si>
    <t>Total FTE</t>
  </si>
  <si>
    <t>Total Virtual Funding</t>
  </si>
  <si>
    <t>Total Virtual Funding net of Completion Factor</t>
  </si>
  <si>
    <t>Less: Administrative Fee (5% for Virtual)</t>
  </si>
  <si>
    <t>Revenue Estimate Worksheet: Florida Virtual Academy @ Palm Beach - 4040</t>
  </si>
  <si>
    <t>Based on the 2015-16 FEFP Second Calculation</t>
  </si>
  <si>
    <t>Base FEFP Funding</t>
  </si>
  <si>
    <t>District Total Unweighted FTE</t>
  </si>
  <si>
    <t>State Funded Dicretionary Contribution</t>
  </si>
  <si>
    <t>(a)</t>
  </si>
  <si>
    <t>(a) / (b)</t>
  </si>
  <si>
    <t>Estimated Completion Factor - Based on K-12 state-wide average</t>
  </si>
  <si>
    <t>Based on the 2015-16 FEFP 2nd Calculation</t>
  </si>
  <si>
    <t>Totals non-virtual schools</t>
  </si>
  <si>
    <t>Virtual schools ($5,476.28/FTE)</t>
  </si>
  <si>
    <t>Totals all schools</t>
  </si>
  <si>
    <t xml:space="preserve">          UFTE share.          Charter School UFTE: </t>
  </si>
  <si>
    <t>School #</t>
  </si>
  <si>
    <t>Description</t>
  </si>
  <si>
    <t>0054</t>
  </si>
  <si>
    <t>0664</t>
  </si>
  <si>
    <t>1461</t>
  </si>
  <si>
    <t>1571</t>
  </si>
  <si>
    <t>2521</t>
  </si>
  <si>
    <t>2531</t>
  </si>
  <si>
    <t>2641</t>
  </si>
  <si>
    <t>2791</t>
  </si>
  <si>
    <t>2801</t>
  </si>
  <si>
    <t>2911</t>
  </si>
  <si>
    <t>2941</t>
  </si>
  <si>
    <t>3083</t>
  </si>
  <si>
    <t>3345</t>
  </si>
  <si>
    <t>3381</t>
  </si>
  <si>
    <t>3382</t>
  </si>
  <si>
    <t>3385</t>
  </si>
  <si>
    <t>3386</t>
  </si>
  <si>
    <t>3391</t>
  </si>
  <si>
    <t>3394</t>
  </si>
  <si>
    <t>3395</t>
  </si>
  <si>
    <t>3396</t>
  </si>
  <si>
    <t>3398</t>
  </si>
  <si>
    <t>3400</t>
  </si>
  <si>
    <t>3401</t>
  </si>
  <si>
    <t>3413</t>
  </si>
  <si>
    <t>3421</t>
  </si>
  <si>
    <t>3431</t>
  </si>
  <si>
    <t>3443</t>
  </si>
  <si>
    <t>3941</t>
  </si>
  <si>
    <t>3961</t>
  </si>
  <si>
    <t>3971</t>
  </si>
  <si>
    <t>4001</t>
  </si>
  <si>
    <t>4040</t>
  </si>
  <si>
    <t>Net payments</t>
  </si>
  <si>
    <t>Revenue Estimate Worksheet: Mavericks High School at Palm Springs - 3971</t>
  </si>
  <si>
    <t>Palm Beach County Charter Schools</t>
  </si>
  <si>
    <t>Sorted by Dept Number</t>
  </si>
  <si>
    <t>Sorted by School Name</t>
  </si>
  <si>
    <t>Dept #</t>
  </si>
  <si>
    <t>Charter School Name</t>
  </si>
  <si>
    <t>Boca Raton Charter School</t>
  </si>
  <si>
    <t>Academy for Positive Learning</t>
  </si>
  <si>
    <t>Believers Academy</t>
  </si>
  <si>
    <t>4010</t>
  </si>
  <si>
    <t>Belle Glade Excel CS</t>
  </si>
  <si>
    <t>Inlet Grove Community High School</t>
  </si>
  <si>
    <t>Ben Gamla Charter School</t>
  </si>
  <si>
    <t>South Tech Charter Academy</t>
  </si>
  <si>
    <t>Ed Venture</t>
  </si>
  <si>
    <t>Bright Futures Academy</t>
  </si>
  <si>
    <t>Potentials Charter School</t>
  </si>
  <si>
    <t>Lakeside Academy</t>
  </si>
  <si>
    <t>4072</t>
  </si>
  <si>
    <t>Eagle Arts Academy</t>
  </si>
  <si>
    <t>Renaissance Learning Center</t>
  </si>
  <si>
    <t>Palm Beach Maritime Academy</t>
  </si>
  <si>
    <t>Everglades Preparatory Academy</t>
  </si>
  <si>
    <t>Western Academy Charter School</t>
  </si>
  <si>
    <t>Florida Virtual Academy @ PBC</t>
  </si>
  <si>
    <t>Palm Beach School for Autism</t>
  </si>
  <si>
    <t>4020</t>
  </si>
  <si>
    <t>Franklin Academy B</t>
  </si>
  <si>
    <t>Renaissance Learning Academy</t>
  </si>
  <si>
    <t>4021</t>
  </si>
  <si>
    <t>Franklin Academy C</t>
  </si>
  <si>
    <t>Gulfstream Goodwill Transition to Life Academy</t>
  </si>
  <si>
    <t>4061</t>
  </si>
  <si>
    <t>Franklin Academy D</t>
  </si>
  <si>
    <t>Imagine Schools - Chancellor Campus</t>
  </si>
  <si>
    <t>Gardens School of Technology Arts</t>
  </si>
  <si>
    <t xml:space="preserve">Glades Academy </t>
  </si>
  <si>
    <t>G-Star School of the Arts for Motion Pictures and Television</t>
  </si>
  <si>
    <t>Toussaint L'Ouverture High School for Arts &amp; Social Justice</t>
  </si>
  <si>
    <t>Seagull Academy for Independent Living</t>
  </si>
  <si>
    <t>Montessori Academy of Early Enrichment</t>
  </si>
  <si>
    <t>JFK Medical Center Charter School</t>
  </si>
  <si>
    <t>4037</t>
  </si>
  <si>
    <t xml:space="preserve">Learning Path Academy </t>
  </si>
  <si>
    <t>Mavericks High School at Palm Springs</t>
  </si>
  <si>
    <t>Quantum High School</t>
  </si>
  <si>
    <t>Somerset Academy Boca</t>
  </si>
  <si>
    <t>Worthington High School</t>
  </si>
  <si>
    <t>3924</t>
  </si>
  <si>
    <t>Palm Beach Maritime Academy HS</t>
  </si>
  <si>
    <t>Renaissance Charter School at WPB</t>
  </si>
  <si>
    <t>3441</t>
  </si>
  <si>
    <t>South Tech Preparatory Academy (Middle School)</t>
  </si>
  <si>
    <t>Riviera Beach Maritime Academy</t>
  </si>
  <si>
    <t>4051</t>
  </si>
  <si>
    <t>Renaissance Charter School at Central Palm</t>
  </si>
  <si>
    <t>4050</t>
  </si>
  <si>
    <t>Renaissance Charter School at Cypress</t>
  </si>
  <si>
    <t>4000</t>
  </si>
  <si>
    <t>Renaissance Charter School at Palms West</t>
  </si>
  <si>
    <t>4002</t>
  </si>
  <si>
    <t xml:space="preserve">Renaissance Charter School at Summit </t>
  </si>
  <si>
    <t>Renaissance Charter School at Wellington</t>
  </si>
  <si>
    <t>4012</t>
  </si>
  <si>
    <t xml:space="preserve">Somerset Academy Canyons Middle School </t>
  </si>
  <si>
    <t>4013</t>
  </si>
  <si>
    <t xml:space="preserve">Somerset Academy Canyons High School </t>
  </si>
  <si>
    <t>4041</t>
  </si>
  <si>
    <t xml:space="preserve">Somerset Academy Boca Middle School </t>
  </si>
  <si>
    <t>School Name</t>
  </si>
  <si>
    <t>Toussaint L'Ouverture High School</t>
  </si>
  <si>
    <t xml:space="preserve">G-Star School of the Arts </t>
  </si>
  <si>
    <t>Gulfstream Goodwill Life Academy</t>
  </si>
  <si>
    <t>South Tech Preparatory Academy (MS)</t>
  </si>
  <si>
    <t>Revenue Estimate Worksheet: All Charter Schools</t>
  </si>
  <si>
    <t>Adult/Ed</t>
  </si>
  <si>
    <t>School Police</t>
  </si>
  <si>
    <t>AT&amp;T</t>
  </si>
  <si>
    <t>Avaya</t>
  </si>
  <si>
    <t>Utilities</t>
  </si>
  <si>
    <t>Net</t>
  </si>
  <si>
    <t>Charter schools should contact their school district sponsor regarding eligible FTE. Please note that “Number of FTE” is NOT equivalent to number of students enrolled in these courses or programs. Please refer to footnote (a) below.</t>
  </si>
  <si>
    <t>Revenue Estimate Worksheet: University Preparatory Academy Palm Beach - 4080</t>
  </si>
  <si>
    <t>Enrollment</t>
  </si>
  <si>
    <t>Review</t>
  </si>
  <si>
    <t>Based on 2015-16 FEFP 2nd Calculation</t>
  </si>
  <si>
    <t>August 2015 - FY 2016 Charter School FTE Payment</t>
  </si>
  <si>
    <t>WPB-132173</t>
  </si>
  <si>
    <t>WPB-132174</t>
  </si>
  <si>
    <t>WPB-132175</t>
  </si>
  <si>
    <t>WPB-132176</t>
  </si>
  <si>
    <t>WPB-132707</t>
  </si>
  <si>
    <t>WPB-132595</t>
  </si>
  <si>
    <t>WPB-132708</t>
  </si>
  <si>
    <t>PY Adj</t>
  </si>
  <si>
    <t>Adjustment</t>
  </si>
  <si>
    <t>Total current month's FTE payment amount per Consolidated tab</t>
  </si>
  <si>
    <t>Difference - Daystar Academy of Excellence</t>
  </si>
  <si>
    <t>4081</t>
  </si>
  <si>
    <t>Florida Futures Academy - North Campus</t>
  </si>
  <si>
    <t>Revenue Estimate Worksheet: Florida Futures Academy - North Campus - 4081</t>
  </si>
  <si>
    <t>WPB-xxxxxx</t>
  </si>
  <si>
    <t>Total adjustments to FTE pmt</t>
  </si>
  <si>
    <t xml:space="preserve">amended by chapter 2015-232, Laws of Florida.  </t>
  </si>
  <si>
    <t xml:space="preserve">Reallocation and Restoration as required by section 1003.03(4), FS, as </t>
  </si>
  <si>
    <t>FTE Aug 15</t>
  </si>
  <si>
    <t>PY Adj - Final adjustments to 2014-15 Class Size Operating Categorical</t>
  </si>
</sst>
</file>

<file path=xl/styles.xml><?xml version="1.0" encoding="utf-8"?>
<styleSheet xmlns="http://schemas.openxmlformats.org/spreadsheetml/2006/main" xmlns:mc="http://schemas.openxmlformats.org/markup-compatibility/2006" xmlns:x14ac="http://schemas.microsoft.com/office/spreadsheetml/2009/9/ac" mc:Ignorable="x14ac">
  <numFmts count="18">
    <numFmt numFmtId="7" formatCode="&quot;$&quot;#,##0.00_);\(&quot;$&quot;#,##0.00\)"/>
    <numFmt numFmtId="41" formatCode="_(* #,##0_);_(* \(#,##0\);_(* &quot;-&quot;_);_(@_)"/>
    <numFmt numFmtId="44" formatCode="_(&quot;$&quot;* #,##0.00_);_(&quot;$&quot;* \(#,##0.00\);_(&quot;$&quot;* &quot;-&quot;??_);_(@_)"/>
    <numFmt numFmtId="43" formatCode="_(* #,##0.00_);_(* \(#,##0.00\);_(* &quot;-&quot;??_);_(@_)"/>
    <numFmt numFmtId="165" formatCode="_-&quot;$&quot;* #,##0.00_-;\-&quot;$&quot;* #,##0.00_-;_-&quot;$&quot;* &quot;-&quot;??_-;_-@_-"/>
    <numFmt numFmtId="166" formatCode="_-* #,##0.00_-;\-* #,##0.00_-;_-* &quot;-&quot;??_-;_-@_-"/>
    <numFmt numFmtId="168" formatCode="0.0000%"/>
    <numFmt numFmtId="169" formatCode="#,##0.0000"/>
    <numFmt numFmtId="171" formatCode="0.000"/>
    <numFmt numFmtId="172" formatCode="0.0000"/>
    <numFmt numFmtId="173" formatCode="_-&quot;$&quot;* #,##0_-;\-&quot;$&quot;* #,##0_-;_-&quot;$&quot;* &quot;-&quot;??_-;_-@_-"/>
    <numFmt numFmtId="174" formatCode="0."/>
    <numFmt numFmtId="192" formatCode="#,##0.0000\ \ \ _);\(#,##0.0000\)"/>
    <numFmt numFmtId="193" formatCode="_(* #,##0.0000_);_(* \(#,##0.0000\);_(* &quot;-&quot;????_);_(@_)"/>
    <numFmt numFmtId="195" formatCode="#,##0.0000\ \ \ \ \ \ \ \ \ \ _);\(#,##0.0000\ \ \ \ \ \ \ \ \ \ \)"/>
    <numFmt numFmtId="197" formatCode="#,##0.00\ \ \ \ _);\(#,##0.00\)"/>
    <numFmt numFmtId="198" formatCode="#,##0._);\(#,##0.\)"/>
    <numFmt numFmtId="199" formatCode="#,##0;[Red]\(#,##0\)"/>
  </numFmts>
  <fonts count="37" x14ac:knownFonts="1">
    <font>
      <sz val="10"/>
      <name val="Arial"/>
    </font>
    <font>
      <sz val="10"/>
      <name val="Arial"/>
      <family val="2"/>
    </font>
    <font>
      <sz val="8"/>
      <name val="Arial"/>
      <family val="2"/>
    </font>
    <font>
      <b/>
      <sz val="12"/>
      <name val="Calibri"/>
      <family val="2"/>
    </font>
    <font>
      <b/>
      <i/>
      <sz val="12"/>
      <name val="Calibri"/>
      <family val="2"/>
    </font>
    <font>
      <b/>
      <u/>
      <sz val="12"/>
      <name val="Calibri"/>
      <family val="2"/>
    </font>
    <font>
      <b/>
      <sz val="12"/>
      <color indexed="30"/>
      <name val="Calibri"/>
      <family val="2"/>
    </font>
    <font>
      <sz val="9"/>
      <color indexed="81"/>
      <name val="Tahoma"/>
      <family val="2"/>
    </font>
    <font>
      <b/>
      <sz val="9"/>
      <color indexed="81"/>
      <name val="Tahoma"/>
      <family val="2"/>
    </font>
    <font>
      <sz val="11"/>
      <color theme="1"/>
      <name val="Calibri"/>
      <family val="2"/>
      <scheme val="minor"/>
    </font>
    <font>
      <b/>
      <sz val="16"/>
      <name val="Calibri"/>
      <family val="2"/>
      <scheme val="minor"/>
    </font>
    <font>
      <b/>
      <sz val="12"/>
      <name val="Calibri"/>
      <family val="2"/>
      <scheme val="minor"/>
    </font>
    <font>
      <b/>
      <sz val="12"/>
      <color indexed="12"/>
      <name val="Calibri"/>
      <family val="2"/>
      <scheme val="minor"/>
    </font>
    <font>
      <sz val="12"/>
      <name val="Calibri"/>
      <family val="2"/>
      <scheme val="minor"/>
    </font>
    <font>
      <sz val="10"/>
      <name val="Calibri"/>
      <family val="2"/>
      <scheme val="minor"/>
    </font>
    <font>
      <b/>
      <sz val="10"/>
      <name val="Calibri"/>
      <family val="2"/>
      <scheme val="minor"/>
    </font>
    <font>
      <b/>
      <sz val="12"/>
      <color rgb="FF00B050"/>
      <name val="Calibri"/>
      <family val="2"/>
      <scheme val="minor"/>
    </font>
    <font>
      <b/>
      <sz val="12"/>
      <color rgb="FFFF0000"/>
      <name val="Calibri"/>
      <family val="2"/>
      <scheme val="minor"/>
    </font>
    <font>
      <b/>
      <sz val="12"/>
      <color indexed="10"/>
      <name val="Calibri"/>
      <family val="2"/>
      <scheme val="minor"/>
    </font>
    <font>
      <b/>
      <sz val="12"/>
      <color indexed="8"/>
      <name val="Calibri"/>
      <family val="2"/>
      <scheme val="minor"/>
    </font>
    <font>
      <b/>
      <sz val="12"/>
      <color rgb="FF0000FF"/>
      <name val="Calibri"/>
      <family val="2"/>
      <scheme val="minor"/>
    </font>
    <font>
      <b/>
      <u/>
      <sz val="12"/>
      <name val="Calibri"/>
      <family val="2"/>
      <scheme val="minor"/>
    </font>
    <font>
      <i/>
      <sz val="12"/>
      <name val="Calibri"/>
      <family val="2"/>
      <scheme val="minor"/>
    </font>
    <font>
      <b/>
      <sz val="12"/>
      <color theme="0"/>
      <name val="Calibri"/>
      <family val="2"/>
      <scheme val="minor"/>
    </font>
    <font>
      <sz val="12"/>
      <color rgb="FF0000FF"/>
      <name val="Calibri"/>
      <family val="2"/>
      <scheme val="minor"/>
    </font>
    <font>
      <b/>
      <sz val="12"/>
      <color rgb="FF0000FF"/>
      <name val="Times New Roman"/>
      <family val="1"/>
    </font>
    <font>
      <sz val="12"/>
      <color theme="1"/>
      <name val="Calibri"/>
      <family val="2"/>
      <scheme val="minor"/>
    </font>
    <font>
      <b/>
      <sz val="12"/>
      <color theme="1"/>
      <name val="Calibri"/>
      <family val="2"/>
      <scheme val="minor"/>
    </font>
    <font>
      <sz val="10"/>
      <color theme="1"/>
      <name val="Calibri"/>
      <family val="2"/>
      <scheme val="minor"/>
    </font>
    <font>
      <b/>
      <sz val="10"/>
      <color rgb="FF0000FF"/>
      <name val="Calibri"/>
      <family val="2"/>
      <scheme val="minor"/>
    </font>
    <font>
      <b/>
      <sz val="11"/>
      <color indexed="12"/>
      <name val="Calibri"/>
      <family val="2"/>
      <scheme val="minor"/>
    </font>
    <font>
      <b/>
      <sz val="11"/>
      <name val="Calibri"/>
      <family val="2"/>
      <scheme val="minor"/>
    </font>
    <font>
      <b/>
      <i/>
      <sz val="10"/>
      <name val="Calibri"/>
      <family val="2"/>
      <scheme val="minor"/>
    </font>
    <font>
      <b/>
      <u/>
      <sz val="10"/>
      <name val="Calibri"/>
      <family val="2"/>
      <scheme val="minor"/>
    </font>
    <font>
      <b/>
      <sz val="10"/>
      <color rgb="FFFF0000"/>
      <name val="Calibri"/>
      <family val="2"/>
      <scheme val="minor"/>
    </font>
    <font>
      <sz val="8"/>
      <color rgb="FFFF0000"/>
      <name val="Calibri"/>
      <family val="2"/>
      <scheme val="minor"/>
    </font>
    <font>
      <sz val="8"/>
      <color indexed="10"/>
      <name val="Calibri"/>
      <family val="2"/>
      <scheme val="minor"/>
    </font>
  </fonts>
  <fills count="8">
    <fill>
      <patternFill patternType="none"/>
    </fill>
    <fill>
      <patternFill patternType="gray125"/>
    </fill>
    <fill>
      <patternFill patternType="solid">
        <fgColor rgb="FFFFFF99"/>
        <bgColor indexed="64"/>
      </patternFill>
    </fill>
    <fill>
      <patternFill patternType="solid">
        <fgColor rgb="FFFFFF00"/>
        <bgColor indexed="64"/>
      </patternFill>
    </fill>
    <fill>
      <patternFill patternType="solid">
        <fgColor theme="6" tint="0.39997558519241921"/>
        <bgColor indexed="64"/>
      </patternFill>
    </fill>
    <fill>
      <patternFill patternType="solid">
        <fgColor theme="0" tint="-0.14999847407452621"/>
        <bgColor indexed="64"/>
      </patternFill>
    </fill>
    <fill>
      <patternFill patternType="solid">
        <fgColor theme="5" tint="0.59999389629810485"/>
        <bgColor indexed="64"/>
      </patternFill>
    </fill>
    <fill>
      <patternFill patternType="solid">
        <fgColor theme="1"/>
        <bgColor indexed="64"/>
      </patternFill>
    </fill>
  </fills>
  <borders count="20">
    <border>
      <left/>
      <right/>
      <top/>
      <bottom/>
      <diagonal/>
    </border>
    <border>
      <left/>
      <right/>
      <top/>
      <bottom style="thin">
        <color indexed="64"/>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style="medium">
        <color indexed="64"/>
      </left>
      <right/>
      <top/>
      <bottom/>
      <diagonal/>
    </border>
    <border>
      <left/>
      <right/>
      <top/>
      <bottom style="double">
        <color indexed="64"/>
      </bottom>
      <diagonal/>
    </border>
    <border>
      <left/>
      <right/>
      <top style="thin">
        <color indexed="64"/>
      </top>
      <bottom style="double">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bottom/>
      <diagonal/>
    </border>
    <border>
      <left/>
      <right/>
      <top style="thin">
        <color indexed="64"/>
      </top>
      <bottom style="medium">
        <color indexed="64"/>
      </bottom>
      <diagonal/>
    </border>
    <border>
      <left/>
      <right/>
      <top style="medium">
        <color indexed="64"/>
      </top>
      <bottom style="thin">
        <color indexed="64"/>
      </bottom>
      <diagonal/>
    </border>
  </borders>
  <cellStyleXfs count="10">
    <xf numFmtId="0" fontId="0" fillId="0" borderId="0"/>
    <xf numFmtId="43" fontId="1" fillId="0" borderId="0" applyFont="0" applyFill="0" applyBorder="0" applyAlignment="0" applyProtection="0"/>
    <xf numFmtId="43" fontId="1" fillId="0" borderId="0" applyFont="0" applyFill="0" applyBorder="0" applyAlignment="0" applyProtection="0"/>
    <xf numFmtId="43" fontId="9" fillId="0" borderId="0" applyFont="0" applyFill="0" applyBorder="0" applyAlignment="0" applyProtection="0"/>
    <xf numFmtId="166" fontId="1" fillId="0" borderId="0" applyFont="0" applyFill="0" applyBorder="0" applyAlignment="0" applyProtection="0"/>
    <xf numFmtId="44" fontId="9" fillId="0" borderId="0" applyFont="0" applyFill="0" applyBorder="0" applyAlignment="0" applyProtection="0"/>
    <xf numFmtId="165" fontId="1" fillId="0" borderId="0" applyFont="0" applyFill="0" applyBorder="0" applyAlignment="0" applyProtection="0"/>
    <xf numFmtId="0" fontId="1" fillId="0" borderId="0"/>
    <xf numFmtId="0" fontId="9" fillId="0" borderId="0"/>
    <xf numFmtId="9" fontId="9" fillId="0" borderId="0" applyFont="0" applyFill="0" applyBorder="0" applyAlignment="0" applyProtection="0"/>
  </cellStyleXfs>
  <cellXfs count="584">
    <xf numFmtId="0" fontId="0" fillId="0" borderId="0" xfId="0"/>
    <xf numFmtId="0" fontId="10" fillId="0" borderId="0" xfId="0" quotePrefix="1" applyFont="1" applyAlignment="1">
      <alignment horizontal="left"/>
    </xf>
    <xf numFmtId="0" fontId="10" fillId="0" borderId="0" xfId="0" applyFont="1" applyAlignment="1"/>
    <xf numFmtId="0" fontId="11" fillId="0" borderId="0" xfId="0" quotePrefix="1" applyFont="1" applyAlignment="1">
      <alignment horizontal="left"/>
    </xf>
    <xf numFmtId="0" fontId="11" fillId="0" borderId="0" xfId="0" applyFont="1" applyAlignment="1"/>
    <xf numFmtId="4" fontId="12" fillId="0" borderId="0" xfId="0" applyNumberFormat="1" applyFont="1" applyAlignment="1"/>
    <xf numFmtId="4" fontId="12" fillId="2" borderId="0" xfId="0" applyNumberFormat="1" applyFont="1" applyFill="1" applyAlignment="1"/>
    <xf numFmtId="4" fontId="12" fillId="2" borderId="0" xfId="0" applyNumberFormat="1" applyFont="1" applyFill="1" applyAlignment="1">
      <alignment horizontal="left"/>
    </xf>
    <xf numFmtId="0" fontId="13" fillId="0" borderId="0" xfId="0" applyFont="1" applyAlignment="1">
      <alignment horizontal="center"/>
    </xf>
    <xf numFmtId="7" fontId="14" fillId="0" borderId="0" xfId="0" applyNumberFormat="1" applyFont="1" applyBorder="1" applyAlignment="1">
      <alignment horizontal="center"/>
    </xf>
    <xf numFmtId="171" fontId="11" fillId="0" borderId="0" xfId="0" applyNumberFormat="1" applyFont="1" applyBorder="1" applyAlignment="1">
      <alignment wrapText="1"/>
    </xf>
    <xf numFmtId="4" fontId="11" fillId="0" borderId="0" xfId="0" applyNumberFormat="1" applyFont="1" applyBorder="1" applyAlignment="1">
      <alignment horizontal="center" wrapText="1"/>
    </xf>
    <xf numFmtId="165" fontId="11" fillId="0" borderId="0" xfId="6" applyFont="1" applyBorder="1" applyAlignment="1">
      <alignment horizontal="center" wrapText="1"/>
    </xf>
    <xf numFmtId="0" fontId="13" fillId="2" borderId="0" xfId="0" applyFont="1" applyFill="1" applyAlignment="1">
      <alignment horizontal="center"/>
    </xf>
    <xf numFmtId="7" fontId="14" fillId="2" borderId="0" xfId="0" applyNumberFormat="1" applyFont="1" applyFill="1" applyBorder="1" applyAlignment="1">
      <alignment horizontal="center"/>
    </xf>
    <xf numFmtId="171" fontId="11" fillId="2" borderId="0" xfId="0" applyNumberFormat="1" applyFont="1" applyFill="1" applyBorder="1" applyAlignment="1">
      <alignment wrapText="1"/>
    </xf>
    <xf numFmtId="4" fontId="11" fillId="2" borderId="0" xfId="0" applyNumberFormat="1" applyFont="1" applyFill="1" applyBorder="1" applyAlignment="1">
      <alignment horizontal="center" wrapText="1"/>
    </xf>
    <xf numFmtId="165" fontId="11" fillId="2" borderId="0" xfId="6" applyFont="1" applyFill="1" applyBorder="1" applyAlignment="1">
      <alignment horizontal="center" wrapText="1"/>
    </xf>
    <xf numFmtId="4" fontId="11" fillId="0" borderId="1" xfId="0" applyNumberFormat="1" applyFont="1" applyBorder="1" applyAlignment="1">
      <alignment horizontal="center" wrapText="1"/>
    </xf>
    <xf numFmtId="165" fontId="11" fillId="0" borderId="1" xfId="6" applyFont="1" applyBorder="1" applyAlignment="1">
      <alignment horizontal="center" wrapText="1"/>
    </xf>
    <xf numFmtId="4" fontId="11" fillId="2" borderId="1" xfId="0" applyNumberFormat="1" applyFont="1" applyFill="1" applyBorder="1" applyAlignment="1">
      <alignment horizontal="center" wrapText="1"/>
    </xf>
    <xf numFmtId="165" fontId="15" fillId="2" borderId="1" xfId="6" applyFont="1" applyFill="1" applyBorder="1" applyAlignment="1">
      <alignment horizontal="center" wrapText="1"/>
    </xf>
    <xf numFmtId="4" fontId="11" fillId="0" borderId="1" xfId="0" quotePrefix="1" applyNumberFormat="1" applyFont="1" applyBorder="1" applyAlignment="1">
      <alignment horizontal="center"/>
    </xf>
    <xf numFmtId="165" fontId="11" fillId="0" borderId="1" xfId="6" quotePrefix="1" applyFont="1" applyBorder="1" applyAlignment="1">
      <alignment horizontal="center"/>
    </xf>
    <xf numFmtId="4" fontId="11" fillId="2" borderId="1" xfId="0" quotePrefix="1" applyNumberFormat="1" applyFont="1" applyFill="1" applyBorder="1" applyAlignment="1">
      <alignment horizontal="center"/>
    </xf>
    <xf numFmtId="165" fontId="11" fillId="2" borderId="1" xfId="6" quotePrefix="1" applyFont="1" applyFill="1" applyBorder="1" applyAlignment="1">
      <alignment horizontal="center"/>
    </xf>
    <xf numFmtId="173" fontId="11" fillId="0" borderId="0" xfId="6" applyNumberFormat="1" applyFont="1" applyBorder="1" applyAlignment="1">
      <alignment horizontal="center"/>
    </xf>
    <xf numFmtId="173" fontId="11" fillId="2" borderId="0" xfId="6" applyNumberFormat="1" applyFont="1" applyFill="1" applyBorder="1" applyAlignment="1">
      <alignment horizontal="center"/>
    </xf>
    <xf numFmtId="0" fontId="11" fillId="0" borderId="0" xfId="0" applyFont="1" applyBorder="1" applyAlignment="1">
      <alignment horizontal="right"/>
    </xf>
    <xf numFmtId="2" fontId="11" fillId="0" borderId="0" xfId="0" applyNumberFormat="1" applyFont="1" applyBorder="1" applyAlignment="1">
      <alignment horizontal="center"/>
    </xf>
    <xf numFmtId="0" fontId="11" fillId="2" borderId="0" xfId="0" applyFont="1" applyFill="1" applyBorder="1" applyAlignment="1">
      <alignment horizontal="right"/>
    </xf>
    <xf numFmtId="2" fontId="16" fillId="2" borderId="0" xfId="0" applyNumberFormat="1" applyFont="1" applyFill="1" applyBorder="1" applyAlignment="1">
      <alignment horizontal="center"/>
    </xf>
    <xf numFmtId="2" fontId="11" fillId="2" borderId="0" xfId="0" applyNumberFormat="1" applyFont="1" applyFill="1" applyBorder="1" applyAlignment="1">
      <alignment horizontal="center"/>
    </xf>
    <xf numFmtId="165" fontId="15" fillId="0" borderId="1" xfId="6" applyFont="1" applyBorder="1" applyAlignment="1">
      <alignment horizontal="center" wrapText="1"/>
    </xf>
    <xf numFmtId="172" fontId="11" fillId="0" borderId="0" xfId="0" applyNumberFormat="1" applyFont="1" applyFill="1" applyBorder="1" applyAlignment="1">
      <alignment horizontal="right"/>
    </xf>
    <xf numFmtId="0" fontId="11" fillId="2" borderId="0" xfId="0" applyFont="1" applyFill="1" applyBorder="1" applyAlignment="1">
      <alignment horizontal="right"/>
    </xf>
    <xf numFmtId="172" fontId="11" fillId="2" borderId="0" xfId="0" applyNumberFormat="1" applyFont="1" applyFill="1" applyBorder="1" applyAlignment="1">
      <alignment horizontal="right"/>
    </xf>
    <xf numFmtId="172" fontId="16" fillId="0" borderId="0" xfId="0" applyNumberFormat="1" applyFont="1" applyFill="1" applyBorder="1" applyAlignment="1">
      <alignment horizontal="right"/>
    </xf>
    <xf numFmtId="172" fontId="16" fillId="2" borderId="0" xfId="0" applyNumberFormat="1" applyFont="1" applyFill="1" applyBorder="1" applyAlignment="1">
      <alignment horizontal="right"/>
    </xf>
    <xf numFmtId="0" fontId="11" fillId="0" borderId="1" xfId="0" applyFont="1" applyBorder="1" applyAlignment="1"/>
    <xf numFmtId="0" fontId="11" fillId="2" borderId="1" xfId="0" applyFont="1" applyFill="1" applyBorder="1" applyAlignment="1"/>
    <xf numFmtId="0" fontId="11" fillId="0" borderId="0" xfId="0" applyFont="1" applyBorder="1" applyAlignment="1">
      <alignment horizontal="center"/>
    </xf>
    <xf numFmtId="0" fontId="11" fillId="0" borderId="0" xfId="0" applyFont="1" applyAlignment="1">
      <alignment horizontal="center"/>
    </xf>
    <xf numFmtId="0" fontId="11" fillId="2" borderId="0" xfId="0" applyFont="1" applyFill="1" applyBorder="1" applyAlignment="1">
      <alignment horizontal="center"/>
    </xf>
    <xf numFmtId="0" fontId="11" fillId="2" borderId="0" xfId="0" applyFont="1" applyFill="1" applyAlignment="1">
      <alignment horizontal="center"/>
    </xf>
    <xf numFmtId="0" fontId="11" fillId="0" borderId="0" xfId="0" quotePrefix="1" applyFont="1" applyAlignment="1">
      <alignment horizontal="center"/>
    </xf>
    <xf numFmtId="0" fontId="11" fillId="2" borderId="0" xfId="0" quotePrefix="1" applyFont="1" applyFill="1" applyAlignment="1">
      <alignment horizontal="center"/>
    </xf>
    <xf numFmtId="4" fontId="16" fillId="2" borderId="1" xfId="0" applyNumberFormat="1" applyFont="1" applyFill="1" applyBorder="1" applyAlignment="1">
      <alignment horizontal="center"/>
    </xf>
    <xf numFmtId="0" fontId="13" fillId="0" borderId="0" xfId="0" quotePrefix="1" applyFont="1" applyBorder="1" applyAlignment="1">
      <alignment horizontal="center"/>
    </xf>
    <xf numFmtId="169" fontId="16" fillId="2" borderId="1" xfId="0" applyNumberFormat="1" applyFont="1" applyFill="1" applyBorder="1" applyAlignment="1">
      <alignment horizontal="center"/>
    </xf>
    <xf numFmtId="0" fontId="13" fillId="0" borderId="1" xfId="0" quotePrefix="1" applyFont="1" applyBorder="1" applyAlignment="1">
      <alignment horizontal="center"/>
    </xf>
    <xf numFmtId="4" fontId="11" fillId="0" borderId="0" xfId="0" quotePrefix="1" applyNumberFormat="1" applyFont="1" applyAlignment="1">
      <alignment horizontal="center"/>
    </xf>
    <xf numFmtId="4" fontId="11" fillId="2" borderId="0" xfId="0" quotePrefix="1" applyNumberFormat="1" applyFont="1" applyFill="1" applyAlignment="1">
      <alignment horizontal="center"/>
    </xf>
    <xf numFmtId="0" fontId="11" fillId="2" borderId="0" xfId="0" applyFont="1" applyFill="1" applyAlignment="1">
      <alignment horizontal="left"/>
    </xf>
    <xf numFmtId="0" fontId="11" fillId="0" borderId="0" xfId="0" applyFont="1" applyAlignment="1">
      <alignment horizontal="center"/>
    </xf>
    <xf numFmtId="0" fontId="11" fillId="0" borderId="0" xfId="0" applyFont="1" applyAlignment="1">
      <alignment horizontal="right"/>
    </xf>
    <xf numFmtId="172" fontId="11" fillId="0" borderId="0" xfId="0" applyNumberFormat="1" applyFont="1" applyBorder="1" applyAlignment="1">
      <alignment horizontal="center"/>
    </xf>
    <xf numFmtId="4" fontId="11" fillId="3" borderId="0" xfId="0" applyNumberFormat="1" applyFont="1" applyFill="1" applyAlignment="1">
      <alignment horizontal="center"/>
    </xf>
    <xf numFmtId="0" fontId="11" fillId="0" borderId="0" xfId="0" quotePrefix="1" applyFont="1" applyBorder="1" applyAlignment="1">
      <alignment horizontal="center"/>
    </xf>
    <xf numFmtId="0" fontId="11" fillId="2" borderId="0" xfId="0" applyFont="1" applyFill="1" applyAlignment="1">
      <alignment horizontal="right"/>
    </xf>
    <xf numFmtId="172" fontId="11" fillId="2" borderId="0" xfId="0" applyNumberFormat="1" applyFont="1" applyFill="1" applyBorder="1" applyAlignment="1">
      <alignment horizontal="center"/>
    </xf>
    <xf numFmtId="4" fontId="11" fillId="2" borderId="0" xfId="0" applyNumberFormat="1" applyFont="1" applyFill="1" applyAlignment="1">
      <alignment horizontal="center"/>
    </xf>
    <xf numFmtId="0" fontId="11" fillId="2" borderId="0" xfId="0" quotePrefix="1" applyFont="1" applyFill="1" applyBorder="1" applyAlignment="1">
      <alignment horizontal="center"/>
    </xf>
    <xf numFmtId="16" fontId="11" fillId="0" borderId="0" xfId="0" quotePrefix="1" applyNumberFormat="1" applyFont="1" applyAlignment="1">
      <alignment horizontal="right"/>
    </xf>
    <xf numFmtId="0" fontId="11" fillId="0" borderId="0" xfId="0" applyFont="1" applyBorder="1" applyAlignment="1"/>
    <xf numFmtId="16" fontId="11" fillId="2" borderId="0" xfId="0" quotePrefix="1" applyNumberFormat="1" applyFont="1" applyFill="1" applyAlignment="1">
      <alignment horizontal="right"/>
    </xf>
    <xf numFmtId="0" fontId="11" fillId="2" borderId="0" xfId="0" applyFont="1" applyFill="1" applyBorder="1" applyAlignment="1"/>
    <xf numFmtId="0" fontId="11" fillId="0" borderId="0" xfId="0" quotePrefix="1" applyFont="1" applyAlignment="1">
      <alignment horizontal="right"/>
    </xf>
    <xf numFmtId="0" fontId="11" fillId="2" borderId="0" xfId="0" quotePrefix="1" applyFont="1" applyFill="1" applyAlignment="1">
      <alignment horizontal="right"/>
    </xf>
    <xf numFmtId="172" fontId="11" fillId="2" borderId="2" xfId="0" applyNumberFormat="1" applyFont="1" applyFill="1" applyBorder="1" applyAlignment="1">
      <alignment horizontal="center"/>
    </xf>
    <xf numFmtId="166" fontId="11" fillId="0" borderId="0" xfId="4" applyFont="1" applyBorder="1" applyAlignment="1">
      <alignment horizontal="right"/>
    </xf>
    <xf numFmtId="166" fontId="11" fillId="2" borderId="0" xfId="4" applyFont="1" applyFill="1" applyBorder="1" applyAlignment="1">
      <alignment horizontal="right"/>
    </xf>
    <xf numFmtId="172" fontId="11" fillId="2" borderId="3" xfId="0" applyNumberFormat="1" applyFont="1" applyFill="1" applyBorder="1" applyAlignment="1">
      <alignment horizontal="center"/>
    </xf>
    <xf numFmtId="166" fontId="11" fillId="2" borderId="0" xfId="4" applyFont="1" applyFill="1" applyBorder="1" applyAlignment="1">
      <alignment horizontal="right"/>
    </xf>
    <xf numFmtId="4" fontId="11" fillId="0" borderId="0" xfId="0" quotePrefix="1" applyNumberFormat="1" applyFont="1" applyAlignment="1">
      <alignment horizontal="center"/>
    </xf>
    <xf numFmtId="38" fontId="11" fillId="4" borderId="0" xfId="0" quotePrefix="1" applyNumberFormat="1" applyFont="1" applyFill="1" applyAlignment="1"/>
    <xf numFmtId="38" fontId="11" fillId="2" borderId="0" xfId="0" quotePrefix="1" applyNumberFormat="1" applyFont="1" applyFill="1" applyAlignment="1"/>
    <xf numFmtId="0" fontId="11" fillId="0" borderId="1" xfId="0" applyFont="1" applyBorder="1" applyAlignment="1">
      <alignment horizontal="center"/>
    </xf>
    <xf numFmtId="0" fontId="11" fillId="2" borderId="1" xfId="0" applyFont="1" applyFill="1" applyBorder="1" applyAlignment="1">
      <alignment horizontal="center"/>
    </xf>
    <xf numFmtId="7" fontId="11" fillId="3" borderId="0" xfId="0" applyNumberFormat="1" applyFont="1" applyFill="1" applyAlignment="1"/>
    <xf numFmtId="7" fontId="11" fillId="2" borderId="0" xfId="0" applyNumberFormat="1" applyFont="1" applyFill="1" applyAlignment="1"/>
    <xf numFmtId="7" fontId="11" fillId="3" borderId="0" xfId="0" applyNumberFormat="1" applyFont="1" applyFill="1" applyBorder="1" applyAlignment="1"/>
    <xf numFmtId="7" fontId="11" fillId="2" borderId="0" xfId="0" applyNumberFormat="1" applyFont="1" applyFill="1" applyBorder="1" applyAlignment="1"/>
    <xf numFmtId="7" fontId="11" fillId="3" borderId="1" xfId="0" applyNumberFormat="1" applyFont="1" applyFill="1" applyBorder="1" applyAlignment="1"/>
    <xf numFmtId="7" fontId="11" fillId="2" borderId="1" xfId="0" applyNumberFormat="1" applyFont="1" applyFill="1" applyBorder="1" applyAlignment="1"/>
    <xf numFmtId="0" fontId="17" fillId="0" borderId="0" xfId="0" applyFont="1" applyAlignment="1"/>
    <xf numFmtId="0" fontId="17" fillId="2" borderId="0" xfId="0" applyFont="1" applyFill="1" applyAlignment="1"/>
    <xf numFmtId="173" fontId="11" fillId="2" borderId="3" xfId="0" applyNumberFormat="1" applyFont="1" applyFill="1" applyBorder="1" applyAlignment="1"/>
    <xf numFmtId="3" fontId="11" fillId="0" borderId="0" xfId="0" quotePrefix="1" applyNumberFormat="1" applyFont="1" applyAlignment="1">
      <alignment horizontal="center"/>
    </xf>
    <xf numFmtId="3" fontId="11" fillId="0" borderId="0" xfId="0" quotePrefix="1" applyNumberFormat="1" applyFont="1" applyAlignment="1">
      <alignment horizontal="center"/>
    </xf>
    <xf numFmtId="0" fontId="13" fillId="0" borderId="0" xfId="0" applyFont="1" applyAlignment="1">
      <alignment horizontal="left" indent="3"/>
    </xf>
    <xf numFmtId="0" fontId="11" fillId="0" borderId="0" xfId="0" applyFont="1" applyAlignment="1">
      <alignment horizontal="left"/>
    </xf>
    <xf numFmtId="0" fontId="17" fillId="5" borderId="4" xfId="0" applyFont="1" applyFill="1" applyBorder="1" applyAlignment="1">
      <alignment horizontal="center"/>
    </xf>
    <xf numFmtId="0" fontId="15" fillId="2" borderId="0" xfId="0" applyFont="1" applyFill="1" applyAlignment="1"/>
    <xf numFmtId="0" fontId="17" fillId="0" borderId="0" xfId="0" applyFont="1" applyFill="1" applyBorder="1" applyAlignment="1"/>
    <xf numFmtId="0" fontId="15" fillId="2" borderId="0" xfId="0" quotePrefix="1" applyFont="1" applyFill="1" applyAlignment="1">
      <alignment horizontal="left"/>
    </xf>
    <xf numFmtId="0" fontId="15" fillId="0" borderId="0" xfId="0" applyFont="1" applyAlignment="1">
      <alignment horizontal="left"/>
    </xf>
    <xf numFmtId="0" fontId="15" fillId="0" borderId="0" xfId="0" applyFont="1" applyAlignment="1">
      <alignment horizontal="left"/>
    </xf>
    <xf numFmtId="174" fontId="11" fillId="0" borderId="0" xfId="0" applyNumberFormat="1" applyFont="1" applyAlignment="1">
      <alignment horizontal="left"/>
    </xf>
    <xf numFmtId="172" fontId="13" fillId="0" borderId="0" xfId="0" applyNumberFormat="1" applyFont="1" applyFill="1" applyAlignment="1"/>
    <xf numFmtId="172" fontId="13" fillId="4" borderId="0" xfId="0" applyNumberFormat="1" applyFont="1" applyFill="1" applyAlignment="1">
      <alignment horizontal="center"/>
    </xf>
    <xf numFmtId="0" fontId="11" fillId="0" borderId="0" xfId="0" applyFont="1" applyAlignment="1">
      <alignment vertical="center"/>
    </xf>
    <xf numFmtId="173" fontId="11" fillId="0" borderId="0" xfId="0" applyNumberFormat="1" applyFont="1" applyAlignment="1">
      <alignment vertical="center"/>
    </xf>
    <xf numFmtId="174" fontId="11" fillId="0" borderId="0" xfId="0" applyNumberFormat="1" applyFont="1" applyAlignment="1">
      <alignment horizontal="left" vertical="center"/>
    </xf>
    <xf numFmtId="0" fontId="13" fillId="0" borderId="0" xfId="0" applyFont="1" applyAlignment="1">
      <alignment vertical="center"/>
    </xf>
    <xf numFmtId="192" fontId="11" fillId="0" borderId="0" xfId="0" applyNumberFormat="1" applyFont="1" applyBorder="1" applyAlignment="1"/>
    <xf numFmtId="0" fontId="11" fillId="0" borderId="0" xfId="0" quotePrefix="1" applyFont="1" applyAlignment="1">
      <alignment horizontal="left"/>
    </xf>
    <xf numFmtId="0" fontId="18" fillId="0" borderId="3" xfId="0" applyFont="1" applyBorder="1" applyAlignment="1"/>
    <xf numFmtId="0" fontId="13" fillId="3" borderId="0" xfId="0" applyFont="1" applyFill="1" applyAlignment="1"/>
    <xf numFmtId="0" fontId="13" fillId="4" borderId="0" xfId="0" applyFont="1" applyFill="1" applyAlignment="1"/>
    <xf numFmtId="0" fontId="13" fillId="5" borderId="0" xfId="0" applyFont="1" applyFill="1" applyAlignment="1"/>
    <xf numFmtId="4" fontId="11" fillId="2" borderId="0" xfId="0" applyNumberFormat="1" applyFont="1" applyFill="1" applyAlignment="1">
      <alignment horizontal="left"/>
    </xf>
    <xf numFmtId="0" fontId="13" fillId="0" borderId="0" xfId="0" quotePrefix="1" applyFont="1" applyAlignment="1"/>
    <xf numFmtId="0" fontId="13" fillId="0" borderId="0" xfId="0" quotePrefix="1" applyFont="1" applyAlignment="1">
      <alignment horizontal="right"/>
    </xf>
    <xf numFmtId="7" fontId="13" fillId="3" borderId="0" xfId="0" applyNumberFormat="1" applyFont="1" applyFill="1" applyBorder="1" applyAlignment="1">
      <alignment horizontal="left"/>
    </xf>
    <xf numFmtId="49" fontId="13" fillId="0" borderId="0" xfId="0" applyNumberFormat="1" applyFont="1" applyFill="1" applyBorder="1" applyAlignment="1"/>
    <xf numFmtId="49" fontId="13" fillId="0" borderId="0" xfId="0" applyNumberFormat="1" applyFont="1" applyFill="1" applyBorder="1" applyAlignment="1" applyProtection="1">
      <protection locked="0"/>
    </xf>
    <xf numFmtId="7" fontId="17" fillId="0" borderId="0" xfId="0" quotePrefix="1" applyNumberFormat="1" applyFont="1" applyBorder="1" applyAlignment="1">
      <alignment horizontal="center"/>
    </xf>
    <xf numFmtId="7" fontId="17" fillId="0" borderId="0" xfId="0" applyNumberFormat="1" applyFont="1" applyBorder="1" applyAlignment="1">
      <alignment horizontal="center"/>
    </xf>
    <xf numFmtId="0" fontId="17" fillId="0" borderId="1" xfId="0" applyFont="1" applyBorder="1" applyAlignment="1">
      <alignment horizontal="center"/>
    </xf>
    <xf numFmtId="0" fontId="18" fillId="0" borderId="1" xfId="0" quotePrefix="1" applyFont="1" applyBorder="1" applyAlignment="1"/>
    <xf numFmtId="0" fontId="11" fillId="0" borderId="1" xfId="0" quotePrefix="1" applyFont="1" applyBorder="1" applyAlignment="1">
      <alignment horizontal="center"/>
    </xf>
    <xf numFmtId="192" fontId="11" fillId="0" borderId="1" xfId="0" applyNumberFormat="1" applyFont="1" applyBorder="1" applyAlignment="1"/>
    <xf numFmtId="43" fontId="11" fillId="0" borderId="1" xfId="1" applyFont="1" applyBorder="1" applyAlignment="1"/>
    <xf numFmtId="169" fontId="11" fillId="2" borderId="1" xfId="0" applyNumberFormat="1" applyFont="1" applyFill="1" applyBorder="1" applyAlignment="1"/>
    <xf numFmtId="173" fontId="11" fillId="2" borderId="1" xfId="6" applyNumberFormat="1" applyFont="1" applyFill="1" applyBorder="1" applyAlignment="1"/>
    <xf numFmtId="43" fontId="11" fillId="0" borderId="5" xfId="1" applyFont="1" applyBorder="1" applyAlignment="1"/>
    <xf numFmtId="173" fontId="11" fillId="2" borderId="5" xfId="6" applyNumberFormat="1" applyFont="1" applyFill="1" applyBorder="1" applyAlignment="1"/>
    <xf numFmtId="192" fontId="11" fillId="0" borderId="5" xfId="0" applyNumberFormat="1" applyFont="1" applyBorder="1" applyAlignment="1"/>
    <xf numFmtId="172" fontId="11" fillId="2" borderId="5" xfId="0" applyNumberFormat="1" applyFont="1" applyFill="1" applyBorder="1" applyAlignment="1"/>
    <xf numFmtId="43" fontId="11" fillId="0" borderId="0" xfId="1" applyFont="1" applyBorder="1" applyAlignment="1"/>
    <xf numFmtId="172" fontId="11" fillId="2" borderId="0" xfId="0" applyNumberFormat="1" applyFont="1" applyFill="1" applyBorder="1" applyAlignment="1"/>
    <xf numFmtId="173" fontId="11" fillId="2" borderId="0" xfId="6" applyNumberFormat="1" applyFont="1" applyFill="1" applyBorder="1" applyAlignment="1"/>
    <xf numFmtId="0" fontId="11" fillId="0" borderId="0" xfId="0" applyFont="1" applyBorder="1" applyAlignment="1">
      <alignment horizontal="left"/>
    </xf>
    <xf numFmtId="172" fontId="11" fillId="0" borderId="0" xfId="0" applyNumberFormat="1" applyFont="1" applyBorder="1" applyAlignment="1"/>
    <xf numFmtId="2" fontId="17" fillId="0" borderId="1" xfId="0" applyNumberFormat="1" applyFont="1" applyBorder="1" applyAlignment="1"/>
    <xf numFmtId="0" fontId="11" fillId="0" borderId="0" xfId="0" applyFont="1" applyBorder="1" applyAlignment="1">
      <alignment horizontal="left"/>
    </xf>
    <xf numFmtId="0" fontId="11" fillId="0" borderId="0" xfId="0" quotePrefix="1" applyFont="1" applyBorder="1" applyAlignment="1">
      <alignment horizontal="right"/>
    </xf>
    <xf numFmtId="2" fontId="11" fillId="0" borderId="0" xfId="0" applyNumberFormat="1" applyFont="1" applyFill="1" applyBorder="1" applyAlignment="1"/>
    <xf numFmtId="2" fontId="11" fillId="0" borderId="0" xfId="0" quotePrefix="1" applyNumberFormat="1" applyFont="1" applyFill="1" applyBorder="1" applyAlignment="1">
      <alignment horizontal="right"/>
    </xf>
    <xf numFmtId="173" fontId="11" fillId="2" borderId="3" xfId="6" applyNumberFormat="1" applyFont="1" applyFill="1" applyBorder="1" applyAlignment="1"/>
    <xf numFmtId="2" fontId="11" fillId="0" borderId="0" xfId="0" applyNumberFormat="1" applyFont="1" applyFill="1" applyBorder="1" applyAlignment="1">
      <alignment horizontal="center"/>
    </xf>
    <xf numFmtId="172" fontId="11" fillId="0" borderId="0" xfId="0" applyNumberFormat="1" applyFont="1" applyFill="1" applyBorder="1" applyAlignment="1">
      <alignment horizontal="center"/>
    </xf>
    <xf numFmtId="2" fontId="11" fillId="0" borderId="0" xfId="0" quotePrefix="1" applyNumberFormat="1" applyFont="1" applyFill="1" applyBorder="1" applyAlignment="1">
      <alignment horizontal="center"/>
    </xf>
    <xf numFmtId="0" fontId="19" fillId="0" borderId="0" xfId="0" quotePrefix="1" applyFont="1" applyBorder="1" applyAlignment="1">
      <alignment horizontal="center"/>
    </xf>
    <xf numFmtId="0" fontId="19" fillId="0" borderId="1" xfId="0" quotePrefix="1" applyFont="1" applyBorder="1" applyAlignment="1">
      <alignment horizontal="center"/>
    </xf>
    <xf numFmtId="0" fontId="19" fillId="2" borderId="1" xfId="0" applyFont="1" applyFill="1" applyBorder="1" applyAlignment="1">
      <alignment horizontal="center"/>
    </xf>
    <xf numFmtId="43" fontId="20" fillId="5" borderId="1" xfId="1" applyFont="1" applyFill="1" applyBorder="1" applyAlignment="1"/>
    <xf numFmtId="173" fontId="19" fillId="2" borderId="1" xfId="6" applyNumberFormat="1" applyFont="1" applyFill="1" applyBorder="1" applyAlignment="1"/>
    <xf numFmtId="173" fontId="11" fillId="2" borderId="1" xfId="0" applyNumberFormat="1" applyFont="1" applyFill="1" applyBorder="1" applyAlignment="1"/>
    <xf numFmtId="43" fontId="11" fillId="0" borderId="6" xfId="1" applyFont="1" applyBorder="1" applyAlignment="1"/>
    <xf numFmtId="173" fontId="11" fillId="2" borderId="6" xfId="6" applyNumberFormat="1" applyFont="1" applyFill="1" applyBorder="1" applyAlignment="1"/>
    <xf numFmtId="43" fontId="16" fillId="0" borderId="1" xfId="1" applyFont="1" applyBorder="1" applyAlignment="1">
      <alignment horizontal="center"/>
    </xf>
    <xf numFmtId="0" fontId="11" fillId="0" borderId="0" xfId="0" quotePrefix="1" applyFont="1" applyAlignment="1">
      <alignment horizontal="center"/>
    </xf>
    <xf numFmtId="4" fontId="11" fillId="4" borderId="1" xfId="0" applyNumberFormat="1" applyFont="1" applyFill="1" applyBorder="1" applyAlignment="1">
      <alignment horizontal="center"/>
    </xf>
    <xf numFmtId="4" fontId="21" fillId="0" borderId="0" xfId="0" applyNumberFormat="1" applyFont="1" applyFill="1" applyBorder="1" applyAlignment="1"/>
    <xf numFmtId="168" fontId="16" fillId="0" borderId="0" xfId="0" applyNumberFormat="1" applyFont="1" applyAlignment="1">
      <alignment horizontal="center"/>
    </xf>
    <xf numFmtId="168" fontId="16" fillId="0" borderId="0" xfId="0" applyNumberFormat="1" applyFont="1" applyAlignment="1"/>
    <xf numFmtId="43" fontId="11" fillId="4" borderId="1" xfId="1" applyFont="1" applyFill="1" applyBorder="1" applyAlignment="1"/>
    <xf numFmtId="43" fontId="11" fillId="0" borderId="0" xfId="1" applyFont="1" applyFill="1" applyBorder="1" applyAlignment="1"/>
    <xf numFmtId="0" fontId="11" fillId="0" borderId="1" xfId="0" applyFont="1" applyBorder="1" applyAlignment="1">
      <alignment horizontal="left"/>
    </xf>
    <xf numFmtId="168" fontId="16" fillId="0" borderId="1" xfId="0" applyNumberFormat="1" applyFont="1" applyBorder="1" applyAlignment="1">
      <alignment horizontal="center"/>
    </xf>
    <xf numFmtId="168" fontId="16" fillId="0" borderId="0" xfId="0" applyNumberFormat="1" applyFont="1" applyBorder="1" applyAlignment="1">
      <alignment horizontal="center"/>
    </xf>
    <xf numFmtId="0" fontId="11" fillId="2" borderId="0" xfId="0" applyFont="1" applyFill="1" applyBorder="1" applyAlignment="1">
      <alignment horizontal="left"/>
    </xf>
    <xf numFmtId="0" fontId="11" fillId="2" borderId="1" xfId="0" applyFont="1" applyFill="1" applyBorder="1" applyAlignment="1">
      <alignment horizontal="left"/>
    </xf>
    <xf numFmtId="168" fontId="16" fillId="2" borderId="0" xfId="0" applyNumberFormat="1" applyFont="1" applyFill="1" applyBorder="1" applyAlignment="1">
      <alignment horizontal="left"/>
    </xf>
    <xf numFmtId="168" fontId="16" fillId="2" borderId="1" xfId="0" applyNumberFormat="1" applyFont="1" applyFill="1" applyBorder="1" applyAlignment="1">
      <alignment horizontal="left"/>
    </xf>
    <xf numFmtId="168" fontId="11" fillId="0" borderId="0" xfId="0" applyNumberFormat="1" applyFont="1" applyAlignment="1"/>
    <xf numFmtId="38" fontId="11" fillId="2" borderId="1" xfId="0" applyNumberFormat="1" applyFont="1" applyFill="1" applyBorder="1" applyAlignment="1"/>
    <xf numFmtId="168" fontId="11" fillId="2" borderId="0" xfId="0" applyNumberFormat="1" applyFont="1" applyFill="1" applyAlignment="1"/>
    <xf numFmtId="0" fontId="11" fillId="2" borderId="0" xfId="0" applyFont="1" applyFill="1" applyAlignment="1"/>
    <xf numFmtId="3" fontId="11" fillId="2" borderId="1" xfId="0" applyNumberFormat="1" applyFont="1" applyFill="1" applyBorder="1" applyAlignment="1"/>
    <xf numFmtId="173" fontId="11" fillId="0" borderId="0" xfId="6" applyNumberFormat="1" applyFont="1" applyBorder="1" applyAlignment="1"/>
    <xf numFmtId="0" fontId="13" fillId="2" borderId="0" xfId="0" applyFont="1" applyFill="1" applyAlignment="1">
      <alignment horizontal="left"/>
    </xf>
    <xf numFmtId="41" fontId="11" fillId="0" borderId="0" xfId="1" applyNumberFormat="1" applyFont="1" applyFill="1" applyBorder="1" applyAlignment="1"/>
    <xf numFmtId="3" fontId="11" fillId="2" borderId="0" xfId="0" applyNumberFormat="1" applyFont="1" applyFill="1" applyBorder="1" applyAlignment="1"/>
    <xf numFmtId="0" fontId="21" fillId="0" borderId="0" xfId="0" applyFont="1" applyAlignment="1"/>
    <xf numFmtId="0" fontId="21" fillId="0" borderId="0" xfId="0" quotePrefix="1" applyFont="1" applyAlignment="1">
      <alignment horizontal="left"/>
    </xf>
    <xf numFmtId="4" fontId="11" fillId="0" borderId="1" xfId="0" applyNumberFormat="1" applyFont="1" applyBorder="1" applyAlignment="1">
      <alignment horizontal="center"/>
    </xf>
    <xf numFmtId="4" fontId="11" fillId="0" borderId="0" xfId="0" applyNumberFormat="1" applyFont="1" applyBorder="1" applyAlignment="1"/>
    <xf numFmtId="166" fontId="11" fillId="0" borderId="0" xfId="4" quotePrefix="1" applyFont="1" applyBorder="1" applyAlignment="1">
      <alignment horizontal="right"/>
    </xf>
    <xf numFmtId="166" fontId="11" fillId="0" borderId="0" xfId="4" applyFont="1" applyBorder="1" applyAlignment="1"/>
    <xf numFmtId="166" fontId="11" fillId="0" borderId="7" xfId="4" quotePrefix="1" applyFont="1" applyBorder="1" applyAlignment="1">
      <alignment horizontal="right"/>
    </xf>
    <xf numFmtId="2" fontId="22" fillId="0" borderId="0" xfId="0" applyNumberFormat="1" applyFont="1" applyBorder="1" applyAlignment="1">
      <alignment horizontal="left"/>
    </xf>
    <xf numFmtId="2" fontId="22" fillId="2" borderId="0" xfId="0" applyNumberFormat="1" applyFont="1" applyFill="1" applyBorder="1" applyAlignment="1">
      <alignment horizontal="left"/>
    </xf>
    <xf numFmtId="4" fontId="11" fillId="2" borderId="0" xfId="0" quotePrefix="1" applyNumberFormat="1" applyFont="1" applyFill="1" applyAlignment="1">
      <alignment horizontal="left"/>
    </xf>
    <xf numFmtId="4" fontId="11" fillId="0" borderId="0" xfId="0" applyNumberFormat="1" applyFont="1" applyAlignment="1">
      <alignment horizontal="center"/>
    </xf>
    <xf numFmtId="0" fontId="17" fillId="0" borderId="0" xfId="0" applyFont="1" applyAlignment="1">
      <alignment horizontal="right"/>
    </xf>
    <xf numFmtId="4" fontId="11" fillId="0" borderId="0" xfId="0" applyNumberFormat="1" applyFont="1" applyFill="1" applyAlignment="1">
      <alignment horizontal="left"/>
    </xf>
    <xf numFmtId="38" fontId="11" fillId="0" borderId="0" xfId="0" quotePrefix="1" applyNumberFormat="1" applyFont="1" applyFill="1" applyAlignment="1"/>
    <xf numFmtId="0" fontId="17" fillId="2" borderId="0" xfId="0" applyFont="1" applyFill="1" applyAlignment="1">
      <alignment horizontal="right"/>
    </xf>
    <xf numFmtId="0" fontId="17" fillId="2" borderId="0" xfId="0" applyFont="1" applyFill="1" applyBorder="1" applyAlignment="1">
      <alignment horizontal="center"/>
    </xf>
    <xf numFmtId="3" fontId="11" fillId="0" borderId="0" xfId="0" quotePrefix="1" applyNumberFormat="1" applyFont="1" applyAlignment="1">
      <alignment horizontal="left"/>
    </xf>
    <xf numFmtId="173" fontId="11" fillId="2" borderId="8" xfId="0" applyNumberFormat="1" applyFont="1" applyFill="1" applyBorder="1" applyAlignment="1"/>
    <xf numFmtId="43" fontId="11" fillId="0" borderId="8" xfId="1" applyFont="1" applyBorder="1" applyAlignment="1"/>
    <xf numFmtId="173" fontId="11" fillId="0" borderId="0" xfId="0" applyNumberFormat="1" applyFont="1" applyBorder="1" applyAlignment="1"/>
    <xf numFmtId="173" fontId="11" fillId="0" borderId="0" xfId="0" applyNumberFormat="1" applyFont="1" applyAlignment="1"/>
    <xf numFmtId="0" fontId="13" fillId="0" borderId="0" xfId="0" applyFont="1" applyAlignment="1"/>
    <xf numFmtId="43" fontId="11" fillId="5" borderId="1" xfId="1" applyFont="1" applyFill="1" applyBorder="1" applyAlignment="1"/>
    <xf numFmtId="7" fontId="11" fillId="0" borderId="0" xfId="0" applyNumberFormat="1" applyFont="1" applyBorder="1" applyAlignment="1">
      <alignment horizontal="center"/>
    </xf>
    <xf numFmtId="0" fontId="11" fillId="0" borderId="0" xfId="0" quotePrefix="1" applyFont="1" applyBorder="1" applyAlignment="1">
      <alignment horizontal="center"/>
    </xf>
    <xf numFmtId="173" fontId="11" fillId="2" borderId="0" xfId="0" applyNumberFormat="1" applyFont="1" applyFill="1" applyBorder="1" applyAlignment="1"/>
    <xf numFmtId="0" fontId="23" fillId="0" borderId="0" xfId="0" applyFont="1" applyFill="1" applyBorder="1" applyAlignment="1"/>
    <xf numFmtId="0" fontId="20" fillId="0" borderId="0" xfId="0" applyFont="1" applyAlignment="1">
      <alignment horizontal="center"/>
    </xf>
    <xf numFmtId="43" fontId="20" fillId="5" borderId="6" xfId="1" applyFont="1" applyFill="1" applyBorder="1" applyAlignment="1"/>
    <xf numFmtId="43" fontId="11" fillId="5" borderId="6" xfId="1" applyFont="1" applyFill="1" applyBorder="1" applyAlignment="1"/>
    <xf numFmtId="43" fontId="20" fillId="5" borderId="0" xfId="1" applyFont="1" applyFill="1" applyBorder="1" applyAlignment="1"/>
    <xf numFmtId="43" fontId="11" fillId="5" borderId="0" xfId="1" applyFont="1" applyFill="1" applyBorder="1" applyAlignment="1"/>
    <xf numFmtId="192" fontId="11" fillId="0" borderId="6" xfId="0" applyNumberFormat="1" applyFont="1" applyBorder="1" applyAlignment="1"/>
    <xf numFmtId="0" fontId="11" fillId="0" borderId="0" xfId="0" applyFont="1" applyBorder="1" applyAlignment="1">
      <alignment horizontal="left" indent="1"/>
    </xf>
    <xf numFmtId="43" fontId="24" fillId="5" borderId="6" xfId="1" applyFont="1" applyFill="1" applyBorder="1" applyAlignment="1"/>
    <xf numFmtId="4" fontId="17" fillId="0" borderId="6" xfId="0" applyNumberFormat="1" applyFont="1" applyFill="1" applyBorder="1" applyAlignment="1"/>
    <xf numFmtId="43" fontId="24" fillId="5" borderId="1" xfId="1" applyFont="1" applyFill="1" applyBorder="1" applyAlignment="1"/>
    <xf numFmtId="43" fontId="24" fillId="5" borderId="0" xfId="1" applyFont="1" applyFill="1" applyBorder="1" applyAlignment="1"/>
    <xf numFmtId="4" fontId="17" fillId="0" borderId="0" xfId="0" applyNumberFormat="1" applyFont="1" applyFill="1" applyBorder="1" applyAlignment="1"/>
    <xf numFmtId="193" fontId="11" fillId="0" borderId="9" xfId="1" applyNumberFormat="1" applyFont="1" applyBorder="1" applyAlignment="1"/>
    <xf numFmtId="173" fontId="19" fillId="4" borderId="0" xfId="6" applyNumberFormat="1" applyFont="1" applyFill="1" applyBorder="1" applyAlignment="1"/>
    <xf numFmtId="41" fontId="11" fillId="4" borderId="0" xfId="1" applyNumberFormat="1" applyFont="1" applyFill="1" applyBorder="1" applyAlignment="1"/>
    <xf numFmtId="41" fontId="11" fillId="0" borderId="0" xfId="1" applyNumberFormat="1" applyFont="1" applyBorder="1" applyAlignment="1"/>
    <xf numFmtId="173" fontId="11" fillId="0" borderId="0" xfId="6" applyNumberFormat="1" applyFont="1" applyFill="1" applyBorder="1" applyAlignment="1"/>
    <xf numFmtId="43" fontId="11" fillId="0" borderId="1" xfId="1" applyFont="1" applyFill="1" applyBorder="1" applyAlignment="1"/>
    <xf numFmtId="0" fontId="11" fillId="0" borderId="0" xfId="0" quotePrefix="1" applyFont="1" applyAlignment="1">
      <alignment horizontal="left"/>
    </xf>
    <xf numFmtId="43" fontId="11" fillId="6" borderId="8" xfId="1" applyFont="1" applyFill="1" applyBorder="1" applyAlignment="1"/>
    <xf numFmtId="43" fontId="25" fillId="0" borderId="6" xfId="1" applyFont="1" applyBorder="1" applyAlignment="1"/>
    <xf numFmtId="43" fontId="25" fillId="0" borderId="0" xfId="1" applyFont="1" applyAlignment="1"/>
    <xf numFmtId="43" fontId="25" fillId="0" borderId="0" xfId="1" applyFont="1" applyFill="1" applyAlignment="1"/>
    <xf numFmtId="0" fontId="11" fillId="0" borderId="0" xfId="0" applyFont="1" applyBorder="1" applyAlignment="1">
      <alignment horizontal="left" indent="2"/>
    </xf>
    <xf numFmtId="2" fontId="11" fillId="0" borderId="0" xfId="0" applyNumberFormat="1" applyFont="1" applyBorder="1" applyAlignment="1">
      <alignment horizontal="center"/>
    </xf>
    <xf numFmtId="4" fontId="11" fillId="2" borderId="0" xfId="0" applyNumberFormat="1" applyFont="1" applyFill="1" applyAlignment="1">
      <alignment horizontal="left"/>
    </xf>
    <xf numFmtId="4" fontId="12" fillId="2" borderId="0" xfId="0" applyNumberFormat="1" applyFont="1" applyFill="1" applyAlignment="1">
      <alignment horizontal="left"/>
    </xf>
    <xf numFmtId="2" fontId="11" fillId="2" borderId="0" xfId="0" applyNumberFormat="1" applyFont="1" applyFill="1" applyBorder="1" applyAlignment="1">
      <alignment horizontal="center"/>
    </xf>
    <xf numFmtId="0" fontId="11" fillId="2" borderId="0" xfId="0" applyFont="1" applyFill="1" applyBorder="1" applyAlignment="1">
      <alignment horizontal="right"/>
    </xf>
    <xf numFmtId="0" fontId="11" fillId="0" borderId="0" xfId="7" applyFont="1" applyAlignment="1"/>
    <xf numFmtId="0" fontId="26" fillId="0" borderId="0" xfId="8" applyFont="1"/>
    <xf numFmtId="0" fontId="20" fillId="0" borderId="10" xfId="8" applyFont="1" applyBorder="1" applyAlignment="1">
      <alignment horizontal="right"/>
    </xf>
    <xf numFmtId="0" fontId="17" fillId="0" borderId="11" xfId="8" applyFont="1" applyFill="1" applyBorder="1"/>
    <xf numFmtId="0" fontId="13" fillId="0" borderId="0" xfId="0" applyFont="1"/>
    <xf numFmtId="0" fontId="11" fillId="0" borderId="0" xfId="8" applyFont="1" applyAlignment="1"/>
    <xf numFmtId="0" fontId="27" fillId="0" borderId="0" xfId="8" applyFont="1" applyBorder="1" applyAlignment="1"/>
    <xf numFmtId="0" fontId="17" fillId="0" borderId="1" xfId="8" applyFont="1" applyFill="1" applyBorder="1" applyAlignment="1">
      <alignment horizontal="center"/>
    </xf>
    <xf numFmtId="0" fontId="27" fillId="0" borderId="10" xfId="8" applyFont="1" applyBorder="1"/>
    <xf numFmtId="0" fontId="27" fillId="0" borderId="11" xfId="8" applyFont="1" applyBorder="1" applyAlignment="1">
      <alignment horizontal="center"/>
    </xf>
    <xf numFmtId="0" fontId="27" fillId="0" borderId="0" xfId="8" applyFont="1" applyBorder="1"/>
    <xf numFmtId="44" fontId="26" fillId="0" borderId="0" xfId="8" applyNumberFormat="1" applyFont="1"/>
    <xf numFmtId="0" fontId="27" fillId="0" borderId="0" xfId="8" applyFont="1" applyBorder="1" applyAlignment="1">
      <alignment horizontal="right"/>
    </xf>
    <xf numFmtId="43" fontId="26" fillId="0" borderId="0" xfId="8" applyNumberFormat="1" applyFont="1"/>
    <xf numFmtId="43" fontId="26" fillId="0" borderId="1" xfId="8" applyNumberFormat="1" applyFont="1" applyBorder="1"/>
    <xf numFmtId="0" fontId="27" fillId="0" borderId="0" xfId="8" applyFont="1" applyFill="1" applyBorder="1" applyAlignment="1">
      <alignment horizontal="right"/>
    </xf>
    <xf numFmtId="43" fontId="17" fillId="0" borderId="1" xfId="3" applyFont="1" applyBorder="1"/>
    <xf numFmtId="0" fontId="27" fillId="0" borderId="0" xfId="8" applyFont="1" applyFill="1" applyBorder="1"/>
    <xf numFmtId="9" fontId="13" fillId="0" borderId="1" xfId="9" applyFont="1" applyBorder="1"/>
    <xf numFmtId="43" fontId="13" fillId="0" borderId="1" xfId="3" applyFont="1" applyBorder="1"/>
    <xf numFmtId="0" fontId="27" fillId="0" borderId="0" xfId="8" applyFont="1"/>
    <xf numFmtId="49" fontId="10" fillId="0" borderId="0" xfId="8" quotePrefix="1" applyNumberFormat="1" applyFont="1" applyAlignment="1">
      <alignment horizontal="left"/>
    </xf>
    <xf numFmtId="0" fontId="11" fillId="0" borderId="0" xfId="7" quotePrefix="1" applyFont="1" applyAlignment="1">
      <alignment horizontal="left"/>
    </xf>
    <xf numFmtId="0" fontId="27" fillId="0" borderId="0" xfId="8" quotePrefix="1" applyFont="1" applyBorder="1" applyAlignment="1">
      <alignment horizontal="left"/>
    </xf>
    <xf numFmtId="43" fontId="27" fillId="0" borderId="5" xfId="1" applyFont="1" applyBorder="1"/>
    <xf numFmtId="43" fontId="11" fillId="0" borderId="0" xfId="1" quotePrefix="1" applyFont="1" applyBorder="1" applyAlignment="1"/>
    <xf numFmtId="43" fontId="27" fillId="0" borderId="0" xfId="1" applyFont="1" applyBorder="1"/>
    <xf numFmtId="41" fontId="27" fillId="0" borderId="5" xfId="1" applyNumberFormat="1" applyFont="1" applyBorder="1"/>
    <xf numFmtId="41" fontId="27" fillId="0" borderId="0" xfId="1" applyNumberFormat="1" applyFont="1" applyBorder="1"/>
    <xf numFmtId="0" fontId="26" fillId="0" borderId="0" xfId="8" applyFont="1" applyBorder="1"/>
    <xf numFmtId="41" fontId="27" fillId="0" borderId="1" xfId="1" applyNumberFormat="1" applyFont="1" applyBorder="1"/>
    <xf numFmtId="41" fontId="27" fillId="0" borderId="0" xfId="1" applyNumberFormat="1" applyFont="1" applyFill="1" applyBorder="1"/>
    <xf numFmtId="0" fontId="20" fillId="0" borderId="5" xfId="8" applyFont="1" applyBorder="1" applyAlignment="1">
      <alignment horizontal="right"/>
    </xf>
    <xf numFmtId="0" fontId="27" fillId="0" borderId="5" xfId="8" applyFont="1" applyBorder="1"/>
    <xf numFmtId="43" fontId="17" fillId="0" borderId="0" xfId="3" applyFont="1" applyBorder="1"/>
    <xf numFmtId="43" fontId="26" fillId="0" borderId="0" xfId="1" applyFont="1"/>
    <xf numFmtId="0" fontId="27" fillId="0" borderId="0" xfId="8" quotePrefix="1" applyFont="1" applyBorder="1" applyAlignment="1">
      <alignment horizontal="left" indent="1"/>
    </xf>
    <xf numFmtId="43" fontId="11" fillId="0" borderId="1" xfId="1" quotePrefix="1" applyFont="1" applyBorder="1" applyAlignment="1"/>
    <xf numFmtId="0" fontId="27" fillId="0" borderId="0" xfId="8" quotePrefix="1" applyFont="1" applyFill="1" applyBorder="1" applyAlignment="1">
      <alignment horizontal="left"/>
    </xf>
    <xf numFmtId="43" fontId="26" fillId="0" borderId="1" xfId="1" applyFont="1" applyBorder="1"/>
    <xf numFmtId="0" fontId="20" fillId="0" borderId="0" xfId="8" applyFont="1" applyAlignment="1">
      <alignment horizontal="center"/>
    </xf>
    <xf numFmtId="0" fontId="26" fillId="0" borderId="0" xfId="8" quotePrefix="1" applyFont="1" applyAlignment="1">
      <alignment horizontal="left"/>
    </xf>
    <xf numFmtId="43" fontId="26" fillId="0" borderId="5" xfId="1" applyFont="1" applyBorder="1"/>
    <xf numFmtId="43" fontId="26" fillId="0" borderId="0" xfId="1" applyFont="1" applyBorder="1"/>
    <xf numFmtId="43" fontId="11" fillId="0" borderId="6" xfId="1" applyFont="1" applyFill="1" applyBorder="1" applyAlignment="1"/>
    <xf numFmtId="0" fontId="11" fillId="0" borderId="0" xfId="0" quotePrefix="1" applyFont="1" applyBorder="1" applyAlignment="1">
      <alignment horizontal="left"/>
    </xf>
    <xf numFmtId="43" fontId="11" fillId="0" borderId="0" xfId="1" applyFont="1" applyAlignment="1"/>
    <xf numFmtId="0" fontId="14" fillId="0" borderId="0" xfId="0" applyFont="1"/>
    <xf numFmtId="0" fontId="14" fillId="0" borderId="0" xfId="0" applyFont="1" applyAlignment="1">
      <alignment horizontal="left"/>
    </xf>
    <xf numFmtId="1" fontId="15" fillId="0" borderId="0" xfId="0" quotePrefix="1" applyNumberFormat="1" applyFont="1" applyFill="1" applyAlignment="1">
      <alignment horizontal="left"/>
    </xf>
    <xf numFmtId="0" fontId="14" fillId="0" borderId="0" xfId="0" applyFont="1" applyFill="1" applyAlignment="1"/>
    <xf numFmtId="0" fontId="14" fillId="0" borderId="0" xfId="0" applyFont="1" applyAlignment="1"/>
    <xf numFmtId="1" fontId="14" fillId="0" borderId="0" xfId="0" applyNumberFormat="1" applyFont="1" applyFill="1" applyAlignment="1">
      <alignment horizontal="center"/>
    </xf>
    <xf numFmtId="0" fontId="14" fillId="0" borderId="0" xfId="0" applyFont="1" applyAlignment="1">
      <alignment horizontal="center"/>
    </xf>
    <xf numFmtId="1" fontId="15" fillId="0" borderId="4" xfId="0" applyNumberFormat="1" applyFont="1" applyFill="1" applyBorder="1" applyAlignment="1">
      <alignment horizontal="center"/>
    </xf>
    <xf numFmtId="0" fontId="15" fillId="0" borderId="10" xfId="0" applyFont="1" applyFill="1" applyBorder="1" applyAlignment="1">
      <alignment horizontal="center"/>
    </xf>
    <xf numFmtId="0" fontId="15" fillId="0" borderId="0" xfId="0" applyFont="1" applyFill="1" applyBorder="1" applyAlignment="1">
      <alignment horizontal="center"/>
    </xf>
    <xf numFmtId="1" fontId="14" fillId="0" borderId="0" xfId="7" applyNumberFormat="1" applyFont="1" applyFill="1" applyBorder="1" applyAlignment="1">
      <alignment horizontal="center"/>
    </xf>
    <xf numFmtId="0" fontId="14" fillId="0" borderId="0" xfId="0" quotePrefix="1" applyFont="1" applyFill="1" applyBorder="1" applyAlignment="1"/>
    <xf numFmtId="43" fontId="14" fillId="0" borderId="0" xfId="7" applyNumberFormat="1" applyFont="1" applyFill="1" applyBorder="1" applyAlignment="1"/>
    <xf numFmtId="0" fontId="15" fillId="5" borderId="0" xfId="0" applyFont="1" applyFill="1" applyBorder="1" applyAlignment="1">
      <alignment horizontal="center"/>
    </xf>
    <xf numFmtId="1" fontId="14" fillId="5" borderId="0" xfId="7" applyNumberFormat="1" applyFont="1" applyFill="1" applyBorder="1" applyAlignment="1">
      <alignment horizontal="center"/>
    </xf>
    <xf numFmtId="0" fontId="14" fillId="5" borderId="0" xfId="0" quotePrefix="1" applyFont="1" applyFill="1" applyBorder="1" applyAlignment="1"/>
    <xf numFmtId="43" fontId="14" fillId="5" borderId="0" xfId="7" applyNumberFormat="1" applyFont="1" applyFill="1" applyBorder="1" applyAlignment="1"/>
    <xf numFmtId="43" fontId="14" fillId="0" borderId="0" xfId="0" applyNumberFormat="1" applyFont="1" applyFill="1" applyAlignment="1"/>
    <xf numFmtId="1" fontId="14" fillId="5" borderId="0" xfId="2" applyNumberFormat="1" applyFont="1" applyFill="1" applyBorder="1" applyAlignment="1">
      <alignment horizontal="center"/>
    </xf>
    <xf numFmtId="0" fontId="14" fillId="0" borderId="0" xfId="0" applyFont="1" applyFill="1" applyBorder="1" applyAlignment="1">
      <alignment horizontal="center"/>
    </xf>
    <xf numFmtId="43" fontId="14" fillId="0" borderId="9" xfId="0" applyNumberFormat="1" applyFont="1" applyFill="1" applyBorder="1" applyAlignment="1"/>
    <xf numFmtId="49" fontId="15" fillId="0" borderId="0" xfId="2" quotePrefix="1" applyNumberFormat="1" applyFont="1" applyAlignment="1">
      <alignment horizontal="left"/>
    </xf>
    <xf numFmtId="0" fontId="15" fillId="0" borderId="0" xfId="7" applyFont="1"/>
    <xf numFmtId="49" fontId="15" fillId="0" borderId="0" xfId="7" applyNumberFormat="1" applyFont="1" applyAlignment="1">
      <alignment horizontal="left"/>
    </xf>
    <xf numFmtId="49" fontId="15" fillId="0" borderId="0" xfId="2" applyNumberFormat="1" applyFont="1" applyAlignment="1">
      <alignment horizontal="left"/>
    </xf>
    <xf numFmtId="49" fontId="15" fillId="0" borderId="4" xfId="7" quotePrefix="1" applyNumberFormat="1" applyFont="1" applyBorder="1" applyAlignment="1">
      <alignment horizontal="center"/>
    </xf>
    <xf numFmtId="0" fontId="15" fillId="0" borderId="4" xfId="7" quotePrefix="1" applyFont="1" applyBorder="1" applyAlignment="1">
      <alignment horizontal="center"/>
    </xf>
    <xf numFmtId="49" fontId="28" fillId="0" borderId="0" xfId="7" quotePrefix="1" applyNumberFormat="1" applyFont="1" applyFill="1" applyAlignment="1">
      <alignment horizontal="center" vertical="center"/>
    </xf>
    <xf numFmtId="199" fontId="28" fillId="0" borderId="0" xfId="7" quotePrefix="1" applyNumberFormat="1" applyFont="1" applyFill="1" applyAlignment="1">
      <alignment horizontal="left"/>
    </xf>
    <xf numFmtId="199" fontId="28" fillId="0" borderId="0" xfId="7" applyNumberFormat="1" applyFont="1" applyFill="1"/>
    <xf numFmtId="0" fontId="14" fillId="0" borderId="0" xfId="7" applyFont="1"/>
    <xf numFmtId="49" fontId="28" fillId="0" borderId="0" xfId="7" applyNumberFormat="1" applyFont="1" applyFill="1" applyAlignment="1">
      <alignment horizontal="center" vertical="center"/>
    </xf>
    <xf numFmtId="0" fontId="14" fillId="0" borderId="0" xfId="7" quotePrefix="1" applyFont="1" applyAlignment="1">
      <alignment horizontal="left"/>
    </xf>
    <xf numFmtId="198" fontId="14" fillId="0" borderId="0" xfId="0" applyNumberFormat="1" applyFont="1"/>
    <xf numFmtId="1" fontId="15" fillId="0" borderId="0" xfId="0" quotePrefix="1" applyNumberFormat="1" applyFont="1" applyFill="1" applyAlignment="1"/>
    <xf numFmtId="1" fontId="14" fillId="0" borderId="0" xfId="0" applyNumberFormat="1" applyFont="1" applyFill="1" applyAlignment="1"/>
    <xf numFmtId="1" fontId="14" fillId="0" borderId="0" xfId="7" applyNumberFormat="1" applyFont="1" applyFill="1" applyBorder="1" applyAlignment="1"/>
    <xf numFmtId="1" fontId="14" fillId="5" borderId="0" xfId="7" applyNumberFormat="1" applyFont="1" applyFill="1" applyBorder="1" applyAlignment="1"/>
    <xf numFmtId="1" fontId="14" fillId="5" borderId="0" xfId="2" applyNumberFormat="1" applyFont="1" applyFill="1" applyBorder="1" applyAlignment="1"/>
    <xf numFmtId="1" fontId="15" fillId="0" borderId="10" xfId="0" applyNumberFormat="1" applyFont="1" applyFill="1" applyBorder="1" applyAlignment="1">
      <alignment horizontal="center"/>
    </xf>
    <xf numFmtId="1" fontId="14" fillId="5" borderId="0" xfId="7" quotePrefix="1" applyNumberFormat="1" applyFont="1" applyFill="1" applyBorder="1" applyAlignment="1">
      <alignment horizontal="left"/>
    </xf>
    <xf numFmtId="1" fontId="14" fillId="0" borderId="0" xfId="7" quotePrefix="1" applyNumberFormat="1" applyFont="1" applyFill="1" applyBorder="1" applyAlignment="1">
      <alignment horizontal="left"/>
    </xf>
    <xf numFmtId="7" fontId="13" fillId="0" borderId="0" xfId="0" applyNumberFormat="1" applyFont="1" applyFill="1" applyBorder="1" applyAlignment="1">
      <alignment horizontal="left"/>
    </xf>
    <xf numFmtId="0" fontId="13" fillId="0" borderId="0" xfId="0" quotePrefix="1" applyFont="1" applyFill="1" applyAlignment="1"/>
    <xf numFmtId="0" fontId="13" fillId="0" borderId="0" xfId="0" quotePrefix="1" applyFont="1" applyFill="1" applyAlignment="1">
      <alignment horizontal="right"/>
    </xf>
    <xf numFmtId="172" fontId="13" fillId="0" borderId="0" xfId="0" applyNumberFormat="1" applyFont="1" applyFill="1" applyAlignment="1">
      <alignment horizontal="center"/>
    </xf>
    <xf numFmtId="0" fontId="13" fillId="0" borderId="0" xfId="0" applyFont="1" applyFill="1" applyAlignment="1"/>
    <xf numFmtId="0" fontId="11" fillId="0" borderId="0" xfId="0" applyFont="1" applyFill="1" applyBorder="1" applyAlignment="1">
      <alignment horizontal="center"/>
    </xf>
    <xf numFmtId="0" fontId="11" fillId="0" borderId="0" xfId="0" applyFont="1" applyFill="1" applyAlignment="1">
      <alignment horizontal="center"/>
    </xf>
    <xf numFmtId="173" fontId="19" fillId="0" borderId="0" xfId="6" applyNumberFormat="1" applyFont="1" applyFill="1" applyBorder="1" applyAlignment="1"/>
    <xf numFmtId="0" fontId="11" fillId="0" borderId="0" xfId="0" quotePrefix="1" applyFont="1" applyFill="1" applyAlignment="1">
      <alignment horizontal="center"/>
    </xf>
    <xf numFmtId="43" fontId="16" fillId="0" borderId="1" xfId="1" applyFont="1" applyFill="1" applyBorder="1" applyAlignment="1">
      <alignment horizontal="center"/>
    </xf>
    <xf numFmtId="4" fontId="11" fillId="0" borderId="1" xfId="0" applyNumberFormat="1" applyFont="1" applyFill="1" applyBorder="1" applyAlignment="1">
      <alignment horizontal="center"/>
    </xf>
    <xf numFmtId="0" fontId="11" fillId="0" borderId="0" xfId="0" applyFont="1" applyFill="1" applyAlignment="1">
      <alignment horizontal="left"/>
    </xf>
    <xf numFmtId="0" fontId="11" fillId="0" borderId="0" xfId="0" applyFont="1" applyFill="1" applyAlignment="1"/>
    <xf numFmtId="0" fontId="13" fillId="0" borderId="0" xfId="0" quotePrefix="1" applyFont="1" applyFill="1" applyBorder="1" applyAlignment="1">
      <alignment horizontal="center"/>
    </xf>
    <xf numFmtId="168" fontId="16" fillId="0" borderId="0" xfId="0" applyNumberFormat="1" applyFont="1" applyFill="1" applyAlignment="1">
      <alignment horizontal="center"/>
    </xf>
    <xf numFmtId="168" fontId="16" fillId="0" borderId="0" xfId="0" applyNumberFormat="1" applyFont="1" applyFill="1" applyAlignment="1"/>
    <xf numFmtId="0" fontId="11" fillId="0" borderId="1" xfId="0" applyFont="1" applyFill="1" applyBorder="1" applyAlignment="1">
      <alignment horizontal="left"/>
    </xf>
    <xf numFmtId="0" fontId="11" fillId="0" borderId="1" xfId="0" applyFont="1" applyFill="1" applyBorder="1" applyAlignment="1"/>
    <xf numFmtId="0" fontId="13" fillId="0" borderId="1" xfId="0" quotePrefix="1" applyFont="1" applyFill="1" applyBorder="1" applyAlignment="1">
      <alignment horizontal="center"/>
    </xf>
    <xf numFmtId="168" fontId="16" fillId="0" borderId="1" xfId="0" applyNumberFormat="1" applyFont="1" applyFill="1" applyBorder="1" applyAlignment="1">
      <alignment horizontal="center"/>
    </xf>
    <xf numFmtId="0" fontId="11" fillId="0" borderId="0" xfId="0" applyFont="1" applyFill="1" applyBorder="1" applyAlignment="1">
      <alignment horizontal="left"/>
    </xf>
    <xf numFmtId="0" fontId="11" fillId="0" borderId="0" xfId="0" applyFont="1" applyFill="1" applyBorder="1" applyAlignment="1"/>
    <xf numFmtId="168" fontId="16" fillId="0" borderId="0" xfId="0" applyNumberFormat="1" applyFont="1" applyFill="1" applyBorder="1" applyAlignment="1">
      <alignment horizontal="center"/>
    </xf>
    <xf numFmtId="4" fontId="11" fillId="0" borderId="0" xfId="0" quotePrefix="1" applyNumberFormat="1" applyFont="1" applyFill="1" applyAlignment="1">
      <alignment horizontal="center"/>
    </xf>
    <xf numFmtId="168" fontId="11" fillId="0" borderId="0" xfId="0" applyNumberFormat="1" applyFont="1" applyFill="1" applyAlignment="1"/>
    <xf numFmtId="4" fontId="11" fillId="0" borderId="0" xfId="0" applyNumberFormat="1" applyFont="1" applyFill="1" applyAlignment="1">
      <alignment horizontal="center"/>
    </xf>
    <xf numFmtId="0" fontId="11" fillId="0" borderId="0" xfId="0" quotePrefix="1" applyFont="1" applyFill="1" applyBorder="1" applyAlignment="1">
      <alignment horizontal="center"/>
    </xf>
    <xf numFmtId="0" fontId="11" fillId="0" borderId="1" xfId="0" applyFont="1" applyFill="1" applyBorder="1" applyAlignment="1">
      <alignment horizontal="center"/>
    </xf>
    <xf numFmtId="7" fontId="11" fillId="0" borderId="0" xfId="0" applyNumberFormat="1" applyFont="1" applyFill="1" applyAlignment="1"/>
    <xf numFmtId="7" fontId="11" fillId="0" borderId="0" xfId="0" applyNumberFormat="1" applyFont="1" applyFill="1" applyBorder="1" applyAlignment="1"/>
    <xf numFmtId="7" fontId="11" fillId="0" borderId="1" xfId="0" applyNumberFormat="1" applyFont="1" applyFill="1" applyBorder="1" applyAlignment="1"/>
    <xf numFmtId="4" fontId="11" fillId="0" borderId="2" xfId="0" applyNumberFormat="1" applyFont="1" applyBorder="1" applyAlignment="1"/>
    <xf numFmtId="4" fontId="12" fillId="0" borderId="2" xfId="0" applyNumberFormat="1" applyFont="1" applyBorder="1" applyAlignment="1">
      <alignment horizontal="left"/>
    </xf>
    <xf numFmtId="4" fontId="12" fillId="0" borderId="2" xfId="0" applyNumberFormat="1" applyFont="1" applyBorder="1" applyAlignment="1"/>
    <xf numFmtId="1" fontId="14" fillId="5" borderId="0" xfId="7" applyNumberFormat="1" applyFont="1" applyFill="1" applyBorder="1" applyAlignment="1">
      <alignment horizontal="left" indent="1"/>
    </xf>
    <xf numFmtId="0" fontId="15" fillId="0" borderId="0" xfId="0" quotePrefix="1" applyFont="1" applyFill="1" applyBorder="1" applyAlignment="1">
      <alignment horizontal="center"/>
    </xf>
    <xf numFmtId="1" fontId="14" fillId="0" borderId="0" xfId="7" applyNumberFormat="1" applyFont="1" applyFill="1" applyBorder="1" applyAlignment="1">
      <alignment horizontal="left" indent="1"/>
    </xf>
    <xf numFmtId="0" fontId="14" fillId="0" borderId="0" xfId="0" quotePrefix="1" applyFont="1" applyFill="1" applyBorder="1" applyAlignment="1">
      <alignment horizontal="left" indent="1"/>
    </xf>
    <xf numFmtId="0" fontId="14" fillId="5" borderId="0" xfId="0" quotePrefix="1" applyFont="1" applyFill="1" applyBorder="1" applyAlignment="1">
      <alignment horizontal="left" indent="1"/>
    </xf>
    <xf numFmtId="0" fontId="15" fillId="0" borderId="4" xfId="0" applyFont="1" applyFill="1" applyBorder="1" applyAlignment="1">
      <alignment horizontal="center"/>
    </xf>
    <xf numFmtId="197" fontId="11" fillId="0" borderId="0" xfId="0" applyNumberFormat="1" applyFont="1" applyFill="1" applyAlignment="1"/>
    <xf numFmtId="0" fontId="11" fillId="2" borderId="0" xfId="0" applyFont="1" applyFill="1" applyBorder="1" applyAlignment="1">
      <alignment horizontal="right"/>
    </xf>
    <xf numFmtId="2" fontId="11" fillId="2" borderId="0" xfId="0" applyNumberFormat="1" applyFont="1" applyFill="1" applyBorder="1" applyAlignment="1">
      <alignment horizontal="center"/>
    </xf>
    <xf numFmtId="2" fontId="11" fillId="0" borderId="0" xfId="0" applyNumberFormat="1" applyFont="1" applyBorder="1" applyAlignment="1">
      <alignment horizontal="center"/>
    </xf>
    <xf numFmtId="4" fontId="12" fillId="0" borderId="0" xfId="0" applyNumberFormat="1" applyFont="1" applyAlignment="1">
      <alignment horizontal="left"/>
    </xf>
    <xf numFmtId="4" fontId="11" fillId="2" borderId="0" xfId="0" applyNumberFormat="1" applyFont="1" applyFill="1" applyAlignment="1">
      <alignment horizontal="left"/>
    </xf>
    <xf numFmtId="4" fontId="12" fillId="2" borderId="0" xfId="0" applyNumberFormat="1" applyFont="1" applyFill="1" applyAlignment="1">
      <alignment horizontal="left"/>
    </xf>
    <xf numFmtId="4" fontId="11" fillId="0" borderId="0" xfId="0" applyNumberFormat="1" applyFont="1" applyAlignment="1">
      <alignment horizontal="left"/>
    </xf>
    <xf numFmtId="4" fontId="12" fillId="0" borderId="0" xfId="0" applyNumberFormat="1" applyFont="1" applyBorder="1" applyAlignment="1">
      <alignment horizontal="left"/>
    </xf>
    <xf numFmtId="4" fontId="12" fillId="0" borderId="0" xfId="0" applyNumberFormat="1" applyFont="1" applyBorder="1" applyAlignment="1"/>
    <xf numFmtId="4" fontId="11" fillId="0" borderId="2" xfId="0" applyNumberFormat="1" applyFont="1" applyBorder="1" applyAlignment="1">
      <alignment horizontal="left"/>
    </xf>
    <xf numFmtId="0" fontId="11" fillId="0" borderId="0" xfId="0" applyFont="1" applyFill="1" applyAlignment="1">
      <alignment horizontal="left" indent="3"/>
    </xf>
    <xf numFmtId="0" fontId="11" fillId="0" borderId="0" xfId="0" quotePrefix="1" applyFont="1" applyFill="1" applyAlignment="1">
      <alignment horizontal="left" indent="3"/>
    </xf>
    <xf numFmtId="0" fontId="13" fillId="0" borderId="0" xfId="0" applyFont="1" applyFill="1" applyAlignment="1">
      <alignment horizontal="left" indent="3"/>
    </xf>
    <xf numFmtId="0" fontId="11" fillId="0" borderId="0" xfId="0" applyFont="1" applyAlignment="1">
      <alignment horizontal="left" indent="3"/>
    </xf>
    <xf numFmtId="0" fontId="11" fillId="0" borderId="0" xfId="0" quotePrefix="1" applyFont="1" applyAlignment="1">
      <alignment horizontal="left" indent="3"/>
    </xf>
    <xf numFmtId="43" fontId="11" fillId="0" borderId="0" xfId="0" applyNumberFormat="1" applyFont="1" applyAlignment="1"/>
    <xf numFmtId="0" fontId="15" fillId="0" borderId="0" xfId="0" applyFont="1" applyAlignment="1">
      <alignment horizontal="left"/>
    </xf>
    <xf numFmtId="0" fontId="11" fillId="0" borderId="0" xfId="0" applyFont="1" applyAlignment="1">
      <alignment horizontal="left"/>
    </xf>
    <xf numFmtId="0" fontId="11" fillId="2" borderId="0" xfId="0" applyFont="1" applyFill="1" applyAlignment="1">
      <alignment horizontal="left"/>
    </xf>
    <xf numFmtId="3" fontId="11" fillId="0" borderId="0" xfId="0" quotePrefix="1" applyNumberFormat="1" applyFont="1" applyAlignment="1">
      <alignment horizontal="center"/>
    </xf>
    <xf numFmtId="0" fontId="11" fillId="2" borderId="0" xfId="0" applyFont="1" applyFill="1" applyAlignment="1">
      <alignment horizontal="right"/>
    </xf>
    <xf numFmtId="0" fontId="11" fillId="0" borderId="0" xfId="0" applyFont="1" applyAlignment="1">
      <alignment horizontal="right"/>
    </xf>
    <xf numFmtId="3" fontId="11" fillId="0" borderId="0" xfId="0" quotePrefix="1" applyNumberFormat="1" applyFont="1" applyAlignment="1">
      <alignment horizontal="left"/>
    </xf>
    <xf numFmtId="0" fontId="11" fillId="2" borderId="1" xfId="0" applyFont="1" applyFill="1" applyBorder="1" applyAlignment="1">
      <alignment horizontal="left"/>
    </xf>
    <xf numFmtId="0" fontId="11" fillId="2" borderId="1" xfId="0" applyFont="1" applyFill="1" applyBorder="1" applyAlignment="1">
      <alignment horizontal="center"/>
    </xf>
    <xf numFmtId="0" fontId="11" fillId="0" borderId="0" xfId="0" applyFont="1" applyBorder="1" applyAlignment="1">
      <alignment horizontal="center"/>
    </xf>
    <xf numFmtId="0" fontId="11" fillId="2" borderId="0" xfId="0" applyFont="1" applyFill="1" applyBorder="1" applyAlignment="1">
      <alignment horizontal="center"/>
    </xf>
    <xf numFmtId="0" fontId="11" fillId="2" borderId="0" xfId="0" applyFont="1" applyFill="1" applyBorder="1" applyAlignment="1">
      <alignment horizontal="left"/>
    </xf>
    <xf numFmtId="0" fontId="11" fillId="0" borderId="1" xfId="0" applyFont="1" applyBorder="1" applyAlignment="1">
      <alignment horizontal="center"/>
    </xf>
    <xf numFmtId="0" fontId="17" fillId="2" borderId="0" xfId="0" applyFont="1" applyFill="1" applyAlignment="1">
      <alignment horizontal="right"/>
    </xf>
    <xf numFmtId="166" fontId="11" fillId="2" borderId="0" xfId="4" applyFont="1" applyFill="1" applyBorder="1" applyAlignment="1">
      <alignment horizontal="right"/>
    </xf>
    <xf numFmtId="2" fontId="22" fillId="0" borderId="0" xfId="0" applyNumberFormat="1" applyFont="1" applyBorder="1" applyAlignment="1">
      <alignment horizontal="left"/>
    </xf>
    <xf numFmtId="2" fontId="22" fillId="2" borderId="0" xfId="0" applyNumberFormat="1" applyFont="1" applyFill="1" applyBorder="1" applyAlignment="1">
      <alignment horizontal="left"/>
    </xf>
    <xf numFmtId="4" fontId="11" fillId="0" borderId="0" xfId="0" quotePrefix="1" applyNumberFormat="1" applyFont="1" applyAlignment="1">
      <alignment horizontal="center"/>
    </xf>
    <xf numFmtId="4" fontId="11" fillId="2" borderId="0" xfId="0" quotePrefix="1" applyNumberFormat="1" applyFont="1" applyFill="1" applyAlignment="1">
      <alignment horizontal="left"/>
    </xf>
    <xf numFmtId="0" fontId="11" fillId="0" borderId="0" xfId="0" applyFont="1" applyAlignment="1">
      <alignment horizontal="center"/>
    </xf>
    <xf numFmtId="168" fontId="16" fillId="2" borderId="1" xfId="0" applyNumberFormat="1" applyFont="1" applyFill="1" applyBorder="1" applyAlignment="1">
      <alignment horizontal="left"/>
    </xf>
    <xf numFmtId="0" fontId="11" fillId="0" borderId="0" xfId="0" quotePrefix="1" applyFont="1" applyAlignment="1">
      <alignment horizontal="left"/>
    </xf>
    <xf numFmtId="0" fontId="11" fillId="0" borderId="0" xfId="0" applyFont="1" applyBorder="1" applyAlignment="1">
      <alignment horizontal="left"/>
    </xf>
    <xf numFmtId="0" fontId="11" fillId="2" borderId="0" xfId="0" applyFont="1" applyFill="1" applyBorder="1" applyAlignment="1">
      <alignment horizontal="right"/>
    </xf>
    <xf numFmtId="2" fontId="11" fillId="2" borderId="0" xfId="0" applyNumberFormat="1" applyFont="1" applyFill="1" applyBorder="1" applyAlignment="1">
      <alignment horizontal="center"/>
    </xf>
    <xf numFmtId="2" fontId="11" fillId="0" borderId="0" xfId="0" applyNumberFormat="1" applyFont="1" applyFill="1" applyBorder="1" applyAlignment="1">
      <alignment horizontal="center"/>
    </xf>
    <xf numFmtId="0" fontId="11" fillId="0" borderId="1" xfId="0" quotePrefix="1" applyFont="1" applyBorder="1" applyAlignment="1">
      <alignment horizontal="center"/>
    </xf>
    <xf numFmtId="4" fontId="11" fillId="0" borderId="0" xfId="0" applyNumberFormat="1" applyFont="1" applyAlignment="1">
      <alignment horizontal="left"/>
    </xf>
    <xf numFmtId="4" fontId="11" fillId="2" borderId="0" xfId="0" applyNumberFormat="1" applyFont="1" applyFill="1" applyAlignment="1">
      <alignment horizontal="left"/>
    </xf>
    <xf numFmtId="0" fontId="13" fillId="2" borderId="0" xfId="0" applyFont="1" applyFill="1" applyAlignment="1">
      <alignment horizontal="center"/>
    </xf>
    <xf numFmtId="7" fontId="14" fillId="2" borderId="0" xfId="0" applyNumberFormat="1" applyFont="1" applyFill="1" applyBorder="1" applyAlignment="1">
      <alignment horizontal="center"/>
    </xf>
    <xf numFmtId="0" fontId="13" fillId="2" borderId="0" xfId="0" applyFont="1" applyFill="1" applyAlignment="1">
      <alignment horizontal="left"/>
    </xf>
    <xf numFmtId="0" fontId="11" fillId="2" borderId="0" xfId="0" applyFont="1" applyFill="1" applyAlignment="1">
      <alignment horizontal="center"/>
    </xf>
    <xf numFmtId="4" fontId="12" fillId="0" borderId="0" xfId="0" applyNumberFormat="1" applyFont="1" applyAlignment="1">
      <alignment horizontal="left"/>
    </xf>
    <xf numFmtId="4" fontId="12" fillId="2" borderId="0" xfId="0" applyNumberFormat="1" applyFont="1" applyFill="1" applyAlignment="1">
      <alignment horizontal="left"/>
    </xf>
    <xf numFmtId="2" fontId="11" fillId="0" borderId="0" xfId="0" applyNumberFormat="1" applyFont="1" applyBorder="1" applyAlignment="1">
      <alignment horizontal="center"/>
    </xf>
    <xf numFmtId="0" fontId="11" fillId="0" borderId="1" xfId="0" applyFont="1" applyBorder="1" applyAlignment="1">
      <alignment horizontal="left"/>
    </xf>
    <xf numFmtId="0" fontId="11" fillId="0" borderId="0" xfId="0" quotePrefix="1" applyFont="1" applyAlignment="1">
      <alignment horizontal="center"/>
    </xf>
    <xf numFmtId="0" fontId="11" fillId="0" borderId="0" xfId="0" quotePrefix="1" applyFont="1" applyBorder="1" applyAlignment="1">
      <alignment horizontal="center"/>
    </xf>
    <xf numFmtId="1" fontId="29" fillId="0" borderId="0" xfId="0" quotePrefix="1" applyNumberFormat="1" applyFont="1" applyFill="1" applyAlignment="1">
      <alignment horizontal="left"/>
    </xf>
    <xf numFmtId="43" fontId="14" fillId="0" borderId="0" xfId="1" applyFont="1"/>
    <xf numFmtId="43" fontId="15" fillId="0" borderId="0" xfId="1" quotePrefix="1" applyFont="1" applyFill="1" applyBorder="1" applyAlignment="1">
      <alignment horizontal="center"/>
    </xf>
    <xf numFmtId="43" fontId="15" fillId="0" borderId="4" xfId="1" applyFont="1" applyFill="1" applyBorder="1" applyAlignment="1">
      <alignment horizontal="center"/>
    </xf>
    <xf numFmtId="43" fontId="14" fillId="0" borderId="0" xfId="1" applyFont="1" applyFill="1" applyBorder="1" applyAlignment="1"/>
    <xf numFmtId="43" fontId="14" fillId="5" borderId="0" xfId="1" applyFont="1" applyFill="1" applyBorder="1" applyAlignment="1"/>
    <xf numFmtId="43" fontId="14" fillId="0" borderId="0" xfId="1" applyFont="1" applyFill="1" applyAlignment="1"/>
    <xf numFmtId="43" fontId="14" fillId="0" borderId="0" xfId="0" applyNumberFormat="1" applyFont="1"/>
    <xf numFmtId="43" fontId="14" fillId="0" borderId="1" xfId="1" applyFont="1" applyBorder="1"/>
    <xf numFmtId="0" fontId="15" fillId="0" borderId="0" xfId="0" quotePrefix="1" applyFont="1" applyFill="1" applyBorder="1" applyAlignment="1">
      <alignment vertical="center" wrapText="1"/>
    </xf>
    <xf numFmtId="0" fontId="15" fillId="0" borderId="0" xfId="0" applyFont="1" applyFill="1" applyBorder="1" applyAlignment="1">
      <alignment vertical="center" wrapText="1"/>
    </xf>
    <xf numFmtId="0" fontId="14" fillId="0" borderId="0" xfId="0" quotePrefix="1" applyFont="1" applyFill="1" applyBorder="1" applyAlignment="1">
      <alignment horizontal="left"/>
    </xf>
    <xf numFmtId="1" fontId="14" fillId="0" borderId="0" xfId="7" quotePrefix="1" applyNumberFormat="1" applyFont="1" applyFill="1" applyBorder="1" applyAlignment="1">
      <alignment horizontal="left" indent="1"/>
    </xf>
    <xf numFmtId="1" fontId="14" fillId="0" borderId="0" xfId="2" applyNumberFormat="1" applyFont="1" applyFill="1" applyBorder="1" applyAlignment="1">
      <alignment horizontal="center"/>
    </xf>
    <xf numFmtId="1" fontId="14" fillId="0" borderId="0" xfId="2" applyNumberFormat="1" applyFont="1" applyFill="1" applyBorder="1" applyAlignment="1"/>
    <xf numFmtId="1" fontId="14" fillId="5" borderId="0" xfId="2" quotePrefix="1" applyNumberFormat="1" applyFont="1" applyFill="1" applyBorder="1" applyAlignment="1">
      <alignment horizontal="center"/>
    </xf>
    <xf numFmtId="1" fontId="14" fillId="5" borderId="0" xfId="2" quotePrefix="1" applyNumberFormat="1" applyFont="1" applyFill="1" applyBorder="1" applyAlignment="1"/>
    <xf numFmtId="0" fontId="14" fillId="0" borderId="0" xfId="0" quotePrefix="1" applyFont="1" applyAlignment="1">
      <alignment horizontal="left"/>
    </xf>
    <xf numFmtId="0" fontId="14" fillId="0" borderId="0" xfId="0" quotePrefix="1" applyFont="1" applyAlignment="1">
      <alignment horizontal="center"/>
    </xf>
    <xf numFmtId="1" fontId="14" fillId="0" borderId="0" xfId="2" quotePrefix="1" applyNumberFormat="1" applyFont="1" applyFill="1" applyBorder="1" applyAlignment="1">
      <alignment horizontal="left"/>
    </xf>
    <xf numFmtId="43" fontId="14" fillId="0" borderId="9" xfId="1" applyFont="1" applyBorder="1"/>
    <xf numFmtId="0" fontId="15" fillId="3" borderId="12" xfId="0" quotePrefix="1" applyFont="1" applyFill="1" applyBorder="1" applyAlignment="1">
      <alignment vertical="center"/>
    </xf>
    <xf numFmtId="0" fontId="15" fillId="0" borderId="0" xfId="0" quotePrefix="1" applyFont="1" applyFill="1" applyBorder="1" applyAlignment="1">
      <alignment vertical="center"/>
    </xf>
    <xf numFmtId="0" fontId="15" fillId="3" borderId="6" xfId="0" applyFont="1" applyFill="1" applyBorder="1"/>
    <xf numFmtId="0" fontId="15" fillId="3" borderId="13" xfId="0" applyFont="1" applyFill="1" applyBorder="1"/>
    <xf numFmtId="0" fontId="15" fillId="3" borderId="0" xfId="0" applyFont="1" applyFill="1" applyBorder="1"/>
    <xf numFmtId="0" fontId="15" fillId="3" borderId="14" xfId="0" applyFont="1" applyFill="1" applyBorder="1"/>
    <xf numFmtId="0" fontId="15" fillId="3" borderId="1" xfId="0" applyFont="1" applyFill="1" applyBorder="1"/>
    <xf numFmtId="0" fontId="15" fillId="3" borderId="15" xfId="0" applyFont="1" applyFill="1" applyBorder="1"/>
    <xf numFmtId="0" fontId="15" fillId="3" borderId="16" xfId="0" quotePrefix="1" applyFont="1" applyFill="1" applyBorder="1" applyAlignment="1">
      <alignment horizontal="left" indent="4"/>
    </xf>
    <xf numFmtId="0" fontId="15" fillId="3" borderId="17" xfId="0" quotePrefix="1" applyFont="1" applyFill="1" applyBorder="1" applyAlignment="1">
      <alignment horizontal="left" indent="4"/>
    </xf>
    <xf numFmtId="171" fontId="11" fillId="0" borderId="0" xfId="0" applyNumberFormat="1" applyFont="1" applyFill="1" applyAlignment="1">
      <alignment horizontal="center"/>
    </xf>
    <xf numFmtId="0" fontId="11" fillId="0" borderId="0" xfId="0" quotePrefix="1" applyFont="1" applyBorder="1" applyAlignment="1">
      <alignment horizontal="left" indent="2"/>
    </xf>
    <xf numFmtId="0" fontId="11" fillId="0" borderId="0" xfId="0" applyFont="1" applyBorder="1" applyAlignment="1">
      <alignment horizontal="left" indent="2"/>
    </xf>
    <xf numFmtId="0" fontId="33" fillId="0" borderId="0" xfId="0" applyFont="1" applyAlignment="1">
      <alignment horizontal="left" wrapText="1"/>
    </xf>
    <xf numFmtId="0" fontId="32" fillId="0" borderId="0" xfId="0" applyFont="1" applyAlignment="1">
      <alignment horizontal="left" wrapText="1"/>
    </xf>
    <xf numFmtId="0" fontId="32" fillId="0" borderId="0" xfId="0" applyFont="1" applyAlignment="1">
      <alignment horizontal="left"/>
    </xf>
    <xf numFmtId="0" fontId="15" fillId="0" borderId="0" xfId="0" applyFont="1" applyAlignment="1">
      <alignment horizontal="left" wrapText="1"/>
    </xf>
    <xf numFmtId="0" fontId="15" fillId="0" borderId="0" xfId="0" applyFont="1" applyAlignment="1">
      <alignment horizontal="left"/>
    </xf>
    <xf numFmtId="0" fontId="15" fillId="0" borderId="0" xfId="0" applyFont="1" applyFill="1" applyAlignment="1">
      <alignment horizontal="left" wrapText="1"/>
    </xf>
    <xf numFmtId="0" fontId="33" fillId="0" borderId="0" xfId="0" applyFont="1" applyFill="1" applyAlignment="1">
      <alignment horizontal="left" wrapText="1"/>
    </xf>
    <xf numFmtId="0" fontId="11" fillId="0" borderId="0" xfId="0" applyFont="1" applyAlignment="1">
      <alignment horizontal="left"/>
    </xf>
    <xf numFmtId="0" fontId="15" fillId="2" borderId="0" xfId="0" applyFont="1" applyFill="1" applyAlignment="1">
      <alignment horizontal="left"/>
    </xf>
    <xf numFmtId="0" fontId="15" fillId="0" borderId="0" xfId="0" applyFont="1" applyAlignment="1" applyProtection="1">
      <alignment wrapText="1"/>
      <protection locked="0"/>
    </xf>
    <xf numFmtId="0" fontId="11" fillId="2" borderId="0" xfId="0" applyFont="1" applyFill="1" applyAlignment="1">
      <alignment horizontal="left"/>
    </xf>
    <xf numFmtId="3" fontId="11" fillId="2" borderId="0" xfId="0" quotePrefix="1" applyNumberFormat="1" applyFont="1" applyFill="1" applyAlignment="1">
      <alignment horizontal="left"/>
    </xf>
    <xf numFmtId="3" fontId="11" fillId="0" borderId="0" xfId="0" quotePrefix="1" applyNumberFormat="1" applyFont="1" applyAlignment="1">
      <alignment horizontal="center"/>
    </xf>
    <xf numFmtId="0" fontId="11" fillId="2" borderId="0" xfId="0" applyFont="1" applyFill="1" applyAlignment="1">
      <alignment horizontal="right"/>
    </xf>
    <xf numFmtId="0" fontId="11" fillId="0" borderId="0" xfId="0" applyFont="1" applyAlignment="1">
      <alignment horizontal="right"/>
    </xf>
    <xf numFmtId="0" fontId="32" fillId="2" borderId="0" xfId="0" applyFont="1" applyFill="1" applyAlignment="1">
      <alignment horizontal="left"/>
    </xf>
    <xf numFmtId="3" fontId="11" fillId="0" borderId="0" xfId="0" quotePrefix="1" applyNumberFormat="1" applyFont="1" applyAlignment="1">
      <alignment horizontal="left"/>
    </xf>
    <xf numFmtId="0" fontId="11" fillId="7" borderId="1" xfId="0" applyFont="1" applyFill="1" applyBorder="1" applyAlignment="1">
      <alignment horizontal="center"/>
    </xf>
    <xf numFmtId="0" fontId="11" fillId="2" borderId="1" xfId="0" applyFont="1" applyFill="1" applyBorder="1" applyAlignment="1">
      <alignment horizontal="left"/>
    </xf>
    <xf numFmtId="0" fontId="17" fillId="2" borderId="5" xfId="0" applyFont="1" applyFill="1" applyBorder="1" applyAlignment="1">
      <alignment horizontal="center"/>
    </xf>
    <xf numFmtId="0" fontId="11" fillId="2" borderId="1" xfId="0" applyFont="1" applyFill="1" applyBorder="1" applyAlignment="1">
      <alignment horizontal="center"/>
    </xf>
    <xf numFmtId="0" fontId="11" fillId="0" borderId="0" xfId="0" applyFont="1" applyBorder="1" applyAlignment="1">
      <alignment horizontal="center"/>
    </xf>
    <xf numFmtId="0" fontId="11" fillId="2" borderId="0" xfId="0" applyFont="1" applyFill="1" applyBorder="1" applyAlignment="1">
      <alignment horizontal="center"/>
    </xf>
    <xf numFmtId="0" fontId="11" fillId="0" borderId="6" xfId="0" applyFont="1" applyBorder="1" applyAlignment="1">
      <alignment horizontal="left" indent="2"/>
    </xf>
    <xf numFmtId="7" fontId="11" fillId="0" borderId="6" xfId="0" applyNumberFormat="1" applyFont="1" applyFill="1" applyBorder="1" applyAlignment="1">
      <alignment horizontal="right"/>
    </xf>
    <xf numFmtId="0" fontId="11" fillId="2" borderId="0" xfId="0" applyFont="1" applyFill="1" applyBorder="1" applyAlignment="1">
      <alignment horizontal="left"/>
    </xf>
    <xf numFmtId="7" fontId="11" fillId="2" borderId="6" xfId="0" applyNumberFormat="1" applyFont="1" applyFill="1" applyBorder="1" applyAlignment="1">
      <alignment horizontal="right"/>
    </xf>
    <xf numFmtId="7" fontId="11" fillId="0" borderId="0" xfId="0" applyNumberFormat="1" applyFont="1" applyFill="1" applyAlignment="1">
      <alignment horizontal="right"/>
    </xf>
    <xf numFmtId="7" fontId="11" fillId="2" borderId="0" xfId="0" applyNumberFormat="1" applyFont="1" applyFill="1" applyAlignment="1">
      <alignment horizontal="right"/>
    </xf>
    <xf numFmtId="0" fontId="11" fillId="0" borderId="0" xfId="0" applyFont="1" applyFill="1" applyAlignment="1">
      <alignment horizontal="center"/>
    </xf>
    <xf numFmtId="0" fontId="11" fillId="0" borderId="1" xfId="0" applyFont="1" applyBorder="1" applyAlignment="1">
      <alignment horizontal="center"/>
    </xf>
    <xf numFmtId="0" fontId="11" fillId="0" borderId="0" xfId="0" quotePrefix="1" applyFont="1" applyFill="1" applyBorder="1" applyAlignment="1">
      <alignment horizontal="center"/>
    </xf>
    <xf numFmtId="0" fontId="11" fillId="0" borderId="0" xfId="0" applyFont="1" applyFill="1" applyBorder="1" applyAlignment="1">
      <alignment horizontal="center"/>
    </xf>
    <xf numFmtId="0" fontId="11" fillId="0" borderId="1" xfId="0" applyFont="1" applyFill="1" applyBorder="1" applyAlignment="1">
      <alignment horizontal="center"/>
    </xf>
    <xf numFmtId="0" fontId="17" fillId="2" borderId="1" xfId="0" applyFont="1" applyFill="1" applyBorder="1" applyAlignment="1">
      <alignment horizontal="center"/>
    </xf>
    <xf numFmtId="0" fontId="17" fillId="2" borderId="0" xfId="0" applyFont="1" applyFill="1" applyAlignment="1">
      <alignment horizontal="right"/>
    </xf>
    <xf numFmtId="195" fontId="11" fillId="0" borderId="9" xfId="0" applyNumberFormat="1" applyFont="1" applyBorder="1" applyAlignment="1"/>
    <xf numFmtId="166" fontId="11" fillId="2" borderId="7" xfId="4" applyFont="1" applyFill="1" applyBorder="1" applyAlignment="1">
      <alignment horizontal="right"/>
    </xf>
    <xf numFmtId="166" fontId="11" fillId="2" borderId="0" xfId="4" applyFont="1" applyFill="1" applyBorder="1" applyAlignment="1">
      <alignment horizontal="right"/>
    </xf>
    <xf numFmtId="2" fontId="22" fillId="0" borderId="0" xfId="0" applyNumberFormat="1" applyFont="1" applyBorder="1" applyAlignment="1">
      <alignment horizontal="left"/>
    </xf>
    <xf numFmtId="2" fontId="22" fillId="2" borderId="0" xfId="0" applyNumberFormat="1" applyFont="1" applyFill="1" applyBorder="1" applyAlignment="1">
      <alignment horizontal="left"/>
    </xf>
    <xf numFmtId="4" fontId="11" fillId="0" borderId="0" xfId="0" quotePrefix="1" applyNumberFormat="1" applyFont="1" applyAlignment="1">
      <alignment horizontal="center"/>
    </xf>
    <xf numFmtId="4" fontId="11" fillId="2" borderId="0" xfId="0" quotePrefix="1" applyNumberFormat="1" applyFont="1" applyFill="1" applyAlignment="1">
      <alignment horizontal="left"/>
    </xf>
    <xf numFmtId="195" fontId="11" fillId="0" borderId="0" xfId="0" applyNumberFormat="1" applyFont="1" applyBorder="1" applyAlignment="1"/>
    <xf numFmtId="172" fontId="31" fillId="2" borderId="0" xfId="0" applyNumberFormat="1" applyFont="1" applyFill="1" applyBorder="1" applyAlignment="1">
      <alignment horizontal="center"/>
    </xf>
    <xf numFmtId="0" fontId="11" fillId="0" borderId="0" xfId="0" applyFont="1" applyAlignment="1">
      <alignment horizontal="center"/>
    </xf>
    <xf numFmtId="0" fontId="21" fillId="2" borderId="0" xfId="0" applyFont="1" applyFill="1" applyAlignment="1">
      <alignment horizontal="right"/>
    </xf>
    <xf numFmtId="0" fontId="21" fillId="2" borderId="0" xfId="0" applyFont="1" applyFill="1" applyAlignment="1">
      <alignment horizontal="center"/>
    </xf>
    <xf numFmtId="4" fontId="21" fillId="2" borderId="0" xfId="0" applyNumberFormat="1" applyFont="1" applyFill="1" applyAlignment="1">
      <alignment horizontal="left"/>
    </xf>
    <xf numFmtId="0" fontId="11" fillId="0" borderId="0" xfId="0" applyFont="1" applyFill="1" applyAlignment="1">
      <alignment horizontal="left"/>
    </xf>
    <xf numFmtId="0" fontId="11" fillId="0" borderId="0" xfId="0" quotePrefix="1" applyFont="1" applyFill="1" applyAlignment="1">
      <alignment horizontal="left"/>
    </xf>
    <xf numFmtId="0" fontId="11" fillId="0" borderId="0" xfId="0" quotePrefix="1" applyFont="1" applyFill="1" applyAlignment="1">
      <alignment horizontal="left" wrapText="1"/>
    </xf>
    <xf numFmtId="168" fontId="16" fillId="2" borderId="1" xfId="0" applyNumberFormat="1" applyFont="1" applyFill="1" applyBorder="1" applyAlignment="1">
      <alignment horizontal="left"/>
    </xf>
    <xf numFmtId="0" fontId="11" fillId="0" borderId="0" xfId="0" applyFont="1" applyFill="1" applyAlignment="1">
      <alignment horizontal="left" wrapText="1"/>
    </xf>
    <xf numFmtId="168" fontId="16" fillId="2" borderId="0" xfId="0" applyNumberFormat="1" applyFont="1" applyFill="1" applyAlignment="1">
      <alignment horizontal="left"/>
    </xf>
    <xf numFmtId="0" fontId="11" fillId="0" borderId="0" xfId="0" quotePrefix="1" applyFont="1" applyFill="1" applyAlignment="1">
      <alignment horizontal="center"/>
    </xf>
    <xf numFmtId="171" fontId="11" fillId="2" borderId="0" xfId="0" applyNumberFormat="1" applyFont="1" applyFill="1" applyAlignment="1">
      <alignment horizontal="left"/>
    </xf>
    <xf numFmtId="4" fontId="21" fillId="2" borderId="0" xfId="0" applyNumberFormat="1" applyFont="1" applyFill="1" applyBorder="1" applyAlignment="1">
      <alignment horizontal="left"/>
    </xf>
    <xf numFmtId="0" fontId="11" fillId="0" borderId="0" xfId="0" quotePrefix="1" applyFont="1" applyAlignment="1">
      <alignment horizontal="left"/>
    </xf>
    <xf numFmtId="0" fontId="11" fillId="2" borderId="0" xfId="0" quotePrefix="1" applyFont="1" applyFill="1" applyAlignment="1">
      <alignment horizontal="left"/>
    </xf>
    <xf numFmtId="4" fontId="17" fillId="2" borderId="5" xfId="0" applyNumberFormat="1" applyFont="1" applyFill="1" applyBorder="1" applyAlignment="1">
      <alignment horizontal="center" wrapText="1"/>
    </xf>
    <xf numFmtId="4" fontId="17" fillId="2" borderId="18" xfId="0" applyNumberFormat="1" applyFont="1" applyFill="1" applyBorder="1" applyAlignment="1">
      <alignment horizontal="center" wrapText="1"/>
    </xf>
    <xf numFmtId="2" fontId="11" fillId="2" borderId="19" xfId="0" applyNumberFormat="1" applyFont="1" applyFill="1" applyBorder="1" applyAlignment="1">
      <alignment horizontal="center"/>
    </xf>
    <xf numFmtId="2" fontId="18" fillId="2" borderId="1" xfId="0" applyNumberFormat="1" applyFont="1" applyFill="1" applyBorder="1" applyAlignment="1">
      <alignment horizontal="center"/>
    </xf>
    <xf numFmtId="0" fontId="13" fillId="0" borderId="6" xfId="0" applyFont="1" applyBorder="1" applyAlignment="1">
      <alignment horizontal="left" vertical="center" wrapText="1"/>
    </xf>
    <xf numFmtId="0" fontId="13" fillId="0" borderId="0" xfId="0" applyFont="1" applyBorder="1" applyAlignment="1">
      <alignment horizontal="left" vertical="center" wrapText="1"/>
    </xf>
    <xf numFmtId="0" fontId="13" fillId="2" borderId="0" xfId="0" applyFont="1" applyFill="1" applyBorder="1" applyAlignment="1">
      <alignment horizontal="left" wrapText="1"/>
    </xf>
    <xf numFmtId="4" fontId="17" fillId="2" borderId="1" xfId="0" applyNumberFormat="1" applyFont="1" applyFill="1" applyBorder="1" applyAlignment="1">
      <alignment horizontal="center" wrapText="1"/>
    </xf>
    <xf numFmtId="0" fontId="11" fillId="0" borderId="0" xfId="0" applyFont="1" applyBorder="1" applyAlignment="1">
      <alignment horizontal="left"/>
    </xf>
    <xf numFmtId="0" fontId="11" fillId="2" borderId="0" xfId="0" applyFont="1" applyFill="1" applyBorder="1" applyAlignment="1">
      <alignment horizontal="right"/>
    </xf>
    <xf numFmtId="2" fontId="11" fillId="2" borderId="0" xfId="0" applyNumberFormat="1" applyFont="1" applyFill="1" applyBorder="1" applyAlignment="1">
      <alignment horizontal="center"/>
    </xf>
    <xf numFmtId="0" fontId="11" fillId="0" borderId="0" xfId="0" applyFont="1" applyBorder="1" applyAlignment="1">
      <alignment horizontal="left" wrapText="1"/>
    </xf>
    <xf numFmtId="0" fontId="11" fillId="2" borderId="0" xfId="0" applyFont="1" applyFill="1" applyBorder="1" applyAlignment="1">
      <alignment horizontal="left" wrapText="1"/>
    </xf>
    <xf numFmtId="0" fontId="11" fillId="0" borderId="1" xfId="0" applyFont="1" applyBorder="1" applyAlignment="1">
      <alignment horizontal="left" wrapText="1"/>
    </xf>
    <xf numFmtId="0" fontId="11" fillId="2" borderId="1" xfId="0" applyFont="1" applyFill="1" applyBorder="1" applyAlignment="1">
      <alignment horizontal="left" wrapText="1"/>
    </xf>
    <xf numFmtId="2" fontId="17" fillId="2" borderId="1" xfId="0" applyNumberFormat="1" applyFont="1" applyFill="1" applyBorder="1" applyAlignment="1">
      <alignment horizontal="center"/>
    </xf>
    <xf numFmtId="0" fontId="11" fillId="0" borderId="6" xfId="0" applyFont="1" applyBorder="1" applyAlignment="1">
      <alignment horizontal="left"/>
    </xf>
    <xf numFmtId="0" fontId="11" fillId="2" borderId="6" xfId="0" applyFont="1" applyFill="1" applyBorder="1" applyAlignment="1">
      <alignment horizontal="left"/>
    </xf>
    <xf numFmtId="171" fontId="11" fillId="0" borderId="0" xfId="0" applyNumberFormat="1" applyFont="1" applyFill="1" applyBorder="1" applyAlignment="1">
      <alignment horizontal="center"/>
    </xf>
    <xf numFmtId="2" fontId="17" fillId="2" borderId="5" xfId="0" applyNumberFormat="1" applyFont="1" applyFill="1" applyBorder="1" applyAlignment="1">
      <alignment horizontal="center"/>
    </xf>
    <xf numFmtId="171" fontId="11" fillId="2" borderId="1" xfId="0" applyNumberFormat="1" applyFont="1" applyFill="1" applyBorder="1" applyAlignment="1">
      <alignment horizontal="center"/>
    </xf>
    <xf numFmtId="2" fontId="11" fillId="0" borderId="0" xfId="0" applyNumberFormat="1" applyFont="1" applyFill="1" applyBorder="1" applyAlignment="1">
      <alignment horizontal="center"/>
    </xf>
    <xf numFmtId="0" fontId="11" fillId="2" borderId="6" xfId="0" applyFont="1" applyFill="1" applyBorder="1" applyAlignment="1">
      <alignment horizontal="right"/>
    </xf>
    <xf numFmtId="2" fontId="16" fillId="2" borderId="1" xfId="0" applyNumberFormat="1" applyFont="1" applyFill="1" applyBorder="1" applyAlignment="1">
      <alignment horizontal="center"/>
    </xf>
    <xf numFmtId="171" fontId="11" fillId="2" borderId="0" xfId="0" applyNumberFormat="1" applyFont="1" applyFill="1" applyAlignment="1">
      <alignment horizontal="center"/>
    </xf>
    <xf numFmtId="0" fontId="11" fillId="0" borderId="1" xfId="0" quotePrefix="1" applyFont="1" applyBorder="1" applyAlignment="1">
      <alignment horizontal="center"/>
    </xf>
    <xf numFmtId="171" fontId="11" fillId="0" borderId="1" xfId="0" quotePrefix="1" applyNumberFormat="1" applyFont="1" applyBorder="1" applyAlignment="1">
      <alignment horizontal="center"/>
    </xf>
    <xf numFmtId="0" fontId="11" fillId="2" borderId="1" xfId="0" quotePrefix="1" applyFont="1" applyFill="1" applyBorder="1" applyAlignment="1">
      <alignment horizontal="center"/>
    </xf>
    <xf numFmtId="0" fontId="18" fillId="2" borderId="1" xfId="0" quotePrefix="1" applyFont="1" applyFill="1" applyBorder="1" applyAlignment="1">
      <alignment horizontal="center"/>
    </xf>
    <xf numFmtId="171" fontId="11" fillId="2" borderId="1" xfId="0" quotePrefix="1" applyNumberFormat="1" applyFont="1" applyFill="1" applyBorder="1" applyAlignment="1">
      <alignment horizontal="center"/>
    </xf>
    <xf numFmtId="171" fontId="11" fillId="0" borderId="6" xfId="0" applyNumberFormat="1" applyFont="1" applyFill="1" applyBorder="1" applyAlignment="1">
      <alignment horizontal="center"/>
    </xf>
    <xf numFmtId="171" fontId="11" fillId="2" borderId="6" xfId="0" applyNumberFormat="1" applyFont="1" applyFill="1" applyBorder="1" applyAlignment="1">
      <alignment horizontal="center"/>
    </xf>
    <xf numFmtId="171" fontId="11" fillId="0" borderId="0" xfId="0" applyNumberFormat="1" applyFont="1" applyBorder="1" applyAlignment="1">
      <alignment horizontal="center" wrapText="1"/>
    </xf>
    <xf numFmtId="171" fontId="11" fillId="2" borderId="0" xfId="0" applyNumberFormat="1" applyFont="1" applyFill="1" applyBorder="1" applyAlignment="1">
      <alignment horizontal="center" wrapText="1"/>
    </xf>
    <xf numFmtId="171" fontId="11" fillId="0" borderId="1" xfId="0" applyNumberFormat="1" applyFont="1" applyBorder="1" applyAlignment="1">
      <alignment horizontal="center" wrapText="1"/>
    </xf>
    <xf numFmtId="0" fontId="18" fillId="2" borderId="1" xfId="0" applyFont="1" applyFill="1" applyBorder="1" applyAlignment="1">
      <alignment horizontal="center" wrapText="1"/>
    </xf>
    <xf numFmtId="171" fontId="11" fillId="2" borderId="1" xfId="0" applyNumberFormat="1" applyFont="1" applyFill="1" applyBorder="1" applyAlignment="1">
      <alignment horizontal="center" wrapText="1"/>
    </xf>
    <xf numFmtId="4" fontId="11" fillId="0" borderId="0" xfId="0" applyNumberFormat="1" applyFont="1" applyAlignment="1">
      <alignment horizontal="left"/>
    </xf>
    <xf numFmtId="4" fontId="11" fillId="2" borderId="0" xfId="0" applyNumberFormat="1" applyFont="1" applyFill="1" applyAlignment="1">
      <alignment horizontal="left"/>
    </xf>
    <xf numFmtId="0" fontId="13" fillId="2" borderId="0" xfId="0" applyFont="1" applyFill="1" applyAlignment="1">
      <alignment horizontal="center"/>
    </xf>
    <xf numFmtId="7" fontId="14" fillId="2" borderId="0" xfId="0" applyNumberFormat="1" applyFont="1" applyFill="1" applyBorder="1" applyAlignment="1">
      <alignment horizontal="center"/>
    </xf>
    <xf numFmtId="0" fontId="13" fillId="2" borderId="0" xfId="0" applyFont="1" applyFill="1" applyAlignment="1">
      <alignment horizontal="left"/>
    </xf>
    <xf numFmtId="172" fontId="13" fillId="2" borderId="0" xfId="0" applyNumberFormat="1" applyFont="1" applyFill="1" applyAlignment="1">
      <alignment horizontal="left"/>
    </xf>
    <xf numFmtId="0" fontId="12" fillId="0" borderId="7" xfId="0" applyFont="1" applyBorder="1" applyAlignment="1">
      <alignment horizontal="left"/>
    </xf>
    <xf numFmtId="0" fontId="12" fillId="0" borderId="0" xfId="0" applyFont="1" applyBorder="1" applyAlignment="1">
      <alignment horizontal="left"/>
    </xf>
    <xf numFmtId="0" fontId="12" fillId="0" borderId="0" xfId="0" applyFont="1" applyAlignment="1">
      <alignment horizontal="left"/>
    </xf>
    <xf numFmtId="0" fontId="30" fillId="0" borderId="7" xfId="0" applyFont="1" applyBorder="1" applyAlignment="1">
      <alignment horizontal="left"/>
    </xf>
    <xf numFmtId="0" fontId="30" fillId="0" borderId="0" xfId="0" applyFont="1" applyBorder="1" applyAlignment="1">
      <alignment horizontal="left"/>
    </xf>
    <xf numFmtId="0" fontId="30" fillId="0" borderId="0" xfId="0" applyFont="1" applyAlignment="1">
      <alignment horizontal="left"/>
    </xf>
    <xf numFmtId="0" fontId="10" fillId="2" borderId="0" xfId="0" applyFont="1" applyFill="1" applyAlignment="1">
      <alignment horizontal="center"/>
    </xf>
    <xf numFmtId="0" fontId="11" fillId="2" borderId="0" xfId="0" applyFont="1" applyFill="1" applyAlignment="1">
      <alignment horizontal="center"/>
    </xf>
    <xf numFmtId="4" fontId="11" fillId="0" borderId="0" xfId="0" applyNumberFormat="1" applyFont="1" applyAlignment="1"/>
    <xf numFmtId="4" fontId="12" fillId="0" borderId="0" xfId="0" applyNumberFormat="1" applyFont="1" applyAlignment="1">
      <alignment horizontal="left"/>
    </xf>
    <xf numFmtId="4" fontId="12" fillId="2" borderId="0" xfId="0" applyNumberFormat="1" applyFont="1" applyFill="1" applyAlignment="1">
      <alignment horizontal="left"/>
    </xf>
    <xf numFmtId="0" fontId="15" fillId="0" borderId="0" xfId="0" quotePrefix="1" applyFont="1" applyFill="1" applyBorder="1" applyAlignment="1">
      <alignment horizontal="center"/>
    </xf>
    <xf numFmtId="49" fontId="34" fillId="0" borderId="4" xfId="7" quotePrefix="1" applyNumberFormat="1" applyFont="1" applyBorder="1" applyAlignment="1">
      <alignment horizontal="center"/>
    </xf>
    <xf numFmtId="49" fontId="34" fillId="0" borderId="4" xfId="7" applyNumberFormat="1" applyFont="1" applyBorder="1" applyAlignment="1">
      <alignment horizontal="center"/>
    </xf>
    <xf numFmtId="2" fontId="35" fillId="0" borderId="0" xfId="0" applyNumberFormat="1" applyFont="1" applyBorder="1" applyAlignment="1">
      <alignment horizontal="center" wrapText="1"/>
    </xf>
    <xf numFmtId="2" fontId="35" fillId="0" borderId="1" xfId="0" applyNumberFormat="1" applyFont="1" applyBorder="1" applyAlignment="1">
      <alignment horizontal="center" wrapText="1"/>
    </xf>
    <xf numFmtId="0" fontId="11" fillId="0" borderId="0" xfId="0" quotePrefix="1" applyFont="1" applyAlignment="1">
      <alignment horizontal="left" wrapText="1"/>
    </xf>
    <xf numFmtId="0" fontId="11" fillId="0" borderId="0" xfId="0" applyFont="1" applyAlignment="1">
      <alignment horizontal="left" wrapText="1"/>
    </xf>
    <xf numFmtId="7" fontId="11" fillId="0" borderId="0" xfId="0" applyNumberFormat="1" applyFont="1" applyAlignment="1">
      <alignment horizontal="right"/>
    </xf>
    <xf numFmtId="0" fontId="11" fillId="0" borderId="6" xfId="0" applyFont="1" applyBorder="1" applyAlignment="1">
      <alignment horizontal="right"/>
    </xf>
    <xf numFmtId="2" fontId="11" fillId="0" borderId="0" xfId="0" applyNumberFormat="1" applyFont="1" applyBorder="1" applyAlignment="1">
      <alignment horizontal="center"/>
    </xf>
    <xf numFmtId="0" fontId="11" fillId="0" borderId="1" xfId="0" applyFont="1" applyBorder="1" applyAlignment="1">
      <alignment horizontal="left"/>
    </xf>
    <xf numFmtId="0" fontId="11" fillId="0" borderId="0" xfId="0" quotePrefix="1" applyFont="1" applyAlignment="1">
      <alignment horizontal="center"/>
    </xf>
    <xf numFmtId="0" fontId="11" fillId="0" borderId="0" xfId="0" quotePrefix="1" applyFont="1" applyBorder="1" applyAlignment="1">
      <alignment horizontal="center"/>
    </xf>
    <xf numFmtId="2" fontId="36" fillId="0" borderId="0" xfId="0" applyNumberFormat="1" applyFont="1" applyBorder="1" applyAlignment="1">
      <alignment horizontal="center" wrapText="1"/>
    </xf>
    <xf numFmtId="2" fontId="36" fillId="0" borderId="1" xfId="0" applyNumberFormat="1" applyFont="1" applyBorder="1" applyAlignment="1">
      <alignment horizontal="center" wrapText="1"/>
    </xf>
    <xf numFmtId="7" fontId="11" fillId="4" borderId="6" xfId="0" applyNumberFormat="1" applyFont="1" applyFill="1" applyBorder="1" applyAlignment="1">
      <alignment horizontal="right"/>
    </xf>
    <xf numFmtId="171" fontId="11" fillId="3" borderId="0" xfId="0" applyNumberFormat="1" applyFont="1" applyFill="1" applyBorder="1" applyAlignment="1">
      <alignment horizontal="center"/>
    </xf>
    <xf numFmtId="171" fontId="11" fillId="3" borderId="0" xfId="0" applyNumberFormat="1" applyFont="1" applyFill="1" applyAlignment="1">
      <alignment horizontal="center"/>
    </xf>
    <xf numFmtId="171" fontId="11" fillId="3" borderId="6" xfId="0" applyNumberFormat="1" applyFont="1" applyFill="1" applyBorder="1" applyAlignment="1">
      <alignment horizontal="center"/>
    </xf>
  </cellXfs>
  <cellStyles count="10">
    <cellStyle name="Comma" xfId="1" builtinId="3"/>
    <cellStyle name="Comma 2" xfId="2"/>
    <cellStyle name="Comma 3 8" xfId="3"/>
    <cellStyle name="Comma_charter school revenue frame" xfId="4"/>
    <cellStyle name="Currency 2 8" xfId="5"/>
    <cellStyle name="Currency_charter school revenue frame" xfId="6"/>
    <cellStyle name="Normal" xfId="0" builtinId="0"/>
    <cellStyle name="Normal 2" xfId="7"/>
    <cellStyle name="Normal 3 8" xfId="8"/>
    <cellStyle name="Percent 3 8" xfId="9"/>
  </cellStyles>
  <dxfs count="34">
    <dxf>
      <fill>
        <patternFill>
          <bgColor rgb="FFFFFF66"/>
        </patternFill>
      </fill>
    </dxf>
    <dxf>
      <fill>
        <patternFill>
          <bgColor theme="0" tint="-0.14996795556505021"/>
        </patternFill>
      </fill>
    </dxf>
    <dxf>
      <font>
        <color theme="0"/>
      </font>
      <fill>
        <patternFill patternType="none">
          <bgColor indexed="65"/>
        </patternFill>
      </fill>
    </dxf>
    <dxf>
      <font>
        <b/>
        <i val="0"/>
        <color rgb="FFFF0000"/>
      </font>
    </dxf>
    <dxf>
      <font>
        <color theme="0"/>
      </font>
    </dxf>
    <dxf>
      <font>
        <b/>
        <i val="0"/>
        <color rgb="FFFF000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b/>
        <i val="0"/>
        <color rgb="FFFF0000"/>
      </font>
    </dxf>
    <dxf>
      <font>
        <color theme="0"/>
      </font>
    </dxf>
    <dxf>
      <font>
        <b/>
        <i val="0"/>
        <color rgb="FFFF0000"/>
      </font>
    </dxf>
    <dxf>
      <font>
        <color theme="0"/>
      </font>
    </dxf>
    <dxf>
      <font>
        <b/>
        <i val="0"/>
        <color rgb="FFFF0000"/>
      </font>
    </dxf>
    <dxf>
      <font>
        <color theme="0"/>
      </font>
    </dxf>
    <dxf>
      <font>
        <color theme="0"/>
      </font>
    </dxf>
    <dxf>
      <font>
        <b/>
        <i val="0"/>
        <color rgb="FFFF0000"/>
      </font>
    </dxf>
    <dxf>
      <font>
        <color theme="0"/>
      </font>
    </dxf>
    <dxf>
      <font>
        <color theme="0"/>
      </font>
    </dxf>
    <dxf>
      <font>
        <b/>
        <i val="0"/>
      </font>
    </dxf>
    <dxf>
      <font>
        <color theme="0"/>
      </font>
    </dxf>
    <dxf>
      <font>
        <b/>
        <i val="0"/>
        <color rgb="FFFF0000"/>
      </font>
    </dxf>
    <dxf>
      <font>
        <color theme="0"/>
      </font>
    </dxf>
    <dxf>
      <font>
        <b/>
        <i val="0"/>
        <color rgb="FFFF0000"/>
      </font>
    </dxf>
    <dxf>
      <font>
        <color theme="0"/>
      </font>
    </dxf>
    <dxf>
      <font>
        <b/>
        <i val="0"/>
        <color rgb="FFFF0000"/>
      </font>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18.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19.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0.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1.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2.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3.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4.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25.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26.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27.vml"/><Relationship Id="rId1" Type="http://schemas.openxmlformats.org/officeDocument/2006/relationships/printerSettings" Target="../printerSettings/printerSettings28.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28.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29.xml"/><Relationship Id="rId2" Type="http://schemas.openxmlformats.org/officeDocument/2006/relationships/vmlDrawing" Target="../drawings/vmlDrawing29.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30.xml"/><Relationship Id="rId2" Type="http://schemas.openxmlformats.org/officeDocument/2006/relationships/vmlDrawing" Target="../drawings/vmlDrawing30.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31.xml"/><Relationship Id="rId2" Type="http://schemas.openxmlformats.org/officeDocument/2006/relationships/vmlDrawing" Target="../drawings/vmlDrawing31.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32.xml"/><Relationship Id="rId2" Type="http://schemas.openxmlformats.org/officeDocument/2006/relationships/vmlDrawing" Target="../drawings/vmlDrawing32.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33.xml"/><Relationship Id="rId2" Type="http://schemas.openxmlformats.org/officeDocument/2006/relationships/vmlDrawing" Target="../drawings/vmlDrawing33.v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34.xml"/><Relationship Id="rId2" Type="http://schemas.openxmlformats.org/officeDocument/2006/relationships/vmlDrawing" Target="../drawings/vmlDrawing34.vml"/><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35.xml"/><Relationship Id="rId2" Type="http://schemas.openxmlformats.org/officeDocument/2006/relationships/vmlDrawing" Target="../drawings/vmlDrawing35.vml"/><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36.xml"/><Relationship Id="rId2" Type="http://schemas.openxmlformats.org/officeDocument/2006/relationships/vmlDrawing" Target="../drawings/vmlDrawing36.vml"/><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37.xml"/><Relationship Id="rId2" Type="http://schemas.openxmlformats.org/officeDocument/2006/relationships/vmlDrawing" Target="../drawings/vmlDrawing37.vml"/><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38.xml"/><Relationship Id="rId2" Type="http://schemas.openxmlformats.org/officeDocument/2006/relationships/vmlDrawing" Target="../drawings/vmlDrawing38.vml"/><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39.xml"/><Relationship Id="rId2" Type="http://schemas.openxmlformats.org/officeDocument/2006/relationships/vmlDrawing" Target="../drawings/vmlDrawing39.vml"/><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40.xml"/><Relationship Id="rId2" Type="http://schemas.openxmlformats.org/officeDocument/2006/relationships/vmlDrawing" Target="../drawings/vmlDrawing40.vml"/><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41.xml"/><Relationship Id="rId2" Type="http://schemas.openxmlformats.org/officeDocument/2006/relationships/vmlDrawing" Target="../drawings/vmlDrawing41.vml"/><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42.xml"/><Relationship Id="rId2" Type="http://schemas.openxmlformats.org/officeDocument/2006/relationships/vmlDrawing" Target="../drawings/vmlDrawing42.vml"/><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43.xml"/><Relationship Id="rId2" Type="http://schemas.openxmlformats.org/officeDocument/2006/relationships/vmlDrawing" Target="../drawings/vmlDrawing43.vml"/><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44.xml"/><Relationship Id="rId2" Type="http://schemas.openxmlformats.org/officeDocument/2006/relationships/vmlDrawing" Target="../drawings/vmlDrawing44.vml"/><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45.xml"/><Relationship Id="rId2" Type="http://schemas.openxmlformats.org/officeDocument/2006/relationships/vmlDrawing" Target="../drawings/vmlDrawing45.vml"/><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46.xml"/><Relationship Id="rId2" Type="http://schemas.openxmlformats.org/officeDocument/2006/relationships/vmlDrawing" Target="../drawings/vmlDrawing46.vml"/><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3" Type="http://schemas.openxmlformats.org/officeDocument/2006/relationships/comments" Target="../comments47.xml"/><Relationship Id="rId2" Type="http://schemas.openxmlformats.org/officeDocument/2006/relationships/vmlDrawing" Target="../drawings/vmlDrawing47.vml"/><Relationship Id="rId1" Type="http://schemas.openxmlformats.org/officeDocument/2006/relationships/printerSettings" Target="../printerSettings/printerSettings49.bin"/></Relationships>
</file>

<file path=xl/worksheets/_rels/sheet51.xml.rels><?xml version="1.0" encoding="UTF-8" standalone="yes"?>
<Relationships xmlns="http://schemas.openxmlformats.org/package/2006/relationships"><Relationship Id="rId3" Type="http://schemas.openxmlformats.org/officeDocument/2006/relationships/comments" Target="../comments48.xml"/><Relationship Id="rId2" Type="http://schemas.openxmlformats.org/officeDocument/2006/relationships/vmlDrawing" Target="../drawings/vmlDrawing48.vml"/><Relationship Id="rId1" Type="http://schemas.openxmlformats.org/officeDocument/2006/relationships/printerSettings" Target="../printerSettings/printerSettings50.bin"/></Relationships>
</file>

<file path=xl/worksheets/_rels/sheet52.xml.rels><?xml version="1.0" encoding="UTF-8" standalone="yes"?>
<Relationships xmlns="http://schemas.openxmlformats.org/package/2006/relationships"><Relationship Id="rId3" Type="http://schemas.openxmlformats.org/officeDocument/2006/relationships/comments" Target="../comments49.xml"/><Relationship Id="rId2" Type="http://schemas.openxmlformats.org/officeDocument/2006/relationships/vmlDrawing" Target="../drawings/vmlDrawing49.vml"/><Relationship Id="rId1" Type="http://schemas.openxmlformats.org/officeDocument/2006/relationships/printerSettings" Target="../printerSettings/printerSettings51.bin"/></Relationships>
</file>

<file path=xl/worksheets/_rels/sheet53.xml.rels><?xml version="1.0" encoding="UTF-8" standalone="yes"?>
<Relationships xmlns="http://schemas.openxmlformats.org/package/2006/relationships"><Relationship Id="rId3" Type="http://schemas.openxmlformats.org/officeDocument/2006/relationships/comments" Target="../comments50.xml"/><Relationship Id="rId2" Type="http://schemas.openxmlformats.org/officeDocument/2006/relationships/vmlDrawing" Target="../drawings/vmlDrawing50.vml"/><Relationship Id="rId1" Type="http://schemas.openxmlformats.org/officeDocument/2006/relationships/printerSettings" Target="../printerSettings/printerSettings52.bin"/></Relationships>
</file>

<file path=xl/worksheets/_rels/sheet54.xml.rels><?xml version="1.0" encoding="UTF-8" standalone="yes"?>
<Relationships xmlns="http://schemas.openxmlformats.org/package/2006/relationships"><Relationship Id="rId3" Type="http://schemas.openxmlformats.org/officeDocument/2006/relationships/comments" Target="../comments51.xml"/><Relationship Id="rId2" Type="http://schemas.openxmlformats.org/officeDocument/2006/relationships/vmlDrawing" Target="../drawings/vmlDrawing51.vml"/><Relationship Id="rId1" Type="http://schemas.openxmlformats.org/officeDocument/2006/relationships/printerSettings" Target="../printerSettings/printerSettings53.bin"/></Relationships>
</file>

<file path=xl/worksheets/_rels/sheet55.xml.rels><?xml version="1.0" encoding="UTF-8" standalone="yes"?>
<Relationships xmlns="http://schemas.openxmlformats.org/package/2006/relationships"><Relationship Id="rId3" Type="http://schemas.openxmlformats.org/officeDocument/2006/relationships/comments" Target="../comments52.xml"/><Relationship Id="rId2" Type="http://schemas.openxmlformats.org/officeDocument/2006/relationships/vmlDrawing" Target="../drawings/vmlDrawing52.vml"/><Relationship Id="rId1" Type="http://schemas.openxmlformats.org/officeDocument/2006/relationships/printerSettings" Target="../printerSettings/printerSettings54.bin"/></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U208"/>
  <sheetViews>
    <sheetView showGridLines="0" zoomScale="90" zoomScaleNormal="90" workbookViewId="0">
      <selection activeCell="A111" sqref="A111:C111"/>
    </sheetView>
  </sheetViews>
  <sheetFormatPr defaultRowHeight="15.75" x14ac:dyDescent="0.25"/>
  <cols>
    <col min="1" max="1" width="10.28515625" style="91" customWidth="1"/>
    <col min="2" max="2" width="30.28515625" style="4" bestFit="1" customWidth="1"/>
    <col min="3" max="3" width="11.5703125" style="4" customWidth="1"/>
    <col min="4" max="4" width="10.7109375" style="4" customWidth="1"/>
    <col min="5" max="6" width="14" style="4" customWidth="1"/>
    <col min="7" max="7" width="7.42578125" style="4" customWidth="1"/>
    <col min="8" max="8" width="15.7109375" style="4" customWidth="1"/>
    <col min="9" max="9" width="20.85546875" style="4" bestFit="1" customWidth="1"/>
    <col min="10" max="10" width="17.7109375" style="4" bestFit="1" customWidth="1"/>
    <col min="11" max="12" width="10.28515625" style="4" bestFit="1" customWidth="1"/>
    <col min="13" max="13" width="9.140625" style="4"/>
    <col min="14" max="14" width="10.28515625" style="91" customWidth="1"/>
    <col min="15" max="15" width="34.28515625" style="4" customWidth="1"/>
    <col min="16" max="16" width="16.42578125" style="4" customWidth="1"/>
    <col min="17" max="17" width="6.7109375" style="4" customWidth="1"/>
    <col min="18" max="18" width="14.5703125" style="4" customWidth="1"/>
    <col min="19" max="19" width="8" style="4" customWidth="1"/>
    <col min="20" max="20" width="15.42578125" style="4" customWidth="1"/>
    <col min="21" max="21" width="21.42578125" style="4" customWidth="1"/>
    <col min="22" max="16384" width="9.140625" style="4"/>
  </cols>
  <sheetData>
    <row r="1" spans="1:21" ht="16.5" thickBot="1" x14ac:dyDescent="0.3">
      <c r="A1" s="107">
        <v>50</v>
      </c>
      <c r="B1" s="554" t="s">
        <v>17</v>
      </c>
      <c r="C1" s="555"/>
      <c r="D1" s="555"/>
      <c r="E1" s="556"/>
      <c r="F1" s="556"/>
      <c r="G1" s="556"/>
      <c r="H1" s="556"/>
      <c r="I1" s="556"/>
      <c r="J1" s="325"/>
      <c r="K1" s="325"/>
      <c r="L1" s="325"/>
      <c r="N1" s="107">
        <f>A1</f>
        <v>50</v>
      </c>
      <c r="O1" s="557" t="s">
        <v>17</v>
      </c>
      <c r="P1" s="558"/>
      <c r="Q1" s="559"/>
      <c r="R1" s="559"/>
      <c r="S1" s="559"/>
      <c r="T1" s="559"/>
      <c r="U1" s="559"/>
    </row>
    <row r="2" spans="1:21" ht="21" x14ac:dyDescent="0.35">
      <c r="A2" s="1" t="s">
        <v>379</v>
      </c>
      <c r="B2" s="2"/>
      <c r="C2" s="2"/>
      <c r="D2" s="2"/>
      <c r="E2" s="2"/>
      <c r="F2" s="2"/>
      <c r="G2" s="2"/>
      <c r="H2" s="2"/>
      <c r="I2" s="2"/>
      <c r="N2" s="560" t="s">
        <v>23</v>
      </c>
      <c r="O2" s="560"/>
      <c r="P2" s="560"/>
      <c r="Q2" s="560"/>
      <c r="R2" s="560"/>
      <c r="S2" s="560"/>
      <c r="T2" s="560"/>
      <c r="U2" s="560"/>
    </row>
    <row r="3" spans="1:21" x14ac:dyDescent="0.25">
      <c r="A3" s="106" t="str">
        <f>'0054'!A3</f>
        <v>Based on the 2015-16 FEFP 2nd Calculation</v>
      </c>
      <c r="N3" s="561" t="s">
        <v>82</v>
      </c>
      <c r="O3" s="561"/>
      <c r="P3" s="561"/>
      <c r="Q3" s="561"/>
      <c r="R3" s="561"/>
      <c r="S3" s="561"/>
      <c r="T3" s="561"/>
      <c r="U3" s="561"/>
    </row>
    <row r="4" spans="1:21" x14ac:dyDescent="0.25">
      <c r="A4" s="562" t="s">
        <v>0</v>
      </c>
      <c r="B4" s="562"/>
      <c r="C4" s="563" t="s">
        <v>9</v>
      </c>
      <c r="D4" s="563"/>
      <c r="E4" s="563"/>
      <c r="F4" s="5"/>
      <c r="G4" s="5"/>
      <c r="H4" s="5"/>
      <c r="I4" s="5"/>
      <c r="N4" s="549" t="s">
        <v>0</v>
      </c>
      <c r="O4" s="549"/>
      <c r="P4" s="564" t="str">
        <f>C4</f>
        <v>Palm Beach</v>
      </c>
      <c r="Q4" s="564"/>
      <c r="R4" s="6"/>
      <c r="S4" s="6"/>
      <c r="T4" s="6"/>
      <c r="U4" s="6"/>
    </row>
    <row r="5" spans="1:21" ht="12" customHeight="1" thickBot="1" x14ac:dyDescent="0.3">
      <c r="A5" s="352"/>
      <c r="B5" s="352"/>
      <c r="C5" s="353"/>
      <c r="D5" s="353"/>
      <c r="E5" s="353"/>
      <c r="F5" s="354"/>
      <c r="G5" s="354"/>
      <c r="H5" s="354"/>
      <c r="I5" s="354"/>
      <c r="N5" s="228"/>
      <c r="O5" s="228"/>
      <c r="P5" s="229"/>
      <c r="Q5" s="229"/>
      <c r="R5" s="6"/>
      <c r="S5" s="6"/>
      <c r="T5" s="6"/>
      <c r="U5" s="6"/>
    </row>
    <row r="6" spans="1:21" ht="12" customHeight="1" x14ac:dyDescent="0.25">
      <c r="A6" s="179"/>
      <c r="B6" s="179"/>
      <c r="C6" s="369"/>
      <c r="D6" s="369"/>
      <c r="E6" s="369"/>
      <c r="F6" s="370"/>
      <c r="G6" s="370"/>
      <c r="H6" s="370"/>
      <c r="I6" s="370"/>
      <c r="N6" s="366"/>
      <c r="O6" s="366"/>
      <c r="P6" s="367"/>
      <c r="Q6" s="367"/>
      <c r="R6" s="6"/>
      <c r="S6" s="6"/>
      <c r="T6" s="6"/>
      <c r="U6" s="6"/>
    </row>
    <row r="7" spans="1:21" x14ac:dyDescent="0.25">
      <c r="A7" s="548" t="s">
        <v>102</v>
      </c>
      <c r="B7" s="548"/>
      <c r="C7" s="548"/>
      <c r="D7" s="548"/>
      <c r="E7" s="548"/>
      <c r="F7" s="548"/>
      <c r="G7" s="548"/>
      <c r="H7" s="548"/>
      <c r="I7" s="548"/>
      <c r="N7" s="549" t="s">
        <v>102</v>
      </c>
      <c r="O7" s="549"/>
      <c r="P7" s="549"/>
      <c r="Q7" s="549"/>
      <c r="R7" s="549"/>
      <c r="S7" s="549"/>
      <c r="T7" s="549"/>
      <c r="U7" s="549"/>
    </row>
    <row r="8" spans="1:21" x14ac:dyDescent="0.25">
      <c r="A8" s="112"/>
      <c r="B8" s="113" t="s">
        <v>161</v>
      </c>
      <c r="C8" s="321">
        <f>'0054'!C8</f>
        <v>4154.45</v>
      </c>
      <c r="D8" s="115"/>
      <c r="E8" s="116"/>
      <c r="F8" s="322"/>
      <c r="G8" s="323" t="s">
        <v>160</v>
      </c>
      <c r="H8" s="324">
        <f>'0054'!H8</f>
        <v>1.0319</v>
      </c>
      <c r="I8" s="99"/>
      <c r="N8" s="550" t="s">
        <v>10</v>
      </c>
      <c r="O8" s="550"/>
      <c r="P8" s="551">
        <v>4154.45</v>
      </c>
      <c r="Q8" s="551"/>
      <c r="R8" s="552" t="s">
        <v>11</v>
      </c>
      <c r="S8" s="552"/>
      <c r="T8" s="553">
        <f>H8</f>
        <v>1.0319</v>
      </c>
      <c r="U8" s="553"/>
    </row>
    <row r="9" spans="1:21" x14ac:dyDescent="0.25">
      <c r="A9" s="8"/>
      <c r="B9" s="8"/>
      <c r="C9" s="9"/>
      <c r="D9" s="9"/>
      <c r="E9" s="9"/>
      <c r="F9" s="10"/>
      <c r="G9" s="10"/>
      <c r="H9" s="11"/>
      <c r="I9" s="12" t="s">
        <v>78</v>
      </c>
      <c r="N9" s="13"/>
      <c r="O9" s="13"/>
      <c r="P9" s="14"/>
      <c r="Q9" s="14"/>
      <c r="R9" s="15"/>
      <c r="S9" s="15"/>
      <c r="T9" s="16"/>
      <c r="U9" s="17" t="s">
        <v>78</v>
      </c>
    </row>
    <row r="10" spans="1:21" x14ac:dyDescent="0.25">
      <c r="A10" s="8"/>
      <c r="B10" s="8"/>
      <c r="C10" s="117" t="s">
        <v>162</v>
      </c>
      <c r="D10" s="117" t="s">
        <v>163</v>
      </c>
      <c r="E10" s="118" t="s">
        <v>8</v>
      </c>
      <c r="F10" s="543" t="s">
        <v>1</v>
      </c>
      <c r="G10" s="543"/>
      <c r="H10" s="11" t="s">
        <v>77</v>
      </c>
      <c r="I10" s="12" t="s">
        <v>37</v>
      </c>
      <c r="N10" s="13"/>
      <c r="O10" s="13"/>
      <c r="P10" s="14"/>
      <c r="Q10" s="14"/>
      <c r="R10" s="544" t="s">
        <v>1</v>
      </c>
      <c r="S10" s="544"/>
      <c r="T10" s="16" t="s">
        <v>77</v>
      </c>
      <c r="U10" s="17" t="s">
        <v>37</v>
      </c>
    </row>
    <row r="11" spans="1:21" x14ac:dyDescent="0.25">
      <c r="A11" s="524" t="s">
        <v>1</v>
      </c>
      <c r="B11" s="524"/>
      <c r="C11" s="119" t="s">
        <v>2</v>
      </c>
      <c r="D11" s="119" t="s">
        <v>2</v>
      </c>
      <c r="E11" s="119" t="s">
        <v>2</v>
      </c>
      <c r="F11" s="545" t="s">
        <v>80</v>
      </c>
      <c r="G11" s="545"/>
      <c r="H11" s="18" t="s">
        <v>76</v>
      </c>
      <c r="I11" s="19" t="s">
        <v>79</v>
      </c>
      <c r="N11" s="525" t="s">
        <v>1</v>
      </c>
      <c r="O11" s="525"/>
      <c r="P11" s="546" t="s">
        <v>24</v>
      </c>
      <c r="Q11" s="546"/>
      <c r="R11" s="547" t="s">
        <v>80</v>
      </c>
      <c r="S11" s="547"/>
      <c r="T11" s="20" t="s">
        <v>76</v>
      </c>
      <c r="U11" s="21" t="s">
        <v>79</v>
      </c>
    </row>
    <row r="12" spans="1:21" x14ac:dyDescent="0.25">
      <c r="A12" s="536" t="s">
        <v>50</v>
      </c>
      <c r="B12" s="536"/>
      <c r="C12" s="120"/>
      <c r="D12" s="120"/>
      <c r="E12" s="121" t="s">
        <v>51</v>
      </c>
      <c r="F12" s="537" t="s">
        <v>52</v>
      </c>
      <c r="G12" s="537"/>
      <c r="H12" s="22" t="s">
        <v>53</v>
      </c>
      <c r="I12" s="23" t="s">
        <v>54</v>
      </c>
      <c r="N12" s="538" t="s">
        <v>50</v>
      </c>
      <c r="O12" s="538"/>
      <c r="P12" s="539" t="s">
        <v>51</v>
      </c>
      <c r="Q12" s="539"/>
      <c r="R12" s="540" t="s">
        <v>52</v>
      </c>
      <c r="S12" s="540"/>
      <c r="T12" s="24" t="s">
        <v>53</v>
      </c>
      <c r="U12" s="25" t="s">
        <v>54</v>
      </c>
    </row>
    <row r="13" spans="1:21" x14ac:dyDescent="0.25">
      <c r="A13" s="527" t="s">
        <v>29</v>
      </c>
      <c r="B13" s="527"/>
      <c r="C13" s="204">
        <f>SUM('0054:4081'!C13)</f>
        <v>2557.8700000000003</v>
      </c>
      <c r="D13" s="204">
        <f>SUM('0054:4081'!D13)</f>
        <v>2544.27</v>
      </c>
      <c r="E13" s="276">
        <f>IF(D$29=0,C13*2,C13+D13)</f>
        <v>5102.1400000000003</v>
      </c>
      <c r="F13" s="541">
        <f>'0054'!F13:G13</f>
        <v>1.115</v>
      </c>
      <c r="G13" s="541"/>
      <c r="H13" s="208">
        <f>ROUND(E13*F13,4)</f>
        <v>5688.8860999999997</v>
      </c>
      <c r="I13" s="150">
        <f>SUM('0054:4081'!I13)</f>
        <v>24388126.160000004</v>
      </c>
      <c r="N13" s="528" t="s">
        <v>29</v>
      </c>
      <c r="O13" s="528"/>
      <c r="P13" s="530">
        <f t="shared" ref="P13:P28" si="0">IF($H$115=1,E13,0)</f>
        <v>0</v>
      </c>
      <c r="Q13" s="530"/>
      <c r="R13" s="542">
        <v>1</v>
      </c>
      <c r="S13" s="542"/>
      <c r="T13" s="124">
        <f>ROUND(P13*R13,4)</f>
        <v>0</v>
      </c>
      <c r="U13" s="125">
        <f t="shared" ref="U13:U28" si="1">ROUND(ROUND(T13*$C$8,4)*($H$8),0)</f>
        <v>0</v>
      </c>
    </row>
    <row r="14" spans="1:21" x14ac:dyDescent="0.25">
      <c r="A14" s="458" t="s">
        <v>30</v>
      </c>
      <c r="B14" s="458"/>
      <c r="C14" s="206">
        <f>SUM('0054:4081'!C14)</f>
        <v>425.60999999999996</v>
      </c>
      <c r="D14" s="206">
        <f>SUM('0054:4081'!D14)</f>
        <v>459.14</v>
      </c>
      <c r="E14" s="159">
        <f t="shared" ref="E14:E30" si="2">IF(D$29=0,C14*2,C14+D14)</f>
        <v>884.75</v>
      </c>
      <c r="F14" s="448">
        <f>'0054'!F14:G14</f>
        <v>1.115</v>
      </c>
      <c r="G14" s="448"/>
      <c r="H14" s="105">
        <f t="shared" ref="H14:H30" si="3">ROUND(E14*F14,4)</f>
        <v>986.49630000000002</v>
      </c>
      <c r="I14" s="130">
        <f>SUM('0054:4081'!I14)</f>
        <v>4229089.47</v>
      </c>
      <c r="J14" s="85"/>
      <c r="N14" s="461" t="s">
        <v>30</v>
      </c>
      <c r="O14" s="461"/>
      <c r="P14" s="530">
        <f t="shared" si="0"/>
        <v>0</v>
      </c>
      <c r="Q14" s="530"/>
      <c r="R14" s="535">
        <v>1</v>
      </c>
      <c r="S14" s="535"/>
      <c r="T14" s="124">
        <f t="shared" ref="T14:T28" si="4">ROUND(P14*R14,4)</f>
        <v>0</v>
      </c>
      <c r="U14" s="125">
        <f t="shared" si="1"/>
        <v>0</v>
      </c>
    </row>
    <row r="15" spans="1:21" x14ac:dyDescent="0.25">
      <c r="A15" s="458" t="s">
        <v>31</v>
      </c>
      <c r="B15" s="458"/>
      <c r="C15" s="206">
        <f>SUM('0054:4081'!C15)</f>
        <v>2759.32</v>
      </c>
      <c r="D15" s="206">
        <f>SUM('0054:4081'!D15)</f>
        <v>2749.670000000001</v>
      </c>
      <c r="E15" s="159">
        <f t="shared" si="2"/>
        <v>5508.9900000000016</v>
      </c>
      <c r="F15" s="448">
        <f>'0054'!F15:G15</f>
        <v>1</v>
      </c>
      <c r="G15" s="448"/>
      <c r="H15" s="105">
        <f t="shared" si="3"/>
        <v>5508.99</v>
      </c>
      <c r="I15" s="130">
        <f>SUM('0054:4081'!I15)</f>
        <v>23616913.179999996</v>
      </c>
      <c r="N15" s="461" t="s">
        <v>31</v>
      </c>
      <c r="O15" s="461"/>
      <c r="P15" s="530">
        <f t="shared" si="0"/>
        <v>0</v>
      </c>
      <c r="Q15" s="530"/>
      <c r="R15" s="535">
        <v>1</v>
      </c>
      <c r="S15" s="535"/>
      <c r="T15" s="124">
        <f t="shared" si="4"/>
        <v>0</v>
      </c>
      <c r="U15" s="125">
        <f t="shared" si="1"/>
        <v>0</v>
      </c>
    </row>
    <row r="16" spans="1:21" x14ac:dyDescent="0.25">
      <c r="A16" s="458" t="s">
        <v>32</v>
      </c>
      <c r="B16" s="458"/>
      <c r="C16" s="206">
        <f>SUM('0054:4081'!C16)</f>
        <v>512.6099999999999</v>
      </c>
      <c r="D16" s="206">
        <f>SUM('0054:4081'!D16)</f>
        <v>503.79</v>
      </c>
      <c r="E16" s="159">
        <f t="shared" si="2"/>
        <v>1016.3999999999999</v>
      </c>
      <c r="F16" s="448">
        <f>'0054'!F16:G16</f>
        <v>1</v>
      </c>
      <c r="G16" s="448"/>
      <c r="H16" s="105">
        <f t="shared" si="3"/>
        <v>1016.4</v>
      </c>
      <c r="I16" s="130">
        <f>SUM('0054:4081'!I16)</f>
        <v>4357283.3600000003</v>
      </c>
      <c r="J16" s="85"/>
      <c r="N16" s="461" t="s">
        <v>32</v>
      </c>
      <c r="O16" s="461"/>
      <c r="P16" s="530">
        <f t="shared" si="0"/>
        <v>0</v>
      </c>
      <c r="Q16" s="530"/>
      <c r="R16" s="535">
        <v>1</v>
      </c>
      <c r="S16" s="535"/>
      <c r="T16" s="124">
        <f t="shared" si="4"/>
        <v>0</v>
      </c>
      <c r="U16" s="125">
        <f t="shared" si="1"/>
        <v>0</v>
      </c>
    </row>
    <row r="17" spans="1:21" x14ac:dyDescent="0.25">
      <c r="A17" s="458" t="s">
        <v>33</v>
      </c>
      <c r="B17" s="458"/>
      <c r="C17" s="206">
        <f>SUM('0054:4081'!C17)</f>
        <v>1858.16</v>
      </c>
      <c r="D17" s="206">
        <f>SUM('0054:4081'!D17)</f>
        <v>1669.17</v>
      </c>
      <c r="E17" s="159">
        <f t="shared" si="2"/>
        <v>3527.33</v>
      </c>
      <c r="F17" s="448">
        <f>'0054'!F17:G17</f>
        <v>1.0049999999999999</v>
      </c>
      <c r="G17" s="448"/>
      <c r="H17" s="105">
        <f t="shared" si="3"/>
        <v>3544.9666999999999</v>
      </c>
      <c r="I17" s="130">
        <f>SUM('0054:4081'!I17)</f>
        <v>15567715.27</v>
      </c>
      <c r="N17" s="461" t="s">
        <v>33</v>
      </c>
      <c r="O17" s="461"/>
      <c r="P17" s="530">
        <f t="shared" si="0"/>
        <v>0</v>
      </c>
      <c r="Q17" s="530"/>
      <c r="R17" s="535">
        <v>1</v>
      </c>
      <c r="S17" s="535"/>
      <c r="T17" s="124">
        <f t="shared" si="4"/>
        <v>0</v>
      </c>
      <c r="U17" s="125">
        <f t="shared" si="1"/>
        <v>0</v>
      </c>
    </row>
    <row r="18" spans="1:21" x14ac:dyDescent="0.25">
      <c r="A18" s="458" t="s">
        <v>34</v>
      </c>
      <c r="B18" s="458"/>
      <c r="C18" s="206">
        <f>SUM('0054:4081'!C18)</f>
        <v>542.41999999999996</v>
      </c>
      <c r="D18" s="206">
        <f>SUM('0054:4081'!D18)</f>
        <v>516.30000000000007</v>
      </c>
      <c r="E18" s="159">
        <f t="shared" si="2"/>
        <v>1058.72</v>
      </c>
      <c r="F18" s="448">
        <f>'0054'!F18:G18</f>
        <v>1.0049999999999999</v>
      </c>
      <c r="G18" s="448"/>
      <c r="H18" s="105">
        <f t="shared" si="3"/>
        <v>1064.0136</v>
      </c>
      <c r="I18" s="130">
        <f>SUM('0054:4081'!I18)</f>
        <v>4561403.49</v>
      </c>
      <c r="J18" s="85"/>
      <c r="N18" s="461" t="s">
        <v>34</v>
      </c>
      <c r="O18" s="461"/>
      <c r="P18" s="530">
        <f t="shared" si="0"/>
        <v>0</v>
      </c>
      <c r="Q18" s="530"/>
      <c r="R18" s="535">
        <v>1</v>
      </c>
      <c r="S18" s="535"/>
      <c r="T18" s="124">
        <f t="shared" si="4"/>
        <v>0</v>
      </c>
      <c r="U18" s="127">
        <f t="shared" si="1"/>
        <v>0</v>
      </c>
    </row>
    <row r="19" spans="1:21" x14ac:dyDescent="0.25">
      <c r="A19" s="458" t="s">
        <v>146</v>
      </c>
      <c r="B19" s="458"/>
      <c r="C19" s="206">
        <f>SUM('0054:4081'!C19)</f>
        <v>71.36</v>
      </c>
      <c r="D19" s="206">
        <f>SUM('0054:4081'!D19)</f>
        <v>75.959999999999994</v>
      </c>
      <c r="E19" s="159">
        <f t="shared" si="2"/>
        <v>147.32</v>
      </c>
      <c r="F19" s="448">
        <f>'0054'!F19:G19</f>
        <v>3.613</v>
      </c>
      <c r="G19" s="448"/>
      <c r="H19" s="105">
        <f t="shared" si="3"/>
        <v>532.2672</v>
      </c>
      <c r="I19" s="130">
        <f>SUM('0054:4081'!I19)</f>
        <v>2281817.2199999997</v>
      </c>
      <c r="N19" s="461" t="s">
        <v>146</v>
      </c>
      <c r="O19" s="461"/>
      <c r="P19" s="530">
        <f t="shared" si="0"/>
        <v>0</v>
      </c>
      <c r="Q19" s="530"/>
      <c r="R19" s="535">
        <v>1</v>
      </c>
      <c r="S19" s="535"/>
      <c r="T19" s="124">
        <f t="shared" si="4"/>
        <v>0</v>
      </c>
      <c r="U19" s="125">
        <f t="shared" si="1"/>
        <v>0</v>
      </c>
    </row>
    <row r="20" spans="1:21" x14ac:dyDescent="0.25">
      <c r="A20" s="458" t="s">
        <v>147</v>
      </c>
      <c r="B20" s="458"/>
      <c r="C20" s="206">
        <f>SUM('0054:4081'!C20)</f>
        <v>40</v>
      </c>
      <c r="D20" s="206">
        <f>SUM('0054:4081'!D20)</f>
        <v>42.14</v>
      </c>
      <c r="E20" s="159">
        <f t="shared" si="2"/>
        <v>82.14</v>
      </c>
      <c r="F20" s="448">
        <f>'0054'!F20:G20</f>
        <v>3.613</v>
      </c>
      <c r="G20" s="448"/>
      <c r="H20" s="105">
        <f t="shared" si="3"/>
        <v>296.77179999999998</v>
      </c>
      <c r="I20" s="130">
        <f>SUM('0054:4081'!I20)</f>
        <v>1272253.8700000001</v>
      </c>
      <c r="N20" s="461" t="s">
        <v>147</v>
      </c>
      <c r="O20" s="461"/>
      <c r="P20" s="530">
        <f t="shared" si="0"/>
        <v>0</v>
      </c>
      <c r="Q20" s="530"/>
      <c r="R20" s="535">
        <v>1</v>
      </c>
      <c r="S20" s="535"/>
      <c r="T20" s="124">
        <f t="shared" si="4"/>
        <v>0</v>
      </c>
      <c r="U20" s="125">
        <f t="shared" si="1"/>
        <v>0</v>
      </c>
    </row>
    <row r="21" spans="1:21" x14ac:dyDescent="0.25">
      <c r="A21" s="458" t="s">
        <v>148</v>
      </c>
      <c r="B21" s="458"/>
      <c r="C21" s="206">
        <f>SUM('0054:4081'!C21)</f>
        <v>39.04</v>
      </c>
      <c r="D21" s="206">
        <f>SUM('0054:4081'!D21)</f>
        <v>37.589999999999996</v>
      </c>
      <c r="E21" s="159">
        <f t="shared" si="2"/>
        <v>76.63</v>
      </c>
      <c r="F21" s="448">
        <f>'0054'!F21:G21</f>
        <v>3.613</v>
      </c>
      <c r="G21" s="448"/>
      <c r="H21" s="105">
        <f t="shared" si="3"/>
        <v>276.86419999999998</v>
      </c>
      <c r="I21" s="130">
        <f>SUM('0054:4081'!I21)</f>
        <v>1186910.4500000002</v>
      </c>
      <c r="N21" s="461" t="s">
        <v>148</v>
      </c>
      <c r="O21" s="461"/>
      <c r="P21" s="530">
        <f t="shared" si="0"/>
        <v>0</v>
      </c>
      <c r="Q21" s="530"/>
      <c r="R21" s="535">
        <v>1</v>
      </c>
      <c r="S21" s="535"/>
      <c r="T21" s="124">
        <f t="shared" si="4"/>
        <v>0</v>
      </c>
      <c r="U21" s="125">
        <f t="shared" si="1"/>
        <v>0</v>
      </c>
    </row>
    <row r="22" spans="1:21" x14ac:dyDescent="0.25">
      <c r="A22" s="458" t="s">
        <v>149</v>
      </c>
      <c r="B22" s="458"/>
      <c r="C22" s="206">
        <f>SUM('0054:4081'!C22)</f>
        <v>32.17</v>
      </c>
      <c r="D22" s="206">
        <f>SUM('0054:4081'!D22)</f>
        <v>31</v>
      </c>
      <c r="E22" s="159">
        <f t="shared" si="2"/>
        <v>63.17</v>
      </c>
      <c r="F22" s="448">
        <f>'0054'!F22:G22</f>
        <v>5.258</v>
      </c>
      <c r="G22" s="448"/>
      <c r="H22" s="105">
        <f t="shared" si="3"/>
        <v>332.14789999999999</v>
      </c>
      <c r="I22" s="130">
        <f>SUM('0054:4081'!I22)</f>
        <v>1423910.4</v>
      </c>
      <c r="N22" s="461" t="s">
        <v>149</v>
      </c>
      <c r="O22" s="461"/>
      <c r="P22" s="530">
        <f t="shared" si="0"/>
        <v>0</v>
      </c>
      <c r="Q22" s="530"/>
      <c r="R22" s="535">
        <v>1</v>
      </c>
      <c r="S22" s="535"/>
      <c r="T22" s="124">
        <f t="shared" si="4"/>
        <v>0</v>
      </c>
      <c r="U22" s="125">
        <f t="shared" si="1"/>
        <v>0</v>
      </c>
    </row>
    <row r="23" spans="1:21" x14ac:dyDescent="0.25">
      <c r="A23" s="458" t="s">
        <v>150</v>
      </c>
      <c r="B23" s="458"/>
      <c r="C23" s="206">
        <f>SUM('0054:4081'!C23)</f>
        <v>27.5</v>
      </c>
      <c r="D23" s="206">
        <f>SUM('0054:4081'!D23)</f>
        <v>26.44</v>
      </c>
      <c r="E23" s="159">
        <f t="shared" si="2"/>
        <v>53.94</v>
      </c>
      <c r="F23" s="448">
        <f>'0054'!F23:G23</f>
        <v>5.258</v>
      </c>
      <c r="G23" s="448"/>
      <c r="H23" s="105">
        <f t="shared" si="3"/>
        <v>283.61649999999997</v>
      </c>
      <c r="I23" s="130">
        <f>SUM('0054:4081'!I23)</f>
        <v>1215857.3999999999</v>
      </c>
      <c r="N23" s="461" t="s">
        <v>150</v>
      </c>
      <c r="O23" s="461"/>
      <c r="P23" s="530">
        <f t="shared" si="0"/>
        <v>0</v>
      </c>
      <c r="Q23" s="530"/>
      <c r="R23" s="535">
        <v>1</v>
      </c>
      <c r="S23" s="535"/>
      <c r="T23" s="124">
        <f t="shared" si="4"/>
        <v>0</v>
      </c>
      <c r="U23" s="125">
        <f t="shared" si="1"/>
        <v>0</v>
      </c>
    </row>
    <row r="24" spans="1:21" x14ac:dyDescent="0.25">
      <c r="A24" s="458" t="s">
        <v>151</v>
      </c>
      <c r="B24" s="458"/>
      <c r="C24" s="206">
        <f>SUM('0054:4081'!C24)</f>
        <v>22.5</v>
      </c>
      <c r="D24" s="206">
        <f>SUM('0054:4081'!D24)</f>
        <v>23.409999999999997</v>
      </c>
      <c r="E24" s="159">
        <f t="shared" si="2"/>
        <v>45.91</v>
      </c>
      <c r="F24" s="448">
        <f>'0054'!F24:G24</f>
        <v>5.258</v>
      </c>
      <c r="G24" s="448"/>
      <c r="H24" s="105">
        <f t="shared" si="3"/>
        <v>241.3948</v>
      </c>
      <c r="I24" s="130">
        <f>SUM('0054:4081'!I24)</f>
        <v>1034853.94</v>
      </c>
      <c r="N24" s="461" t="s">
        <v>151</v>
      </c>
      <c r="O24" s="461"/>
      <c r="P24" s="530">
        <f t="shared" si="0"/>
        <v>0</v>
      </c>
      <c r="Q24" s="530"/>
      <c r="R24" s="535">
        <v>1</v>
      </c>
      <c r="S24" s="535"/>
      <c r="T24" s="124">
        <f t="shared" si="4"/>
        <v>0</v>
      </c>
      <c r="U24" s="125">
        <f t="shared" si="1"/>
        <v>0</v>
      </c>
    </row>
    <row r="25" spans="1:21" x14ac:dyDescent="0.25">
      <c r="A25" s="458" t="s">
        <v>152</v>
      </c>
      <c r="B25" s="458"/>
      <c r="C25" s="206">
        <f>SUM('0054:4081'!C25)</f>
        <v>246.25000000000003</v>
      </c>
      <c r="D25" s="206">
        <f>SUM('0054:4081'!D25)</f>
        <v>248.05000000000004</v>
      </c>
      <c r="E25" s="159">
        <f t="shared" si="2"/>
        <v>494.30000000000007</v>
      </c>
      <c r="F25" s="448">
        <f>'0054'!F25:G25</f>
        <v>1.18</v>
      </c>
      <c r="G25" s="448"/>
      <c r="H25" s="105">
        <f t="shared" si="3"/>
        <v>583.274</v>
      </c>
      <c r="I25" s="130">
        <f>SUM('0054:4081'!I25)</f>
        <v>2500482.17</v>
      </c>
      <c r="N25" s="461" t="s">
        <v>152</v>
      </c>
      <c r="O25" s="461"/>
      <c r="P25" s="530">
        <f t="shared" si="0"/>
        <v>0</v>
      </c>
      <c r="Q25" s="530"/>
      <c r="R25" s="535">
        <v>1</v>
      </c>
      <c r="S25" s="535"/>
      <c r="T25" s="124">
        <f t="shared" si="4"/>
        <v>0</v>
      </c>
      <c r="U25" s="125">
        <f t="shared" si="1"/>
        <v>0</v>
      </c>
    </row>
    <row r="26" spans="1:21" x14ac:dyDescent="0.25">
      <c r="A26" s="458" t="s">
        <v>153</v>
      </c>
      <c r="B26" s="458"/>
      <c r="C26" s="206">
        <f>SUM('0054:4081'!C26)</f>
        <v>91.02</v>
      </c>
      <c r="D26" s="206">
        <f>SUM('0054:4081'!D26)</f>
        <v>86.45</v>
      </c>
      <c r="E26" s="159">
        <f t="shared" si="2"/>
        <v>177.47</v>
      </c>
      <c r="F26" s="448">
        <f>'0054'!F26:G26</f>
        <v>1.18</v>
      </c>
      <c r="G26" s="448"/>
      <c r="H26" s="105">
        <f t="shared" si="3"/>
        <v>209.41460000000001</v>
      </c>
      <c r="I26" s="130">
        <f>SUM('0054:4081'!I26)</f>
        <v>897755.57</v>
      </c>
      <c r="N26" s="461" t="s">
        <v>153</v>
      </c>
      <c r="O26" s="461"/>
      <c r="P26" s="530">
        <f t="shared" si="0"/>
        <v>0</v>
      </c>
      <c r="Q26" s="530"/>
      <c r="R26" s="535">
        <v>1</v>
      </c>
      <c r="S26" s="535"/>
      <c r="T26" s="124">
        <f t="shared" si="4"/>
        <v>0</v>
      </c>
      <c r="U26" s="125">
        <f t="shared" si="1"/>
        <v>0</v>
      </c>
    </row>
    <row r="27" spans="1:21" x14ac:dyDescent="0.25">
      <c r="A27" s="458" t="s">
        <v>154</v>
      </c>
      <c r="B27" s="458"/>
      <c r="C27" s="206">
        <f>SUM('0054:4081'!C27)</f>
        <v>92.199999999999989</v>
      </c>
      <c r="D27" s="206">
        <f>SUM('0054:4081'!D27)</f>
        <v>84.28</v>
      </c>
      <c r="E27" s="159">
        <f t="shared" si="2"/>
        <v>176.48</v>
      </c>
      <c r="F27" s="448">
        <f>'0054'!F27:G27</f>
        <v>1.18</v>
      </c>
      <c r="G27" s="448"/>
      <c r="H27" s="105">
        <f t="shared" si="3"/>
        <v>208.24639999999999</v>
      </c>
      <c r="I27" s="130">
        <f>SUM('0054:4081'!I27)</f>
        <v>892747.52</v>
      </c>
      <c r="N27" s="461" t="s">
        <v>154</v>
      </c>
      <c r="O27" s="461"/>
      <c r="P27" s="530">
        <f t="shared" si="0"/>
        <v>0</v>
      </c>
      <c r="Q27" s="530"/>
      <c r="R27" s="535">
        <v>1</v>
      </c>
      <c r="S27" s="535"/>
      <c r="T27" s="124">
        <f t="shared" si="4"/>
        <v>0</v>
      </c>
      <c r="U27" s="125">
        <f t="shared" si="1"/>
        <v>0</v>
      </c>
    </row>
    <row r="28" spans="1:21" x14ac:dyDescent="0.25">
      <c r="A28" s="519" t="s">
        <v>155</v>
      </c>
      <c r="B28" s="519"/>
      <c r="C28" s="147">
        <f>SUM('0054:4081'!C28)</f>
        <v>277.26000000000005</v>
      </c>
      <c r="D28" s="147">
        <f>SUM('0054:4081'!D28)</f>
        <v>263.57</v>
      </c>
      <c r="E28" s="220">
        <f t="shared" si="2"/>
        <v>540.83000000000004</v>
      </c>
      <c r="F28" s="529">
        <f>'0054'!F28:G28</f>
        <v>1.0049999999999999</v>
      </c>
      <c r="G28" s="529"/>
      <c r="H28" s="122">
        <f t="shared" si="3"/>
        <v>543.53420000000006</v>
      </c>
      <c r="I28" s="123">
        <f>SUM('0054:4081'!I28)</f>
        <v>2330119.0100000002</v>
      </c>
      <c r="N28" s="469" t="s">
        <v>155</v>
      </c>
      <c r="O28" s="469"/>
      <c r="P28" s="530">
        <f t="shared" si="0"/>
        <v>0</v>
      </c>
      <c r="Q28" s="530"/>
      <c r="R28" s="531">
        <v>1</v>
      </c>
      <c r="S28" s="531"/>
      <c r="T28" s="124">
        <f t="shared" si="4"/>
        <v>0</v>
      </c>
      <c r="U28" s="125">
        <f t="shared" si="1"/>
        <v>0</v>
      </c>
    </row>
    <row r="29" spans="1:21" x14ac:dyDescent="0.25">
      <c r="A29" s="449" t="s">
        <v>265</v>
      </c>
      <c r="B29" s="450"/>
      <c r="C29" s="150">
        <f>SUM(C13:C28)</f>
        <v>9595.2900000000027</v>
      </c>
      <c r="D29" s="150">
        <f>SUM(D13:D28)</f>
        <v>9361.23</v>
      </c>
      <c r="E29" s="276">
        <f>SUM(E13:E28)</f>
        <v>18956.52</v>
      </c>
      <c r="F29" s="532"/>
      <c r="G29" s="532"/>
      <c r="H29" s="208">
        <f>SUM(H13:H28)</f>
        <v>21317.284299999992</v>
      </c>
      <c r="I29" s="150">
        <f>SUM(I13:I28)</f>
        <v>91757238.480000004</v>
      </c>
      <c r="J29" s="278"/>
      <c r="N29" s="533" t="s">
        <v>5</v>
      </c>
      <c r="O29" s="533"/>
      <c r="P29" s="534">
        <f>SUM(P13:P28)</f>
        <v>0</v>
      </c>
      <c r="Q29" s="534"/>
      <c r="R29" s="521"/>
      <c r="S29" s="521"/>
      <c r="T29" s="129">
        <f>SUM(T13:T28)</f>
        <v>0</v>
      </c>
      <c r="U29" s="125">
        <f>SUM(U13:U28)</f>
        <v>0</v>
      </c>
    </row>
    <row r="30" spans="1:21" x14ac:dyDescent="0.25">
      <c r="A30" s="277" t="s">
        <v>266</v>
      </c>
      <c r="B30" s="226"/>
      <c r="C30" s="206">
        <f>'4040'!E22</f>
        <v>56.55</v>
      </c>
      <c r="D30" s="206">
        <f>'4040'!E23</f>
        <v>52.35</v>
      </c>
      <c r="E30" s="159">
        <f t="shared" si="2"/>
        <v>108.9</v>
      </c>
      <c r="F30" s="448">
        <v>0.7</v>
      </c>
      <c r="G30" s="448"/>
      <c r="H30" s="105">
        <f t="shared" si="3"/>
        <v>76.23</v>
      </c>
      <c r="I30" s="130">
        <f>'4040'!E28</f>
        <v>417456.82</v>
      </c>
      <c r="N30" s="231"/>
      <c r="O30" s="231"/>
      <c r="P30" s="31"/>
      <c r="Q30" s="31"/>
      <c r="R30" s="230"/>
      <c r="S30" s="230"/>
      <c r="T30" s="131"/>
      <c r="U30" s="132"/>
    </row>
    <row r="31" spans="1:21" x14ac:dyDescent="0.25">
      <c r="A31" s="449" t="s">
        <v>267</v>
      </c>
      <c r="B31" s="450"/>
      <c r="C31" s="126">
        <f>SUM(C29:C30)</f>
        <v>9651.840000000002</v>
      </c>
      <c r="D31" s="126">
        <f>SUM(D29:D30)</f>
        <v>9413.58</v>
      </c>
      <c r="E31" s="126">
        <f>SUM(E29:E30)</f>
        <v>19065.420000000002</v>
      </c>
      <c r="F31" s="227"/>
      <c r="G31" s="227"/>
      <c r="H31" s="105"/>
      <c r="I31" s="126">
        <f>SUM(I29:I30)</f>
        <v>92174695.299999997</v>
      </c>
      <c r="N31" s="231"/>
      <c r="O31" s="231"/>
      <c r="P31" s="31"/>
      <c r="Q31" s="31"/>
      <c r="R31" s="230"/>
      <c r="S31" s="230"/>
      <c r="T31" s="131"/>
      <c r="U31" s="132"/>
    </row>
    <row r="32" spans="1:21" x14ac:dyDescent="0.25">
      <c r="A32" s="28"/>
      <c r="B32" s="28"/>
      <c r="C32" s="130"/>
      <c r="D32" s="130"/>
      <c r="E32" s="130"/>
      <c r="F32" s="29"/>
      <c r="G32" s="29"/>
      <c r="H32" s="105"/>
      <c r="I32" s="130"/>
      <c r="N32" s="35"/>
      <c r="O32" s="35"/>
      <c r="P32" s="31"/>
      <c r="Q32" s="31"/>
      <c r="R32" s="32"/>
      <c r="S32" s="32"/>
      <c r="T32" s="131"/>
      <c r="U32" s="132"/>
    </row>
    <row r="33" spans="1:21" x14ac:dyDescent="0.25">
      <c r="A33" s="209" t="s">
        <v>126</v>
      </c>
      <c r="B33" s="28"/>
      <c r="C33" s="130"/>
      <c r="D33" s="130"/>
      <c r="E33" s="130"/>
      <c r="F33" s="29"/>
      <c r="G33" s="29"/>
      <c r="H33" s="105"/>
      <c r="I33" s="130"/>
      <c r="N33" s="35"/>
      <c r="O33" s="35"/>
      <c r="P33" s="31"/>
      <c r="Q33" s="31"/>
      <c r="R33" s="32"/>
      <c r="S33" s="32"/>
      <c r="T33" s="131"/>
      <c r="U33" s="132"/>
    </row>
    <row r="34" spans="1:21" hidden="1" x14ac:dyDescent="0.25">
      <c r="A34" s="4"/>
      <c r="B34" s="136"/>
      <c r="C34" s="136"/>
      <c r="D34" s="136"/>
      <c r="E34" s="136"/>
      <c r="F34" s="136"/>
      <c r="G34" s="136"/>
      <c r="H34" s="136"/>
      <c r="I34" s="26" t="s">
        <v>78</v>
      </c>
      <c r="N34" s="473" t="s">
        <v>35</v>
      </c>
      <c r="O34" s="473"/>
      <c r="P34" s="473"/>
      <c r="Q34" s="473"/>
      <c r="R34" s="473"/>
      <c r="S34" s="473"/>
      <c r="T34" s="473"/>
      <c r="U34" s="27" t="s">
        <v>78</v>
      </c>
    </row>
    <row r="35" spans="1:21" hidden="1" x14ac:dyDescent="0.25">
      <c r="A35" s="28"/>
      <c r="B35" s="28"/>
      <c r="C35" s="117" t="s">
        <v>162</v>
      </c>
      <c r="D35" s="117" t="s">
        <v>163</v>
      </c>
      <c r="E35" s="118" t="s">
        <v>8</v>
      </c>
      <c r="F35" s="29"/>
      <c r="G35" s="29"/>
      <c r="H35" s="134"/>
      <c r="I35" s="26" t="s">
        <v>37</v>
      </c>
      <c r="N35" s="35"/>
      <c r="O35" s="35"/>
      <c r="P35" s="31"/>
      <c r="Q35" s="31"/>
      <c r="R35" s="32"/>
      <c r="S35" s="32"/>
      <c r="T35" s="131"/>
      <c r="U35" s="27" t="s">
        <v>37</v>
      </c>
    </row>
    <row r="36" spans="1:21" hidden="1" x14ac:dyDescent="0.25">
      <c r="A36" s="524" t="s">
        <v>66</v>
      </c>
      <c r="B36" s="524"/>
      <c r="C36" s="119" t="s">
        <v>2</v>
      </c>
      <c r="D36" s="119" t="s">
        <v>2</v>
      </c>
      <c r="E36" s="119" t="s">
        <v>2</v>
      </c>
      <c r="F36" s="135"/>
      <c r="G36" s="135"/>
      <c r="H36" s="135"/>
      <c r="I36" s="33" t="s">
        <v>79</v>
      </c>
      <c r="N36" s="525" t="s">
        <v>66</v>
      </c>
      <c r="O36" s="525"/>
      <c r="P36" s="526" t="s">
        <v>24</v>
      </c>
      <c r="Q36" s="526"/>
      <c r="R36" s="526"/>
      <c r="S36" s="526"/>
      <c r="T36" s="526"/>
      <c r="U36" s="21" t="s">
        <v>79</v>
      </c>
    </row>
    <row r="37" spans="1:21" hidden="1" x14ac:dyDescent="0.25">
      <c r="A37" s="527" t="s">
        <v>59</v>
      </c>
      <c r="B37" s="527"/>
      <c r="C37" s="210">
        <f>SUM('0054:4081'!C37)</f>
        <v>0</v>
      </c>
      <c r="D37" s="210">
        <f>SUM('0054:4081'!D37)</f>
        <v>0</v>
      </c>
      <c r="E37" s="276">
        <f>SUM('0054:4081'!E37)</f>
        <v>0</v>
      </c>
      <c r="F37" s="211"/>
      <c r="G37" s="211"/>
      <c r="H37" s="211"/>
      <c r="I37" s="150">
        <f>SUM('0054:4081'!I37)</f>
        <v>0</v>
      </c>
      <c r="N37" s="528" t="s">
        <v>59</v>
      </c>
      <c r="O37" s="528"/>
      <c r="P37" s="470">
        <f t="shared" ref="P37:P42" si="5">IF($H$115=1,E37,0)</f>
        <v>0</v>
      </c>
      <c r="Q37" s="470"/>
      <c r="R37" s="470"/>
      <c r="S37" s="470"/>
      <c r="T37" s="470"/>
      <c r="U37" s="127">
        <f t="shared" ref="U37:U42" si="6">ROUND(ROUND(P37*$C$8,4)*($H$8),0)</f>
        <v>0</v>
      </c>
    </row>
    <row r="38" spans="1:21" hidden="1" x14ac:dyDescent="0.25">
      <c r="A38" s="519" t="s">
        <v>60</v>
      </c>
      <c r="B38" s="519"/>
      <c r="C38" s="213">
        <f>SUM('0054:4081'!C38)</f>
        <v>0</v>
      </c>
      <c r="D38" s="213">
        <f>SUM('0054:4081'!D38)</f>
        <v>0</v>
      </c>
      <c r="E38" s="159">
        <f>SUM('0054:4081'!E38)</f>
        <v>0</v>
      </c>
      <c r="F38" s="214"/>
      <c r="G38" s="214"/>
      <c r="H38" s="214"/>
      <c r="I38" s="130">
        <f>SUM('0054:4081'!I38)</f>
        <v>0</v>
      </c>
      <c r="N38" s="476" t="s">
        <v>60</v>
      </c>
      <c r="O38" s="476"/>
      <c r="P38" s="470">
        <f t="shared" si="5"/>
        <v>0</v>
      </c>
      <c r="Q38" s="470"/>
      <c r="R38" s="470"/>
      <c r="S38" s="470"/>
      <c r="T38" s="470"/>
      <c r="U38" s="127">
        <f t="shared" si="6"/>
        <v>0</v>
      </c>
    </row>
    <row r="39" spans="1:21" hidden="1" x14ac:dyDescent="0.25">
      <c r="A39" s="522" t="s">
        <v>61</v>
      </c>
      <c r="B39" s="522"/>
      <c r="C39" s="213">
        <f>SUM('0054:4081'!C39)</f>
        <v>0</v>
      </c>
      <c r="D39" s="213">
        <f>SUM('0054:4081'!D39)</f>
        <v>0</v>
      </c>
      <c r="E39" s="159">
        <f>SUM('0054:4081'!E39)</f>
        <v>0</v>
      </c>
      <c r="F39" s="214"/>
      <c r="G39" s="214"/>
      <c r="H39" s="214"/>
      <c r="I39" s="130">
        <f>SUM('0054:4081'!I39)</f>
        <v>0</v>
      </c>
      <c r="N39" s="523" t="s">
        <v>61</v>
      </c>
      <c r="O39" s="523"/>
      <c r="P39" s="470">
        <f t="shared" si="5"/>
        <v>0</v>
      </c>
      <c r="Q39" s="470"/>
      <c r="R39" s="470"/>
      <c r="S39" s="470"/>
      <c r="T39" s="470"/>
      <c r="U39" s="127">
        <f t="shared" si="6"/>
        <v>0</v>
      </c>
    </row>
    <row r="40" spans="1:21" hidden="1" x14ac:dyDescent="0.25">
      <c r="A40" s="519" t="s">
        <v>62</v>
      </c>
      <c r="B40" s="519"/>
      <c r="C40" s="213">
        <f>SUM('0054:4081'!C40)</f>
        <v>0</v>
      </c>
      <c r="D40" s="213">
        <f>SUM('0054:4081'!D40)</f>
        <v>0</v>
      </c>
      <c r="E40" s="159">
        <f>SUM('0054:4081'!E40)</f>
        <v>0</v>
      </c>
      <c r="F40" s="214"/>
      <c r="G40" s="214"/>
      <c r="H40" s="214"/>
      <c r="I40" s="130">
        <f>SUM('0054:4081'!I40)</f>
        <v>0</v>
      </c>
      <c r="N40" s="476" t="s">
        <v>62</v>
      </c>
      <c r="O40" s="476"/>
      <c r="P40" s="470">
        <f t="shared" si="5"/>
        <v>0</v>
      </c>
      <c r="Q40" s="470"/>
      <c r="R40" s="470"/>
      <c r="S40" s="470"/>
      <c r="T40" s="470"/>
      <c r="U40" s="127">
        <f t="shared" si="6"/>
        <v>0</v>
      </c>
    </row>
    <row r="41" spans="1:21" hidden="1" x14ac:dyDescent="0.25">
      <c r="A41" s="519" t="s">
        <v>63</v>
      </c>
      <c r="B41" s="519"/>
      <c r="C41" s="213">
        <f>SUM('0054:4081'!C41)</f>
        <v>0</v>
      </c>
      <c r="D41" s="213">
        <f>SUM('0054:4081'!D41)</f>
        <v>0</v>
      </c>
      <c r="E41" s="159">
        <f>SUM('0054:4081'!E41)</f>
        <v>0</v>
      </c>
      <c r="F41" s="214"/>
      <c r="G41" s="214"/>
      <c r="H41" s="214"/>
      <c r="I41" s="130">
        <f>SUM('0054:4081'!I41)</f>
        <v>0</v>
      </c>
      <c r="N41" s="476" t="s">
        <v>63</v>
      </c>
      <c r="O41" s="476"/>
      <c r="P41" s="470">
        <f t="shared" si="5"/>
        <v>0</v>
      </c>
      <c r="Q41" s="470"/>
      <c r="R41" s="470"/>
      <c r="S41" s="470"/>
      <c r="T41" s="470"/>
      <c r="U41" s="127">
        <f t="shared" si="6"/>
        <v>0</v>
      </c>
    </row>
    <row r="42" spans="1:21" hidden="1" x14ac:dyDescent="0.25">
      <c r="A42" s="519" t="s">
        <v>55</v>
      </c>
      <c r="B42" s="519"/>
      <c r="C42" s="212">
        <f>SUM('0054:4081'!C42)</f>
        <v>0</v>
      </c>
      <c r="D42" s="212">
        <f>SUM('0054:4081'!D42)</f>
        <v>0</v>
      </c>
      <c r="E42" s="220">
        <f>SUM('0054:4081'!E42)</f>
        <v>0</v>
      </c>
      <c r="F42" s="214"/>
      <c r="G42" s="214"/>
      <c r="H42" s="214"/>
      <c r="I42" s="123">
        <f>SUM('0054:4081'!I42)</f>
        <v>0</v>
      </c>
      <c r="N42" s="469" t="s">
        <v>55</v>
      </c>
      <c r="O42" s="469"/>
      <c r="P42" s="470">
        <f t="shared" si="5"/>
        <v>0</v>
      </c>
      <c r="Q42" s="470"/>
      <c r="R42" s="470"/>
      <c r="S42" s="470"/>
      <c r="T42" s="470"/>
      <c r="U42" s="127">
        <f t="shared" si="6"/>
        <v>0</v>
      </c>
    </row>
    <row r="43" spans="1:21" hidden="1" x14ac:dyDescent="0.25">
      <c r="A43" s="64"/>
      <c r="B43" s="137" t="s">
        <v>164</v>
      </c>
      <c r="C43" s="126">
        <f>SUM(C37:C42)</f>
        <v>0</v>
      </c>
      <c r="D43" s="126">
        <f>SUM(D37:D42)</f>
        <v>0</v>
      </c>
      <c r="E43" s="126">
        <f>SUM(E37:E42)</f>
        <v>0</v>
      </c>
      <c r="F43" s="34"/>
      <c r="G43" s="138"/>
      <c r="H43" s="139" t="s">
        <v>166</v>
      </c>
      <c r="I43" s="126">
        <f>SUM(I37:I42)</f>
        <v>0</v>
      </c>
      <c r="N43" s="520" t="s">
        <v>57</v>
      </c>
      <c r="O43" s="520"/>
      <c r="P43" s="520"/>
      <c r="Q43" s="520"/>
      <c r="R43" s="36">
        <f>SUM(P37:R42)</f>
        <v>0</v>
      </c>
      <c r="S43" s="521" t="s">
        <v>68</v>
      </c>
      <c r="T43" s="521"/>
      <c r="U43" s="132">
        <f>SUM(U37:U42)</f>
        <v>0</v>
      </c>
    </row>
    <row r="44" spans="1:21" ht="16.5" hidden="1" thickBot="1" x14ac:dyDescent="0.3">
      <c r="A44" s="64"/>
      <c r="B44" s="137"/>
      <c r="C44" s="130"/>
      <c r="D44" s="130"/>
      <c r="E44" s="150"/>
      <c r="F44" s="34"/>
      <c r="G44" s="138"/>
      <c r="H44" s="139"/>
      <c r="I44" s="130"/>
      <c r="N44" s="35"/>
      <c r="O44" s="35"/>
      <c r="P44" s="35"/>
      <c r="Q44" s="35"/>
      <c r="R44" s="36"/>
      <c r="S44" s="32"/>
      <c r="T44" s="32"/>
      <c r="U44" s="132"/>
    </row>
    <row r="45" spans="1:21" ht="16.5" hidden="1" thickBot="1" x14ac:dyDescent="0.3">
      <c r="A45" s="64"/>
      <c r="B45" s="137" t="s">
        <v>165</v>
      </c>
      <c r="C45" s="64"/>
      <c r="D45" s="64"/>
      <c r="E45" s="215">
        <f>H29+E43</f>
        <v>21317.284299999992</v>
      </c>
      <c r="F45" s="37"/>
      <c r="G45" s="138"/>
      <c r="H45" s="139" t="s">
        <v>167</v>
      </c>
      <c r="I45" s="123">
        <f>SUM(I43,I31)</f>
        <v>92174695.299999997</v>
      </c>
      <c r="N45" s="520" t="s">
        <v>58</v>
      </c>
      <c r="O45" s="520"/>
      <c r="P45" s="520"/>
      <c r="Q45" s="520"/>
      <c r="R45" s="38">
        <f>R43+T29</f>
        <v>0</v>
      </c>
      <c r="S45" s="521" t="s">
        <v>56</v>
      </c>
      <c r="T45" s="521"/>
      <c r="U45" s="140">
        <f>SUM(U43,U29)</f>
        <v>0</v>
      </c>
    </row>
    <row r="46" spans="1:21" ht="16.5" hidden="1" thickTop="1" x14ac:dyDescent="0.25">
      <c r="A46" s="28"/>
      <c r="B46" s="28"/>
      <c r="C46" s="28"/>
      <c r="D46" s="28"/>
      <c r="E46" s="28"/>
      <c r="F46" s="37"/>
      <c r="G46" s="141"/>
      <c r="H46" s="141"/>
      <c r="I46" s="130"/>
      <c r="N46" s="35"/>
      <c r="O46" s="35"/>
      <c r="P46" s="35"/>
      <c r="Q46" s="35"/>
      <c r="R46" s="38"/>
      <c r="S46" s="32"/>
      <c r="T46" s="32"/>
      <c r="U46" s="132"/>
    </row>
    <row r="47" spans="1:21" x14ac:dyDescent="0.25">
      <c r="A47" s="28"/>
      <c r="B47" s="28"/>
      <c r="C47" s="28"/>
      <c r="D47" s="28"/>
      <c r="E47" s="28"/>
      <c r="F47" s="37"/>
      <c r="G47" s="141"/>
      <c r="H47" s="141"/>
      <c r="I47" s="130"/>
      <c r="N47" s="35"/>
      <c r="O47" s="35"/>
      <c r="P47" s="35"/>
      <c r="Q47" s="35"/>
      <c r="R47" s="38"/>
      <c r="S47" s="32"/>
      <c r="T47" s="32"/>
      <c r="U47" s="132"/>
    </row>
    <row r="48" spans="1:21" x14ac:dyDescent="0.25">
      <c r="A48" s="28"/>
      <c r="B48" s="28"/>
      <c r="C48" s="117" t="s">
        <v>162</v>
      </c>
      <c r="D48" s="117" t="s">
        <v>163</v>
      </c>
      <c r="E48" s="118" t="s">
        <v>8</v>
      </c>
      <c r="F48" s="142" t="s">
        <v>168</v>
      </c>
      <c r="G48" s="143" t="s">
        <v>170</v>
      </c>
      <c r="H48" s="144" t="s">
        <v>171</v>
      </c>
      <c r="I48" s="130"/>
      <c r="N48" s="35"/>
      <c r="O48" s="35"/>
      <c r="P48" s="35"/>
      <c r="Q48" s="35"/>
      <c r="R48" s="38"/>
      <c r="S48" s="32"/>
      <c r="T48" s="32"/>
      <c r="U48" s="132"/>
    </row>
    <row r="49" spans="1:21" x14ac:dyDescent="0.25">
      <c r="A49" s="39" t="s">
        <v>103</v>
      </c>
      <c r="B49" s="39"/>
      <c r="C49" s="119" t="s">
        <v>2</v>
      </c>
      <c r="D49" s="119" t="s">
        <v>2</v>
      </c>
      <c r="E49" s="119" t="s">
        <v>2</v>
      </c>
      <c r="F49" s="121" t="s">
        <v>169</v>
      </c>
      <c r="G49" s="77" t="s">
        <v>169</v>
      </c>
      <c r="H49" s="145" t="s">
        <v>172</v>
      </c>
      <c r="I49" s="39"/>
      <c r="N49" s="469" t="s">
        <v>103</v>
      </c>
      <c r="O49" s="469"/>
      <c r="P49" s="514" t="s">
        <v>2</v>
      </c>
      <c r="Q49" s="514"/>
      <c r="R49" s="40" t="s">
        <v>25</v>
      </c>
      <c r="S49" s="78" t="s">
        <v>26</v>
      </c>
      <c r="T49" s="146" t="s">
        <v>27</v>
      </c>
      <c r="U49" s="40"/>
    </row>
    <row r="50" spans="1:21" x14ac:dyDescent="0.25">
      <c r="A50" s="515" t="s">
        <v>127</v>
      </c>
      <c r="B50" s="515"/>
      <c r="C50" s="206">
        <f>SUM('0054:4081'!C50)</f>
        <v>356.14999999999992</v>
      </c>
      <c r="D50" s="206">
        <f>SUM('0054:4081'!D50)</f>
        <v>389.78</v>
      </c>
      <c r="E50" s="159">
        <f>IF(D$59=0,C50*2,C50+D50)</f>
        <v>745.92999999999984</v>
      </c>
      <c r="F50" s="326" t="s">
        <v>21</v>
      </c>
      <c r="G50" s="327">
        <v>251</v>
      </c>
      <c r="H50" s="328">
        <f>'0054'!H50</f>
        <v>1047</v>
      </c>
      <c r="I50" s="130">
        <f>ROUND(E50*H50,2)</f>
        <v>780988.71</v>
      </c>
      <c r="N50" s="517" t="s">
        <v>28</v>
      </c>
      <c r="O50" s="517"/>
      <c r="P50" s="518"/>
      <c r="Q50" s="518"/>
      <c r="R50" s="43" t="s">
        <v>21</v>
      </c>
      <c r="S50" s="44">
        <v>251</v>
      </c>
      <c r="T50" s="148">
        <f>H50</f>
        <v>1047</v>
      </c>
      <c r="U50" s="149">
        <f>ROUND(P50*T50,0)</f>
        <v>0</v>
      </c>
    </row>
    <row r="51" spans="1:21" x14ac:dyDescent="0.25">
      <c r="A51" s="516"/>
      <c r="B51" s="516"/>
      <c r="C51" s="206">
        <f>SUM('0054:4081'!C51)</f>
        <v>48.09</v>
      </c>
      <c r="D51" s="206">
        <f>SUM('0054:4081'!D51)</f>
        <v>51.74</v>
      </c>
      <c r="E51" s="159">
        <f t="shared" ref="E51:E58" si="7">IF(D$59=0,C51*2,C51+D51)</f>
        <v>99.830000000000013</v>
      </c>
      <c r="F51" s="327" t="s">
        <v>21</v>
      </c>
      <c r="G51" s="327">
        <v>252</v>
      </c>
      <c r="H51" s="328">
        <f>'0054'!H51</f>
        <v>3380</v>
      </c>
      <c r="I51" s="130">
        <f t="shared" ref="I51:I58" si="8">ROUND(E51*H51,2)</f>
        <v>337425.4</v>
      </c>
      <c r="N51" s="517"/>
      <c r="O51" s="517"/>
      <c r="P51" s="511"/>
      <c r="Q51" s="511"/>
      <c r="R51" s="44" t="s">
        <v>21</v>
      </c>
      <c r="S51" s="44">
        <v>252</v>
      </c>
      <c r="T51" s="148">
        <f t="shared" ref="T51:T58" si="9">H51</f>
        <v>3380</v>
      </c>
      <c r="U51" s="149">
        <f t="shared" ref="U51:U58" si="10">ROUND(P51*T51,0)</f>
        <v>0</v>
      </c>
    </row>
    <row r="52" spans="1:21" x14ac:dyDescent="0.25">
      <c r="A52" s="516"/>
      <c r="B52" s="516"/>
      <c r="C52" s="206">
        <f>SUM('0054:4081'!C52)</f>
        <v>21.37</v>
      </c>
      <c r="D52" s="206">
        <f>SUM('0054:4081'!D52)</f>
        <v>17.619999999999997</v>
      </c>
      <c r="E52" s="159">
        <f t="shared" si="7"/>
        <v>38.989999999999995</v>
      </c>
      <c r="F52" s="327" t="s">
        <v>21</v>
      </c>
      <c r="G52" s="327">
        <v>253</v>
      </c>
      <c r="H52" s="328">
        <f>'0054'!H52</f>
        <v>6896</v>
      </c>
      <c r="I52" s="130">
        <f t="shared" si="8"/>
        <v>268875.03999999998</v>
      </c>
      <c r="N52" s="517"/>
      <c r="O52" s="517"/>
      <c r="P52" s="511"/>
      <c r="Q52" s="511"/>
      <c r="R52" s="44" t="s">
        <v>21</v>
      </c>
      <c r="S52" s="44">
        <v>253</v>
      </c>
      <c r="T52" s="148">
        <f t="shared" si="9"/>
        <v>6896</v>
      </c>
      <c r="U52" s="149">
        <f t="shared" si="10"/>
        <v>0</v>
      </c>
    </row>
    <row r="53" spans="1:21" x14ac:dyDescent="0.25">
      <c r="A53" s="516"/>
      <c r="B53" s="516"/>
      <c r="C53" s="206">
        <f>SUM('0054:4081'!C53)</f>
        <v>469.10999999999996</v>
      </c>
      <c r="D53" s="206">
        <f>SUM('0054:4081'!D53)</f>
        <v>461.45999999999992</v>
      </c>
      <c r="E53" s="159">
        <f t="shared" si="7"/>
        <v>930.56999999999994</v>
      </c>
      <c r="F53" s="329" t="s">
        <v>14</v>
      </c>
      <c r="G53" s="327">
        <v>251</v>
      </c>
      <c r="H53" s="328">
        <f>'0054'!H53</f>
        <v>1173</v>
      </c>
      <c r="I53" s="130">
        <f t="shared" si="8"/>
        <v>1091558.6100000001</v>
      </c>
      <c r="N53" s="517"/>
      <c r="O53" s="517"/>
      <c r="P53" s="511"/>
      <c r="Q53" s="511"/>
      <c r="R53" s="46" t="s">
        <v>14</v>
      </c>
      <c r="S53" s="44">
        <v>251</v>
      </c>
      <c r="T53" s="148">
        <f t="shared" si="9"/>
        <v>1173</v>
      </c>
      <c r="U53" s="149">
        <f t="shared" si="10"/>
        <v>0</v>
      </c>
    </row>
    <row r="54" spans="1:21" x14ac:dyDescent="0.25">
      <c r="A54" s="516"/>
      <c r="B54" s="516"/>
      <c r="C54" s="206">
        <f>SUM('0054:4081'!C54)</f>
        <v>32.5</v>
      </c>
      <c r="D54" s="206">
        <f>SUM('0054:4081'!D54)</f>
        <v>32.35</v>
      </c>
      <c r="E54" s="159">
        <f t="shared" si="7"/>
        <v>64.849999999999994</v>
      </c>
      <c r="F54" s="329" t="s">
        <v>14</v>
      </c>
      <c r="G54" s="327">
        <v>252</v>
      </c>
      <c r="H54" s="328">
        <f>'0054'!H54</f>
        <v>3506</v>
      </c>
      <c r="I54" s="130">
        <f t="shared" si="8"/>
        <v>227364.1</v>
      </c>
      <c r="N54" s="517"/>
      <c r="O54" s="517"/>
      <c r="P54" s="511"/>
      <c r="Q54" s="511"/>
      <c r="R54" s="46" t="s">
        <v>14</v>
      </c>
      <c r="S54" s="44">
        <v>252</v>
      </c>
      <c r="T54" s="148">
        <f t="shared" si="9"/>
        <v>3506</v>
      </c>
      <c r="U54" s="149">
        <f t="shared" si="10"/>
        <v>0</v>
      </c>
    </row>
    <row r="55" spans="1:21" x14ac:dyDescent="0.25">
      <c r="A55" s="516"/>
      <c r="B55" s="516"/>
      <c r="C55" s="206">
        <f>SUM('0054:4081'!C55)</f>
        <v>11</v>
      </c>
      <c r="D55" s="206">
        <f>SUM('0054:4081'!D55)</f>
        <v>9.98</v>
      </c>
      <c r="E55" s="159">
        <f t="shared" si="7"/>
        <v>20.98</v>
      </c>
      <c r="F55" s="329" t="s">
        <v>14</v>
      </c>
      <c r="G55" s="327">
        <v>253</v>
      </c>
      <c r="H55" s="328">
        <f>'0054'!H55</f>
        <v>7023</v>
      </c>
      <c r="I55" s="130">
        <f t="shared" si="8"/>
        <v>147342.54</v>
      </c>
      <c r="N55" s="517"/>
      <c r="O55" s="517"/>
      <c r="P55" s="511"/>
      <c r="Q55" s="511"/>
      <c r="R55" s="46" t="s">
        <v>14</v>
      </c>
      <c r="S55" s="44">
        <v>253</v>
      </c>
      <c r="T55" s="148">
        <f t="shared" si="9"/>
        <v>7023</v>
      </c>
      <c r="U55" s="149">
        <f t="shared" si="10"/>
        <v>0</v>
      </c>
    </row>
    <row r="56" spans="1:21" x14ac:dyDescent="0.25">
      <c r="A56" s="516"/>
      <c r="B56" s="516"/>
      <c r="C56" s="206">
        <f>SUM('0054:4081'!C56)</f>
        <v>304.5</v>
      </c>
      <c r="D56" s="206">
        <f>SUM('0054:4081'!D56)</f>
        <v>276.71999999999997</v>
      </c>
      <c r="E56" s="159">
        <f t="shared" si="7"/>
        <v>581.22</v>
      </c>
      <c r="F56" s="329" t="s">
        <v>15</v>
      </c>
      <c r="G56" s="327">
        <v>251</v>
      </c>
      <c r="H56" s="328">
        <f>'0054'!H56</f>
        <v>835</v>
      </c>
      <c r="I56" s="130">
        <f t="shared" si="8"/>
        <v>485318.7</v>
      </c>
      <c r="N56" s="517"/>
      <c r="O56" s="517"/>
      <c r="P56" s="511"/>
      <c r="Q56" s="511"/>
      <c r="R56" s="46" t="s">
        <v>15</v>
      </c>
      <c r="S56" s="44">
        <v>251</v>
      </c>
      <c r="T56" s="148">
        <f t="shared" si="9"/>
        <v>835</v>
      </c>
      <c r="U56" s="149">
        <f t="shared" si="10"/>
        <v>0</v>
      </c>
    </row>
    <row r="57" spans="1:21" x14ac:dyDescent="0.25">
      <c r="A57" s="516"/>
      <c r="B57" s="516"/>
      <c r="C57" s="206">
        <f>SUM('0054:4081'!C57)</f>
        <v>115.22</v>
      </c>
      <c r="D57" s="206">
        <f>SUM('0054:4081'!D57)</f>
        <v>117.51999999999998</v>
      </c>
      <c r="E57" s="159">
        <f t="shared" si="7"/>
        <v>232.73999999999998</v>
      </c>
      <c r="F57" s="329" t="s">
        <v>15</v>
      </c>
      <c r="G57" s="327">
        <v>252</v>
      </c>
      <c r="H57" s="328">
        <f>'0054'!H57</f>
        <v>3168</v>
      </c>
      <c r="I57" s="130">
        <f t="shared" si="8"/>
        <v>737320.32</v>
      </c>
      <c r="N57" s="517"/>
      <c r="O57" s="517"/>
      <c r="P57" s="511"/>
      <c r="Q57" s="511"/>
      <c r="R57" s="46" t="s">
        <v>15</v>
      </c>
      <c r="S57" s="44">
        <v>252</v>
      </c>
      <c r="T57" s="148">
        <f t="shared" si="9"/>
        <v>3168</v>
      </c>
      <c r="U57" s="149">
        <f t="shared" si="10"/>
        <v>0</v>
      </c>
    </row>
    <row r="58" spans="1:21" ht="16.5" thickBot="1" x14ac:dyDescent="0.3">
      <c r="A58" s="516"/>
      <c r="B58" s="516"/>
      <c r="C58" s="206">
        <f>SUM('0054:4081'!C58)</f>
        <v>122.70000000000002</v>
      </c>
      <c r="D58" s="206">
        <f>SUM('0054:4081'!D58)</f>
        <v>122.05999999999999</v>
      </c>
      <c r="E58" s="159">
        <f t="shared" si="7"/>
        <v>244.76</v>
      </c>
      <c r="F58" s="329" t="s">
        <v>15</v>
      </c>
      <c r="G58" s="327">
        <v>253</v>
      </c>
      <c r="H58" s="328">
        <f>'0054'!H58</f>
        <v>6685</v>
      </c>
      <c r="I58" s="130">
        <f t="shared" si="8"/>
        <v>1636220.6</v>
      </c>
      <c r="N58" s="517"/>
      <c r="O58" s="517"/>
      <c r="P58" s="512"/>
      <c r="Q58" s="512"/>
      <c r="R58" s="46" t="s">
        <v>15</v>
      </c>
      <c r="S58" s="44">
        <v>253</v>
      </c>
      <c r="T58" s="148">
        <f t="shared" si="9"/>
        <v>6685</v>
      </c>
      <c r="U58" s="151">
        <f t="shared" si="10"/>
        <v>0</v>
      </c>
    </row>
    <row r="59" spans="1:21" ht="16.5" thickBot="1" x14ac:dyDescent="0.3">
      <c r="A59" s="465" t="s">
        <v>16</v>
      </c>
      <c r="B59" s="465"/>
      <c r="C59" s="126">
        <f>SUM(C50:C58)</f>
        <v>1480.6399999999999</v>
      </c>
      <c r="D59" s="126">
        <f>SUM(D50:D58)</f>
        <v>1479.2299999999998</v>
      </c>
      <c r="E59" s="126">
        <f>SUM(E50:E58)</f>
        <v>2959.87</v>
      </c>
      <c r="F59" s="465" t="s">
        <v>81</v>
      </c>
      <c r="G59" s="465"/>
      <c r="H59" s="465"/>
      <c r="I59" s="126">
        <f>SUM(I50:I58)</f>
        <v>5712414.0199999996</v>
      </c>
      <c r="N59" s="464" t="s">
        <v>16</v>
      </c>
      <c r="O59" s="464"/>
      <c r="P59" s="513">
        <f>SUM(P50:P58)</f>
        <v>0</v>
      </c>
      <c r="Q59" s="513"/>
      <c r="R59" s="464" t="s">
        <v>81</v>
      </c>
      <c r="S59" s="464"/>
      <c r="T59" s="464"/>
      <c r="U59" s="140">
        <f>SUM(U50:U58)</f>
        <v>0</v>
      </c>
    </row>
    <row r="60" spans="1:21" x14ac:dyDescent="0.25">
      <c r="A60" s="481"/>
      <c r="B60" s="481"/>
      <c r="C60" s="481"/>
      <c r="D60" s="481"/>
      <c r="E60" s="481"/>
      <c r="F60" s="481"/>
      <c r="G60" s="481"/>
      <c r="H60" s="481"/>
      <c r="I60" s="481"/>
      <c r="N60" s="471"/>
      <c r="O60" s="471"/>
      <c r="P60" s="471"/>
      <c r="Q60" s="471"/>
      <c r="R60" s="471"/>
      <c r="S60" s="471"/>
      <c r="T60" s="471"/>
      <c r="U60" s="471"/>
    </row>
    <row r="61" spans="1:21" x14ac:dyDescent="0.25">
      <c r="A61" s="509" t="s">
        <v>175</v>
      </c>
      <c r="B61" s="458"/>
      <c r="C61" s="458"/>
      <c r="D61" s="458"/>
      <c r="E61" s="458"/>
      <c r="F61" s="458"/>
      <c r="G61" s="458"/>
      <c r="H61" s="458"/>
      <c r="I61" s="458"/>
      <c r="N61" s="461" t="s">
        <v>104</v>
      </c>
      <c r="O61" s="461"/>
      <c r="P61" s="461"/>
      <c r="Q61" s="461"/>
      <c r="R61" s="461"/>
      <c r="S61" s="461"/>
      <c r="T61" s="461"/>
      <c r="U61" s="461"/>
    </row>
    <row r="62" spans="1:21" x14ac:dyDescent="0.25">
      <c r="A62" s="501" t="s">
        <v>268</v>
      </c>
      <c r="B62" s="500"/>
      <c r="C62" s="330">
        <f>E29</f>
        <v>18956.52</v>
      </c>
      <c r="D62" s="506" t="s">
        <v>174</v>
      </c>
      <c r="E62" s="506"/>
      <c r="F62" s="506"/>
      <c r="G62" s="506"/>
      <c r="H62" s="331">
        <f>'0054'!H62</f>
        <v>186422.85</v>
      </c>
      <c r="I62" s="155"/>
      <c r="N62" s="510" t="s">
        <v>173</v>
      </c>
      <c r="O62" s="461"/>
      <c r="P62" s="47">
        <f>P29</f>
        <v>0</v>
      </c>
      <c r="Q62" s="507" t="s">
        <v>83</v>
      </c>
      <c r="R62" s="507"/>
      <c r="S62" s="507"/>
      <c r="T62" s="508">
        <f>H62</f>
        <v>186422.85</v>
      </c>
      <c r="U62" s="508"/>
    </row>
    <row r="63" spans="1:21" x14ac:dyDescent="0.25">
      <c r="A63" s="332"/>
      <c r="B63" s="332"/>
      <c r="C63" s="333"/>
      <c r="D63" s="333"/>
      <c r="E63" s="333"/>
      <c r="F63" s="333"/>
      <c r="G63" s="334" t="s">
        <v>13</v>
      </c>
      <c r="H63" s="335">
        <f>ROUND(C62/H62,6)</f>
        <v>0.101686</v>
      </c>
      <c r="I63" s="336"/>
      <c r="N63" s="461" t="s">
        <v>19</v>
      </c>
      <c r="O63" s="461"/>
      <c r="P63" s="461"/>
      <c r="Q63" s="461"/>
      <c r="R63" s="461"/>
      <c r="S63" s="461"/>
      <c r="T63" s="505">
        <f>ROUND(P62/T62,6)</f>
        <v>0</v>
      </c>
      <c r="U63" s="505"/>
    </row>
    <row r="64" spans="1:21" x14ac:dyDescent="0.25">
      <c r="A64" s="501" t="s">
        <v>176</v>
      </c>
      <c r="B64" s="500"/>
      <c r="C64" s="500"/>
      <c r="D64" s="500"/>
      <c r="E64" s="500"/>
      <c r="F64" s="500"/>
      <c r="G64" s="500"/>
      <c r="H64" s="500"/>
      <c r="I64" s="500"/>
      <c r="N64" s="461" t="s">
        <v>105</v>
      </c>
      <c r="O64" s="461"/>
      <c r="P64" s="461"/>
      <c r="Q64" s="461"/>
      <c r="R64" s="461"/>
      <c r="S64" s="461"/>
      <c r="T64" s="461"/>
      <c r="U64" s="461"/>
    </row>
    <row r="65" spans="1:21" x14ac:dyDescent="0.25">
      <c r="A65" s="501" t="s">
        <v>178</v>
      </c>
      <c r="B65" s="500"/>
      <c r="C65" s="330">
        <f>E45</f>
        <v>21317.284299999992</v>
      </c>
      <c r="D65" s="506" t="s">
        <v>179</v>
      </c>
      <c r="E65" s="506"/>
      <c r="F65" s="506"/>
      <c r="G65" s="506"/>
      <c r="H65" s="220">
        <f>'0054'!H65</f>
        <v>204954.58</v>
      </c>
      <c r="I65" s="159"/>
      <c r="N65" s="461" t="s">
        <v>85</v>
      </c>
      <c r="O65" s="461"/>
      <c r="P65" s="49">
        <f>R45</f>
        <v>0</v>
      </c>
      <c r="Q65" s="507" t="s">
        <v>84</v>
      </c>
      <c r="R65" s="507"/>
      <c r="S65" s="507"/>
      <c r="T65" s="508">
        <f>H65</f>
        <v>204954.58</v>
      </c>
      <c r="U65" s="508"/>
    </row>
    <row r="66" spans="1:21" s="39" customFormat="1" x14ac:dyDescent="0.25">
      <c r="A66" s="337"/>
      <c r="B66" s="338"/>
      <c r="C66" s="338"/>
      <c r="D66" s="338"/>
      <c r="E66" s="338"/>
      <c r="F66" s="338"/>
      <c r="G66" s="339" t="s">
        <v>13</v>
      </c>
      <c r="H66" s="340">
        <f>ROUND(C65/H65,6)</f>
        <v>0.10401000000000001</v>
      </c>
      <c r="I66" s="340"/>
      <c r="N66" s="469" t="s">
        <v>20</v>
      </c>
      <c r="O66" s="469"/>
      <c r="P66" s="469"/>
      <c r="Q66" s="469"/>
      <c r="R66" s="469"/>
      <c r="S66" s="469"/>
      <c r="T66" s="503">
        <f>ROUND(P65/T65,6)</f>
        <v>0</v>
      </c>
      <c r="U66" s="503"/>
    </row>
    <row r="67" spans="1:21" s="64" customFormat="1" x14ac:dyDescent="0.25">
      <c r="A67" s="341"/>
      <c r="B67" s="342"/>
      <c r="C67" s="342"/>
      <c r="D67" s="342"/>
      <c r="E67" s="342"/>
      <c r="F67" s="342"/>
      <c r="G67" s="334"/>
      <c r="H67" s="343"/>
      <c r="I67" s="343"/>
      <c r="N67" s="163"/>
      <c r="O67" s="163"/>
      <c r="P67" s="163"/>
      <c r="Q67" s="163"/>
      <c r="R67" s="164"/>
      <c r="S67" s="163"/>
      <c r="T67" s="165"/>
      <c r="U67" s="166"/>
    </row>
    <row r="68" spans="1:21" x14ac:dyDescent="0.25">
      <c r="A68" s="500" t="s">
        <v>100</v>
      </c>
      <c r="B68" s="500"/>
      <c r="C68" s="500"/>
      <c r="D68" s="332"/>
      <c r="E68" s="344" t="s">
        <v>3</v>
      </c>
      <c r="F68" s="174">
        <f>'0054'!F68</f>
        <v>35355377</v>
      </c>
      <c r="G68" s="326" t="s">
        <v>6</v>
      </c>
      <c r="H68" s="345">
        <f>H63</f>
        <v>0.101686</v>
      </c>
      <c r="I68" s="159">
        <f>SUM('0054:4081'!I68)</f>
        <v>3611445.71</v>
      </c>
      <c r="N68" s="461" t="s">
        <v>100</v>
      </c>
      <c r="O68" s="461"/>
      <c r="P68" s="461"/>
      <c r="Q68" s="52" t="s">
        <v>3</v>
      </c>
      <c r="R68" s="168">
        <f>F68</f>
        <v>35355377</v>
      </c>
      <c r="S68" s="43" t="s">
        <v>6</v>
      </c>
      <c r="T68" s="169">
        <f>T63</f>
        <v>0</v>
      </c>
      <c r="U68" s="125">
        <f>ROUND(R68*T68,0)</f>
        <v>0</v>
      </c>
    </row>
    <row r="69" spans="1:21" x14ac:dyDescent="0.25">
      <c r="A69" s="504" t="s">
        <v>119</v>
      </c>
      <c r="B69" s="500"/>
      <c r="C69" s="500"/>
      <c r="D69" s="332"/>
      <c r="E69" s="344"/>
      <c r="F69" s="174"/>
      <c r="G69" s="326"/>
      <c r="H69" s="345"/>
      <c r="I69" s="159"/>
      <c r="N69" s="461" t="s">
        <v>99</v>
      </c>
      <c r="O69" s="461"/>
      <c r="P69" s="461"/>
      <c r="Q69" s="170"/>
      <c r="R69" s="170"/>
      <c r="S69" s="170"/>
      <c r="T69" s="170"/>
      <c r="U69" s="170"/>
    </row>
    <row r="70" spans="1:21" x14ac:dyDescent="0.25">
      <c r="A70" s="502" t="s">
        <v>180</v>
      </c>
      <c r="B70" s="500"/>
      <c r="C70" s="500"/>
      <c r="D70" s="332"/>
      <c r="E70" s="344" t="s">
        <v>3</v>
      </c>
      <c r="F70" s="174">
        <f>'0054'!F70</f>
        <v>0</v>
      </c>
      <c r="G70" s="326" t="s">
        <v>6</v>
      </c>
      <c r="H70" s="345">
        <f>H63</f>
        <v>0.101686</v>
      </c>
      <c r="I70" s="159">
        <f>SUM('0054:4081'!I70)</f>
        <v>0</v>
      </c>
      <c r="N70" s="53"/>
      <c r="O70" s="53"/>
      <c r="P70" s="53"/>
      <c r="Q70" s="52" t="s">
        <v>3</v>
      </c>
      <c r="R70" s="168">
        <f>F70</f>
        <v>0</v>
      </c>
      <c r="S70" s="43" t="s">
        <v>6</v>
      </c>
      <c r="T70" s="169">
        <f>T63</f>
        <v>0</v>
      </c>
      <c r="U70" s="125">
        <f>ROUND(R70*T70,0)</f>
        <v>0</v>
      </c>
    </row>
    <row r="71" spans="1:21" x14ac:dyDescent="0.25">
      <c r="A71" s="500" t="s">
        <v>98</v>
      </c>
      <c r="B71" s="500"/>
      <c r="C71" s="500"/>
      <c r="D71" s="332"/>
      <c r="E71" s="344" t="s">
        <v>128</v>
      </c>
      <c r="F71" s="174">
        <f>'0054'!F71</f>
        <v>3088857</v>
      </c>
      <c r="G71" s="326" t="s">
        <v>6</v>
      </c>
      <c r="H71" s="345">
        <f>H63</f>
        <v>0.101686</v>
      </c>
      <c r="I71" s="159">
        <f>SUM('0054:4081'!I71)</f>
        <v>315517.49</v>
      </c>
      <c r="N71" s="461" t="s">
        <v>98</v>
      </c>
      <c r="O71" s="461"/>
      <c r="P71" s="461"/>
      <c r="Q71" s="52" t="s">
        <v>86</v>
      </c>
      <c r="R71" s="168">
        <f>F71</f>
        <v>3088857</v>
      </c>
      <c r="S71" s="43" t="s">
        <v>6</v>
      </c>
      <c r="T71" s="169">
        <f>T63</f>
        <v>0</v>
      </c>
      <c r="U71" s="125">
        <f>ROUND(R71*T71,0)</f>
        <v>0</v>
      </c>
    </row>
    <row r="72" spans="1:21" x14ac:dyDescent="0.25">
      <c r="A72" s="500" t="s">
        <v>97</v>
      </c>
      <c r="B72" s="500"/>
      <c r="C72" s="500"/>
      <c r="D72" s="332"/>
      <c r="E72" s="344" t="s">
        <v>3</v>
      </c>
      <c r="F72" s="174">
        <f>'0054'!F72</f>
        <v>4226978</v>
      </c>
      <c r="G72" s="326" t="s">
        <v>6</v>
      </c>
      <c r="H72" s="345">
        <f>H63</f>
        <v>0.101686</v>
      </c>
      <c r="I72" s="159">
        <f>SUM('0054:4081'!I72)</f>
        <v>431773.13</v>
      </c>
      <c r="N72" s="461" t="s">
        <v>97</v>
      </c>
      <c r="O72" s="461"/>
      <c r="P72" s="461"/>
      <c r="Q72" s="52" t="s">
        <v>3</v>
      </c>
      <c r="R72" s="168">
        <f>F72</f>
        <v>4226978</v>
      </c>
      <c r="S72" s="43" t="s">
        <v>6</v>
      </c>
      <c r="T72" s="169">
        <f>T63</f>
        <v>0</v>
      </c>
      <c r="U72" s="125">
        <f>ROUND(R72*T72,0)</f>
        <v>0</v>
      </c>
    </row>
    <row r="73" spans="1:21" x14ac:dyDescent="0.25">
      <c r="A73" s="500" t="s">
        <v>96</v>
      </c>
      <c r="B73" s="500"/>
      <c r="C73" s="500"/>
      <c r="D73" s="332"/>
      <c r="E73" s="344" t="s">
        <v>3</v>
      </c>
      <c r="F73" s="174">
        <f>'0054'!F73</f>
        <v>14485979</v>
      </c>
      <c r="G73" s="326" t="s">
        <v>6</v>
      </c>
      <c r="H73" s="345">
        <f>H63</f>
        <v>0.101686</v>
      </c>
      <c r="I73" s="159">
        <f>SUM('0054:4081'!I73)</f>
        <v>1479699.3199999998</v>
      </c>
      <c r="N73" s="461" t="s">
        <v>96</v>
      </c>
      <c r="O73" s="461"/>
      <c r="P73" s="461"/>
      <c r="Q73" s="52" t="s">
        <v>3</v>
      </c>
      <c r="R73" s="171">
        <f>F73</f>
        <v>14485979</v>
      </c>
      <c r="S73" s="43" t="s">
        <v>6</v>
      </c>
      <c r="T73" s="169">
        <f>T63</f>
        <v>0</v>
      </c>
      <c r="U73" s="125">
        <f>ROUND(R73*T73,0)</f>
        <v>0</v>
      </c>
    </row>
    <row r="74" spans="1:21" x14ac:dyDescent="0.25">
      <c r="A74" s="372" t="s">
        <v>129</v>
      </c>
      <c r="B74" s="333"/>
      <c r="C74" s="333"/>
      <c r="D74" s="332"/>
      <c r="E74" s="327" t="s">
        <v>130</v>
      </c>
      <c r="F74" s="480"/>
      <c r="G74" s="480"/>
      <c r="H74" s="480"/>
      <c r="I74" s="159">
        <f>SUM('0054:4081'!I74)</f>
        <v>0</v>
      </c>
      <c r="N74" s="461" t="s">
        <v>156</v>
      </c>
      <c r="O74" s="461"/>
      <c r="P74" s="461"/>
      <c r="Q74" s="461"/>
      <c r="R74" s="461"/>
      <c r="S74" s="461"/>
      <c r="T74" s="461"/>
      <c r="U74" s="125">
        <f>IF($H$115=1,I74,0)</f>
        <v>0</v>
      </c>
    </row>
    <row r="75" spans="1:21" x14ac:dyDescent="0.25">
      <c r="A75" s="373" t="s">
        <v>181</v>
      </c>
      <c r="B75" s="333"/>
      <c r="C75" s="333"/>
      <c r="D75" s="333"/>
      <c r="E75" s="333"/>
      <c r="F75" s="333"/>
      <c r="G75" s="333"/>
      <c r="H75" s="333"/>
      <c r="I75" s="159"/>
      <c r="N75" s="461" t="s">
        <v>44</v>
      </c>
      <c r="O75" s="461"/>
      <c r="P75" s="461"/>
      <c r="Q75" s="461"/>
      <c r="R75" s="461"/>
      <c r="S75" s="461"/>
      <c r="T75" s="461"/>
      <c r="U75" s="125">
        <f>IF($H$115=1,I75,0)</f>
        <v>0</v>
      </c>
    </row>
    <row r="76" spans="1:21" x14ac:dyDescent="0.25">
      <c r="A76" s="374" t="s">
        <v>134</v>
      </c>
      <c r="B76" s="332"/>
      <c r="C76" s="332"/>
      <c r="D76" s="332"/>
      <c r="E76" s="332"/>
      <c r="F76" s="332"/>
      <c r="G76" s="332"/>
      <c r="H76" s="332"/>
      <c r="I76" s="219"/>
      <c r="N76" s="173" t="s">
        <v>45</v>
      </c>
      <c r="O76" s="53"/>
      <c r="P76" s="53"/>
      <c r="Q76" s="53"/>
      <c r="R76" s="53"/>
      <c r="S76" s="53"/>
      <c r="T76" s="53"/>
      <c r="U76" s="132"/>
    </row>
    <row r="77" spans="1:21" x14ac:dyDescent="0.25">
      <c r="A77" s="501" t="s">
        <v>182</v>
      </c>
      <c r="B77" s="500"/>
      <c r="C77" s="500"/>
      <c r="D77" s="332"/>
      <c r="E77" s="344" t="s">
        <v>4</v>
      </c>
      <c r="F77" s="174">
        <f>'0054'!F77</f>
        <v>0</v>
      </c>
      <c r="G77" s="326" t="s">
        <v>6</v>
      </c>
      <c r="H77" s="345">
        <f>H66</f>
        <v>0.10401000000000001</v>
      </c>
      <c r="I77" s="159">
        <f>SUM('0054:4081'!I77)</f>
        <v>0</v>
      </c>
      <c r="N77" s="461" t="s">
        <v>101</v>
      </c>
      <c r="O77" s="461"/>
      <c r="P77" s="461"/>
      <c r="Q77" s="52" t="s">
        <v>4</v>
      </c>
      <c r="R77" s="171">
        <f>F77</f>
        <v>0</v>
      </c>
      <c r="S77" s="43" t="s">
        <v>6</v>
      </c>
      <c r="T77" s="169">
        <f>T66</f>
        <v>0</v>
      </c>
      <c r="U77" s="125">
        <f>ROUND(R77*T77,0)</f>
        <v>0</v>
      </c>
    </row>
    <row r="78" spans="1:21" x14ac:dyDescent="0.25">
      <c r="A78" s="500" t="s">
        <v>67</v>
      </c>
      <c r="B78" s="500"/>
      <c r="C78" s="500"/>
      <c r="D78" s="332"/>
      <c r="E78" s="344" t="s">
        <v>4</v>
      </c>
      <c r="F78" s="174">
        <f>'0054'!F78</f>
        <v>0</v>
      </c>
      <c r="G78" s="326" t="s">
        <v>6</v>
      </c>
      <c r="H78" s="345">
        <f>H66</f>
        <v>0.10401000000000001</v>
      </c>
      <c r="I78" s="159">
        <f>SUM('0054:4081'!I78)</f>
        <v>0</v>
      </c>
      <c r="N78" s="461" t="s">
        <v>67</v>
      </c>
      <c r="O78" s="461"/>
      <c r="P78" s="461"/>
      <c r="Q78" s="52" t="s">
        <v>4</v>
      </c>
      <c r="R78" s="171">
        <f>F78</f>
        <v>0</v>
      </c>
      <c r="S78" s="43" t="s">
        <v>6</v>
      </c>
      <c r="T78" s="169">
        <f>T66</f>
        <v>0</v>
      </c>
      <c r="U78" s="125">
        <f>ROUND(R78*T78,0)</f>
        <v>0</v>
      </c>
    </row>
    <row r="79" spans="1:21" x14ac:dyDescent="0.25">
      <c r="A79" s="500" t="s">
        <v>88</v>
      </c>
      <c r="B79" s="500"/>
      <c r="C79" s="500"/>
      <c r="D79" s="332"/>
      <c r="E79" s="344" t="s">
        <v>4</v>
      </c>
      <c r="F79" s="174">
        <f>'0054'!F79</f>
        <v>118620773</v>
      </c>
      <c r="G79" s="326" t="s">
        <v>6</v>
      </c>
      <c r="H79" s="345">
        <f>H66</f>
        <v>0.10401000000000001</v>
      </c>
      <c r="I79" s="159">
        <f>SUM('0054:4081'!I79)</f>
        <v>12387567.320000002</v>
      </c>
      <c r="N79" s="461" t="s">
        <v>88</v>
      </c>
      <c r="O79" s="461"/>
      <c r="P79" s="461"/>
      <c r="Q79" s="52" t="s">
        <v>4</v>
      </c>
      <c r="R79" s="171">
        <f>F79</f>
        <v>118620773</v>
      </c>
      <c r="S79" s="43" t="s">
        <v>6</v>
      </c>
      <c r="T79" s="169">
        <f>T66</f>
        <v>0</v>
      </c>
      <c r="U79" s="125">
        <f>ROUND(R79*T79,0)</f>
        <v>0</v>
      </c>
    </row>
    <row r="80" spans="1:21" x14ac:dyDescent="0.25">
      <c r="A80" s="500" t="s">
        <v>89</v>
      </c>
      <c r="B80" s="500"/>
      <c r="C80" s="500"/>
      <c r="D80" s="332"/>
      <c r="E80" s="344" t="s">
        <v>4</v>
      </c>
      <c r="F80" s="174">
        <f>'0054'!F80</f>
        <v>-391991</v>
      </c>
      <c r="G80" s="326" t="s">
        <v>6</v>
      </c>
      <c r="H80" s="345">
        <f>H66</f>
        <v>0.10401000000000001</v>
      </c>
      <c r="I80" s="159">
        <f>SUM('0054:4081'!I80)</f>
        <v>-40935.62000000001</v>
      </c>
      <c r="N80" s="461" t="s">
        <v>89</v>
      </c>
      <c r="O80" s="461"/>
      <c r="P80" s="461"/>
      <c r="Q80" s="52" t="s">
        <v>4</v>
      </c>
      <c r="R80" s="168">
        <f>F80</f>
        <v>-391991</v>
      </c>
      <c r="S80" s="43" t="s">
        <v>6</v>
      </c>
      <c r="T80" s="169">
        <f>T66</f>
        <v>0</v>
      </c>
      <c r="U80" s="125">
        <f>ROUND(R80*T80,0)</f>
        <v>0</v>
      </c>
    </row>
    <row r="81" spans="1:21" x14ac:dyDescent="0.25">
      <c r="A81" s="500" t="s">
        <v>90</v>
      </c>
      <c r="B81" s="500"/>
      <c r="C81" s="500"/>
      <c r="D81" s="332"/>
      <c r="E81" s="344" t="s">
        <v>4</v>
      </c>
      <c r="F81" s="174">
        <f>'0054'!F81</f>
        <v>698197</v>
      </c>
      <c r="G81" s="326" t="s">
        <v>6</v>
      </c>
      <c r="H81" s="345">
        <f>H66</f>
        <v>0.10401000000000001</v>
      </c>
      <c r="I81" s="159">
        <f>SUM('0054:4081'!I81)</f>
        <v>72912.74000000002</v>
      </c>
      <c r="N81" s="461" t="s">
        <v>90</v>
      </c>
      <c r="O81" s="461"/>
      <c r="P81" s="461"/>
      <c r="Q81" s="52" t="s">
        <v>4</v>
      </c>
      <c r="R81" s="171">
        <f>F81</f>
        <v>698197</v>
      </c>
      <c r="S81" s="43" t="s">
        <v>6</v>
      </c>
      <c r="T81" s="169">
        <f>T66</f>
        <v>0</v>
      </c>
      <c r="U81" s="125">
        <f>ROUND(R81*T81,0)</f>
        <v>0</v>
      </c>
    </row>
    <row r="82" spans="1:21" x14ac:dyDescent="0.25">
      <c r="B82" s="91"/>
      <c r="C82" s="91"/>
      <c r="D82" s="91"/>
      <c r="E82" s="74"/>
      <c r="F82" s="174"/>
      <c r="G82" s="41"/>
      <c r="H82" s="167"/>
      <c r="I82" s="130"/>
      <c r="N82" s="53"/>
      <c r="O82" s="53"/>
      <c r="P82" s="53"/>
      <c r="Q82" s="52"/>
      <c r="R82" s="175"/>
      <c r="S82" s="43"/>
      <c r="T82" s="169"/>
      <c r="U82" s="132"/>
    </row>
    <row r="83" spans="1:21" x14ac:dyDescent="0.25">
      <c r="A83" s="458" t="s">
        <v>112</v>
      </c>
      <c r="B83" s="458"/>
      <c r="C83" s="458"/>
      <c r="D83" s="458"/>
      <c r="E83" s="458"/>
      <c r="F83" s="458"/>
      <c r="G83" s="458"/>
      <c r="H83" s="458"/>
      <c r="I83" s="458"/>
      <c r="N83" s="461" t="s">
        <v>91</v>
      </c>
      <c r="O83" s="461"/>
      <c r="P83" s="461"/>
      <c r="Q83" s="461"/>
      <c r="R83" s="461"/>
      <c r="S83" s="461"/>
      <c r="T83" s="461"/>
      <c r="U83" s="461"/>
    </row>
    <row r="84" spans="1:21" x14ac:dyDescent="0.25">
      <c r="B84" s="91"/>
      <c r="C84" s="496" t="s">
        <v>77</v>
      </c>
      <c r="D84" s="496"/>
      <c r="E84" s="91"/>
      <c r="F84" s="153" t="s">
        <v>38</v>
      </c>
      <c r="G84" s="91"/>
      <c r="H84" s="91"/>
      <c r="I84" s="91"/>
      <c r="N84" s="53"/>
      <c r="O84" s="53"/>
      <c r="P84" s="53"/>
      <c r="Q84" s="53"/>
      <c r="R84" s="53"/>
      <c r="S84" s="53"/>
      <c r="T84" s="53"/>
      <c r="U84" s="53"/>
    </row>
    <row r="85" spans="1:21" x14ac:dyDescent="0.25">
      <c r="A85" s="4"/>
      <c r="B85" s="176"/>
      <c r="C85" s="481" t="s">
        <v>184</v>
      </c>
      <c r="D85" s="481"/>
      <c r="E85" s="177" t="s">
        <v>190</v>
      </c>
      <c r="F85" s="178" t="s">
        <v>189</v>
      </c>
      <c r="G85" s="179"/>
      <c r="H85" s="179"/>
      <c r="I85" s="179"/>
      <c r="N85" s="497" t="s">
        <v>49</v>
      </c>
      <c r="O85" s="497"/>
      <c r="P85" s="498" t="s">
        <v>157</v>
      </c>
      <c r="Q85" s="498"/>
      <c r="R85" s="499" t="s">
        <v>41</v>
      </c>
      <c r="S85" s="499"/>
      <c r="T85" s="499"/>
      <c r="U85" s="499"/>
    </row>
    <row r="86" spans="1:21" x14ac:dyDescent="0.25">
      <c r="A86" s="55"/>
      <c r="B86" s="67" t="s">
        <v>188</v>
      </c>
      <c r="C86" s="494">
        <f>H13+H14+H19+H22+H25</f>
        <v>8123.0715</v>
      </c>
      <c r="D86" s="494"/>
      <c r="E86" s="56">
        <f>H8</f>
        <v>1.0319</v>
      </c>
      <c r="F86" s="346">
        <f>'0054'!F86</f>
        <v>1313.27</v>
      </c>
      <c r="G86" s="200" t="s">
        <v>13</v>
      </c>
      <c r="H86" s="130">
        <f>SUM('0054:4081'!H86)</f>
        <v>11008090.1</v>
      </c>
      <c r="I86" s="134"/>
      <c r="N86" s="59" t="s">
        <v>22</v>
      </c>
      <c r="O86" s="60">
        <f>T13+T14+T19+T22+T25</f>
        <v>0</v>
      </c>
      <c r="P86" s="495">
        <f>T8</f>
        <v>1.0319</v>
      </c>
      <c r="Q86" s="495"/>
      <c r="R86" s="61">
        <f>F86</f>
        <v>1313.27</v>
      </c>
      <c r="S86" s="62" t="s">
        <v>13</v>
      </c>
      <c r="T86" s="171">
        <f>ROUND(O86*P86*R86,0)</f>
        <v>0</v>
      </c>
      <c r="U86" s="131"/>
    </row>
    <row r="87" spans="1:21" x14ac:dyDescent="0.25">
      <c r="A87" s="63"/>
      <c r="B87" s="63" t="s">
        <v>187</v>
      </c>
      <c r="C87" s="494">
        <f>H15+H16+H20+H23+H26</f>
        <v>7315.1929</v>
      </c>
      <c r="D87" s="494"/>
      <c r="E87" s="56">
        <f>H8</f>
        <v>1.0319</v>
      </c>
      <c r="F87" s="346">
        <f>'0054'!F87</f>
        <v>895.79</v>
      </c>
      <c r="G87" s="200" t="s">
        <v>13</v>
      </c>
      <c r="H87" s="130">
        <f>SUM('0054:4081'!H87)</f>
        <v>6761913.379999999</v>
      </c>
      <c r="I87" s="64"/>
      <c r="N87" s="65" t="s">
        <v>14</v>
      </c>
      <c r="O87" s="60">
        <f>T15+T16+T20+T23+T26</f>
        <v>0</v>
      </c>
      <c r="P87" s="495">
        <f>T8</f>
        <v>1.0319</v>
      </c>
      <c r="Q87" s="495"/>
      <c r="R87" s="61">
        <f>F87</f>
        <v>895.79</v>
      </c>
      <c r="S87" s="62" t="s">
        <v>13</v>
      </c>
      <c r="T87" s="171">
        <f>ROUND(O87*P87*R87,0)</f>
        <v>0</v>
      </c>
      <c r="U87" s="66"/>
    </row>
    <row r="88" spans="1:21" ht="16.5" thickBot="1" x14ac:dyDescent="0.3">
      <c r="A88" s="67"/>
      <c r="B88" s="67" t="s">
        <v>186</v>
      </c>
      <c r="C88" s="494">
        <f>H17+H18+H21+H24+H27+H28</f>
        <v>5879.0199000000002</v>
      </c>
      <c r="D88" s="494"/>
      <c r="E88" s="56">
        <f>H8</f>
        <v>1.0319</v>
      </c>
      <c r="F88" s="346">
        <f>'0054'!F88</f>
        <v>897.95</v>
      </c>
      <c r="G88" s="200" t="s">
        <v>13</v>
      </c>
      <c r="H88" s="123">
        <f>SUM('0054:4081'!H88)</f>
        <v>5527554.4200000009</v>
      </c>
      <c r="I88" s="64"/>
      <c r="N88" s="68" t="s">
        <v>15</v>
      </c>
      <c r="O88" s="69">
        <f>T17+T18+T21+T24+T27+T28</f>
        <v>0</v>
      </c>
      <c r="P88" s="495">
        <f>T8</f>
        <v>1.0319</v>
      </c>
      <c r="Q88" s="495"/>
      <c r="R88" s="61">
        <f>F88</f>
        <v>897.95</v>
      </c>
      <c r="S88" s="62" t="s">
        <v>13</v>
      </c>
      <c r="T88" s="171">
        <f>ROUND(O88*P88*R88,0)</f>
        <v>0</v>
      </c>
      <c r="U88" s="66"/>
    </row>
    <row r="89" spans="1:21" ht="16.5" thickBot="1" x14ac:dyDescent="0.3">
      <c r="A89" s="70"/>
      <c r="B89" s="180" t="s">
        <v>185</v>
      </c>
      <c r="C89" s="487">
        <f>SUM(C86:C88)</f>
        <v>21317.284299999999</v>
      </c>
      <c r="D89" s="487"/>
      <c r="E89" s="181"/>
      <c r="F89" s="181"/>
      <c r="G89" s="181"/>
      <c r="H89" s="182" t="s">
        <v>183</v>
      </c>
      <c r="I89" s="130">
        <f>SUM('0054:4081'!I89)</f>
        <v>23297557.899999999</v>
      </c>
      <c r="J89" s="377">
        <f>I89-SUM(H86:H88)</f>
        <v>0</v>
      </c>
      <c r="N89" s="73" t="s">
        <v>158</v>
      </c>
      <c r="O89" s="72">
        <f>SUM(O86:O88)</f>
        <v>0</v>
      </c>
      <c r="P89" s="488" t="s">
        <v>18</v>
      </c>
      <c r="Q89" s="489"/>
      <c r="R89" s="489"/>
      <c r="S89" s="489"/>
      <c r="T89" s="489"/>
      <c r="U89" s="125">
        <f>IF(N1=75,0,T88+T87+T86)</f>
        <v>0</v>
      </c>
    </row>
    <row r="90" spans="1:21" ht="16.5" thickTop="1" x14ac:dyDescent="0.25">
      <c r="A90" s="490" t="s">
        <v>107</v>
      </c>
      <c r="B90" s="490"/>
      <c r="C90" s="490"/>
      <c r="D90" s="490"/>
      <c r="E90" s="490"/>
      <c r="F90" s="490"/>
      <c r="G90" s="490"/>
      <c r="H90" s="490"/>
      <c r="I90" s="490"/>
      <c r="N90" s="491" t="s">
        <v>107</v>
      </c>
      <c r="O90" s="491"/>
      <c r="P90" s="491"/>
      <c r="Q90" s="491"/>
      <c r="R90" s="491"/>
      <c r="S90" s="491"/>
      <c r="T90" s="491"/>
      <c r="U90" s="491"/>
    </row>
    <row r="91" spans="1:21" x14ac:dyDescent="0.25">
      <c r="A91" s="183"/>
      <c r="B91" s="183"/>
      <c r="C91" s="183"/>
      <c r="D91" s="183"/>
      <c r="E91" s="183"/>
      <c r="F91" s="183"/>
      <c r="G91" s="183"/>
      <c r="H91" s="183"/>
      <c r="I91" s="183"/>
      <c r="N91" s="184"/>
      <c r="O91" s="184"/>
      <c r="P91" s="184"/>
      <c r="Q91" s="184"/>
      <c r="R91" s="184"/>
      <c r="S91" s="184"/>
      <c r="T91" s="184"/>
      <c r="U91" s="184"/>
    </row>
    <row r="92" spans="1:21" x14ac:dyDescent="0.25">
      <c r="A92" s="4" t="s">
        <v>92</v>
      </c>
      <c r="C92" s="74"/>
      <c r="D92" s="91"/>
      <c r="E92" s="74" t="s">
        <v>46</v>
      </c>
      <c r="F92" s="492"/>
      <c r="G92" s="492"/>
      <c r="H92" s="492"/>
      <c r="I92" s="492"/>
      <c r="N92" s="461" t="s">
        <v>92</v>
      </c>
      <c r="O92" s="461"/>
      <c r="P92" s="461"/>
      <c r="Q92" s="493" t="s">
        <v>46</v>
      </c>
      <c r="R92" s="493"/>
      <c r="S92" s="493"/>
      <c r="T92" s="493"/>
      <c r="U92" s="132"/>
    </row>
    <row r="93" spans="1:21" x14ac:dyDescent="0.25">
      <c r="B93" s="91"/>
      <c r="C93" s="117" t="s">
        <v>162</v>
      </c>
      <c r="D93" s="117" t="s">
        <v>163</v>
      </c>
      <c r="E93" s="118" t="s">
        <v>191</v>
      </c>
      <c r="F93" s="74"/>
      <c r="G93" s="74"/>
      <c r="H93" s="74"/>
      <c r="I93" s="74"/>
      <c r="N93" s="53"/>
      <c r="O93" s="53"/>
      <c r="P93" s="53"/>
      <c r="Q93" s="185"/>
      <c r="R93" s="185"/>
      <c r="S93" s="185"/>
      <c r="T93" s="185"/>
      <c r="U93" s="132"/>
    </row>
    <row r="94" spans="1:21" x14ac:dyDescent="0.25">
      <c r="B94" s="91"/>
      <c r="C94" s="119" t="s">
        <v>2</v>
      </c>
      <c r="D94" s="119" t="s">
        <v>2</v>
      </c>
      <c r="E94" s="119" t="s">
        <v>2</v>
      </c>
      <c r="F94" s="74"/>
      <c r="G94" s="74"/>
      <c r="H94" s="74"/>
      <c r="I94" s="74"/>
      <c r="N94" s="53"/>
      <c r="O94" s="53"/>
      <c r="P94" s="53"/>
      <c r="Q94" s="185"/>
      <c r="R94" s="185"/>
      <c r="S94" s="185"/>
      <c r="T94" s="185"/>
      <c r="U94" s="132"/>
    </row>
    <row r="95" spans="1:21" x14ac:dyDescent="0.25">
      <c r="A95" s="465" t="s">
        <v>69</v>
      </c>
      <c r="B95" s="465"/>
      <c r="C95" s="206">
        <f>SUM('0054:4081'!C95)</f>
        <v>4543</v>
      </c>
      <c r="D95" s="206">
        <f>SUM('0054:4081'!D95)</f>
        <v>4298</v>
      </c>
      <c r="E95" s="159">
        <f>AVERAGE(C95:D95)</f>
        <v>4420.5</v>
      </c>
      <c r="F95" s="346" t="s">
        <v>40</v>
      </c>
      <c r="G95" s="189">
        <f>'0054'!G95</f>
        <v>371</v>
      </c>
      <c r="H95" s="333"/>
      <c r="I95" s="159">
        <f>SUM('0054:4081'!I95)</f>
        <v>1640005.5</v>
      </c>
      <c r="N95" s="486" t="s">
        <v>69</v>
      </c>
      <c r="O95" s="486"/>
      <c r="P95" s="485">
        <f>IF(H115=1,E95,0)</f>
        <v>0</v>
      </c>
      <c r="Q95" s="485"/>
      <c r="R95" s="485"/>
      <c r="S95" s="111" t="s">
        <v>40</v>
      </c>
      <c r="T95" s="76">
        <f>G95</f>
        <v>371</v>
      </c>
      <c r="U95" s="125">
        <f>ROUND(T95*P95,0)</f>
        <v>0</v>
      </c>
    </row>
    <row r="96" spans="1:21" x14ac:dyDescent="0.25">
      <c r="A96" s="465" t="s">
        <v>87</v>
      </c>
      <c r="B96" s="465"/>
      <c r="C96" s="206">
        <f>SUM('0054:4081'!C96)</f>
        <v>34</v>
      </c>
      <c r="D96" s="206">
        <f>SUM('0054:4081'!D96)</f>
        <v>39</v>
      </c>
      <c r="E96" s="159">
        <f>AVERAGE(C96:D96)</f>
        <v>36.5</v>
      </c>
      <c r="F96" s="346" t="s">
        <v>40</v>
      </c>
      <c r="G96" s="189">
        <f>'0054'!G96</f>
        <v>1391</v>
      </c>
      <c r="H96" s="333"/>
      <c r="I96" s="159">
        <f>SUM('0054:4081'!I96)</f>
        <v>52162.5</v>
      </c>
      <c r="N96" s="486" t="s">
        <v>87</v>
      </c>
      <c r="O96" s="486"/>
      <c r="P96" s="470"/>
      <c r="Q96" s="470"/>
      <c r="R96" s="470"/>
      <c r="S96" s="111" t="s">
        <v>40</v>
      </c>
      <c r="T96" s="76">
        <f>G96</f>
        <v>1391</v>
      </c>
      <c r="U96" s="125">
        <f>ROUND(T96*P96,0)</f>
        <v>0</v>
      </c>
    </row>
    <row r="97" spans="1:21" x14ac:dyDescent="0.25">
      <c r="A97" s="187"/>
      <c r="B97" s="187"/>
      <c r="C97" s="94"/>
      <c r="D97" s="94"/>
      <c r="E97" s="94"/>
      <c r="F97" s="94"/>
      <c r="G97" s="188"/>
      <c r="H97" s="189"/>
      <c r="I97" s="159"/>
      <c r="N97" s="190"/>
      <c r="O97" s="190"/>
      <c r="P97" s="191"/>
      <c r="Q97" s="191"/>
      <c r="R97" s="191"/>
      <c r="S97" s="111"/>
      <c r="T97" s="76"/>
      <c r="U97" s="132"/>
    </row>
    <row r="98" spans="1:21" x14ac:dyDescent="0.25">
      <c r="A98" s="187"/>
      <c r="B98" s="187"/>
      <c r="C98" s="94"/>
      <c r="D98" s="94"/>
      <c r="E98" s="94"/>
      <c r="F98" s="94"/>
      <c r="G98" s="188"/>
      <c r="H98" s="189"/>
      <c r="I98" s="159"/>
      <c r="N98" s="190"/>
      <c r="O98" s="190"/>
      <c r="P98" s="191"/>
      <c r="Q98" s="191"/>
      <c r="R98" s="191"/>
      <c r="S98" s="111"/>
      <c r="T98" s="76"/>
      <c r="U98" s="132"/>
    </row>
    <row r="99" spans="1:21" hidden="1" x14ac:dyDescent="0.25">
      <c r="A99" s="458" t="s">
        <v>131</v>
      </c>
      <c r="B99" s="458"/>
      <c r="C99" s="458"/>
      <c r="D99" s="91"/>
      <c r="E99" s="54" t="s">
        <v>132</v>
      </c>
      <c r="F99" s="480"/>
      <c r="G99" s="480"/>
      <c r="H99" s="480"/>
      <c r="I99" s="480"/>
      <c r="N99" s="461" t="s">
        <v>106</v>
      </c>
      <c r="O99" s="461"/>
      <c r="P99" s="461"/>
      <c r="Q99" s="461"/>
      <c r="R99" s="461"/>
      <c r="S99" s="461"/>
      <c r="T99" s="461"/>
      <c r="U99" s="461"/>
    </row>
    <row r="100" spans="1:21" hidden="1" x14ac:dyDescent="0.25">
      <c r="B100" s="91"/>
      <c r="C100" s="481" t="s">
        <v>108</v>
      </c>
      <c r="D100" s="481"/>
      <c r="E100" s="481"/>
      <c r="F100" s="327"/>
      <c r="G100" s="327"/>
      <c r="H100" s="347" t="s">
        <v>192</v>
      </c>
      <c r="I100" s="327"/>
      <c r="N100" s="53"/>
      <c r="O100" s="53"/>
      <c r="P100" s="53"/>
      <c r="Q100" s="53"/>
      <c r="R100" s="53"/>
      <c r="S100" s="53"/>
      <c r="T100" s="53"/>
      <c r="U100" s="53"/>
    </row>
    <row r="101" spans="1:21" hidden="1" x14ac:dyDescent="0.25">
      <c r="B101" s="91"/>
      <c r="C101" s="117" t="s">
        <v>162</v>
      </c>
      <c r="D101" s="117" t="s">
        <v>163</v>
      </c>
      <c r="E101" s="199" t="s">
        <v>8</v>
      </c>
      <c r="F101" s="482" t="s">
        <v>193</v>
      </c>
      <c r="G101" s="483"/>
      <c r="H101" s="326" t="s">
        <v>39</v>
      </c>
      <c r="I101" s="327"/>
      <c r="N101" s="53"/>
      <c r="O101" s="53"/>
      <c r="P101" s="53"/>
      <c r="Q101" s="53"/>
      <c r="R101" s="53"/>
      <c r="S101" s="53"/>
      <c r="T101" s="53"/>
      <c r="U101" s="53"/>
    </row>
    <row r="102" spans="1:21" hidden="1" x14ac:dyDescent="0.25">
      <c r="A102" s="481" t="s">
        <v>113</v>
      </c>
      <c r="B102" s="481"/>
      <c r="C102" s="119" t="s">
        <v>2</v>
      </c>
      <c r="D102" s="119" t="s">
        <v>2</v>
      </c>
      <c r="E102" s="77" t="s">
        <v>2</v>
      </c>
      <c r="F102" s="484" t="s">
        <v>38</v>
      </c>
      <c r="G102" s="484"/>
      <c r="H102" s="348" t="s">
        <v>38</v>
      </c>
      <c r="I102" s="348" t="s">
        <v>8</v>
      </c>
      <c r="N102" s="471" t="s">
        <v>70</v>
      </c>
      <c r="O102" s="471"/>
      <c r="P102" s="485" t="s">
        <v>108</v>
      </c>
      <c r="Q102" s="485"/>
      <c r="R102" s="471" t="s">
        <v>71</v>
      </c>
      <c r="S102" s="471"/>
      <c r="T102" s="78" t="s">
        <v>72</v>
      </c>
      <c r="U102" s="78" t="s">
        <v>8</v>
      </c>
    </row>
    <row r="103" spans="1:21" hidden="1" x14ac:dyDescent="0.25">
      <c r="A103" s="474" t="s">
        <v>73</v>
      </c>
      <c r="B103" s="474"/>
      <c r="C103" s="204">
        <f>SUM('0054:4081'!C103)</f>
        <v>0</v>
      </c>
      <c r="D103" s="204">
        <f>SUM('0054:4081'!D103)</f>
        <v>0</v>
      </c>
      <c r="E103" s="276">
        <f>SUM('0054:4081'!E103)</f>
        <v>0</v>
      </c>
      <c r="F103" s="475">
        <v>0</v>
      </c>
      <c r="G103" s="475"/>
      <c r="H103" s="349">
        <f>IF(C103=0,0,125)</f>
        <v>0</v>
      </c>
      <c r="I103" s="159">
        <f>SUM('0054:4081'!I103)</f>
        <v>0</v>
      </c>
      <c r="N103" s="476" t="s">
        <v>73</v>
      </c>
      <c r="O103" s="476"/>
      <c r="P103" s="470">
        <f>IF(H$115=1,C103,0)</f>
        <v>0</v>
      </c>
      <c r="Q103" s="470"/>
      <c r="R103" s="477">
        <f>F103</f>
        <v>0</v>
      </c>
      <c r="S103" s="477"/>
      <c r="T103" s="80">
        <f>H103</f>
        <v>0</v>
      </c>
      <c r="U103" s="125">
        <f>ROUND((T103+R103)*P103,0)</f>
        <v>0</v>
      </c>
    </row>
    <row r="104" spans="1:21" hidden="1" x14ac:dyDescent="0.25">
      <c r="A104" s="450" t="s">
        <v>74</v>
      </c>
      <c r="B104" s="450"/>
      <c r="C104" s="206">
        <f>SUM('0054:4081'!C104)</f>
        <v>0</v>
      </c>
      <c r="D104" s="206">
        <f>SUM('0054:4081'!D104)</f>
        <v>0</v>
      </c>
      <c r="E104" s="159">
        <f>SUM('0054:4081'!E104)</f>
        <v>0</v>
      </c>
      <c r="F104" s="478">
        <f>ROUND(F103/2,2)</f>
        <v>0</v>
      </c>
      <c r="G104" s="478"/>
      <c r="H104" s="350">
        <f>IF(C104=0,0,62.5)</f>
        <v>0</v>
      </c>
      <c r="I104" s="159">
        <f>SUM('0054:4081'!I104)</f>
        <v>0</v>
      </c>
      <c r="N104" s="476" t="s">
        <v>74</v>
      </c>
      <c r="O104" s="476"/>
      <c r="P104" s="470">
        <f>IF(H$115=1,C104,0)</f>
        <v>0</v>
      </c>
      <c r="Q104" s="470"/>
      <c r="R104" s="479">
        <f>ROUND(R103/2,2)</f>
        <v>0</v>
      </c>
      <c r="S104" s="479"/>
      <c r="T104" s="82">
        <f>H104</f>
        <v>0</v>
      </c>
      <c r="U104" s="125">
        <f>ROUND((T104+R104)*P104,0)</f>
        <v>0</v>
      </c>
    </row>
    <row r="105" spans="1:21" ht="16.5" hidden="1" thickBot="1" x14ac:dyDescent="0.3">
      <c r="A105" s="450" t="s">
        <v>75</v>
      </c>
      <c r="B105" s="450"/>
      <c r="C105" s="206">
        <f>SUM('0054:4081'!C105)</f>
        <v>0</v>
      </c>
      <c r="D105" s="206">
        <f>SUM('0054:4081'!D105)</f>
        <v>0</v>
      </c>
      <c r="E105" s="159">
        <f>SUM('0054:4081'!E105)</f>
        <v>0</v>
      </c>
      <c r="F105" s="468"/>
      <c r="G105" s="468"/>
      <c r="H105" s="351">
        <f>IF(H103&gt;0,436,0)</f>
        <v>0</v>
      </c>
      <c r="I105" s="130">
        <f>SUM('0054:4081'!I105)</f>
        <v>0</v>
      </c>
      <c r="N105" s="469" t="s">
        <v>75</v>
      </c>
      <c r="O105" s="469"/>
      <c r="P105" s="470">
        <f>IF(H$115=1,C105,0)</f>
        <v>0</v>
      </c>
      <c r="Q105" s="470"/>
      <c r="R105" s="471"/>
      <c r="S105" s="471"/>
      <c r="T105" s="84">
        <f>H105</f>
        <v>0</v>
      </c>
      <c r="U105" s="132">
        <f>ROUND(T105*P105,0)</f>
        <v>0</v>
      </c>
    </row>
    <row r="106" spans="1:21" ht="16.5" hidden="1" thickBot="1" x14ac:dyDescent="0.3">
      <c r="A106" s="472" t="s">
        <v>8</v>
      </c>
      <c r="B106" s="472"/>
      <c r="C106" s="85"/>
      <c r="D106" s="85"/>
      <c r="E106" s="85"/>
      <c r="F106" s="85"/>
      <c r="G106" s="85"/>
      <c r="H106" s="85"/>
      <c r="I106" s="126">
        <f>SUM(I103:I105)</f>
        <v>0</v>
      </c>
      <c r="N106" s="473" t="s">
        <v>8</v>
      </c>
      <c r="O106" s="473"/>
      <c r="P106" s="86"/>
      <c r="Q106" s="86"/>
      <c r="R106" s="86"/>
      <c r="S106" s="86"/>
      <c r="T106" s="86"/>
      <c r="U106" s="87">
        <f>SUM(U103:U105)</f>
        <v>0</v>
      </c>
    </row>
    <row r="107" spans="1:21" hidden="1" x14ac:dyDescent="0.25">
      <c r="A107" s="41"/>
      <c r="B107" s="41"/>
      <c r="C107" s="85"/>
      <c r="D107" s="85"/>
      <c r="E107" s="85"/>
      <c r="F107" s="85"/>
      <c r="G107" s="85"/>
      <c r="H107" s="85"/>
      <c r="I107" s="130"/>
      <c r="N107" s="43"/>
      <c r="O107" s="43"/>
      <c r="P107" s="86"/>
      <c r="Q107" s="86"/>
      <c r="R107" s="86"/>
      <c r="S107" s="86"/>
      <c r="T107" s="86"/>
      <c r="U107" s="201"/>
    </row>
    <row r="108" spans="1:21" x14ac:dyDescent="0.25">
      <c r="A108" s="4" t="s">
        <v>93</v>
      </c>
      <c r="E108" s="89" t="s">
        <v>42</v>
      </c>
      <c r="F108" s="463"/>
      <c r="G108" s="463"/>
      <c r="H108" s="463"/>
      <c r="I108" s="159">
        <f>SUM('0054:4081'!I108)</f>
        <v>0</v>
      </c>
      <c r="N108" s="461" t="s">
        <v>93</v>
      </c>
      <c r="O108" s="461"/>
      <c r="P108" s="461"/>
      <c r="Q108" s="462" t="s">
        <v>42</v>
      </c>
      <c r="R108" s="462"/>
      <c r="S108" s="462"/>
      <c r="T108" s="462"/>
      <c r="U108" s="125">
        <f>IF(Consolidated!$H$115=1,Consolidated!U109,0)</f>
        <v>0</v>
      </c>
    </row>
    <row r="109" spans="1:21" x14ac:dyDescent="0.25">
      <c r="A109" s="458" t="s">
        <v>94</v>
      </c>
      <c r="B109" s="458"/>
      <c r="C109" s="458"/>
      <c r="D109" s="91"/>
      <c r="E109" s="467"/>
      <c r="F109" s="467"/>
      <c r="G109" s="467"/>
      <c r="H109" s="467"/>
      <c r="I109" s="159">
        <f>SUM('0054:4081'!I109)</f>
        <v>0</v>
      </c>
      <c r="N109" s="461" t="s">
        <v>94</v>
      </c>
      <c r="O109" s="461"/>
      <c r="P109" s="461"/>
      <c r="Q109" s="462" t="s">
        <v>47</v>
      </c>
      <c r="R109" s="462"/>
      <c r="S109" s="462"/>
      <c r="T109" s="462"/>
      <c r="U109" s="125">
        <f>IF(Consolidated!$H$115=1,Consolidated!U110,0)</f>
        <v>0</v>
      </c>
    </row>
    <row r="110" spans="1:21" x14ac:dyDescent="0.25">
      <c r="A110" s="90" t="s">
        <v>122</v>
      </c>
      <c r="B110" s="91"/>
      <c r="C110" s="91"/>
      <c r="D110" s="91"/>
      <c r="E110" s="192"/>
      <c r="F110" s="192"/>
      <c r="G110" s="192"/>
      <c r="H110" s="192"/>
      <c r="I110" s="219"/>
      <c r="N110" s="461" t="s">
        <v>95</v>
      </c>
      <c r="O110" s="461"/>
      <c r="P110" s="461"/>
      <c r="Q110" s="462" t="s">
        <v>48</v>
      </c>
      <c r="R110" s="462"/>
      <c r="S110" s="462"/>
      <c r="T110" s="462"/>
      <c r="U110" s="125">
        <f>IF(Consolidated!$H$115=1,Consolidated!U113,0)</f>
        <v>0</v>
      </c>
    </row>
    <row r="111" spans="1:21" ht="16.5" thickBot="1" x14ac:dyDescent="0.3">
      <c r="A111" s="458" t="s">
        <v>95</v>
      </c>
      <c r="B111" s="458"/>
      <c r="C111" s="458"/>
      <c r="D111" s="91"/>
      <c r="E111" s="89" t="s">
        <v>47</v>
      </c>
      <c r="F111" s="463"/>
      <c r="G111" s="463"/>
      <c r="H111" s="463"/>
      <c r="I111" s="220">
        <f>SUM('0054:4081'!I111)</f>
        <v>0</v>
      </c>
      <c r="N111" s="464" t="s">
        <v>43</v>
      </c>
      <c r="O111" s="464"/>
      <c r="P111" s="464"/>
      <c r="Q111" s="464"/>
      <c r="R111" s="464"/>
      <c r="S111" s="464"/>
      <c r="T111" s="464"/>
      <c r="U111" s="193">
        <f>SUM(U109,U108,U106,U95,U89,U75,U74,U73,U72,U71,U70,U68,U59,U45,U77,U78,U79,U80,U81,U110)</f>
        <v>0</v>
      </c>
    </row>
    <row r="112" spans="1:21" ht="16.5" thickTop="1" x14ac:dyDescent="0.25">
      <c r="B112" s="91"/>
      <c r="C112" s="91"/>
      <c r="D112" s="91"/>
      <c r="E112" s="89"/>
      <c r="F112" s="89"/>
      <c r="G112" s="89"/>
      <c r="H112" s="89"/>
      <c r="I112" s="159"/>
      <c r="N112" s="59"/>
      <c r="O112" s="59"/>
      <c r="P112" s="59"/>
      <c r="Q112" s="59"/>
      <c r="R112" s="59"/>
      <c r="S112" s="59"/>
      <c r="T112" s="59"/>
      <c r="U112" s="201"/>
    </row>
    <row r="113" spans="1:21" x14ac:dyDescent="0.25">
      <c r="A113" s="465" t="s">
        <v>8</v>
      </c>
      <c r="B113" s="465"/>
      <c r="C113" s="465"/>
      <c r="D113" s="465"/>
      <c r="E113" s="465"/>
      <c r="F113" s="465"/>
      <c r="G113" s="465"/>
      <c r="H113" s="465"/>
      <c r="I113" s="130">
        <f>I45+I59+I68+I70+I71+I72+I73+I74+I77+I78+I79+I80+I81+I89+I95+I96+I106+I108+I109+I111</f>
        <v>141134815.30999997</v>
      </c>
      <c r="J113" s="159">
        <f>SUM('0054:4081'!I113)+'4040'!E28-I113</f>
        <v>0</v>
      </c>
      <c r="N113" s="466"/>
      <c r="O113" s="466"/>
      <c r="P113" s="466"/>
      <c r="Q113" s="466"/>
      <c r="R113" s="466"/>
      <c r="S113" s="466"/>
      <c r="T113" s="466"/>
      <c r="U113" s="466"/>
    </row>
    <row r="114" spans="1:21" x14ac:dyDescent="0.25">
      <c r="A114" s="458" t="s">
        <v>121</v>
      </c>
      <c r="B114" s="458"/>
      <c r="C114" s="458"/>
      <c r="D114" s="458"/>
      <c r="E114" s="458"/>
      <c r="F114" s="458"/>
      <c r="G114" s="458"/>
      <c r="H114" s="91" t="s">
        <v>48</v>
      </c>
      <c r="I114" s="195"/>
      <c r="N114" s="459" t="s">
        <v>7</v>
      </c>
      <c r="O114" s="459"/>
      <c r="P114" s="459"/>
      <c r="Q114" s="459"/>
      <c r="R114" s="459"/>
      <c r="S114" s="459"/>
      <c r="T114" s="459"/>
      <c r="U114" s="459"/>
    </row>
    <row r="115" spans="1:21" x14ac:dyDescent="0.25">
      <c r="A115" s="458" t="s">
        <v>116</v>
      </c>
      <c r="B115" s="458"/>
      <c r="C115" s="458"/>
      <c r="D115" s="458"/>
      <c r="E115" s="458"/>
      <c r="F115" s="458"/>
      <c r="G115" s="458"/>
      <c r="H115" s="92"/>
      <c r="I115" s="159">
        <f>SUM('0054:4081'!I112)</f>
        <v>0</v>
      </c>
      <c r="N115" s="93" t="s">
        <v>144</v>
      </c>
      <c r="O115" s="93"/>
      <c r="P115" s="93"/>
      <c r="Q115" s="93"/>
      <c r="R115" s="93"/>
      <c r="S115" s="93"/>
      <c r="T115" s="93"/>
      <c r="U115" s="93"/>
    </row>
    <row r="116" spans="1:21" x14ac:dyDescent="0.25">
      <c r="B116" s="91"/>
      <c r="C116" s="91"/>
      <c r="D116" s="91"/>
      <c r="E116" s="91"/>
      <c r="F116" s="91"/>
      <c r="G116" s="91"/>
      <c r="H116" s="94"/>
      <c r="I116" s="130"/>
      <c r="N116" s="95" t="s">
        <v>145</v>
      </c>
      <c r="O116" s="93"/>
      <c r="P116" s="93"/>
      <c r="Q116" s="93"/>
      <c r="R116" s="93"/>
      <c r="S116" s="93"/>
      <c r="T116" s="93"/>
      <c r="U116" s="93"/>
    </row>
    <row r="117" spans="1:21" x14ac:dyDescent="0.25">
      <c r="A117" s="4" t="s">
        <v>138</v>
      </c>
      <c r="B117" s="91"/>
      <c r="C117" s="91"/>
      <c r="D117" s="91"/>
      <c r="E117" s="91"/>
      <c r="F117" s="91"/>
      <c r="G117" s="91"/>
      <c r="H117" s="202">
        <f>IF(H115=1,I115,I113)</f>
        <v>141134815.30999997</v>
      </c>
      <c r="I117" s="123">
        <f>SUM('0054:4081'!I117)+'4040'!E29</f>
        <v>-3176188.8968690569</v>
      </c>
      <c r="N117" s="97"/>
      <c r="O117" s="97"/>
      <c r="P117" s="97"/>
      <c r="Q117" s="97"/>
      <c r="R117" s="97"/>
      <c r="S117" s="97"/>
      <c r="T117" s="97"/>
      <c r="U117" s="97"/>
    </row>
    <row r="118" spans="1:21" x14ac:dyDescent="0.25">
      <c r="B118" s="91"/>
      <c r="C118" s="91"/>
      <c r="D118" s="91"/>
      <c r="E118" s="91"/>
      <c r="F118" s="91"/>
      <c r="G118" s="91"/>
      <c r="H118" s="94"/>
      <c r="I118" s="130"/>
      <c r="N118" s="97"/>
      <c r="O118" s="97"/>
      <c r="P118" s="97"/>
      <c r="Q118" s="97"/>
      <c r="R118" s="97"/>
      <c r="S118" s="97"/>
      <c r="T118" s="97"/>
      <c r="U118" s="97"/>
    </row>
    <row r="119" spans="1:21" x14ac:dyDescent="0.25">
      <c r="A119" s="4" t="s">
        <v>139</v>
      </c>
      <c r="B119" s="91"/>
      <c r="C119" s="91"/>
      <c r="D119" s="91"/>
      <c r="E119" s="91"/>
      <c r="F119" s="91"/>
      <c r="G119" s="91"/>
      <c r="H119" s="94"/>
      <c r="I119" s="130">
        <f>I113+I117</f>
        <v>137958626.41313091</v>
      </c>
      <c r="J119" s="159">
        <f>SUM('0054:4081'!I119)+'4040'!E30-I119</f>
        <v>0</v>
      </c>
      <c r="N119" s="97"/>
      <c r="O119" s="97"/>
      <c r="P119" s="97"/>
      <c r="Q119" s="97"/>
      <c r="R119" s="97"/>
      <c r="S119" s="97"/>
      <c r="T119" s="97"/>
      <c r="U119" s="97"/>
    </row>
    <row r="120" spans="1:21" x14ac:dyDescent="0.25">
      <c r="B120" s="91"/>
      <c r="C120" s="91"/>
      <c r="D120" s="91"/>
      <c r="E120" s="91"/>
      <c r="F120" s="91"/>
      <c r="G120" s="91"/>
      <c r="H120" s="94"/>
      <c r="I120" s="130"/>
      <c r="N120" s="97"/>
      <c r="O120" s="97"/>
      <c r="P120" s="97"/>
      <c r="Q120" s="97"/>
      <c r="R120" s="97"/>
      <c r="S120" s="97"/>
      <c r="T120" s="97"/>
      <c r="U120" s="97"/>
    </row>
    <row r="121" spans="1:21" x14ac:dyDescent="0.25">
      <c r="A121" s="106" t="s">
        <v>140</v>
      </c>
      <c r="B121" s="91"/>
      <c r="C121" s="203">
        <v>2</v>
      </c>
      <c r="D121" s="91"/>
      <c r="E121" s="4" t="s">
        <v>141</v>
      </c>
      <c r="F121" s="91"/>
      <c r="G121" s="91"/>
      <c r="H121" s="94"/>
      <c r="I121" s="130">
        <f>SUM('0054:4081'!I121)+'4040'!E33</f>
        <v>22993104.410000004</v>
      </c>
      <c r="N121" s="97"/>
      <c r="O121" s="97"/>
      <c r="P121" s="97"/>
      <c r="Q121" s="97"/>
      <c r="R121" s="97"/>
      <c r="S121" s="97"/>
      <c r="T121" s="97"/>
      <c r="U121" s="97"/>
    </row>
    <row r="122" spans="1:21" x14ac:dyDescent="0.25">
      <c r="B122" s="91"/>
      <c r="C122" s="91"/>
      <c r="D122" s="91"/>
      <c r="E122" s="91"/>
      <c r="F122" s="91"/>
      <c r="G122" s="91"/>
      <c r="H122" s="94"/>
      <c r="I122" s="130"/>
      <c r="N122" s="97"/>
      <c r="O122" s="97"/>
      <c r="P122" s="97"/>
      <c r="Q122" s="97"/>
      <c r="R122" s="97"/>
      <c r="S122" s="97"/>
      <c r="T122" s="97"/>
      <c r="U122" s="97"/>
    </row>
    <row r="123" spans="1:21" x14ac:dyDescent="0.25">
      <c r="A123" s="4" t="s">
        <v>142</v>
      </c>
      <c r="B123" s="91"/>
      <c r="C123" s="91"/>
      <c r="D123" s="91"/>
      <c r="E123" s="91"/>
      <c r="F123" s="91"/>
      <c r="G123" s="91"/>
      <c r="H123" s="94"/>
      <c r="I123" s="123">
        <f>SUM('0054:4081'!I123)+'4040'!E34</f>
        <v>-11413092.370000001</v>
      </c>
      <c r="N123" s="97"/>
      <c r="O123" s="97"/>
      <c r="P123" s="97"/>
      <c r="Q123" s="97"/>
      <c r="R123" s="97"/>
      <c r="S123" s="97"/>
      <c r="T123" s="97"/>
      <c r="U123" s="97"/>
    </row>
    <row r="124" spans="1:21" x14ac:dyDescent="0.25">
      <c r="B124" s="91"/>
      <c r="C124" s="91"/>
      <c r="D124" s="91"/>
      <c r="E124" s="91"/>
      <c r="F124" s="91"/>
      <c r="G124" s="91"/>
      <c r="H124" s="94"/>
      <c r="I124" s="130"/>
      <c r="N124" s="97"/>
      <c r="O124" s="97"/>
      <c r="P124" s="97"/>
      <c r="Q124" s="97"/>
      <c r="R124" s="97"/>
      <c r="S124" s="97"/>
      <c r="T124" s="97"/>
      <c r="U124" s="97"/>
    </row>
    <row r="125" spans="1:21" ht="16.5" thickBot="1" x14ac:dyDescent="0.3">
      <c r="A125" s="4" t="s">
        <v>143</v>
      </c>
      <c r="B125" s="91"/>
      <c r="C125" s="91"/>
      <c r="D125" s="91"/>
      <c r="E125" s="91"/>
      <c r="F125" s="91"/>
      <c r="G125" s="91"/>
      <c r="H125" s="94"/>
      <c r="I125" s="222">
        <f>I121+I123</f>
        <v>11580012.040000003</v>
      </c>
      <c r="J125" s="159">
        <f>SUM('0054:4081'!I125)+'4040'!E36-I125</f>
        <v>0</v>
      </c>
      <c r="N125" s="97"/>
      <c r="O125" s="97"/>
      <c r="P125" s="97"/>
      <c r="Q125" s="97"/>
      <c r="R125" s="97"/>
      <c r="S125" s="97"/>
      <c r="T125" s="97"/>
      <c r="U125" s="97"/>
    </row>
    <row r="126" spans="1:21" ht="16.5" thickTop="1" x14ac:dyDescent="0.25">
      <c r="B126" s="91"/>
      <c r="C126" s="91"/>
      <c r="D126" s="91"/>
      <c r="E126" s="91"/>
      <c r="F126" s="91"/>
      <c r="G126" s="91"/>
      <c r="H126" s="94"/>
      <c r="I126" s="130"/>
      <c r="N126" s="97"/>
      <c r="O126" s="97"/>
      <c r="P126" s="97"/>
      <c r="Q126" s="97"/>
      <c r="R126" s="97"/>
      <c r="S126" s="97"/>
      <c r="T126" s="97"/>
      <c r="U126" s="97"/>
    </row>
    <row r="127" spans="1:21" ht="16.5" thickBot="1" x14ac:dyDescent="0.3">
      <c r="A127" s="4" t="s">
        <v>159</v>
      </c>
      <c r="B127" s="91"/>
      <c r="C127" s="91"/>
      <c r="D127" s="91"/>
      <c r="E127" s="91"/>
      <c r="F127" s="91"/>
      <c r="G127" s="91"/>
      <c r="H127" s="94"/>
      <c r="I127" s="194">
        <f>SUM('0054:4081'!I124)</f>
        <v>0</v>
      </c>
      <c r="N127" s="97"/>
      <c r="O127" s="97"/>
      <c r="P127" s="97"/>
      <c r="Q127" s="97"/>
      <c r="R127" s="97"/>
      <c r="S127" s="97"/>
      <c r="T127" s="97"/>
      <c r="U127" s="97"/>
    </row>
    <row r="128" spans="1:21" ht="16.5" thickTop="1" x14ac:dyDescent="0.25">
      <c r="B128" s="91"/>
      <c r="C128" s="91"/>
      <c r="D128" s="91"/>
      <c r="E128" s="91"/>
      <c r="F128" s="91"/>
      <c r="G128" s="91"/>
      <c r="H128" s="94"/>
      <c r="I128" s="195"/>
      <c r="N128" s="97"/>
      <c r="O128" s="97"/>
      <c r="P128" s="97"/>
      <c r="Q128" s="97"/>
      <c r="R128" s="97"/>
      <c r="S128" s="97"/>
      <c r="T128" s="97"/>
      <c r="U128" s="97"/>
    </row>
    <row r="129" spans="1:21" x14ac:dyDescent="0.25">
      <c r="B129" s="91"/>
      <c r="C129" s="91"/>
      <c r="D129" s="91"/>
      <c r="E129" s="91"/>
      <c r="F129" s="91"/>
      <c r="G129" s="91"/>
      <c r="H129" s="94"/>
      <c r="I129" s="195"/>
      <c r="N129" s="97"/>
      <c r="O129" s="97"/>
      <c r="P129" s="97"/>
      <c r="Q129" s="97"/>
      <c r="R129" s="97"/>
      <c r="S129" s="97"/>
      <c r="T129" s="97"/>
      <c r="U129" s="97"/>
    </row>
    <row r="130" spans="1:21" x14ac:dyDescent="0.25">
      <c r="B130" s="91"/>
      <c r="C130" s="91"/>
      <c r="D130" s="91"/>
      <c r="E130" s="91"/>
      <c r="F130" s="91"/>
      <c r="G130" s="91"/>
      <c r="H130" s="94"/>
      <c r="I130" s="195"/>
      <c r="N130" s="97"/>
      <c r="O130" s="97"/>
      <c r="P130" s="97"/>
      <c r="Q130" s="97"/>
      <c r="R130" s="97"/>
      <c r="S130" s="97"/>
      <c r="T130" s="97"/>
      <c r="U130" s="97"/>
    </row>
    <row r="131" spans="1:21" x14ac:dyDescent="0.25">
      <c r="A131" s="455" t="s">
        <v>7</v>
      </c>
      <c r="B131" s="455"/>
      <c r="C131" s="455"/>
      <c r="D131" s="455"/>
      <c r="E131" s="455"/>
      <c r="F131" s="455"/>
      <c r="G131" s="455"/>
      <c r="H131" s="455"/>
      <c r="I131" s="455"/>
      <c r="J131" s="196"/>
      <c r="N131" s="455"/>
      <c r="O131" s="455"/>
      <c r="P131" s="455"/>
      <c r="Q131" s="455"/>
      <c r="R131" s="455"/>
      <c r="S131" s="455"/>
      <c r="T131" s="455"/>
      <c r="U131" s="455"/>
    </row>
    <row r="132" spans="1:21" s="101" customFormat="1" ht="28.5" customHeight="1" x14ac:dyDescent="0.2">
      <c r="A132" s="460" t="s">
        <v>114</v>
      </c>
      <c r="B132" s="460"/>
      <c r="C132" s="460"/>
      <c r="D132" s="460"/>
      <c r="E132" s="460"/>
      <c r="F132" s="460"/>
      <c r="G132" s="460"/>
      <c r="H132" s="460"/>
      <c r="I132" s="460"/>
      <c r="J132" s="102"/>
      <c r="N132" s="103"/>
      <c r="O132" s="104"/>
      <c r="P132" s="104"/>
      <c r="Q132" s="104"/>
      <c r="R132" s="104"/>
      <c r="S132" s="104"/>
      <c r="T132" s="104"/>
      <c r="U132" s="104"/>
    </row>
    <row r="133" spans="1:21" s="101" customFormat="1" ht="15.75" customHeight="1" x14ac:dyDescent="0.2">
      <c r="A133" s="455" t="s">
        <v>64</v>
      </c>
      <c r="B133" s="455"/>
      <c r="C133" s="455"/>
      <c r="D133" s="455"/>
      <c r="E133" s="455"/>
      <c r="F133" s="455"/>
      <c r="G133" s="455"/>
      <c r="H133" s="455"/>
      <c r="I133" s="455"/>
      <c r="N133" s="103"/>
    </row>
    <row r="134" spans="1:21" s="101" customFormat="1" ht="15.75" customHeight="1" x14ac:dyDescent="0.2">
      <c r="A134" s="455" t="s">
        <v>65</v>
      </c>
      <c r="B134" s="455"/>
      <c r="C134" s="455"/>
      <c r="D134" s="455"/>
      <c r="E134" s="455"/>
      <c r="F134" s="455"/>
      <c r="G134" s="455"/>
      <c r="H134" s="455"/>
      <c r="I134" s="455"/>
      <c r="N134" s="103"/>
    </row>
    <row r="135" spans="1:21" s="101" customFormat="1" ht="28.5" customHeight="1" x14ac:dyDescent="0.2">
      <c r="A135" s="454" t="s">
        <v>115</v>
      </c>
      <c r="B135" s="454"/>
      <c r="C135" s="454"/>
      <c r="D135" s="454"/>
      <c r="E135" s="454"/>
      <c r="F135" s="454"/>
      <c r="G135" s="454"/>
      <c r="H135" s="454"/>
      <c r="I135" s="454"/>
      <c r="N135" s="103"/>
    </row>
    <row r="136" spans="1:21" s="101" customFormat="1" ht="28.5" customHeight="1" x14ac:dyDescent="0.2">
      <c r="A136" s="454" t="s">
        <v>123</v>
      </c>
      <c r="B136" s="454"/>
      <c r="C136" s="454"/>
      <c r="D136" s="454"/>
      <c r="E136" s="454"/>
      <c r="F136" s="454"/>
      <c r="G136" s="454"/>
      <c r="H136" s="454"/>
      <c r="I136" s="454"/>
      <c r="N136" s="103"/>
    </row>
    <row r="137" spans="1:21" s="101" customFormat="1" ht="28.5" customHeight="1" x14ac:dyDescent="0.2">
      <c r="A137" s="454" t="s">
        <v>111</v>
      </c>
      <c r="B137" s="454"/>
      <c r="C137" s="454"/>
      <c r="D137" s="454"/>
      <c r="E137" s="454"/>
      <c r="F137" s="454"/>
      <c r="G137" s="454"/>
      <c r="H137" s="454"/>
      <c r="I137" s="454"/>
      <c r="N137" s="103"/>
    </row>
    <row r="138" spans="1:21" s="101" customFormat="1" ht="28.5" customHeight="1" x14ac:dyDescent="0.2">
      <c r="A138" s="454" t="s">
        <v>120</v>
      </c>
      <c r="B138" s="454"/>
      <c r="C138" s="454"/>
      <c r="D138" s="454"/>
      <c r="E138" s="454"/>
      <c r="F138" s="454"/>
      <c r="G138" s="454"/>
      <c r="H138" s="454"/>
      <c r="I138" s="454"/>
      <c r="N138" s="103"/>
    </row>
    <row r="139" spans="1:21" s="101" customFormat="1" ht="41.25" customHeight="1" x14ac:dyDescent="0.2">
      <c r="A139" s="454" t="s">
        <v>133</v>
      </c>
      <c r="B139" s="454"/>
      <c r="C139" s="454"/>
      <c r="D139" s="454"/>
      <c r="E139" s="454"/>
      <c r="F139" s="454"/>
      <c r="G139" s="454"/>
      <c r="H139" s="454"/>
      <c r="I139" s="454"/>
      <c r="N139" s="103"/>
    </row>
    <row r="140" spans="1:21" s="101" customFormat="1" ht="15.75" customHeight="1" x14ac:dyDescent="0.2">
      <c r="A140" s="455" t="s">
        <v>117</v>
      </c>
      <c r="B140" s="455"/>
      <c r="C140" s="455"/>
      <c r="D140" s="455"/>
      <c r="E140" s="455"/>
      <c r="F140" s="455"/>
      <c r="G140" s="455"/>
      <c r="H140" s="455"/>
      <c r="I140" s="455"/>
      <c r="N140" s="103"/>
    </row>
    <row r="141" spans="1:21" s="101" customFormat="1" ht="28.5" customHeight="1" x14ac:dyDescent="0.2">
      <c r="A141" s="456" t="s">
        <v>118</v>
      </c>
      <c r="B141" s="456"/>
      <c r="C141" s="456"/>
      <c r="D141" s="456"/>
      <c r="E141" s="456"/>
      <c r="F141" s="456"/>
      <c r="G141" s="456"/>
      <c r="H141" s="456"/>
      <c r="I141" s="456"/>
      <c r="N141" s="103"/>
    </row>
    <row r="142" spans="1:21" s="101" customFormat="1" ht="26.25" customHeight="1" x14ac:dyDescent="0.2">
      <c r="A142" s="457" t="s">
        <v>109</v>
      </c>
      <c r="B142" s="456"/>
      <c r="C142" s="456"/>
      <c r="D142" s="456"/>
      <c r="E142" s="456"/>
      <c r="F142" s="456"/>
      <c r="G142" s="456"/>
      <c r="H142" s="456"/>
      <c r="I142" s="456"/>
      <c r="N142" s="103"/>
    </row>
    <row r="143" spans="1:21" s="101" customFormat="1" ht="54" customHeight="1" x14ac:dyDescent="0.2">
      <c r="A143" s="452" t="s">
        <v>125</v>
      </c>
      <c r="B143" s="452"/>
      <c r="C143" s="452"/>
      <c r="D143" s="452"/>
      <c r="E143" s="452"/>
      <c r="F143" s="452"/>
      <c r="G143" s="452"/>
      <c r="H143" s="452"/>
      <c r="I143" s="452"/>
      <c r="N143" s="103"/>
    </row>
    <row r="144" spans="1:21" ht="57" customHeight="1" x14ac:dyDescent="0.25">
      <c r="A144" s="452" t="s">
        <v>124</v>
      </c>
      <c r="B144" s="452"/>
      <c r="C144" s="452"/>
      <c r="D144" s="452"/>
      <c r="E144" s="452"/>
      <c r="F144" s="452"/>
      <c r="G144" s="452"/>
      <c r="H144" s="452"/>
      <c r="I144" s="452"/>
      <c r="N144" s="98"/>
    </row>
    <row r="145" spans="1:14" s="101" customFormat="1" ht="26.25" customHeight="1" x14ac:dyDescent="0.2">
      <c r="A145" s="451" t="s">
        <v>110</v>
      </c>
      <c r="B145" s="451"/>
      <c r="C145" s="451"/>
      <c r="D145" s="451"/>
      <c r="E145" s="451"/>
      <c r="F145" s="451"/>
      <c r="G145" s="451"/>
      <c r="H145" s="451"/>
      <c r="I145" s="451"/>
      <c r="N145" s="103"/>
    </row>
    <row r="146" spans="1:14" s="101" customFormat="1" ht="28.5" customHeight="1" x14ac:dyDescent="0.2">
      <c r="A146" s="452" t="s">
        <v>36</v>
      </c>
      <c r="B146" s="452"/>
      <c r="C146" s="452"/>
      <c r="D146" s="452"/>
      <c r="E146" s="452"/>
      <c r="F146" s="452"/>
      <c r="G146" s="452"/>
      <c r="H146" s="452"/>
      <c r="I146" s="452"/>
      <c r="N146" s="103"/>
    </row>
    <row r="147" spans="1:14" s="101" customFormat="1" ht="15.75" customHeight="1" x14ac:dyDescent="0.2">
      <c r="A147" s="453" t="s">
        <v>12</v>
      </c>
      <c r="B147" s="453"/>
      <c r="C147" s="453"/>
      <c r="D147" s="453"/>
      <c r="E147" s="453"/>
      <c r="F147" s="453"/>
      <c r="G147" s="453"/>
      <c r="H147" s="453"/>
      <c r="I147" s="453"/>
      <c r="N147" s="103"/>
    </row>
    <row r="148" spans="1:14" x14ac:dyDescent="0.25">
      <c r="A148" s="453"/>
      <c r="B148" s="453"/>
      <c r="C148" s="453"/>
      <c r="D148" s="453"/>
      <c r="E148" s="453"/>
      <c r="F148" s="453"/>
      <c r="G148" s="453"/>
      <c r="H148" s="453"/>
      <c r="I148" s="453"/>
      <c r="N148" s="98"/>
    </row>
    <row r="149" spans="1:14" x14ac:dyDescent="0.25">
      <c r="A149" s="98"/>
      <c r="N149" s="98"/>
    </row>
    <row r="150" spans="1:14" x14ac:dyDescent="0.25">
      <c r="A150" s="98"/>
      <c r="N150" s="98"/>
    </row>
    <row r="151" spans="1:14" x14ac:dyDescent="0.25">
      <c r="A151" s="98"/>
      <c r="N151" s="98"/>
    </row>
    <row r="152" spans="1:14" x14ac:dyDescent="0.25">
      <c r="A152" s="98"/>
      <c r="B152" s="197"/>
      <c r="C152" s="197"/>
      <c r="D152" s="197"/>
      <c r="E152" s="197"/>
      <c r="F152" s="197"/>
      <c r="G152" s="197"/>
      <c r="H152" s="197"/>
      <c r="I152" s="197"/>
      <c r="N152" s="98"/>
    </row>
    <row r="153" spans="1:14" x14ac:dyDescent="0.25">
      <c r="A153" s="98"/>
      <c r="N153" s="98"/>
    </row>
    <row r="154" spans="1:14" x14ac:dyDescent="0.25">
      <c r="A154" s="98"/>
      <c r="N154" s="98"/>
    </row>
    <row r="155" spans="1:14" x14ac:dyDescent="0.25">
      <c r="A155" s="98"/>
      <c r="N155" s="98"/>
    </row>
    <row r="156" spans="1:14" x14ac:dyDescent="0.25">
      <c r="A156" s="98"/>
      <c r="N156" s="98"/>
    </row>
    <row r="157" spans="1:14" x14ac:dyDescent="0.25">
      <c r="A157" s="98"/>
      <c r="N157" s="98"/>
    </row>
    <row r="158" spans="1:14" x14ac:dyDescent="0.25">
      <c r="A158" s="98"/>
      <c r="N158" s="98"/>
    </row>
    <row r="159" spans="1:14" x14ac:dyDescent="0.25">
      <c r="A159" s="98"/>
      <c r="N159" s="98"/>
    </row>
    <row r="160" spans="1:14" x14ac:dyDescent="0.25">
      <c r="A160" s="98"/>
      <c r="N160" s="98"/>
    </row>
    <row r="161" spans="1:14" x14ac:dyDescent="0.25">
      <c r="A161" s="98"/>
      <c r="N161" s="98"/>
    </row>
    <row r="162" spans="1:14" x14ac:dyDescent="0.25">
      <c r="A162" s="98"/>
      <c r="N162" s="98"/>
    </row>
    <row r="163" spans="1:14" x14ac:dyDescent="0.25">
      <c r="A163" s="98"/>
      <c r="N163" s="98"/>
    </row>
    <row r="164" spans="1:14" x14ac:dyDescent="0.25">
      <c r="A164" s="98"/>
      <c r="N164" s="98"/>
    </row>
    <row r="165" spans="1:14" x14ac:dyDescent="0.25">
      <c r="A165" s="98"/>
      <c r="N165" s="98"/>
    </row>
    <row r="166" spans="1:14" x14ac:dyDescent="0.25">
      <c r="A166" s="98"/>
      <c r="N166" s="98"/>
    </row>
    <row r="167" spans="1:14" x14ac:dyDescent="0.25">
      <c r="A167" s="98"/>
      <c r="N167" s="98"/>
    </row>
    <row r="168" spans="1:14" x14ac:dyDescent="0.25">
      <c r="A168" s="98"/>
      <c r="N168" s="98"/>
    </row>
    <row r="169" spans="1:14" x14ac:dyDescent="0.25">
      <c r="A169" s="98"/>
      <c r="N169" s="98"/>
    </row>
    <row r="170" spans="1:14" x14ac:dyDescent="0.25">
      <c r="A170" s="98"/>
      <c r="N170" s="98"/>
    </row>
    <row r="171" spans="1:14" x14ac:dyDescent="0.25">
      <c r="A171" s="98"/>
      <c r="N171" s="98"/>
    </row>
    <row r="172" spans="1:14" x14ac:dyDescent="0.25">
      <c r="A172" s="98"/>
      <c r="N172" s="98"/>
    </row>
    <row r="173" spans="1:14" x14ac:dyDescent="0.25">
      <c r="A173" s="98"/>
      <c r="N173" s="98"/>
    </row>
    <row r="174" spans="1:14" x14ac:dyDescent="0.25">
      <c r="A174" s="98"/>
      <c r="N174" s="98"/>
    </row>
    <row r="175" spans="1:14" x14ac:dyDescent="0.25">
      <c r="A175" s="98"/>
      <c r="N175" s="98"/>
    </row>
    <row r="176" spans="1:14" x14ac:dyDescent="0.25">
      <c r="A176" s="98"/>
      <c r="N176" s="98"/>
    </row>
    <row r="177" spans="1:14" x14ac:dyDescent="0.25">
      <c r="A177" s="98"/>
      <c r="N177" s="98"/>
    </row>
    <row r="178" spans="1:14" x14ac:dyDescent="0.25">
      <c r="A178" s="98"/>
      <c r="N178" s="98"/>
    </row>
    <row r="179" spans="1:14" x14ac:dyDescent="0.25">
      <c r="A179" s="98"/>
      <c r="N179" s="98"/>
    </row>
    <row r="180" spans="1:14" x14ac:dyDescent="0.25">
      <c r="A180" s="98"/>
      <c r="N180" s="98"/>
    </row>
    <row r="181" spans="1:14" x14ac:dyDescent="0.25">
      <c r="A181" s="98"/>
      <c r="N181" s="98"/>
    </row>
    <row r="182" spans="1:14" x14ac:dyDescent="0.25">
      <c r="A182" s="98"/>
      <c r="N182" s="98"/>
    </row>
    <row r="183" spans="1:14" x14ac:dyDescent="0.25">
      <c r="A183" s="98"/>
      <c r="N183" s="98"/>
    </row>
    <row r="184" spans="1:14" x14ac:dyDescent="0.25">
      <c r="A184" s="98"/>
      <c r="N184" s="98"/>
    </row>
    <row r="185" spans="1:14" x14ac:dyDescent="0.25">
      <c r="A185" s="98"/>
      <c r="N185" s="98"/>
    </row>
    <row r="186" spans="1:14" x14ac:dyDescent="0.25">
      <c r="A186" s="98"/>
      <c r="N186" s="98"/>
    </row>
    <row r="187" spans="1:14" x14ac:dyDescent="0.25">
      <c r="A187" s="98"/>
      <c r="N187" s="98"/>
    </row>
    <row r="188" spans="1:14" x14ac:dyDescent="0.25">
      <c r="A188" s="98"/>
      <c r="N188" s="98"/>
    </row>
    <row r="189" spans="1:14" x14ac:dyDescent="0.25">
      <c r="A189" s="98"/>
    </row>
    <row r="190" spans="1:14" x14ac:dyDescent="0.25">
      <c r="A190" s="98"/>
    </row>
    <row r="191" spans="1:14" x14ac:dyDescent="0.25">
      <c r="A191" s="98"/>
    </row>
    <row r="192" spans="1:14" x14ac:dyDescent="0.25">
      <c r="A192" s="98"/>
    </row>
    <row r="193" spans="1:1" x14ac:dyDescent="0.25">
      <c r="A193" s="98"/>
    </row>
    <row r="194" spans="1:1" x14ac:dyDescent="0.25">
      <c r="A194" s="98"/>
    </row>
    <row r="195" spans="1:1" x14ac:dyDescent="0.25">
      <c r="A195" s="98"/>
    </row>
    <row r="196" spans="1:1" x14ac:dyDescent="0.25">
      <c r="A196" s="98"/>
    </row>
    <row r="197" spans="1:1" x14ac:dyDescent="0.25">
      <c r="A197" s="98"/>
    </row>
    <row r="198" spans="1:1" x14ac:dyDescent="0.25">
      <c r="A198" s="98"/>
    </row>
    <row r="199" spans="1:1" x14ac:dyDescent="0.25">
      <c r="A199" s="98"/>
    </row>
    <row r="200" spans="1:1" x14ac:dyDescent="0.25">
      <c r="A200" s="98"/>
    </row>
    <row r="201" spans="1:1" x14ac:dyDescent="0.25">
      <c r="A201" s="98"/>
    </row>
    <row r="202" spans="1:1" x14ac:dyDescent="0.25">
      <c r="A202" s="98"/>
    </row>
    <row r="203" spans="1:1" x14ac:dyDescent="0.25">
      <c r="A203" s="98"/>
    </row>
    <row r="204" spans="1:1" x14ac:dyDescent="0.25">
      <c r="A204" s="98"/>
    </row>
    <row r="205" spans="1:1" x14ac:dyDescent="0.25">
      <c r="A205" s="98"/>
    </row>
    <row r="206" spans="1:1" x14ac:dyDescent="0.25">
      <c r="A206" s="98"/>
    </row>
    <row r="207" spans="1:1" x14ac:dyDescent="0.25">
      <c r="A207" s="98"/>
    </row>
    <row r="208" spans="1:1" x14ac:dyDescent="0.25">
      <c r="A208" s="98"/>
    </row>
  </sheetData>
  <sheetProtection password="CDD2" sheet="1" objects="1" scenarios="1"/>
  <mergeCells count="290">
    <mergeCell ref="B1:I1"/>
    <mergeCell ref="O1:U1"/>
    <mergeCell ref="N2:U2"/>
    <mergeCell ref="N3:U3"/>
    <mergeCell ref="A4:B4"/>
    <mergeCell ref="C4:E4"/>
    <mergeCell ref="N4:O4"/>
    <mergeCell ref="P4:Q4"/>
    <mergeCell ref="A7:I7"/>
    <mergeCell ref="N7:U7"/>
    <mergeCell ref="N8:O8"/>
    <mergeCell ref="P8:Q8"/>
    <mergeCell ref="R8:S8"/>
    <mergeCell ref="T8:U8"/>
    <mergeCell ref="F10:G10"/>
    <mergeCell ref="R10:S10"/>
    <mergeCell ref="A11:B11"/>
    <mergeCell ref="F11:G11"/>
    <mergeCell ref="N11:O11"/>
    <mergeCell ref="P11:Q11"/>
    <mergeCell ref="R11:S11"/>
    <mergeCell ref="A12:B12"/>
    <mergeCell ref="F12:G12"/>
    <mergeCell ref="N12:O12"/>
    <mergeCell ref="P12:Q12"/>
    <mergeCell ref="R12:S12"/>
    <mergeCell ref="A13:B13"/>
    <mergeCell ref="F13:G13"/>
    <mergeCell ref="N13:O13"/>
    <mergeCell ref="P13:Q13"/>
    <mergeCell ref="R13:S13"/>
    <mergeCell ref="A14:B14"/>
    <mergeCell ref="F14:G14"/>
    <mergeCell ref="N14:O14"/>
    <mergeCell ref="P14:Q14"/>
    <mergeCell ref="R14:S14"/>
    <mergeCell ref="A15:B15"/>
    <mergeCell ref="F15:G15"/>
    <mergeCell ref="N15:O15"/>
    <mergeCell ref="P15:Q15"/>
    <mergeCell ref="R15:S15"/>
    <mergeCell ref="A16:B16"/>
    <mergeCell ref="F16:G16"/>
    <mergeCell ref="N16:O16"/>
    <mergeCell ref="P16:Q16"/>
    <mergeCell ref="R16:S16"/>
    <mergeCell ref="A17:B17"/>
    <mergeCell ref="F17:G17"/>
    <mergeCell ref="N17:O17"/>
    <mergeCell ref="P17:Q17"/>
    <mergeCell ref="R17:S17"/>
    <mergeCell ref="A18:B18"/>
    <mergeCell ref="F18:G18"/>
    <mergeCell ref="N18:O18"/>
    <mergeCell ref="P18:Q18"/>
    <mergeCell ref="R18:S18"/>
    <mergeCell ref="A19:B19"/>
    <mergeCell ref="F19:G19"/>
    <mergeCell ref="N19:O19"/>
    <mergeCell ref="P19:Q19"/>
    <mergeCell ref="R19:S19"/>
    <mergeCell ref="A20:B20"/>
    <mergeCell ref="F20:G20"/>
    <mergeCell ref="N20:O20"/>
    <mergeCell ref="P20:Q20"/>
    <mergeCell ref="R20:S20"/>
    <mergeCell ref="A21:B21"/>
    <mergeCell ref="F21:G21"/>
    <mergeCell ref="N21:O21"/>
    <mergeCell ref="P21:Q21"/>
    <mergeCell ref="R21:S21"/>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N34:T34"/>
    <mergeCell ref="A36:B36"/>
    <mergeCell ref="N36:O36"/>
    <mergeCell ref="P36:T36"/>
    <mergeCell ref="A37:B37"/>
    <mergeCell ref="N37:O37"/>
    <mergeCell ref="P37:T37"/>
    <mergeCell ref="A38:B38"/>
    <mergeCell ref="N38:O38"/>
    <mergeCell ref="P38:T38"/>
    <mergeCell ref="A39:B39"/>
    <mergeCell ref="N39:O39"/>
    <mergeCell ref="P39:T39"/>
    <mergeCell ref="A40:B40"/>
    <mergeCell ref="N40:O40"/>
    <mergeCell ref="P40:T40"/>
    <mergeCell ref="A41:B41"/>
    <mergeCell ref="N41:O41"/>
    <mergeCell ref="P41:T41"/>
    <mergeCell ref="A42:B42"/>
    <mergeCell ref="N42:O42"/>
    <mergeCell ref="P42:T42"/>
    <mergeCell ref="N43:Q43"/>
    <mergeCell ref="S43:T43"/>
    <mergeCell ref="N45:Q45"/>
    <mergeCell ref="S45:T45"/>
    <mergeCell ref="N49:O49"/>
    <mergeCell ref="P49:Q49"/>
    <mergeCell ref="A50:B58"/>
    <mergeCell ref="N50:O58"/>
    <mergeCell ref="P50:Q50"/>
    <mergeCell ref="P51:Q51"/>
    <mergeCell ref="P52:Q52"/>
    <mergeCell ref="P53:Q53"/>
    <mergeCell ref="P54:Q54"/>
    <mergeCell ref="P55:Q55"/>
    <mergeCell ref="P56:Q56"/>
    <mergeCell ref="P57:Q57"/>
    <mergeCell ref="P58:Q58"/>
    <mergeCell ref="A59:B59"/>
    <mergeCell ref="F59:H59"/>
    <mergeCell ref="N59:O59"/>
    <mergeCell ref="P59:Q59"/>
    <mergeCell ref="R59:T59"/>
    <mergeCell ref="A60:I60"/>
    <mergeCell ref="N60:U60"/>
    <mergeCell ref="A61:I61"/>
    <mergeCell ref="N61:U61"/>
    <mergeCell ref="A62:B62"/>
    <mergeCell ref="D62:G62"/>
    <mergeCell ref="N62:O62"/>
    <mergeCell ref="Q62:S62"/>
    <mergeCell ref="T62:U62"/>
    <mergeCell ref="N63:S63"/>
    <mergeCell ref="T63:U63"/>
    <mergeCell ref="A64:I64"/>
    <mergeCell ref="N64:U64"/>
    <mergeCell ref="A65:B65"/>
    <mergeCell ref="D65:G65"/>
    <mergeCell ref="N65:O65"/>
    <mergeCell ref="Q65:S65"/>
    <mergeCell ref="T65:U65"/>
    <mergeCell ref="N66:S66"/>
    <mergeCell ref="T66:U66"/>
    <mergeCell ref="A68:C68"/>
    <mergeCell ref="N68:P68"/>
    <mergeCell ref="A69:C69"/>
    <mergeCell ref="N69:P69"/>
    <mergeCell ref="A70:C70"/>
    <mergeCell ref="A71:C71"/>
    <mergeCell ref="N71:P71"/>
    <mergeCell ref="A72:C72"/>
    <mergeCell ref="N72:P72"/>
    <mergeCell ref="A73:C73"/>
    <mergeCell ref="N73:P73"/>
    <mergeCell ref="F74:H74"/>
    <mergeCell ref="N74:T74"/>
    <mergeCell ref="N75:T75"/>
    <mergeCell ref="A77:C77"/>
    <mergeCell ref="N77:P77"/>
    <mergeCell ref="A78:C78"/>
    <mergeCell ref="N78:P78"/>
    <mergeCell ref="A79:C79"/>
    <mergeCell ref="N79:P79"/>
    <mergeCell ref="A80:C80"/>
    <mergeCell ref="N80:P80"/>
    <mergeCell ref="A81:C81"/>
    <mergeCell ref="N81:P81"/>
    <mergeCell ref="A83:I83"/>
    <mergeCell ref="N83:U83"/>
    <mergeCell ref="C84:D84"/>
    <mergeCell ref="C85:D85"/>
    <mergeCell ref="N85:O85"/>
    <mergeCell ref="P85:Q85"/>
    <mergeCell ref="R85:U85"/>
    <mergeCell ref="C86:D86"/>
    <mergeCell ref="P86:Q86"/>
    <mergeCell ref="C87:D87"/>
    <mergeCell ref="P87:Q87"/>
    <mergeCell ref="C88:D88"/>
    <mergeCell ref="P88:Q88"/>
    <mergeCell ref="C89:D89"/>
    <mergeCell ref="P89:T89"/>
    <mergeCell ref="A90:I90"/>
    <mergeCell ref="N90:U90"/>
    <mergeCell ref="F92:I92"/>
    <mergeCell ref="N92:P92"/>
    <mergeCell ref="Q92:T92"/>
    <mergeCell ref="A95:B95"/>
    <mergeCell ref="N95:O95"/>
    <mergeCell ref="P95:R95"/>
    <mergeCell ref="A96:B96"/>
    <mergeCell ref="N96:O96"/>
    <mergeCell ref="P96:R96"/>
    <mergeCell ref="A99:C99"/>
    <mergeCell ref="F99:I99"/>
    <mergeCell ref="N99:U99"/>
    <mergeCell ref="C100:E100"/>
    <mergeCell ref="F101:G101"/>
    <mergeCell ref="A102:B102"/>
    <mergeCell ref="F102:G102"/>
    <mergeCell ref="N102:O102"/>
    <mergeCell ref="P102:Q102"/>
    <mergeCell ref="R102:S102"/>
    <mergeCell ref="A103:B103"/>
    <mergeCell ref="F103:G103"/>
    <mergeCell ref="N103:O103"/>
    <mergeCell ref="P103:Q103"/>
    <mergeCell ref="R103:S103"/>
    <mergeCell ref="A104:B104"/>
    <mergeCell ref="F104:G104"/>
    <mergeCell ref="N104:O104"/>
    <mergeCell ref="P104:Q104"/>
    <mergeCell ref="R104:S104"/>
    <mergeCell ref="A105:B105"/>
    <mergeCell ref="F105:G105"/>
    <mergeCell ref="N105:O105"/>
    <mergeCell ref="P105:Q105"/>
    <mergeCell ref="R105:S105"/>
    <mergeCell ref="A106:B106"/>
    <mergeCell ref="N106:O106"/>
    <mergeCell ref="F108:H108"/>
    <mergeCell ref="N108:P108"/>
    <mergeCell ref="Q108:T108"/>
    <mergeCell ref="A109:C109"/>
    <mergeCell ref="E109:H109"/>
    <mergeCell ref="N109:P109"/>
    <mergeCell ref="Q109:T109"/>
    <mergeCell ref="N110:P110"/>
    <mergeCell ref="Q110:T110"/>
    <mergeCell ref="A111:C111"/>
    <mergeCell ref="F111:H111"/>
    <mergeCell ref="N111:T111"/>
    <mergeCell ref="A113:H113"/>
    <mergeCell ref="N113:U113"/>
    <mergeCell ref="A114:G114"/>
    <mergeCell ref="N114:U114"/>
    <mergeCell ref="A115:G115"/>
    <mergeCell ref="A131:I131"/>
    <mergeCell ref="N131:U131"/>
    <mergeCell ref="A132:I132"/>
    <mergeCell ref="A143:I143"/>
    <mergeCell ref="A144:I144"/>
    <mergeCell ref="A133:I133"/>
    <mergeCell ref="A134:I134"/>
    <mergeCell ref="A135:I135"/>
    <mergeCell ref="A136:I136"/>
    <mergeCell ref="A137:I137"/>
    <mergeCell ref="A138:I138"/>
    <mergeCell ref="F30:G30"/>
    <mergeCell ref="A31:B31"/>
    <mergeCell ref="A145:I145"/>
    <mergeCell ref="A146:I146"/>
    <mergeCell ref="A147:I147"/>
    <mergeCell ref="A148:I148"/>
    <mergeCell ref="A139:I139"/>
    <mergeCell ref="A140:I140"/>
    <mergeCell ref="A141:I141"/>
    <mergeCell ref="A142:I142"/>
  </mergeCells>
  <conditionalFormatting sqref="J113">
    <cfRule type="cellIs" dxfId="33" priority="7" stopIfTrue="1" operator="notEqual">
      <formula>0</formula>
    </cfRule>
    <cfRule type="cellIs" dxfId="32" priority="8" stopIfTrue="1" operator="equal">
      <formula>0</formula>
    </cfRule>
  </conditionalFormatting>
  <conditionalFormatting sqref="J119">
    <cfRule type="cellIs" dxfId="31" priority="5" stopIfTrue="1" operator="notEqual">
      <formula>0</formula>
    </cfRule>
    <cfRule type="cellIs" dxfId="30" priority="6" stopIfTrue="1" operator="equal">
      <formula>0</formula>
    </cfRule>
  </conditionalFormatting>
  <conditionalFormatting sqref="J125">
    <cfRule type="cellIs" dxfId="29" priority="3" stopIfTrue="1" operator="notEqual">
      <formula>0</formula>
    </cfRule>
    <cfRule type="cellIs" dxfId="28" priority="4" stopIfTrue="1" operator="equal">
      <formula>0</formula>
    </cfRule>
  </conditionalFormatting>
  <conditionalFormatting sqref="J89">
    <cfRule type="cellIs" dxfId="27" priority="1" stopIfTrue="1" operator="notEqual">
      <formula>0</formula>
    </cfRule>
    <cfRule type="cellIs" dxfId="26" priority="2" stopIfTrue="1" operator="equal">
      <formula>0</formula>
    </cfRule>
  </conditionalFormatting>
  <pageMargins left="0.1" right="0.1" top="0.5" bottom="0.5" header="0" footer="0.1"/>
  <pageSetup scale="77" fitToHeight="4" orientation="portrait" r:id="rId1"/>
  <headerFooter alignWithMargins="0">
    <oddFooter>&amp;L&amp;8&amp;Z&amp;F&amp;R&amp;P of &amp;N</oddFooter>
  </headerFooter>
  <legacy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dimension ref="A1:U208"/>
  <sheetViews>
    <sheetView showGridLines="0" zoomScale="90" zoomScaleNormal="90" workbookViewId="0">
      <pane ySplit="1" topLeftCell="A111" activePane="bottomLeft" state="frozen"/>
      <selection activeCell="A111" sqref="A111:C111"/>
      <selection pane="bottomLeft" activeCell="A111" sqref="A111:C111"/>
    </sheetView>
  </sheetViews>
  <sheetFormatPr defaultRowHeight="15.75" x14ac:dyDescent="0.25"/>
  <cols>
    <col min="1" max="1" width="10.28515625" style="91" customWidth="1"/>
    <col min="2" max="2" width="30.28515625" style="4" bestFit="1" customWidth="1"/>
    <col min="3" max="4" width="10.7109375" style="4" customWidth="1"/>
    <col min="5" max="5" width="11.7109375" style="4" customWidth="1"/>
    <col min="6" max="6" width="14" style="4" customWidth="1"/>
    <col min="7" max="7" width="7.42578125" style="4" customWidth="1"/>
    <col min="8" max="8" width="14.5703125" style="4" customWidth="1"/>
    <col min="9" max="9" width="23.7109375" style="4" bestFit="1" customWidth="1"/>
    <col min="10" max="10" width="11" style="4" bestFit="1" customWidth="1"/>
    <col min="11" max="12" width="10.28515625" style="4" bestFit="1" customWidth="1"/>
    <col min="13" max="13" width="9.140625" style="4"/>
    <col min="14" max="14" width="10.28515625" style="91" customWidth="1"/>
    <col min="15" max="15" width="34.28515625" style="4" customWidth="1"/>
    <col min="16" max="16" width="16.42578125" style="4" customWidth="1"/>
    <col min="17" max="17" width="6.7109375" style="4" customWidth="1"/>
    <col min="18" max="18" width="14.5703125" style="4" customWidth="1"/>
    <col min="19" max="19" width="8" style="4" customWidth="1"/>
    <col min="20" max="20" width="15.42578125" style="4" customWidth="1"/>
    <col min="21" max="21" width="21.42578125" style="4" customWidth="1"/>
    <col min="22" max="16384" width="9.140625" style="4"/>
  </cols>
  <sheetData>
    <row r="1" spans="1:21" ht="16.5" thickBot="1" x14ac:dyDescent="0.3">
      <c r="A1" s="107">
        <v>50</v>
      </c>
      <c r="B1" s="554" t="s">
        <v>17</v>
      </c>
      <c r="C1" s="555"/>
      <c r="D1" s="555"/>
      <c r="E1" s="556"/>
      <c r="F1" s="556"/>
      <c r="G1" s="556"/>
      <c r="H1" s="556"/>
      <c r="I1" s="556"/>
      <c r="J1" s="325"/>
      <c r="K1" s="325"/>
      <c r="L1" s="325"/>
      <c r="N1" s="107">
        <f>A1</f>
        <v>50</v>
      </c>
      <c r="O1" s="557" t="s">
        <v>17</v>
      </c>
      <c r="P1" s="558"/>
      <c r="Q1" s="559"/>
      <c r="R1" s="559"/>
      <c r="S1" s="559"/>
      <c r="T1" s="559"/>
      <c r="U1" s="559"/>
    </row>
    <row r="2" spans="1:21" ht="21" x14ac:dyDescent="0.35">
      <c r="A2" s="1" t="s">
        <v>201</v>
      </c>
      <c r="B2" s="2"/>
      <c r="C2" s="2"/>
      <c r="D2" s="2"/>
      <c r="E2" s="2"/>
      <c r="F2" s="2"/>
      <c r="G2" s="2"/>
      <c r="H2" s="2"/>
      <c r="I2" s="2"/>
      <c r="N2" s="560" t="s">
        <v>23</v>
      </c>
      <c r="O2" s="560"/>
      <c r="P2" s="560"/>
      <c r="Q2" s="560"/>
      <c r="R2" s="560"/>
      <c r="S2" s="560"/>
      <c r="T2" s="560"/>
      <c r="U2" s="560"/>
    </row>
    <row r="3" spans="1:21" x14ac:dyDescent="0.25">
      <c r="A3" s="106" t="str">
        <f>'0054'!A3</f>
        <v>Based on the 2015-16 FEFP 2nd Calculation</v>
      </c>
      <c r="N3" s="561" t="str">
        <f>A3</f>
        <v>Based on the 2015-16 FEFP 2nd Calculation</v>
      </c>
      <c r="O3" s="561"/>
      <c r="P3" s="561"/>
      <c r="Q3" s="561"/>
      <c r="R3" s="561"/>
      <c r="S3" s="561"/>
      <c r="T3" s="561"/>
      <c r="U3" s="561"/>
    </row>
    <row r="4" spans="1:21" x14ac:dyDescent="0.25">
      <c r="A4" s="562" t="s">
        <v>0</v>
      </c>
      <c r="B4" s="562"/>
      <c r="C4" s="563" t="s">
        <v>9</v>
      </c>
      <c r="D4" s="563"/>
      <c r="E4" s="563"/>
      <c r="F4" s="5"/>
      <c r="G4" s="5"/>
      <c r="H4" s="5"/>
      <c r="I4" s="5"/>
      <c r="N4" s="549" t="s">
        <v>0</v>
      </c>
      <c r="O4" s="549"/>
      <c r="P4" s="564" t="str">
        <f>C4</f>
        <v>Palm Beach</v>
      </c>
      <c r="Q4" s="564"/>
      <c r="R4" s="6"/>
      <c r="S4" s="6"/>
      <c r="T4" s="6"/>
      <c r="U4" s="6"/>
    </row>
    <row r="5" spans="1:21" ht="12" customHeight="1" thickBot="1" x14ac:dyDescent="0.3">
      <c r="A5" s="371"/>
      <c r="B5" s="371"/>
      <c r="C5" s="353"/>
      <c r="D5" s="353"/>
      <c r="E5" s="353"/>
      <c r="F5" s="354"/>
      <c r="G5" s="354"/>
      <c r="H5" s="354"/>
      <c r="I5" s="354"/>
      <c r="N5" s="111"/>
      <c r="O5" s="111"/>
      <c r="P5" s="7"/>
      <c r="Q5" s="7"/>
      <c r="R5" s="6"/>
      <c r="S5" s="6"/>
      <c r="T5" s="6"/>
      <c r="U5" s="6"/>
    </row>
    <row r="6" spans="1:21" ht="12" customHeight="1" x14ac:dyDescent="0.25">
      <c r="A6" s="368"/>
      <c r="B6" s="368"/>
      <c r="C6" s="365"/>
      <c r="D6" s="365"/>
      <c r="E6" s="365"/>
      <c r="F6" s="5"/>
      <c r="G6" s="5"/>
      <c r="H6" s="5"/>
      <c r="I6" s="5"/>
      <c r="N6" s="366"/>
      <c r="O6" s="366"/>
      <c r="P6" s="367"/>
      <c r="Q6" s="367"/>
      <c r="R6" s="6"/>
      <c r="S6" s="6"/>
      <c r="T6" s="6"/>
      <c r="U6" s="6"/>
    </row>
    <row r="7" spans="1:21" x14ac:dyDescent="0.25">
      <c r="A7" s="548" t="s">
        <v>102</v>
      </c>
      <c r="B7" s="548"/>
      <c r="C7" s="548"/>
      <c r="D7" s="548"/>
      <c r="E7" s="548"/>
      <c r="F7" s="548"/>
      <c r="G7" s="548"/>
      <c r="H7" s="548"/>
      <c r="I7" s="548"/>
      <c r="N7" s="549" t="s">
        <v>102</v>
      </c>
      <c r="O7" s="549"/>
      <c r="P7" s="549"/>
      <c r="Q7" s="549"/>
      <c r="R7" s="549"/>
      <c r="S7" s="549"/>
      <c r="T7" s="549"/>
      <c r="U7" s="549"/>
    </row>
    <row r="8" spans="1:21" x14ac:dyDescent="0.25">
      <c r="A8" s="112"/>
      <c r="B8" s="113" t="s">
        <v>161</v>
      </c>
      <c r="C8" s="321">
        <f>'0054'!C8</f>
        <v>4154.45</v>
      </c>
      <c r="D8" s="115"/>
      <c r="E8" s="116"/>
      <c r="F8" s="112"/>
      <c r="G8" s="113" t="s">
        <v>160</v>
      </c>
      <c r="H8" s="324">
        <f>'0054'!H8</f>
        <v>1.0319</v>
      </c>
      <c r="I8" s="99"/>
      <c r="N8" s="550" t="s">
        <v>10</v>
      </c>
      <c r="O8" s="550"/>
      <c r="P8" s="551">
        <v>4154.45</v>
      </c>
      <c r="Q8" s="551"/>
      <c r="R8" s="552" t="s">
        <v>11</v>
      </c>
      <c r="S8" s="552"/>
      <c r="T8" s="553">
        <f>H8</f>
        <v>1.0319</v>
      </c>
      <c r="U8" s="553"/>
    </row>
    <row r="9" spans="1:21" x14ac:dyDescent="0.25">
      <c r="A9" s="8"/>
      <c r="B9" s="8"/>
      <c r="C9" s="9"/>
      <c r="D9" s="9"/>
      <c r="E9" s="9"/>
      <c r="F9" s="10"/>
      <c r="G9" s="10"/>
      <c r="H9" s="11"/>
      <c r="I9" s="12" t="s">
        <v>78</v>
      </c>
      <c r="N9" s="13"/>
      <c r="O9" s="13"/>
      <c r="P9" s="14"/>
      <c r="Q9" s="14"/>
      <c r="R9" s="15"/>
      <c r="S9" s="15"/>
      <c r="T9" s="16"/>
      <c r="U9" s="17" t="s">
        <v>78</v>
      </c>
    </row>
    <row r="10" spans="1:21" x14ac:dyDescent="0.25">
      <c r="A10" s="8"/>
      <c r="B10" s="8"/>
      <c r="C10" s="117" t="s">
        <v>162</v>
      </c>
      <c r="D10" s="117" t="s">
        <v>163</v>
      </c>
      <c r="E10" s="118" t="s">
        <v>8</v>
      </c>
      <c r="F10" s="543" t="s">
        <v>1</v>
      </c>
      <c r="G10" s="543"/>
      <c r="H10" s="11" t="s">
        <v>77</v>
      </c>
      <c r="I10" s="12" t="s">
        <v>37</v>
      </c>
      <c r="N10" s="13"/>
      <c r="O10" s="13"/>
      <c r="P10" s="14"/>
      <c r="Q10" s="14"/>
      <c r="R10" s="544" t="s">
        <v>1</v>
      </c>
      <c r="S10" s="544"/>
      <c r="T10" s="16" t="s">
        <v>77</v>
      </c>
      <c r="U10" s="17" t="s">
        <v>37</v>
      </c>
    </row>
    <row r="11" spans="1:21" x14ac:dyDescent="0.25">
      <c r="A11" s="524" t="s">
        <v>1</v>
      </c>
      <c r="B11" s="524"/>
      <c r="C11" s="119" t="s">
        <v>2</v>
      </c>
      <c r="D11" s="119" t="s">
        <v>2</v>
      </c>
      <c r="E11" s="119" t="s">
        <v>2</v>
      </c>
      <c r="F11" s="545" t="s">
        <v>80</v>
      </c>
      <c r="G11" s="545"/>
      <c r="H11" s="18" t="s">
        <v>76</v>
      </c>
      <c r="I11" s="19" t="s">
        <v>79</v>
      </c>
      <c r="N11" s="525" t="s">
        <v>1</v>
      </c>
      <c r="O11" s="525"/>
      <c r="P11" s="546" t="s">
        <v>24</v>
      </c>
      <c r="Q11" s="546"/>
      <c r="R11" s="547" t="s">
        <v>80</v>
      </c>
      <c r="S11" s="547"/>
      <c r="T11" s="20" t="s">
        <v>76</v>
      </c>
      <c r="U11" s="21" t="s">
        <v>79</v>
      </c>
    </row>
    <row r="12" spans="1:21" x14ac:dyDescent="0.25">
      <c r="A12" s="536" t="s">
        <v>50</v>
      </c>
      <c r="B12" s="536"/>
      <c r="C12" s="120"/>
      <c r="D12" s="120"/>
      <c r="E12" s="121" t="s">
        <v>51</v>
      </c>
      <c r="F12" s="537" t="s">
        <v>52</v>
      </c>
      <c r="G12" s="537"/>
      <c r="H12" s="22" t="s">
        <v>53</v>
      </c>
      <c r="I12" s="23" t="s">
        <v>54</v>
      </c>
      <c r="N12" s="538" t="s">
        <v>50</v>
      </c>
      <c r="O12" s="538"/>
      <c r="P12" s="539" t="s">
        <v>51</v>
      </c>
      <c r="Q12" s="539"/>
      <c r="R12" s="540" t="s">
        <v>52</v>
      </c>
      <c r="S12" s="540"/>
      <c r="T12" s="24" t="s">
        <v>53</v>
      </c>
      <c r="U12" s="25" t="s">
        <v>54</v>
      </c>
    </row>
    <row r="13" spans="1:21" x14ac:dyDescent="0.25">
      <c r="A13" s="527" t="s">
        <v>29</v>
      </c>
      <c r="B13" s="527"/>
      <c r="C13" s="204">
        <v>0</v>
      </c>
      <c r="D13" s="204">
        <v>0</v>
      </c>
      <c r="E13" s="276">
        <f>IF(D$29=0,C13*2,C13+D13)</f>
        <v>0</v>
      </c>
      <c r="F13" s="541">
        <f>'0054'!F13:G13</f>
        <v>1.115</v>
      </c>
      <c r="G13" s="541"/>
      <c r="H13" s="208">
        <f>ROUND(E13*F13,4)</f>
        <v>0</v>
      </c>
      <c r="I13" s="150">
        <f t="shared" ref="I13:I28" si="0">ROUND(ROUND(H13*$C$8,4)*($H$8),2)</f>
        <v>0</v>
      </c>
      <c r="N13" s="528" t="s">
        <v>29</v>
      </c>
      <c r="O13" s="528"/>
      <c r="P13" s="530">
        <f t="shared" ref="P13:P28" si="1">IF($H$115=1,E13,0)</f>
        <v>0</v>
      </c>
      <c r="Q13" s="530"/>
      <c r="R13" s="542">
        <v>1</v>
      </c>
      <c r="S13" s="542"/>
      <c r="T13" s="124">
        <f>ROUND(P13*R13,4)</f>
        <v>0</v>
      </c>
      <c r="U13" s="125">
        <f t="shared" ref="U13:U28" si="2">ROUND(ROUND(T13*$C$8,4)*($H$8),0)</f>
        <v>0</v>
      </c>
    </row>
    <row r="14" spans="1:21" x14ac:dyDescent="0.25">
      <c r="A14" s="458" t="s">
        <v>30</v>
      </c>
      <c r="B14" s="458"/>
      <c r="C14" s="206">
        <v>0</v>
      </c>
      <c r="D14" s="206">
        <v>0</v>
      </c>
      <c r="E14" s="159">
        <f t="shared" ref="E14:E28" si="3">IF(D$29=0,C14*2,C14+D14)</f>
        <v>0</v>
      </c>
      <c r="F14" s="448">
        <f>'0054'!F14:G14</f>
        <v>1.115</v>
      </c>
      <c r="G14" s="448"/>
      <c r="H14" s="105">
        <f t="shared" ref="H14:H28" si="4">ROUND(E14*F14,4)</f>
        <v>0</v>
      </c>
      <c r="I14" s="130">
        <f t="shared" si="0"/>
        <v>0</v>
      </c>
      <c r="J14" s="85" t="str">
        <f>IF(ROUND(E14,2)=ROUND(SUM(E50:E52),2)," ","CHECK PK-3 LINES BELOW")</f>
        <v xml:space="preserve"> </v>
      </c>
      <c r="N14" s="461" t="s">
        <v>30</v>
      </c>
      <c r="O14" s="461"/>
      <c r="P14" s="530">
        <f t="shared" si="1"/>
        <v>0</v>
      </c>
      <c r="Q14" s="530"/>
      <c r="R14" s="535">
        <v>1</v>
      </c>
      <c r="S14" s="535"/>
      <c r="T14" s="124">
        <f t="shared" ref="T14:T28" si="5">ROUND(P14*R14,4)</f>
        <v>0</v>
      </c>
      <c r="U14" s="125">
        <f t="shared" si="2"/>
        <v>0</v>
      </c>
    </row>
    <row r="15" spans="1:21" x14ac:dyDescent="0.25">
      <c r="A15" s="458" t="s">
        <v>31</v>
      </c>
      <c r="B15" s="458"/>
      <c r="C15" s="206">
        <v>0</v>
      </c>
      <c r="D15" s="206">
        <v>0</v>
      </c>
      <c r="E15" s="159">
        <f t="shared" si="3"/>
        <v>0</v>
      </c>
      <c r="F15" s="448">
        <f>'0054'!F15:G15</f>
        <v>1</v>
      </c>
      <c r="G15" s="448"/>
      <c r="H15" s="105">
        <f t="shared" si="4"/>
        <v>0</v>
      </c>
      <c r="I15" s="130">
        <f t="shared" si="0"/>
        <v>0</v>
      </c>
      <c r="N15" s="461" t="s">
        <v>31</v>
      </c>
      <c r="O15" s="461"/>
      <c r="P15" s="530">
        <f t="shared" si="1"/>
        <v>0</v>
      </c>
      <c r="Q15" s="530"/>
      <c r="R15" s="535">
        <v>1</v>
      </c>
      <c r="S15" s="535"/>
      <c r="T15" s="124">
        <f t="shared" si="5"/>
        <v>0</v>
      </c>
      <c r="U15" s="125">
        <f t="shared" si="2"/>
        <v>0</v>
      </c>
    </row>
    <row r="16" spans="1:21" x14ac:dyDescent="0.25">
      <c r="A16" s="458" t="s">
        <v>32</v>
      </c>
      <c r="B16" s="458"/>
      <c r="C16" s="206">
        <v>0</v>
      </c>
      <c r="D16" s="206">
        <v>0</v>
      </c>
      <c r="E16" s="159">
        <f t="shared" si="3"/>
        <v>0</v>
      </c>
      <c r="F16" s="448">
        <f>'0054'!F16:G16</f>
        <v>1</v>
      </c>
      <c r="G16" s="448"/>
      <c r="H16" s="105">
        <f t="shared" si="4"/>
        <v>0</v>
      </c>
      <c r="I16" s="130">
        <f t="shared" si="0"/>
        <v>0</v>
      </c>
      <c r="J16" s="85" t="str">
        <f>IF(ROUND(E16,2)=ROUND(SUM(E53:E55),2)," ","CHECK 4-8 LINES BELOW")</f>
        <v xml:space="preserve"> </v>
      </c>
      <c r="N16" s="461" t="s">
        <v>32</v>
      </c>
      <c r="O16" s="461"/>
      <c r="P16" s="530">
        <f t="shared" si="1"/>
        <v>0</v>
      </c>
      <c r="Q16" s="530"/>
      <c r="R16" s="535">
        <v>1</v>
      </c>
      <c r="S16" s="535"/>
      <c r="T16" s="124">
        <f t="shared" si="5"/>
        <v>0</v>
      </c>
      <c r="U16" s="125">
        <f t="shared" si="2"/>
        <v>0</v>
      </c>
    </row>
    <row r="17" spans="1:21" x14ac:dyDescent="0.25">
      <c r="A17" s="458" t="s">
        <v>33</v>
      </c>
      <c r="B17" s="458"/>
      <c r="C17" s="206">
        <v>0</v>
      </c>
      <c r="D17" s="206">
        <v>0</v>
      </c>
      <c r="E17" s="159">
        <f t="shared" si="3"/>
        <v>0</v>
      </c>
      <c r="F17" s="448">
        <f>'0054'!F17:G17</f>
        <v>1.0049999999999999</v>
      </c>
      <c r="G17" s="448"/>
      <c r="H17" s="105">
        <f t="shared" si="4"/>
        <v>0</v>
      </c>
      <c r="I17" s="130">
        <f t="shared" si="0"/>
        <v>0</v>
      </c>
      <c r="N17" s="461" t="s">
        <v>33</v>
      </c>
      <c r="O17" s="461"/>
      <c r="P17" s="530">
        <f t="shared" si="1"/>
        <v>0</v>
      </c>
      <c r="Q17" s="530"/>
      <c r="R17" s="535">
        <v>1</v>
      </c>
      <c r="S17" s="535"/>
      <c r="T17" s="124">
        <f t="shared" si="5"/>
        <v>0</v>
      </c>
      <c r="U17" s="125">
        <f t="shared" si="2"/>
        <v>0</v>
      </c>
    </row>
    <row r="18" spans="1:21" x14ac:dyDescent="0.25">
      <c r="A18" s="458" t="s">
        <v>34</v>
      </c>
      <c r="B18" s="458"/>
      <c r="C18" s="206">
        <v>0</v>
      </c>
      <c r="D18" s="206">
        <v>0</v>
      </c>
      <c r="E18" s="159">
        <f t="shared" si="3"/>
        <v>0</v>
      </c>
      <c r="F18" s="448">
        <f>'0054'!F18:G18</f>
        <v>1.0049999999999999</v>
      </c>
      <c r="G18" s="448"/>
      <c r="H18" s="105">
        <f t="shared" si="4"/>
        <v>0</v>
      </c>
      <c r="I18" s="130">
        <f t="shared" si="0"/>
        <v>0</v>
      </c>
      <c r="J18" s="85" t="str">
        <f>IF(ROUND(E18,2)=ROUND(SUM(E56:E58),2)," ","CHECK 4-8 LINES BELOW")</f>
        <v xml:space="preserve"> </v>
      </c>
      <c r="N18" s="461" t="s">
        <v>34</v>
      </c>
      <c r="O18" s="461"/>
      <c r="P18" s="530">
        <f t="shared" si="1"/>
        <v>0</v>
      </c>
      <c r="Q18" s="530"/>
      <c r="R18" s="535">
        <v>1</v>
      </c>
      <c r="S18" s="535"/>
      <c r="T18" s="124">
        <f t="shared" si="5"/>
        <v>0</v>
      </c>
      <c r="U18" s="127">
        <f t="shared" si="2"/>
        <v>0</v>
      </c>
    </row>
    <row r="19" spans="1:21" x14ac:dyDescent="0.25">
      <c r="A19" s="458" t="s">
        <v>146</v>
      </c>
      <c r="B19" s="458"/>
      <c r="C19" s="206">
        <v>2.5</v>
      </c>
      <c r="D19" s="206">
        <v>3</v>
      </c>
      <c r="E19" s="159">
        <f t="shared" si="3"/>
        <v>5.5</v>
      </c>
      <c r="F19" s="448">
        <f>'0054'!F19:G19</f>
        <v>3.613</v>
      </c>
      <c r="G19" s="448"/>
      <c r="H19" s="105">
        <f t="shared" si="4"/>
        <v>19.871500000000001</v>
      </c>
      <c r="I19" s="130">
        <f t="shared" si="0"/>
        <v>85188.66</v>
      </c>
      <c r="N19" s="461" t="s">
        <v>146</v>
      </c>
      <c r="O19" s="461"/>
      <c r="P19" s="530">
        <f t="shared" si="1"/>
        <v>5.5</v>
      </c>
      <c r="Q19" s="530"/>
      <c r="R19" s="535">
        <v>1</v>
      </c>
      <c r="S19" s="535"/>
      <c r="T19" s="124">
        <f t="shared" si="5"/>
        <v>5.5</v>
      </c>
      <c r="U19" s="125">
        <f t="shared" si="2"/>
        <v>23578</v>
      </c>
    </row>
    <row r="20" spans="1:21" x14ac:dyDescent="0.25">
      <c r="A20" s="458" t="s">
        <v>147</v>
      </c>
      <c r="B20" s="458"/>
      <c r="C20" s="206">
        <v>0</v>
      </c>
      <c r="D20" s="206">
        <v>0</v>
      </c>
      <c r="E20" s="159">
        <f t="shared" si="3"/>
        <v>0</v>
      </c>
      <c r="F20" s="448">
        <f>'0054'!F20:G20</f>
        <v>3.613</v>
      </c>
      <c r="G20" s="448"/>
      <c r="H20" s="105">
        <f t="shared" si="4"/>
        <v>0</v>
      </c>
      <c r="I20" s="130">
        <f t="shared" si="0"/>
        <v>0</v>
      </c>
      <c r="N20" s="461" t="s">
        <v>147</v>
      </c>
      <c r="O20" s="461"/>
      <c r="P20" s="530">
        <f t="shared" si="1"/>
        <v>0</v>
      </c>
      <c r="Q20" s="530"/>
      <c r="R20" s="535">
        <v>1</v>
      </c>
      <c r="S20" s="535"/>
      <c r="T20" s="124">
        <f t="shared" si="5"/>
        <v>0</v>
      </c>
      <c r="U20" s="125">
        <f t="shared" si="2"/>
        <v>0</v>
      </c>
    </row>
    <row r="21" spans="1:21" x14ac:dyDescent="0.25">
      <c r="A21" s="458" t="s">
        <v>148</v>
      </c>
      <c r="B21" s="458"/>
      <c r="C21" s="206">
        <v>0</v>
      </c>
      <c r="D21" s="206">
        <v>0</v>
      </c>
      <c r="E21" s="159">
        <f t="shared" si="3"/>
        <v>0</v>
      </c>
      <c r="F21" s="448">
        <f>'0054'!F21:G21</f>
        <v>3.613</v>
      </c>
      <c r="G21" s="448"/>
      <c r="H21" s="105">
        <f t="shared" si="4"/>
        <v>0</v>
      </c>
      <c r="I21" s="130">
        <f t="shared" si="0"/>
        <v>0</v>
      </c>
      <c r="N21" s="461" t="s">
        <v>148</v>
      </c>
      <c r="O21" s="461"/>
      <c r="P21" s="530">
        <f t="shared" si="1"/>
        <v>0</v>
      </c>
      <c r="Q21" s="530"/>
      <c r="R21" s="535">
        <v>1</v>
      </c>
      <c r="S21" s="535"/>
      <c r="T21" s="124">
        <f t="shared" si="5"/>
        <v>0</v>
      </c>
      <c r="U21" s="125">
        <f t="shared" si="2"/>
        <v>0</v>
      </c>
    </row>
    <row r="22" spans="1:21" x14ac:dyDescent="0.25">
      <c r="A22" s="458" t="s">
        <v>149</v>
      </c>
      <c r="B22" s="458"/>
      <c r="C22" s="206">
        <v>5.5</v>
      </c>
      <c r="D22" s="206">
        <v>6</v>
      </c>
      <c r="E22" s="159">
        <f t="shared" si="3"/>
        <v>11.5</v>
      </c>
      <c r="F22" s="448">
        <f>'0054'!F22:G22</f>
        <v>5.258</v>
      </c>
      <c r="G22" s="448"/>
      <c r="H22" s="105">
        <f t="shared" si="4"/>
        <v>60.466999999999999</v>
      </c>
      <c r="I22" s="130">
        <f t="shared" si="0"/>
        <v>259220.64</v>
      </c>
      <c r="N22" s="461" t="s">
        <v>149</v>
      </c>
      <c r="O22" s="461"/>
      <c r="P22" s="530">
        <f t="shared" si="1"/>
        <v>11.5</v>
      </c>
      <c r="Q22" s="530"/>
      <c r="R22" s="535">
        <v>1</v>
      </c>
      <c r="S22" s="535"/>
      <c r="T22" s="124">
        <f t="shared" si="5"/>
        <v>11.5</v>
      </c>
      <c r="U22" s="125">
        <f t="shared" si="2"/>
        <v>49300</v>
      </c>
    </row>
    <row r="23" spans="1:21" x14ac:dyDescent="0.25">
      <c r="A23" s="458" t="s">
        <v>150</v>
      </c>
      <c r="B23" s="458"/>
      <c r="C23" s="206">
        <v>3</v>
      </c>
      <c r="D23" s="206">
        <v>3</v>
      </c>
      <c r="E23" s="159">
        <f t="shared" si="3"/>
        <v>6</v>
      </c>
      <c r="F23" s="448">
        <f>'0054'!F23:G23</f>
        <v>5.258</v>
      </c>
      <c r="G23" s="448"/>
      <c r="H23" s="105">
        <f t="shared" si="4"/>
        <v>31.547999999999998</v>
      </c>
      <c r="I23" s="130">
        <f t="shared" si="0"/>
        <v>135245.54999999999</v>
      </c>
      <c r="N23" s="461" t="s">
        <v>150</v>
      </c>
      <c r="O23" s="461"/>
      <c r="P23" s="530">
        <f t="shared" si="1"/>
        <v>6</v>
      </c>
      <c r="Q23" s="530"/>
      <c r="R23" s="535">
        <v>1</v>
      </c>
      <c r="S23" s="535"/>
      <c r="T23" s="124">
        <f t="shared" si="5"/>
        <v>6</v>
      </c>
      <c r="U23" s="125">
        <f t="shared" si="2"/>
        <v>25722</v>
      </c>
    </row>
    <row r="24" spans="1:21" x14ac:dyDescent="0.25">
      <c r="A24" s="458" t="s">
        <v>151</v>
      </c>
      <c r="B24" s="458"/>
      <c r="C24" s="206">
        <v>0</v>
      </c>
      <c r="D24" s="206">
        <v>0</v>
      </c>
      <c r="E24" s="159">
        <f t="shared" si="3"/>
        <v>0</v>
      </c>
      <c r="F24" s="448">
        <f>'0054'!F24:G24</f>
        <v>5.258</v>
      </c>
      <c r="G24" s="448"/>
      <c r="H24" s="105">
        <f t="shared" si="4"/>
        <v>0</v>
      </c>
      <c r="I24" s="130">
        <f t="shared" si="0"/>
        <v>0</v>
      </c>
      <c r="N24" s="461" t="s">
        <v>151</v>
      </c>
      <c r="O24" s="461"/>
      <c r="P24" s="530">
        <f t="shared" si="1"/>
        <v>0</v>
      </c>
      <c r="Q24" s="530"/>
      <c r="R24" s="535">
        <v>1</v>
      </c>
      <c r="S24" s="535"/>
      <c r="T24" s="124">
        <f t="shared" si="5"/>
        <v>0</v>
      </c>
      <c r="U24" s="125">
        <f t="shared" si="2"/>
        <v>0</v>
      </c>
    </row>
    <row r="25" spans="1:21" x14ac:dyDescent="0.25">
      <c r="A25" s="458" t="s">
        <v>152</v>
      </c>
      <c r="B25" s="458"/>
      <c r="C25" s="206">
        <v>0</v>
      </c>
      <c r="D25" s="206">
        <v>0</v>
      </c>
      <c r="E25" s="159">
        <f t="shared" si="3"/>
        <v>0</v>
      </c>
      <c r="F25" s="448">
        <f>'0054'!F25:G25</f>
        <v>1.18</v>
      </c>
      <c r="G25" s="448"/>
      <c r="H25" s="105">
        <f t="shared" si="4"/>
        <v>0</v>
      </c>
      <c r="I25" s="130">
        <f t="shared" si="0"/>
        <v>0</v>
      </c>
      <c r="N25" s="461" t="s">
        <v>152</v>
      </c>
      <c r="O25" s="461"/>
      <c r="P25" s="530">
        <f t="shared" si="1"/>
        <v>0</v>
      </c>
      <c r="Q25" s="530"/>
      <c r="R25" s="535">
        <v>1</v>
      </c>
      <c r="S25" s="535"/>
      <c r="T25" s="124">
        <f t="shared" si="5"/>
        <v>0</v>
      </c>
      <c r="U25" s="125">
        <f t="shared" si="2"/>
        <v>0</v>
      </c>
    </row>
    <row r="26" spans="1:21" x14ac:dyDescent="0.25">
      <c r="A26" s="458" t="s">
        <v>153</v>
      </c>
      <c r="B26" s="458"/>
      <c r="C26" s="206">
        <v>0</v>
      </c>
      <c r="D26" s="206">
        <v>0</v>
      </c>
      <c r="E26" s="159">
        <f t="shared" si="3"/>
        <v>0</v>
      </c>
      <c r="F26" s="448">
        <f>'0054'!F26:G26</f>
        <v>1.18</v>
      </c>
      <c r="G26" s="448"/>
      <c r="H26" s="105">
        <f t="shared" si="4"/>
        <v>0</v>
      </c>
      <c r="I26" s="130">
        <f t="shared" si="0"/>
        <v>0</v>
      </c>
      <c r="N26" s="461" t="s">
        <v>153</v>
      </c>
      <c r="O26" s="461"/>
      <c r="P26" s="530">
        <f t="shared" si="1"/>
        <v>0</v>
      </c>
      <c r="Q26" s="530"/>
      <c r="R26" s="535">
        <v>1</v>
      </c>
      <c r="S26" s="535"/>
      <c r="T26" s="124">
        <f t="shared" si="5"/>
        <v>0</v>
      </c>
      <c r="U26" s="125">
        <f t="shared" si="2"/>
        <v>0</v>
      </c>
    </row>
    <row r="27" spans="1:21" x14ac:dyDescent="0.25">
      <c r="A27" s="458" t="s">
        <v>154</v>
      </c>
      <c r="B27" s="458"/>
      <c r="C27" s="206">
        <v>0</v>
      </c>
      <c r="D27" s="206">
        <v>0</v>
      </c>
      <c r="E27" s="159">
        <f t="shared" si="3"/>
        <v>0</v>
      </c>
      <c r="F27" s="448">
        <f>'0054'!F27:G27</f>
        <v>1.18</v>
      </c>
      <c r="G27" s="448"/>
      <c r="H27" s="105">
        <f t="shared" si="4"/>
        <v>0</v>
      </c>
      <c r="I27" s="130">
        <f t="shared" si="0"/>
        <v>0</v>
      </c>
      <c r="N27" s="461" t="s">
        <v>154</v>
      </c>
      <c r="O27" s="461"/>
      <c r="P27" s="530">
        <f t="shared" si="1"/>
        <v>0</v>
      </c>
      <c r="Q27" s="530"/>
      <c r="R27" s="535">
        <v>1</v>
      </c>
      <c r="S27" s="535"/>
      <c r="T27" s="124">
        <f t="shared" si="5"/>
        <v>0</v>
      </c>
      <c r="U27" s="125">
        <f t="shared" si="2"/>
        <v>0</v>
      </c>
    </row>
    <row r="28" spans="1:21" x14ac:dyDescent="0.25">
      <c r="A28" s="575" t="s">
        <v>155</v>
      </c>
      <c r="B28" s="575"/>
      <c r="C28" s="147">
        <v>0</v>
      </c>
      <c r="D28" s="147">
        <v>0</v>
      </c>
      <c r="E28" s="220">
        <f t="shared" si="3"/>
        <v>0</v>
      </c>
      <c r="F28" s="529">
        <f>'0054'!F28:G28</f>
        <v>1.0049999999999999</v>
      </c>
      <c r="G28" s="529"/>
      <c r="H28" s="122">
        <f t="shared" si="4"/>
        <v>0</v>
      </c>
      <c r="I28" s="123">
        <f t="shared" si="0"/>
        <v>0</v>
      </c>
      <c r="N28" s="469" t="s">
        <v>155</v>
      </c>
      <c r="O28" s="469"/>
      <c r="P28" s="530">
        <f t="shared" si="1"/>
        <v>0</v>
      </c>
      <c r="Q28" s="530"/>
      <c r="R28" s="531">
        <v>1</v>
      </c>
      <c r="S28" s="531"/>
      <c r="T28" s="124">
        <f t="shared" si="5"/>
        <v>0</v>
      </c>
      <c r="U28" s="125">
        <f t="shared" si="2"/>
        <v>0</v>
      </c>
    </row>
    <row r="29" spans="1:21" x14ac:dyDescent="0.25">
      <c r="A29" s="573" t="s">
        <v>5</v>
      </c>
      <c r="B29" s="573"/>
      <c r="C29" s="123">
        <f>SUM(C13:C28)</f>
        <v>11</v>
      </c>
      <c r="D29" s="123">
        <f>SUM(D13:D28)</f>
        <v>12</v>
      </c>
      <c r="E29" s="123">
        <f>SUM(E13:E28)</f>
        <v>23</v>
      </c>
      <c r="F29" s="574"/>
      <c r="G29" s="574"/>
      <c r="H29" s="128">
        <f>SUM(H13:H28)</f>
        <v>111.8865</v>
      </c>
      <c r="I29" s="123">
        <f>SUM(I13:I28)</f>
        <v>479654.85000000003</v>
      </c>
      <c r="N29" s="533" t="s">
        <v>5</v>
      </c>
      <c r="O29" s="533"/>
      <c r="P29" s="534">
        <f>SUM(P13:P28)</f>
        <v>23</v>
      </c>
      <c r="Q29" s="534"/>
      <c r="R29" s="521"/>
      <c r="S29" s="521"/>
      <c r="T29" s="129">
        <f>SUM(T13:T28)</f>
        <v>23</v>
      </c>
      <c r="U29" s="125">
        <f>SUM(U13:U28)</f>
        <v>98600</v>
      </c>
    </row>
    <row r="30" spans="1:21" x14ac:dyDescent="0.25">
      <c r="A30" s="28"/>
      <c r="B30" s="28"/>
      <c r="C30" s="130"/>
      <c r="D30" s="130"/>
      <c r="E30" s="130"/>
      <c r="F30" s="29"/>
      <c r="G30" s="29"/>
      <c r="H30" s="105"/>
      <c r="I30" s="130"/>
      <c r="N30" s="35"/>
      <c r="O30" s="35"/>
      <c r="P30" s="31"/>
      <c r="Q30" s="31"/>
      <c r="R30" s="32"/>
      <c r="S30" s="32"/>
      <c r="T30" s="131"/>
      <c r="U30" s="132"/>
    </row>
    <row r="31" spans="1:21" x14ac:dyDescent="0.25">
      <c r="A31" s="209" t="s">
        <v>126</v>
      </c>
      <c r="B31" s="28"/>
      <c r="C31" s="130"/>
      <c r="D31" s="130"/>
      <c r="E31" s="130"/>
      <c r="F31" s="29"/>
      <c r="G31" s="29"/>
      <c r="H31" s="105"/>
      <c r="I31" s="130"/>
      <c r="N31" s="35"/>
      <c r="O31" s="35"/>
      <c r="P31" s="31"/>
      <c r="Q31" s="31"/>
      <c r="R31" s="32"/>
      <c r="S31" s="32"/>
      <c r="T31" s="131"/>
      <c r="U31" s="132"/>
    </row>
    <row r="32" spans="1:21" hidden="1" x14ac:dyDescent="0.25">
      <c r="A32" s="209"/>
      <c r="B32" s="28"/>
      <c r="C32" s="130"/>
      <c r="D32" s="130"/>
      <c r="E32" s="130"/>
      <c r="F32" s="364"/>
      <c r="G32" s="364"/>
      <c r="H32" s="105"/>
      <c r="I32" s="130"/>
      <c r="N32" s="362"/>
      <c r="O32" s="362"/>
      <c r="P32" s="31"/>
      <c r="Q32" s="31"/>
      <c r="R32" s="363"/>
      <c r="S32" s="363"/>
      <c r="T32" s="131"/>
      <c r="U32" s="132"/>
    </row>
    <row r="33" spans="1:21" hidden="1" x14ac:dyDescent="0.25">
      <c r="A33" s="209"/>
      <c r="B33" s="28"/>
      <c r="C33" s="130"/>
      <c r="D33" s="130"/>
      <c r="E33" s="130"/>
      <c r="F33" s="578" t="s">
        <v>386</v>
      </c>
      <c r="G33" s="578"/>
      <c r="H33" s="578"/>
      <c r="I33" s="130"/>
      <c r="N33" s="362"/>
      <c r="O33" s="362"/>
      <c r="P33" s="31"/>
      <c r="Q33" s="31"/>
      <c r="R33" s="363"/>
      <c r="S33" s="363"/>
      <c r="T33" s="131"/>
      <c r="U33" s="132"/>
    </row>
    <row r="34" spans="1:21" hidden="1" x14ac:dyDescent="0.25">
      <c r="A34" s="4"/>
      <c r="B34" s="136"/>
      <c r="C34" s="136"/>
      <c r="D34" s="136"/>
      <c r="E34" s="136"/>
      <c r="F34" s="578"/>
      <c r="G34" s="578"/>
      <c r="H34" s="578"/>
      <c r="I34" s="26" t="s">
        <v>78</v>
      </c>
      <c r="N34" s="473" t="s">
        <v>35</v>
      </c>
      <c r="O34" s="473"/>
      <c r="P34" s="473"/>
      <c r="Q34" s="473"/>
      <c r="R34" s="473"/>
      <c r="S34" s="473"/>
      <c r="T34" s="473"/>
      <c r="U34" s="27" t="s">
        <v>78</v>
      </c>
    </row>
    <row r="35" spans="1:21" hidden="1" x14ac:dyDescent="0.25">
      <c r="A35" s="28"/>
      <c r="B35" s="28"/>
      <c r="C35" s="117" t="s">
        <v>162</v>
      </c>
      <c r="D35" s="117" t="s">
        <v>163</v>
      </c>
      <c r="E35" s="118" t="s">
        <v>8</v>
      </c>
      <c r="F35" s="578"/>
      <c r="G35" s="578"/>
      <c r="H35" s="578"/>
      <c r="I35" s="26" t="s">
        <v>37</v>
      </c>
      <c r="N35" s="35"/>
      <c r="O35" s="35"/>
      <c r="P35" s="31"/>
      <c r="Q35" s="31"/>
      <c r="R35" s="32"/>
      <c r="S35" s="32"/>
      <c r="T35" s="131"/>
      <c r="U35" s="27" t="s">
        <v>37</v>
      </c>
    </row>
    <row r="36" spans="1:21" hidden="1" x14ac:dyDescent="0.25">
      <c r="A36" s="524" t="s">
        <v>66</v>
      </c>
      <c r="B36" s="524"/>
      <c r="C36" s="119" t="s">
        <v>2</v>
      </c>
      <c r="D36" s="119" t="s">
        <v>2</v>
      </c>
      <c r="E36" s="119" t="s">
        <v>2</v>
      </c>
      <c r="F36" s="579"/>
      <c r="G36" s="579"/>
      <c r="H36" s="579"/>
      <c r="I36" s="33" t="s">
        <v>79</v>
      </c>
      <c r="N36" s="525" t="s">
        <v>66</v>
      </c>
      <c r="O36" s="525"/>
      <c r="P36" s="526" t="s">
        <v>24</v>
      </c>
      <c r="Q36" s="526"/>
      <c r="R36" s="526"/>
      <c r="S36" s="526"/>
      <c r="T36" s="526"/>
      <c r="U36" s="21" t="s">
        <v>79</v>
      </c>
    </row>
    <row r="37" spans="1:21" hidden="1" x14ac:dyDescent="0.25">
      <c r="A37" s="527" t="s">
        <v>59</v>
      </c>
      <c r="B37" s="527"/>
      <c r="C37" s="210">
        <v>0</v>
      </c>
      <c r="D37" s="210">
        <v>0</v>
      </c>
      <c r="E37" s="276">
        <f t="shared" ref="E37:E42" si="6">IF(D$43=0,C37*2,C37+D37)</f>
        <v>0</v>
      </c>
      <c r="F37" s="211"/>
      <c r="G37" s="211"/>
      <c r="H37" s="211"/>
      <c r="I37" s="150">
        <f t="shared" ref="I37:I42" si="7">ROUND(ROUND(E37*$C$8,4)*($H$8),2)</f>
        <v>0</v>
      </c>
      <c r="N37" s="528" t="s">
        <v>59</v>
      </c>
      <c r="O37" s="528"/>
      <c r="P37" s="470">
        <f t="shared" ref="P37:P42" si="8">IF($H$115=1,E37,0)</f>
        <v>0</v>
      </c>
      <c r="Q37" s="470"/>
      <c r="R37" s="470"/>
      <c r="S37" s="470"/>
      <c r="T37" s="470"/>
      <c r="U37" s="127">
        <f t="shared" ref="U37:U42" si="9">ROUND(ROUND(P37*$C$8,4)*($H$8),0)</f>
        <v>0</v>
      </c>
    </row>
    <row r="38" spans="1:21" hidden="1" x14ac:dyDescent="0.25">
      <c r="A38" s="519" t="s">
        <v>60</v>
      </c>
      <c r="B38" s="519"/>
      <c r="C38" s="213">
        <v>0</v>
      </c>
      <c r="D38" s="213">
        <v>0</v>
      </c>
      <c r="E38" s="159">
        <f t="shared" si="6"/>
        <v>0</v>
      </c>
      <c r="F38" s="214"/>
      <c r="G38" s="214"/>
      <c r="H38" s="214"/>
      <c r="I38" s="130">
        <f t="shared" si="7"/>
        <v>0</v>
      </c>
      <c r="N38" s="476" t="s">
        <v>60</v>
      </c>
      <c r="O38" s="476"/>
      <c r="P38" s="470">
        <f t="shared" si="8"/>
        <v>0</v>
      </c>
      <c r="Q38" s="470"/>
      <c r="R38" s="470"/>
      <c r="S38" s="470"/>
      <c r="T38" s="470"/>
      <c r="U38" s="127">
        <f t="shared" si="9"/>
        <v>0</v>
      </c>
    </row>
    <row r="39" spans="1:21" hidden="1" x14ac:dyDescent="0.25">
      <c r="A39" s="522" t="s">
        <v>61</v>
      </c>
      <c r="B39" s="522"/>
      <c r="C39" s="213">
        <v>0</v>
      </c>
      <c r="D39" s="213">
        <v>0</v>
      </c>
      <c r="E39" s="159">
        <f t="shared" si="6"/>
        <v>0</v>
      </c>
      <c r="F39" s="214"/>
      <c r="G39" s="214"/>
      <c r="H39" s="214"/>
      <c r="I39" s="130">
        <f t="shared" si="7"/>
        <v>0</v>
      </c>
      <c r="N39" s="523" t="s">
        <v>61</v>
      </c>
      <c r="O39" s="523"/>
      <c r="P39" s="470">
        <f t="shared" si="8"/>
        <v>0</v>
      </c>
      <c r="Q39" s="470"/>
      <c r="R39" s="470"/>
      <c r="S39" s="470"/>
      <c r="T39" s="470"/>
      <c r="U39" s="127">
        <f t="shared" si="9"/>
        <v>0</v>
      </c>
    </row>
    <row r="40" spans="1:21" hidden="1" x14ac:dyDescent="0.25">
      <c r="A40" s="519" t="s">
        <v>62</v>
      </c>
      <c r="B40" s="519"/>
      <c r="C40" s="213">
        <v>0</v>
      </c>
      <c r="D40" s="213">
        <v>0</v>
      </c>
      <c r="E40" s="159">
        <f t="shared" si="6"/>
        <v>0</v>
      </c>
      <c r="F40" s="214"/>
      <c r="G40" s="214"/>
      <c r="H40" s="214"/>
      <c r="I40" s="130">
        <f t="shared" si="7"/>
        <v>0</v>
      </c>
      <c r="N40" s="476" t="s">
        <v>62</v>
      </c>
      <c r="O40" s="476"/>
      <c r="P40" s="470">
        <f t="shared" si="8"/>
        <v>0</v>
      </c>
      <c r="Q40" s="470"/>
      <c r="R40" s="470"/>
      <c r="S40" s="470"/>
      <c r="T40" s="470"/>
      <c r="U40" s="127">
        <f t="shared" si="9"/>
        <v>0</v>
      </c>
    </row>
    <row r="41" spans="1:21" hidden="1" x14ac:dyDescent="0.25">
      <c r="A41" s="519" t="s">
        <v>63</v>
      </c>
      <c r="B41" s="519"/>
      <c r="C41" s="213">
        <v>0</v>
      </c>
      <c r="D41" s="213">
        <v>0</v>
      </c>
      <c r="E41" s="159">
        <f t="shared" si="6"/>
        <v>0</v>
      </c>
      <c r="F41" s="214"/>
      <c r="G41" s="214"/>
      <c r="H41" s="214"/>
      <c r="I41" s="130">
        <f t="shared" si="7"/>
        <v>0</v>
      </c>
      <c r="N41" s="476" t="s">
        <v>63</v>
      </c>
      <c r="O41" s="476"/>
      <c r="P41" s="470">
        <f t="shared" si="8"/>
        <v>0</v>
      </c>
      <c r="Q41" s="470"/>
      <c r="R41" s="470"/>
      <c r="S41" s="470"/>
      <c r="T41" s="470"/>
      <c r="U41" s="127">
        <f t="shared" si="9"/>
        <v>0</v>
      </c>
    </row>
    <row r="42" spans="1:21" hidden="1" x14ac:dyDescent="0.25">
      <c r="A42" s="519" t="s">
        <v>55</v>
      </c>
      <c r="B42" s="519"/>
      <c r="C42" s="212">
        <v>0</v>
      </c>
      <c r="D42" s="212">
        <v>0</v>
      </c>
      <c r="E42" s="220">
        <f t="shared" si="6"/>
        <v>0</v>
      </c>
      <c r="F42" s="214"/>
      <c r="G42" s="214"/>
      <c r="H42" s="214"/>
      <c r="I42" s="123">
        <f t="shared" si="7"/>
        <v>0</v>
      </c>
      <c r="N42" s="469" t="s">
        <v>55</v>
      </c>
      <c r="O42" s="469"/>
      <c r="P42" s="470">
        <f t="shared" si="8"/>
        <v>0</v>
      </c>
      <c r="Q42" s="470"/>
      <c r="R42" s="470"/>
      <c r="S42" s="470"/>
      <c r="T42" s="470"/>
      <c r="U42" s="127">
        <f t="shared" si="9"/>
        <v>0</v>
      </c>
    </row>
    <row r="43" spans="1:21" hidden="1" x14ac:dyDescent="0.25">
      <c r="A43" s="64"/>
      <c r="B43" s="137" t="s">
        <v>164</v>
      </c>
      <c r="C43" s="126">
        <f>SUM(C37:C42)</f>
        <v>0</v>
      </c>
      <c r="D43" s="126">
        <f>SUM(D37:D42)</f>
        <v>0</v>
      </c>
      <c r="E43" s="126">
        <f>SUM(E37:E42)</f>
        <v>0</v>
      </c>
      <c r="F43" s="34"/>
      <c r="G43" s="138"/>
      <c r="H43" s="139" t="s">
        <v>166</v>
      </c>
      <c r="I43" s="126">
        <f>SUM(I37:I42)</f>
        <v>0</v>
      </c>
      <c r="N43" s="520" t="s">
        <v>57</v>
      </c>
      <c r="O43" s="520"/>
      <c r="P43" s="520"/>
      <c r="Q43" s="520"/>
      <c r="R43" s="36">
        <f>SUM(P37:R42)</f>
        <v>0</v>
      </c>
      <c r="S43" s="521" t="s">
        <v>68</v>
      </c>
      <c r="T43" s="521"/>
      <c r="U43" s="132">
        <f>SUM(U37:U42)</f>
        <v>0</v>
      </c>
    </row>
    <row r="44" spans="1:21" ht="16.5" hidden="1" thickBot="1" x14ac:dyDescent="0.3">
      <c r="A44" s="64"/>
      <c r="B44" s="137"/>
      <c r="C44" s="130"/>
      <c r="D44" s="130"/>
      <c r="E44" s="150"/>
      <c r="F44" s="34"/>
      <c r="G44" s="138"/>
      <c r="H44" s="139"/>
      <c r="I44" s="130"/>
      <c r="N44" s="35"/>
      <c r="O44" s="35"/>
      <c r="P44" s="35"/>
      <c r="Q44" s="35"/>
      <c r="R44" s="36"/>
      <c r="S44" s="32"/>
      <c r="T44" s="32"/>
      <c r="U44" s="132"/>
    </row>
    <row r="45" spans="1:21" ht="16.5" hidden="1" thickBot="1" x14ac:dyDescent="0.3">
      <c r="A45" s="64"/>
      <c r="B45" s="137" t="s">
        <v>165</v>
      </c>
      <c r="C45" s="64"/>
      <c r="D45" s="64"/>
      <c r="E45" s="215">
        <f>H29+E43</f>
        <v>111.8865</v>
      </c>
      <c r="F45" s="37"/>
      <c r="G45" s="138"/>
      <c r="H45" s="139" t="s">
        <v>167</v>
      </c>
      <c r="I45" s="123">
        <f>SUM(I43,I29)</f>
        <v>479654.85000000003</v>
      </c>
      <c r="N45" s="520" t="s">
        <v>58</v>
      </c>
      <c r="O45" s="520"/>
      <c r="P45" s="520"/>
      <c r="Q45" s="520"/>
      <c r="R45" s="38">
        <f>R43+T29</f>
        <v>23</v>
      </c>
      <c r="S45" s="521" t="s">
        <v>56</v>
      </c>
      <c r="T45" s="521"/>
      <c r="U45" s="140">
        <f>SUM(U43,U29)</f>
        <v>98600</v>
      </c>
    </row>
    <row r="46" spans="1:21" x14ac:dyDescent="0.25">
      <c r="A46" s="28"/>
      <c r="B46" s="28"/>
      <c r="C46" s="28"/>
      <c r="D46" s="28"/>
      <c r="E46" s="28"/>
      <c r="F46" s="37"/>
      <c r="G46" s="141"/>
      <c r="H46" s="141"/>
      <c r="I46" s="130"/>
      <c r="N46" s="35"/>
      <c r="O46" s="35"/>
      <c r="P46" s="35"/>
      <c r="Q46" s="35"/>
      <c r="R46" s="38"/>
      <c r="S46" s="32"/>
      <c r="T46" s="32"/>
      <c r="U46" s="132"/>
    </row>
    <row r="47" spans="1:21" x14ac:dyDescent="0.25">
      <c r="A47" s="28"/>
      <c r="B47" s="28"/>
      <c r="C47" s="28"/>
      <c r="D47" s="28"/>
      <c r="E47" s="28"/>
      <c r="F47" s="37"/>
      <c r="G47" s="141"/>
      <c r="H47" s="141"/>
      <c r="I47" s="130"/>
      <c r="N47" s="35"/>
      <c r="O47" s="35"/>
      <c r="P47" s="35"/>
      <c r="Q47" s="35"/>
      <c r="R47" s="38"/>
      <c r="S47" s="32"/>
      <c r="T47" s="32"/>
      <c r="U47" s="132"/>
    </row>
    <row r="48" spans="1:21" x14ac:dyDescent="0.25">
      <c r="A48" s="28"/>
      <c r="B48" s="28"/>
      <c r="C48" s="117" t="s">
        <v>162</v>
      </c>
      <c r="D48" s="117" t="s">
        <v>163</v>
      </c>
      <c r="E48" s="118" t="s">
        <v>8</v>
      </c>
      <c r="F48" s="142" t="s">
        <v>168</v>
      </c>
      <c r="G48" s="143" t="s">
        <v>170</v>
      </c>
      <c r="H48" s="144" t="s">
        <v>171</v>
      </c>
      <c r="I48" s="130"/>
      <c r="N48" s="35"/>
      <c r="O48" s="35"/>
      <c r="P48" s="35"/>
      <c r="Q48" s="35"/>
      <c r="R48" s="38"/>
      <c r="S48" s="32"/>
      <c r="T48" s="32"/>
      <c r="U48" s="132"/>
    </row>
    <row r="49" spans="1:21" x14ac:dyDescent="0.25">
      <c r="A49" s="39" t="s">
        <v>103</v>
      </c>
      <c r="B49" s="39"/>
      <c r="C49" s="119" t="s">
        <v>2</v>
      </c>
      <c r="D49" s="119" t="s">
        <v>2</v>
      </c>
      <c r="E49" s="119" t="s">
        <v>2</v>
      </c>
      <c r="F49" s="121" t="s">
        <v>169</v>
      </c>
      <c r="G49" s="77" t="s">
        <v>169</v>
      </c>
      <c r="H49" s="145" t="s">
        <v>172</v>
      </c>
      <c r="I49" s="39"/>
      <c r="N49" s="469" t="s">
        <v>103</v>
      </c>
      <c r="O49" s="469"/>
      <c r="P49" s="514" t="s">
        <v>2</v>
      </c>
      <c r="Q49" s="514"/>
      <c r="R49" s="40" t="s">
        <v>25</v>
      </c>
      <c r="S49" s="78" t="s">
        <v>26</v>
      </c>
      <c r="T49" s="146" t="s">
        <v>27</v>
      </c>
      <c r="U49" s="40"/>
    </row>
    <row r="50" spans="1:21" x14ac:dyDescent="0.25">
      <c r="A50" s="515" t="s">
        <v>127</v>
      </c>
      <c r="B50" s="515"/>
      <c r="C50" s="206">
        <v>0</v>
      </c>
      <c r="D50" s="206">
        <v>0</v>
      </c>
      <c r="E50" s="159">
        <f>IF(D$59=0,C50*2,C50+D50)</f>
        <v>0</v>
      </c>
      <c r="F50" s="41" t="s">
        <v>21</v>
      </c>
      <c r="G50" s="54">
        <v>251</v>
      </c>
      <c r="H50" s="328">
        <f>'0054'!H50</f>
        <v>1047</v>
      </c>
      <c r="I50" s="130">
        <f>ROUND(E50*H50,2)</f>
        <v>0</v>
      </c>
      <c r="N50" s="517" t="s">
        <v>28</v>
      </c>
      <c r="O50" s="517"/>
      <c r="P50" s="518"/>
      <c r="Q50" s="518"/>
      <c r="R50" s="43" t="s">
        <v>21</v>
      </c>
      <c r="S50" s="44">
        <v>251</v>
      </c>
      <c r="T50" s="148">
        <f>H50</f>
        <v>1047</v>
      </c>
      <c r="U50" s="149">
        <f>ROUND(P50*T50,0)</f>
        <v>0</v>
      </c>
    </row>
    <row r="51" spans="1:21" x14ac:dyDescent="0.25">
      <c r="A51" s="516"/>
      <c r="B51" s="516"/>
      <c r="C51" s="206">
        <v>0</v>
      </c>
      <c r="D51" s="206">
        <v>0</v>
      </c>
      <c r="E51" s="159">
        <f t="shared" ref="E51:E58" si="10">IF(D$59=0,C51*2,C51+D51)</f>
        <v>0</v>
      </c>
      <c r="F51" s="54" t="s">
        <v>21</v>
      </c>
      <c r="G51" s="54">
        <v>252</v>
      </c>
      <c r="H51" s="328">
        <f>'0054'!H51</f>
        <v>3380</v>
      </c>
      <c r="I51" s="130">
        <f t="shared" ref="I51:I58" si="11">ROUND(E51*H51,2)</f>
        <v>0</v>
      </c>
      <c r="N51" s="517"/>
      <c r="O51" s="517"/>
      <c r="P51" s="511"/>
      <c r="Q51" s="511"/>
      <c r="R51" s="44" t="s">
        <v>21</v>
      </c>
      <c r="S51" s="44">
        <v>252</v>
      </c>
      <c r="T51" s="148">
        <f t="shared" ref="T51:T58" si="12">H51</f>
        <v>3380</v>
      </c>
      <c r="U51" s="149">
        <f t="shared" ref="U51:U58" si="13">ROUND(P51*T51,0)</f>
        <v>0</v>
      </c>
    </row>
    <row r="52" spans="1:21" x14ac:dyDescent="0.25">
      <c r="A52" s="516"/>
      <c r="B52" s="516"/>
      <c r="C52" s="206">
        <v>0</v>
      </c>
      <c r="D52" s="206">
        <v>0</v>
      </c>
      <c r="E52" s="159">
        <f t="shared" si="10"/>
        <v>0</v>
      </c>
      <c r="F52" s="54" t="s">
        <v>21</v>
      </c>
      <c r="G52" s="54">
        <v>253</v>
      </c>
      <c r="H52" s="328">
        <f>'0054'!H52</f>
        <v>6896</v>
      </c>
      <c r="I52" s="130">
        <f t="shared" si="11"/>
        <v>0</v>
      </c>
      <c r="N52" s="517"/>
      <c r="O52" s="517"/>
      <c r="P52" s="511"/>
      <c r="Q52" s="511"/>
      <c r="R52" s="44" t="s">
        <v>21</v>
      </c>
      <c r="S52" s="44">
        <v>253</v>
      </c>
      <c r="T52" s="148">
        <f t="shared" si="12"/>
        <v>6896</v>
      </c>
      <c r="U52" s="149">
        <f t="shared" si="13"/>
        <v>0</v>
      </c>
    </row>
    <row r="53" spans="1:21" x14ac:dyDescent="0.25">
      <c r="A53" s="516"/>
      <c r="B53" s="516"/>
      <c r="C53" s="206">
        <v>0</v>
      </c>
      <c r="D53" s="206">
        <v>0</v>
      </c>
      <c r="E53" s="159">
        <f t="shared" si="10"/>
        <v>0</v>
      </c>
      <c r="F53" s="153" t="s">
        <v>14</v>
      </c>
      <c r="G53" s="54">
        <v>251</v>
      </c>
      <c r="H53" s="328">
        <f>'0054'!H53</f>
        <v>1173</v>
      </c>
      <c r="I53" s="130">
        <f t="shared" si="11"/>
        <v>0</v>
      </c>
      <c r="N53" s="517"/>
      <c r="O53" s="517"/>
      <c r="P53" s="511"/>
      <c r="Q53" s="511"/>
      <c r="R53" s="46" t="s">
        <v>14</v>
      </c>
      <c r="S53" s="44">
        <v>251</v>
      </c>
      <c r="T53" s="148">
        <f t="shared" si="12"/>
        <v>1173</v>
      </c>
      <c r="U53" s="149">
        <f t="shared" si="13"/>
        <v>0</v>
      </c>
    </row>
    <row r="54" spans="1:21" x14ac:dyDescent="0.25">
      <c r="A54" s="516"/>
      <c r="B54" s="516"/>
      <c r="C54" s="206">
        <v>0</v>
      </c>
      <c r="D54" s="206">
        <v>0</v>
      </c>
      <c r="E54" s="159">
        <f t="shared" si="10"/>
        <v>0</v>
      </c>
      <c r="F54" s="153" t="s">
        <v>14</v>
      </c>
      <c r="G54" s="54">
        <v>252</v>
      </c>
      <c r="H54" s="328">
        <f>'0054'!H54</f>
        <v>3506</v>
      </c>
      <c r="I54" s="130">
        <f t="shared" si="11"/>
        <v>0</v>
      </c>
      <c r="N54" s="517"/>
      <c r="O54" s="517"/>
      <c r="P54" s="511"/>
      <c r="Q54" s="511"/>
      <c r="R54" s="46" t="s">
        <v>14</v>
      </c>
      <c r="S54" s="44">
        <v>252</v>
      </c>
      <c r="T54" s="148">
        <f t="shared" si="12"/>
        <v>3506</v>
      </c>
      <c r="U54" s="149">
        <f t="shared" si="13"/>
        <v>0</v>
      </c>
    </row>
    <row r="55" spans="1:21" x14ac:dyDescent="0.25">
      <c r="A55" s="516"/>
      <c r="B55" s="516"/>
      <c r="C55" s="206">
        <v>0</v>
      </c>
      <c r="D55" s="206">
        <v>0</v>
      </c>
      <c r="E55" s="159">
        <f t="shared" si="10"/>
        <v>0</v>
      </c>
      <c r="F55" s="153" t="s">
        <v>14</v>
      </c>
      <c r="G55" s="54">
        <v>253</v>
      </c>
      <c r="H55" s="328">
        <f>'0054'!H55</f>
        <v>7023</v>
      </c>
      <c r="I55" s="130">
        <f t="shared" si="11"/>
        <v>0</v>
      </c>
      <c r="N55" s="517"/>
      <c r="O55" s="517"/>
      <c r="P55" s="511"/>
      <c r="Q55" s="511"/>
      <c r="R55" s="46" t="s">
        <v>14</v>
      </c>
      <c r="S55" s="44">
        <v>253</v>
      </c>
      <c r="T55" s="148">
        <f t="shared" si="12"/>
        <v>7023</v>
      </c>
      <c r="U55" s="149">
        <f t="shared" si="13"/>
        <v>0</v>
      </c>
    </row>
    <row r="56" spans="1:21" x14ac:dyDescent="0.25">
      <c r="A56" s="516"/>
      <c r="B56" s="516"/>
      <c r="C56" s="206">
        <v>0</v>
      </c>
      <c r="D56" s="206">
        <v>0</v>
      </c>
      <c r="E56" s="159">
        <f t="shared" si="10"/>
        <v>0</v>
      </c>
      <c r="F56" s="153" t="s">
        <v>15</v>
      </c>
      <c r="G56" s="54">
        <v>251</v>
      </c>
      <c r="H56" s="328">
        <f>'0054'!H56</f>
        <v>835</v>
      </c>
      <c r="I56" s="130">
        <f t="shared" si="11"/>
        <v>0</v>
      </c>
      <c r="N56" s="517"/>
      <c r="O56" s="517"/>
      <c r="P56" s="511"/>
      <c r="Q56" s="511"/>
      <c r="R56" s="46" t="s">
        <v>15</v>
      </c>
      <c r="S56" s="44">
        <v>251</v>
      </c>
      <c r="T56" s="148">
        <f t="shared" si="12"/>
        <v>835</v>
      </c>
      <c r="U56" s="149">
        <f t="shared" si="13"/>
        <v>0</v>
      </c>
    </row>
    <row r="57" spans="1:21" x14ac:dyDescent="0.25">
      <c r="A57" s="516"/>
      <c r="B57" s="516"/>
      <c r="C57" s="206">
        <v>0</v>
      </c>
      <c r="D57" s="206">
        <v>0</v>
      </c>
      <c r="E57" s="159">
        <f t="shared" si="10"/>
        <v>0</v>
      </c>
      <c r="F57" s="153" t="s">
        <v>15</v>
      </c>
      <c r="G57" s="54">
        <v>252</v>
      </c>
      <c r="H57" s="328">
        <f>'0054'!H57</f>
        <v>3168</v>
      </c>
      <c r="I57" s="130">
        <f t="shared" si="11"/>
        <v>0</v>
      </c>
      <c r="N57" s="517"/>
      <c r="O57" s="517"/>
      <c r="P57" s="511"/>
      <c r="Q57" s="511"/>
      <c r="R57" s="46" t="s">
        <v>15</v>
      </c>
      <c r="S57" s="44">
        <v>252</v>
      </c>
      <c r="T57" s="148">
        <f t="shared" si="12"/>
        <v>3168</v>
      </c>
      <c r="U57" s="149">
        <f t="shared" si="13"/>
        <v>0</v>
      </c>
    </row>
    <row r="58" spans="1:21" ht="16.5" thickBot="1" x14ac:dyDescent="0.3">
      <c r="A58" s="516"/>
      <c r="B58" s="516"/>
      <c r="C58" s="206">
        <v>0</v>
      </c>
      <c r="D58" s="206">
        <v>0</v>
      </c>
      <c r="E58" s="159">
        <f t="shared" si="10"/>
        <v>0</v>
      </c>
      <c r="F58" s="153" t="s">
        <v>15</v>
      </c>
      <c r="G58" s="54">
        <v>253</v>
      </c>
      <c r="H58" s="328">
        <f>'0054'!H58</f>
        <v>6685</v>
      </c>
      <c r="I58" s="130">
        <f t="shared" si="11"/>
        <v>0</v>
      </c>
      <c r="N58" s="517"/>
      <c r="O58" s="517"/>
      <c r="P58" s="512"/>
      <c r="Q58" s="512"/>
      <c r="R58" s="46" t="s">
        <v>15</v>
      </c>
      <c r="S58" s="44">
        <v>253</v>
      </c>
      <c r="T58" s="148">
        <f t="shared" si="12"/>
        <v>6685</v>
      </c>
      <c r="U58" s="151">
        <f t="shared" si="13"/>
        <v>0</v>
      </c>
    </row>
    <row r="59" spans="1:21" ht="16.5" thickBot="1" x14ac:dyDescent="0.3">
      <c r="A59" s="465" t="s">
        <v>16</v>
      </c>
      <c r="B59" s="465"/>
      <c r="C59" s="126">
        <f>SUM(C50:C58)</f>
        <v>0</v>
      </c>
      <c r="D59" s="126">
        <f>SUM(D50:D58)</f>
        <v>0</v>
      </c>
      <c r="E59" s="126">
        <f>SUM(E50:E58)</f>
        <v>0</v>
      </c>
      <c r="F59" s="465" t="s">
        <v>81</v>
      </c>
      <c r="G59" s="465"/>
      <c r="H59" s="465"/>
      <c r="I59" s="126">
        <f>SUM(I50:I58)</f>
        <v>0</v>
      </c>
      <c r="N59" s="464" t="s">
        <v>16</v>
      </c>
      <c r="O59" s="464"/>
      <c r="P59" s="513">
        <f>SUM(P50:P58)</f>
        <v>0</v>
      </c>
      <c r="Q59" s="513"/>
      <c r="R59" s="464" t="s">
        <v>81</v>
      </c>
      <c r="S59" s="464"/>
      <c r="T59" s="464"/>
      <c r="U59" s="140">
        <f>SUM(U50:U58)</f>
        <v>0</v>
      </c>
    </row>
    <row r="60" spans="1:21" x14ac:dyDescent="0.25">
      <c r="A60" s="481"/>
      <c r="B60" s="481"/>
      <c r="C60" s="481"/>
      <c r="D60" s="481"/>
      <c r="E60" s="481"/>
      <c r="F60" s="481"/>
      <c r="G60" s="481"/>
      <c r="H60" s="481"/>
      <c r="I60" s="481"/>
      <c r="N60" s="471"/>
      <c r="O60" s="471"/>
      <c r="P60" s="471"/>
      <c r="Q60" s="471"/>
      <c r="R60" s="471"/>
      <c r="S60" s="471"/>
      <c r="T60" s="471"/>
      <c r="U60" s="471"/>
    </row>
    <row r="61" spans="1:21" x14ac:dyDescent="0.25">
      <c r="A61" s="509" t="s">
        <v>175</v>
      </c>
      <c r="B61" s="458"/>
      <c r="C61" s="458"/>
      <c r="D61" s="458"/>
      <c r="E61" s="458"/>
      <c r="F61" s="458"/>
      <c r="G61" s="458"/>
      <c r="H61" s="458"/>
      <c r="I61" s="458"/>
      <c r="N61" s="461" t="s">
        <v>104</v>
      </c>
      <c r="O61" s="461"/>
      <c r="P61" s="461"/>
      <c r="Q61" s="461"/>
      <c r="R61" s="461"/>
      <c r="S61" s="461"/>
      <c r="T61" s="461"/>
      <c r="U61" s="461"/>
    </row>
    <row r="62" spans="1:21" x14ac:dyDescent="0.25">
      <c r="A62" s="509" t="s">
        <v>177</v>
      </c>
      <c r="B62" s="458"/>
      <c r="C62" s="152">
        <f>E29</f>
        <v>23</v>
      </c>
      <c r="D62" s="576" t="s">
        <v>174</v>
      </c>
      <c r="E62" s="576"/>
      <c r="F62" s="576"/>
      <c r="G62" s="576"/>
      <c r="H62" s="331">
        <f>'0054'!H62</f>
        <v>186422.85</v>
      </c>
      <c r="I62" s="155"/>
      <c r="N62" s="510" t="s">
        <v>173</v>
      </c>
      <c r="O62" s="461"/>
      <c r="P62" s="47">
        <f>P29</f>
        <v>23</v>
      </c>
      <c r="Q62" s="507" t="s">
        <v>83</v>
      </c>
      <c r="R62" s="507"/>
      <c r="S62" s="507"/>
      <c r="T62" s="508">
        <f>H62</f>
        <v>186422.85</v>
      </c>
      <c r="U62" s="508"/>
    </row>
    <row r="63" spans="1:21" x14ac:dyDescent="0.25">
      <c r="B63" s="91"/>
      <c r="G63" s="48" t="s">
        <v>13</v>
      </c>
      <c r="H63" s="156">
        <f>ROUND(C62/H62,6)</f>
        <v>1.2300000000000001E-4</v>
      </c>
      <c r="I63" s="157"/>
      <c r="N63" s="461" t="s">
        <v>19</v>
      </c>
      <c r="O63" s="461"/>
      <c r="P63" s="461"/>
      <c r="Q63" s="461"/>
      <c r="R63" s="461"/>
      <c r="S63" s="461"/>
      <c r="T63" s="505">
        <f>ROUND(P62/T62,6)</f>
        <v>1.2300000000000001E-4</v>
      </c>
      <c r="U63" s="505"/>
    </row>
    <row r="64" spans="1:21" x14ac:dyDescent="0.25">
      <c r="A64" s="509" t="s">
        <v>176</v>
      </c>
      <c r="B64" s="458"/>
      <c r="C64" s="458"/>
      <c r="D64" s="458"/>
      <c r="E64" s="458"/>
      <c r="F64" s="458"/>
      <c r="G64" s="458"/>
      <c r="H64" s="458"/>
      <c r="I64" s="458"/>
      <c r="N64" s="461" t="s">
        <v>105</v>
      </c>
      <c r="O64" s="461"/>
      <c r="P64" s="461"/>
      <c r="Q64" s="461"/>
      <c r="R64" s="461"/>
      <c r="S64" s="461"/>
      <c r="T64" s="461"/>
      <c r="U64" s="461"/>
    </row>
    <row r="65" spans="1:21" x14ac:dyDescent="0.25">
      <c r="A65" s="509" t="s">
        <v>178</v>
      </c>
      <c r="B65" s="458"/>
      <c r="C65" s="152">
        <f>E45</f>
        <v>111.8865</v>
      </c>
      <c r="D65" s="576" t="s">
        <v>179</v>
      </c>
      <c r="E65" s="576"/>
      <c r="F65" s="576"/>
      <c r="G65" s="576"/>
      <c r="H65" s="220">
        <f>'0054'!H65</f>
        <v>204954.58</v>
      </c>
      <c r="I65" s="159"/>
      <c r="N65" s="461" t="s">
        <v>85</v>
      </c>
      <c r="O65" s="461"/>
      <c r="P65" s="49">
        <f>R45</f>
        <v>23</v>
      </c>
      <c r="Q65" s="507" t="s">
        <v>84</v>
      </c>
      <c r="R65" s="507"/>
      <c r="S65" s="507"/>
      <c r="T65" s="508">
        <f>H65</f>
        <v>204954.58</v>
      </c>
      <c r="U65" s="508"/>
    </row>
    <row r="66" spans="1:21" s="39" customFormat="1" x14ac:dyDescent="0.25">
      <c r="A66" s="160"/>
      <c r="G66" s="50" t="s">
        <v>13</v>
      </c>
      <c r="H66" s="161">
        <f>ROUND(C65/H65,6)</f>
        <v>5.4600000000000004E-4</v>
      </c>
      <c r="I66" s="161"/>
      <c r="N66" s="469" t="s">
        <v>20</v>
      </c>
      <c r="O66" s="469"/>
      <c r="P66" s="469"/>
      <c r="Q66" s="469"/>
      <c r="R66" s="469"/>
      <c r="S66" s="469"/>
      <c r="T66" s="503">
        <f>ROUND(P65/T65,6)</f>
        <v>1.12E-4</v>
      </c>
      <c r="U66" s="503"/>
    </row>
    <row r="67" spans="1:21" s="64" customFormat="1" x14ac:dyDescent="0.25">
      <c r="A67" s="136"/>
      <c r="G67" s="48"/>
      <c r="H67" s="162"/>
      <c r="I67" s="162"/>
      <c r="N67" s="163"/>
      <c r="O67" s="163"/>
      <c r="P67" s="163"/>
      <c r="Q67" s="163"/>
      <c r="R67" s="164"/>
      <c r="S67" s="163"/>
      <c r="T67" s="165"/>
      <c r="U67" s="166"/>
    </row>
    <row r="68" spans="1:21" x14ac:dyDescent="0.25">
      <c r="A68" s="458" t="s">
        <v>100</v>
      </c>
      <c r="B68" s="458"/>
      <c r="C68" s="458"/>
      <c r="D68" s="91"/>
      <c r="E68" s="74" t="s">
        <v>3</v>
      </c>
      <c r="F68" s="174">
        <f>'0054'!F68</f>
        <v>35355377</v>
      </c>
      <c r="G68" s="41" t="s">
        <v>6</v>
      </c>
      <c r="H68" s="167">
        <f>H63</f>
        <v>1.2300000000000001E-4</v>
      </c>
      <c r="I68" s="130">
        <f>ROUND(F68*H68,2)</f>
        <v>4348.71</v>
      </c>
      <c r="N68" s="461" t="s">
        <v>100</v>
      </c>
      <c r="O68" s="461"/>
      <c r="P68" s="461"/>
      <c r="Q68" s="52" t="s">
        <v>3</v>
      </c>
      <c r="R68" s="168">
        <f>F68</f>
        <v>35355377</v>
      </c>
      <c r="S68" s="43" t="s">
        <v>6</v>
      </c>
      <c r="T68" s="169">
        <f>T63</f>
        <v>1.2300000000000001E-4</v>
      </c>
      <c r="U68" s="125">
        <f>ROUND(R68*T68,0)</f>
        <v>4349</v>
      </c>
    </row>
    <row r="69" spans="1:21" x14ac:dyDescent="0.25">
      <c r="A69" s="571" t="s">
        <v>119</v>
      </c>
      <c r="B69" s="458"/>
      <c r="C69" s="458"/>
      <c r="D69" s="91"/>
      <c r="E69" s="74"/>
      <c r="F69" s="174"/>
      <c r="G69" s="41"/>
      <c r="H69" s="167"/>
      <c r="I69" s="130"/>
      <c r="N69" s="461" t="s">
        <v>99</v>
      </c>
      <c r="O69" s="461"/>
      <c r="P69" s="461"/>
      <c r="Q69" s="170"/>
      <c r="R69" s="170"/>
      <c r="S69" s="170"/>
      <c r="T69" s="170"/>
      <c r="U69" s="170"/>
    </row>
    <row r="70" spans="1:21" x14ac:dyDescent="0.25">
      <c r="A70" s="570" t="s">
        <v>180</v>
      </c>
      <c r="B70" s="458"/>
      <c r="C70" s="458"/>
      <c r="D70" s="91"/>
      <c r="E70" s="74" t="s">
        <v>3</v>
      </c>
      <c r="F70" s="174">
        <f>'0054'!F70</f>
        <v>0</v>
      </c>
      <c r="G70" s="41" t="s">
        <v>6</v>
      </c>
      <c r="H70" s="167">
        <f>H63</f>
        <v>1.2300000000000001E-4</v>
      </c>
      <c r="I70" s="130">
        <f>ROUND(F70*H70,2)</f>
        <v>0</v>
      </c>
      <c r="N70" s="53"/>
      <c r="O70" s="53"/>
      <c r="P70" s="53"/>
      <c r="Q70" s="52" t="s">
        <v>3</v>
      </c>
      <c r="R70" s="168">
        <f>F70</f>
        <v>0</v>
      </c>
      <c r="S70" s="43" t="s">
        <v>6</v>
      </c>
      <c r="T70" s="169">
        <f>T63</f>
        <v>1.2300000000000001E-4</v>
      </c>
      <c r="U70" s="125">
        <f>ROUND(R70*T70,0)</f>
        <v>0</v>
      </c>
    </row>
    <row r="71" spans="1:21" x14ac:dyDescent="0.25">
      <c r="A71" s="458" t="s">
        <v>98</v>
      </c>
      <c r="B71" s="458"/>
      <c r="C71" s="458"/>
      <c r="D71" s="91"/>
      <c r="E71" s="74" t="s">
        <v>128</v>
      </c>
      <c r="F71" s="174">
        <f>'0054'!F71</f>
        <v>3088857</v>
      </c>
      <c r="G71" s="41" t="s">
        <v>6</v>
      </c>
      <c r="H71" s="167">
        <f>H63</f>
        <v>1.2300000000000001E-4</v>
      </c>
      <c r="I71" s="130">
        <f>ROUND(F71*H71,2)</f>
        <v>379.93</v>
      </c>
      <c r="N71" s="461" t="s">
        <v>98</v>
      </c>
      <c r="O71" s="461"/>
      <c r="P71" s="461"/>
      <c r="Q71" s="52" t="s">
        <v>86</v>
      </c>
      <c r="R71" s="168">
        <f>F71</f>
        <v>3088857</v>
      </c>
      <c r="S71" s="43" t="s">
        <v>6</v>
      </c>
      <c r="T71" s="169">
        <f>T63</f>
        <v>1.2300000000000001E-4</v>
      </c>
      <c r="U71" s="125">
        <f>ROUND(R71*T71,0)</f>
        <v>380</v>
      </c>
    </row>
    <row r="72" spans="1:21" x14ac:dyDescent="0.25">
      <c r="A72" s="458" t="s">
        <v>97</v>
      </c>
      <c r="B72" s="458"/>
      <c r="C72" s="458"/>
      <c r="D72" s="91"/>
      <c r="E72" s="74" t="s">
        <v>3</v>
      </c>
      <c r="F72" s="174">
        <f>'0054'!F72</f>
        <v>4226978</v>
      </c>
      <c r="G72" s="41" t="s">
        <v>6</v>
      </c>
      <c r="H72" s="167">
        <f>H63</f>
        <v>1.2300000000000001E-4</v>
      </c>
      <c r="I72" s="130">
        <f>ROUND(F72*H72,2)</f>
        <v>519.91999999999996</v>
      </c>
      <c r="N72" s="461" t="s">
        <v>97</v>
      </c>
      <c r="O72" s="461"/>
      <c r="P72" s="461"/>
      <c r="Q72" s="52" t="s">
        <v>3</v>
      </c>
      <c r="R72" s="168">
        <f>F72</f>
        <v>4226978</v>
      </c>
      <c r="S72" s="43" t="s">
        <v>6</v>
      </c>
      <c r="T72" s="169">
        <f>T63</f>
        <v>1.2300000000000001E-4</v>
      </c>
      <c r="U72" s="125">
        <f>ROUND(R72*T72,0)</f>
        <v>520</v>
      </c>
    </row>
    <row r="73" spans="1:21" x14ac:dyDescent="0.25">
      <c r="A73" s="458" t="s">
        <v>96</v>
      </c>
      <c r="B73" s="458"/>
      <c r="C73" s="458"/>
      <c r="D73" s="91"/>
      <c r="E73" s="74" t="s">
        <v>3</v>
      </c>
      <c r="F73" s="174">
        <f>'0054'!F73</f>
        <v>14485979</v>
      </c>
      <c r="G73" s="41" t="s">
        <v>6</v>
      </c>
      <c r="H73" s="167">
        <f>H63</f>
        <v>1.2300000000000001E-4</v>
      </c>
      <c r="I73" s="130">
        <f>ROUND(F73*H73,2)</f>
        <v>1781.78</v>
      </c>
      <c r="N73" s="461" t="s">
        <v>96</v>
      </c>
      <c r="O73" s="461"/>
      <c r="P73" s="461"/>
      <c r="Q73" s="52" t="s">
        <v>3</v>
      </c>
      <c r="R73" s="171">
        <f>F73</f>
        <v>14485979</v>
      </c>
      <c r="S73" s="43" t="s">
        <v>6</v>
      </c>
      <c r="T73" s="169">
        <f>T63</f>
        <v>1.2300000000000001E-4</v>
      </c>
      <c r="U73" s="125">
        <f>ROUND(R73*T73,0)</f>
        <v>1782</v>
      </c>
    </row>
    <row r="74" spans="1:21" x14ac:dyDescent="0.25">
      <c r="A74" s="375" t="s">
        <v>129</v>
      </c>
      <c r="D74" s="91"/>
      <c r="E74" s="54" t="s">
        <v>130</v>
      </c>
      <c r="F74" s="496"/>
      <c r="G74" s="496"/>
      <c r="H74" s="496"/>
      <c r="I74" s="130">
        <v>0</v>
      </c>
      <c r="N74" s="461" t="s">
        <v>156</v>
      </c>
      <c r="O74" s="461"/>
      <c r="P74" s="461"/>
      <c r="Q74" s="461"/>
      <c r="R74" s="461"/>
      <c r="S74" s="461"/>
      <c r="T74" s="461"/>
      <c r="U74" s="125">
        <f>IF($H$115=1,I74,0)</f>
        <v>0</v>
      </c>
    </row>
    <row r="75" spans="1:21" x14ac:dyDescent="0.25">
      <c r="A75" s="376" t="s">
        <v>181</v>
      </c>
      <c r="I75" s="130"/>
      <c r="N75" s="461" t="s">
        <v>44</v>
      </c>
      <c r="O75" s="461"/>
      <c r="P75" s="461"/>
      <c r="Q75" s="461"/>
      <c r="R75" s="461"/>
      <c r="S75" s="461"/>
      <c r="T75" s="461"/>
      <c r="U75" s="125">
        <f>IF($H$115=1,I75,0)</f>
        <v>0</v>
      </c>
    </row>
    <row r="76" spans="1:21" x14ac:dyDescent="0.25">
      <c r="A76" s="90" t="s">
        <v>134</v>
      </c>
      <c r="B76" s="91"/>
      <c r="C76" s="91"/>
      <c r="D76" s="91"/>
      <c r="E76" s="91"/>
      <c r="F76" s="91"/>
      <c r="G76" s="91"/>
      <c r="H76" s="91"/>
      <c r="I76" s="172"/>
      <c r="N76" s="173" t="s">
        <v>45</v>
      </c>
      <c r="O76" s="53"/>
      <c r="P76" s="53"/>
      <c r="Q76" s="53"/>
      <c r="R76" s="53"/>
      <c r="S76" s="53"/>
      <c r="T76" s="53"/>
      <c r="U76" s="132"/>
    </row>
    <row r="77" spans="1:21" x14ac:dyDescent="0.25">
      <c r="A77" s="509" t="s">
        <v>182</v>
      </c>
      <c r="B77" s="458"/>
      <c r="C77" s="458"/>
      <c r="D77" s="91"/>
      <c r="E77" s="74" t="s">
        <v>4</v>
      </c>
      <c r="F77" s="174">
        <f>'0054'!F77</f>
        <v>0</v>
      </c>
      <c r="G77" s="41" t="s">
        <v>6</v>
      </c>
      <c r="H77" s="167">
        <f>H66</f>
        <v>5.4600000000000004E-4</v>
      </c>
      <c r="I77" s="130">
        <f>ROUND(F77*H77,2)</f>
        <v>0</v>
      </c>
      <c r="N77" s="461" t="s">
        <v>101</v>
      </c>
      <c r="O77" s="461"/>
      <c r="P77" s="461"/>
      <c r="Q77" s="52" t="s">
        <v>4</v>
      </c>
      <c r="R77" s="171">
        <f>F77</f>
        <v>0</v>
      </c>
      <c r="S77" s="43" t="s">
        <v>6</v>
      </c>
      <c r="T77" s="169">
        <f>T66</f>
        <v>1.12E-4</v>
      </c>
      <c r="U77" s="125">
        <f>ROUND(R77*T77,0)</f>
        <v>0</v>
      </c>
    </row>
    <row r="78" spans="1:21" x14ac:dyDescent="0.25">
      <c r="A78" s="458" t="s">
        <v>67</v>
      </c>
      <c r="B78" s="458"/>
      <c r="C78" s="458"/>
      <c r="D78" s="91"/>
      <c r="E78" s="74" t="s">
        <v>4</v>
      </c>
      <c r="F78" s="174">
        <f>'0054'!F78</f>
        <v>0</v>
      </c>
      <c r="G78" s="41" t="s">
        <v>6</v>
      </c>
      <c r="H78" s="167">
        <f>H66</f>
        <v>5.4600000000000004E-4</v>
      </c>
      <c r="I78" s="130">
        <f>ROUND(F78*H78,2)</f>
        <v>0</v>
      </c>
      <c r="N78" s="461" t="s">
        <v>67</v>
      </c>
      <c r="O78" s="461"/>
      <c r="P78" s="461"/>
      <c r="Q78" s="52" t="s">
        <v>4</v>
      </c>
      <c r="R78" s="171">
        <f>F78</f>
        <v>0</v>
      </c>
      <c r="S78" s="43" t="s">
        <v>6</v>
      </c>
      <c r="T78" s="169">
        <f>T66</f>
        <v>1.12E-4</v>
      </c>
      <c r="U78" s="125">
        <f>ROUND(R78*T78,0)</f>
        <v>0</v>
      </c>
    </row>
    <row r="79" spans="1:21" x14ac:dyDescent="0.25">
      <c r="A79" s="458" t="s">
        <v>88</v>
      </c>
      <c r="B79" s="458"/>
      <c r="C79" s="458"/>
      <c r="D79" s="91"/>
      <c r="E79" s="74" t="s">
        <v>4</v>
      </c>
      <c r="F79" s="174">
        <f>'0054'!F79</f>
        <v>118620773</v>
      </c>
      <c r="G79" s="41" t="s">
        <v>6</v>
      </c>
      <c r="H79" s="167">
        <f>H66</f>
        <v>5.4600000000000004E-4</v>
      </c>
      <c r="I79" s="130">
        <f>ROUND(F79*H79,2)</f>
        <v>64766.94</v>
      </c>
      <c r="N79" s="461" t="s">
        <v>88</v>
      </c>
      <c r="O79" s="461"/>
      <c r="P79" s="461"/>
      <c r="Q79" s="52" t="s">
        <v>4</v>
      </c>
      <c r="R79" s="171">
        <f>F79</f>
        <v>118620773</v>
      </c>
      <c r="S79" s="43" t="s">
        <v>6</v>
      </c>
      <c r="T79" s="169">
        <f>T66</f>
        <v>1.12E-4</v>
      </c>
      <c r="U79" s="125">
        <f>ROUND(R79*T79,0)</f>
        <v>13286</v>
      </c>
    </row>
    <row r="80" spans="1:21" x14ac:dyDescent="0.25">
      <c r="A80" s="458" t="s">
        <v>89</v>
      </c>
      <c r="B80" s="458"/>
      <c r="C80" s="458"/>
      <c r="D80" s="91"/>
      <c r="E80" s="74" t="s">
        <v>4</v>
      </c>
      <c r="F80" s="174">
        <f>'0054'!F80</f>
        <v>-391991</v>
      </c>
      <c r="G80" s="41" t="s">
        <v>6</v>
      </c>
      <c r="H80" s="167">
        <f>H66</f>
        <v>5.4600000000000004E-4</v>
      </c>
      <c r="I80" s="130">
        <f>ROUND(F80*H80,2)</f>
        <v>-214.03</v>
      </c>
      <c r="N80" s="461" t="s">
        <v>89</v>
      </c>
      <c r="O80" s="461"/>
      <c r="P80" s="461"/>
      <c r="Q80" s="52" t="s">
        <v>4</v>
      </c>
      <c r="R80" s="168">
        <f>F80</f>
        <v>-391991</v>
      </c>
      <c r="S80" s="43" t="s">
        <v>6</v>
      </c>
      <c r="T80" s="169">
        <f>T66</f>
        <v>1.12E-4</v>
      </c>
      <c r="U80" s="125">
        <f>ROUND(R80*T80,0)</f>
        <v>-44</v>
      </c>
    </row>
    <row r="81" spans="1:21" x14ac:dyDescent="0.25">
      <c r="A81" s="458" t="s">
        <v>90</v>
      </c>
      <c r="B81" s="458"/>
      <c r="C81" s="458"/>
      <c r="D81" s="91"/>
      <c r="E81" s="74" t="s">
        <v>4</v>
      </c>
      <c r="F81" s="174">
        <f>'0054'!F81</f>
        <v>698197</v>
      </c>
      <c r="G81" s="41" t="s">
        <v>6</v>
      </c>
      <c r="H81" s="167">
        <f>H66</f>
        <v>5.4600000000000004E-4</v>
      </c>
      <c r="I81" s="130">
        <f>ROUND(F81*H81,2)</f>
        <v>381.22</v>
      </c>
      <c r="N81" s="461" t="s">
        <v>90</v>
      </c>
      <c r="O81" s="461"/>
      <c r="P81" s="461"/>
      <c r="Q81" s="52" t="s">
        <v>4</v>
      </c>
      <c r="R81" s="171">
        <f>F81</f>
        <v>698197</v>
      </c>
      <c r="S81" s="43" t="s">
        <v>6</v>
      </c>
      <c r="T81" s="169">
        <f>T66</f>
        <v>1.12E-4</v>
      </c>
      <c r="U81" s="125">
        <f>ROUND(R81*T81,0)</f>
        <v>78</v>
      </c>
    </row>
    <row r="82" spans="1:21" x14ac:dyDescent="0.25">
      <c r="B82" s="91"/>
      <c r="C82" s="91"/>
      <c r="D82" s="91"/>
      <c r="E82" s="74"/>
      <c r="F82" s="174"/>
      <c r="G82" s="41"/>
      <c r="H82" s="167"/>
      <c r="I82" s="130"/>
      <c r="N82" s="53"/>
      <c r="O82" s="53"/>
      <c r="P82" s="53"/>
      <c r="Q82" s="52"/>
      <c r="R82" s="175"/>
      <c r="S82" s="43"/>
      <c r="T82" s="169"/>
      <c r="U82" s="132"/>
    </row>
    <row r="83" spans="1:21" x14ac:dyDescent="0.25">
      <c r="A83" s="458" t="s">
        <v>112</v>
      </c>
      <c r="B83" s="458"/>
      <c r="C83" s="458"/>
      <c r="D83" s="458"/>
      <c r="E83" s="458"/>
      <c r="F83" s="458"/>
      <c r="G83" s="458"/>
      <c r="H83" s="458"/>
      <c r="I83" s="458"/>
      <c r="N83" s="461" t="s">
        <v>91</v>
      </c>
      <c r="O83" s="461"/>
      <c r="P83" s="461"/>
      <c r="Q83" s="461"/>
      <c r="R83" s="461"/>
      <c r="S83" s="461"/>
      <c r="T83" s="461"/>
      <c r="U83" s="461"/>
    </row>
    <row r="84" spans="1:21" x14ac:dyDescent="0.25">
      <c r="B84" s="91"/>
      <c r="C84" s="496" t="s">
        <v>77</v>
      </c>
      <c r="D84" s="496"/>
      <c r="E84" s="91"/>
      <c r="F84" s="153" t="s">
        <v>38</v>
      </c>
      <c r="G84" s="91"/>
      <c r="H84" s="91"/>
      <c r="I84" s="91"/>
      <c r="N84" s="53"/>
      <c r="O84" s="53"/>
      <c r="P84" s="53"/>
      <c r="Q84" s="53"/>
      <c r="R84" s="53"/>
      <c r="S84" s="53"/>
      <c r="T84" s="53"/>
      <c r="U84" s="53"/>
    </row>
    <row r="85" spans="1:21" x14ac:dyDescent="0.25">
      <c r="A85" s="4"/>
      <c r="B85" s="176"/>
      <c r="C85" s="481" t="s">
        <v>184</v>
      </c>
      <c r="D85" s="481"/>
      <c r="E85" s="177" t="s">
        <v>190</v>
      </c>
      <c r="F85" s="178" t="s">
        <v>189</v>
      </c>
      <c r="G85" s="179"/>
      <c r="H85" s="179"/>
      <c r="I85" s="179"/>
      <c r="N85" s="497" t="s">
        <v>49</v>
      </c>
      <c r="O85" s="497"/>
      <c r="P85" s="498" t="s">
        <v>157</v>
      </c>
      <c r="Q85" s="498"/>
      <c r="R85" s="499" t="s">
        <v>41</v>
      </c>
      <c r="S85" s="499"/>
      <c r="T85" s="499"/>
      <c r="U85" s="499"/>
    </row>
    <row r="86" spans="1:21" x14ac:dyDescent="0.25">
      <c r="A86" s="55"/>
      <c r="B86" s="67" t="s">
        <v>188</v>
      </c>
      <c r="C86" s="494">
        <f>H13+H14+H19+H22+H25</f>
        <v>80.338499999999996</v>
      </c>
      <c r="D86" s="494"/>
      <c r="E86" s="56">
        <f>H8</f>
        <v>1.0319</v>
      </c>
      <c r="F86" s="346">
        <f>'0054'!F86</f>
        <v>1313.27</v>
      </c>
      <c r="G86" s="200" t="s">
        <v>13</v>
      </c>
      <c r="H86" s="130">
        <f>ROUND(C86*E86*F86,2)</f>
        <v>108871.79</v>
      </c>
      <c r="I86" s="134"/>
      <c r="N86" s="59" t="s">
        <v>22</v>
      </c>
      <c r="O86" s="60">
        <f>T13+T14+T19+T22+T25</f>
        <v>17</v>
      </c>
      <c r="P86" s="495">
        <f>T8</f>
        <v>1.0319</v>
      </c>
      <c r="Q86" s="495"/>
      <c r="R86" s="61">
        <f>F86</f>
        <v>1313.27</v>
      </c>
      <c r="S86" s="62" t="s">
        <v>13</v>
      </c>
      <c r="T86" s="171">
        <f>ROUND(O86*P86*R86,0)</f>
        <v>23038</v>
      </c>
      <c r="U86" s="131"/>
    </row>
    <row r="87" spans="1:21" x14ac:dyDescent="0.25">
      <c r="A87" s="63"/>
      <c r="B87" s="63" t="s">
        <v>187</v>
      </c>
      <c r="C87" s="494">
        <f>H15+H16+H20+H23+H26</f>
        <v>31.547999999999998</v>
      </c>
      <c r="D87" s="494"/>
      <c r="E87" s="56">
        <f>H8</f>
        <v>1.0319</v>
      </c>
      <c r="F87" s="346">
        <f>'0054'!F87</f>
        <v>895.79</v>
      </c>
      <c r="G87" s="200" t="s">
        <v>13</v>
      </c>
      <c r="H87" s="130">
        <f>ROUND(C87*E87*F87,2)</f>
        <v>29161.89</v>
      </c>
      <c r="I87" s="64"/>
      <c r="N87" s="65" t="s">
        <v>14</v>
      </c>
      <c r="O87" s="60">
        <f>T15+T16+T20+T23+T26</f>
        <v>6</v>
      </c>
      <c r="P87" s="495">
        <f>T8</f>
        <v>1.0319</v>
      </c>
      <c r="Q87" s="495"/>
      <c r="R87" s="61">
        <f>F87</f>
        <v>895.79</v>
      </c>
      <c r="S87" s="62" t="s">
        <v>13</v>
      </c>
      <c r="T87" s="171">
        <f>ROUND(O87*P87*R87,0)</f>
        <v>5546</v>
      </c>
      <c r="U87" s="66"/>
    </row>
    <row r="88" spans="1:21" ht="16.5" thickBot="1" x14ac:dyDescent="0.3">
      <c r="A88" s="67"/>
      <c r="B88" s="67" t="s">
        <v>186</v>
      </c>
      <c r="C88" s="494">
        <f>H17+H18+H21+H24+H27+H28</f>
        <v>0</v>
      </c>
      <c r="D88" s="494"/>
      <c r="E88" s="56">
        <f>H8</f>
        <v>1.0319</v>
      </c>
      <c r="F88" s="346">
        <f>'0054'!F88</f>
        <v>897.95</v>
      </c>
      <c r="G88" s="200" t="s">
        <v>13</v>
      </c>
      <c r="H88" s="123">
        <f>ROUND(C88*E88*F88,2)</f>
        <v>0</v>
      </c>
      <c r="I88" s="64"/>
      <c r="N88" s="68" t="s">
        <v>15</v>
      </c>
      <c r="O88" s="69">
        <f>T17+T18+T21+T24+T27+T28</f>
        <v>0</v>
      </c>
      <c r="P88" s="495">
        <f>T8</f>
        <v>1.0319</v>
      </c>
      <c r="Q88" s="495"/>
      <c r="R88" s="61">
        <f>F88</f>
        <v>897.95</v>
      </c>
      <c r="S88" s="62" t="s">
        <v>13</v>
      </c>
      <c r="T88" s="171">
        <f>ROUND(O88*P88*R88,0)</f>
        <v>0</v>
      </c>
      <c r="U88" s="66"/>
    </row>
    <row r="89" spans="1:21" ht="16.5" thickBot="1" x14ac:dyDescent="0.3">
      <c r="A89" s="70"/>
      <c r="B89" s="180" t="s">
        <v>185</v>
      </c>
      <c r="C89" s="487">
        <f>SUM(C86:C88)</f>
        <v>111.8865</v>
      </c>
      <c r="D89" s="487"/>
      <c r="E89" s="181"/>
      <c r="F89" s="181"/>
      <c r="G89" s="181"/>
      <c r="H89" s="182" t="s">
        <v>183</v>
      </c>
      <c r="I89" s="130">
        <f>IF(A1=75,0,H88+H87+H86)</f>
        <v>138033.68</v>
      </c>
      <c r="N89" s="73" t="s">
        <v>158</v>
      </c>
      <c r="O89" s="72">
        <f>SUM(O86:O88)</f>
        <v>23</v>
      </c>
      <c r="P89" s="488" t="s">
        <v>18</v>
      </c>
      <c r="Q89" s="489"/>
      <c r="R89" s="489"/>
      <c r="S89" s="489"/>
      <c r="T89" s="489"/>
      <c r="U89" s="125">
        <f>IF(N1=75,0,T88+T87+T86)</f>
        <v>28584</v>
      </c>
    </row>
    <row r="90" spans="1:21" ht="16.5" thickTop="1" x14ac:dyDescent="0.25">
      <c r="A90" s="490" t="s">
        <v>107</v>
      </c>
      <c r="B90" s="490"/>
      <c r="C90" s="490"/>
      <c r="D90" s="490"/>
      <c r="E90" s="490"/>
      <c r="F90" s="490"/>
      <c r="G90" s="490"/>
      <c r="H90" s="490"/>
      <c r="I90" s="490"/>
      <c r="N90" s="491" t="s">
        <v>107</v>
      </c>
      <c r="O90" s="491"/>
      <c r="P90" s="491"/>
      <c r="Q90" s="491"/>
      <c r="R90" s="491"/>
      <c r="S90" s="491"/>
      <c r="T90" s="491"/>
      <c r="U90" s="491"/>
    </row>
    <row r="91" spans="1:21" x14ac:dyDescent="0.25">
      <c r="A91" s="183"/>
      <c r="B91" s="183"/>
      <c r="C91" s="183"/>
      <c r="D91" s="183"/>
      <c r="E91" s="183"/>
      <c r="F91" s="183"/>
      <c r="G91" s="183"/>
      <c r="H91" s="183"/>
      <c r="I91" s="183"/>
      <c r="N91" s="184"/>
      <c r="O91" s="184"/>
      <c r="P91" s="184"/>
      <c r="Q91" s="184"/>
      <c r="R91" s="184"/>
      <c r="S91" s="184"/>
      <c r="T91" s="184"/>
      <c r="U91" s="184"/>
    </row>
    <row r="92" spans="1:21" x14ac:dyDescent="0.25">
      <c r="A92" s="4" t="s">
        <v>92</v>
      </c>
      <c r="C92" s="74"/>
      <c r="D92" s="91"/>
      <c r="E92" s="74" t="s">
        <v>46</v>
      </c>
      <c r="F92" s="492"/>
      <c r="G92" s="492"/>
      <c r="H92" s="492"/>
      <c r="I92" s="492"/>
      <c r="N92" s="461" t="s">
        <v>92</v>
      </c>
      <c r="O92" s="461"/>
      <c r="P92" s="461"/>
      <c r="Q92" s="493" t="s">
        <v>46</v>
      </c>
      <c r="R92" s="493"/>
      <c r="S92" s="493"/>
      <c r="T92" s="493"/>
      <c r="U92" s="132"/>
    </row>
    <row r="93" spans="1:21" x14ac:dyDescent="0.25">
      <c r="B93" s="91"/>
      <c r="C93" s="117" t="s">
        <v>162</v>
      </c>
      <c r="D93" s="117" t="s">
        <v>163</v>
      </c>
      <c r="E93" s="118" t="s">
        <v>191</v>
      </c>
      <c r="F93" s="74"/>
      <c r="G93" s="74"/>
      <c r="H93" s="74"/>
      <c r="I93" s="74"/>
      <c r="N93" s="53"/>
      <c r="O93" s="53"/>
      <c r="P93" s="53"/>
      <c r="Q93" s="185"/>
      <c r="R93" s="185"/>
      <c r="S93" s="185"/>
      <c r="T93" s="185"/>
      <c r="U93" s="132"/>
    </row>
    <row r="94" spans="1:21" x14ac:dyDescent="0.25">
      <c r="B94" s="91"/>
      <c r="C94" s="119" t="s">
        <v>2</v>
      </c>
      <c r="D94" s="119" t="s">
        <v>2</v>
      </c>
      <c r="E94" s="119" t="s">
        <v>2</v>
      </c>
      <c r="F94" s="74"/>
      <c r="G94" s="74"/>
      <c r="H94" s="74"/>
      <c r="I94" s="74"/>
      <c r="N94" s="53"/>
      <c r="O94" s="53"/>
      <c r="P94" s="53"/>
      <c r="Q94" s="185"/>
      <c r="R94" s="185"/>
      <c r="S94" s="185"/>
      <c r="T94" s="185"/>
      <c r="U94" s="132"/>
    </row>
    <row r="95" spans="1:21" x14ac:dyDescent="0.25">
      <c r="A95" s="465" t="s">
        <v>69</v>
      </c>
      <c r="B95" s="465"/>
      <c r="C95" s="206">
        <v>11</v>
      </c>
      <c r="D95" s="206">
        <v>17</v>
      </c>
      <c r="E95" s="159">
        <f>AVERAGE(C95:D95)</f>
        <v>14</v>
      </c>
      <c r="F95" s="186" t="s">
        <v>40</v>
      </c>
      <c r="G95" s="189">
        <f>'0054'!G95</f>
        <v>371</v>
      </c>
      <c r="I95" s="130">
        <f>ROUND(G95*E95,2)</f>
        <v>5194</v>
      </c>
      <c r="N95" s="486" t="s">
        <v>69</v>
      </c>
      <c r="O95" s="486"/>
      <c r="P95" s="485">
        <f>IF(H115=1,E95,0)</f>
        <v>14</v>
      </c>
      <c r="Q95" s="485"/>
      <c r="R95" s="485"/>
      <c r="S95" s="111" t="s">
        <v>40</v>
      </c>
      <c r="T95" s="76">
        <f>G95</f>
        <v>371</v>
      </c>
      <c r="U95" s="125">
        <f>ROUND(T95*P95,0)</f>
        <v>5194</v>
      </c>
    </row>
    <row r="96" spans="1:21" x14ac:dyDescent="0.25">
      <c r="A96" s="465" t="s">
        <v>87</v>
      </c>
      <c r="B96" s="465"/>
      <c r="C96" s="206">
        <v>0</v>
      </c>
      <c r="D96" s="206">
        <v>0</v>
      </c>
      <c r="E96" s="159">
        <f>AVERAGE(C96:D96)</f>
        <v>0</v>
      </c>
      <c r="F96" s="186" t="s">
        <v>40</v>
      </c>
      <c r="G96" s="189">
        <f>'0054'!G96</f>
        <v>1391</v>
      </c>
      <c r="I96" s="130">
        <f>ROUND(G96*E96,2)</f>
        <v>0</v>
      </c>
      <c r="N96" s="486" t="s">
        <v>87</v>
      </c>
      <c r="O96" s="486"/>
      <c r="P96" s="470"/>
      <c r="Q96" s="470"/>
      <c r="R96" s="470"/>
      <c r="S96" s="111" t="s">
        <v>40</v>
      </c>
      <c r="T96" s="76">
        <f>G96</f>
        <v>1391</v>
      </c>
      <c r="U96" s="125">
        <f>ROUND(T96*P96,0)</f>
        <v>0</v>
      </c>
    </row>
    <row r="97" spans="1:21" x14ac:dyDescent="0.25">
      <c r="A97" s="187"/>
      <c r="B97" s="187"/>
      <c r="C97" s="94"/>
      <c r="D97" s="94"/>
      <c r="E97" s="94"/>
      <c r="F97" s="94"/>
      <c r="G97" s="188"/>
      <c r="H97" s="189"/>
      <c r="I97" s="130"/>
      <c r="N97" s="190"/>
      <c r="O97" s="190"/>
      <c r="P97" s="191"/>
      <c r="Q97" s="191"/>
      <c r="R97" s="191"/>
      <c r="S97" s="111"/>
      <c r="T97" s="76"/>
      <c r="U97" s="132"/>
    </row>
    <row r="98" spans="1:21" x14ac:dyDescent="0.25">
      <c r="A98" s="187"/>
      <c r="B98" s="187"/>
      <c r="C98" s="94"/>
      <c r="D98" s="94"/>
      <c r="E98" s="94"/>
      <c r="F98" s="94"/>
      <c r="G98" s="188"/>
      <c r="H98" s="189"/>
      <c r="I98" s="130"/>
      <c r="N98" s="190"/>
      <c r="O98" s="190"/>
      <c r="P98" s="191"/>
      <c r="Q98" s="191"/>
      <c r="R98" s="191"/>
      <c r="S98" s="111"/>
      <c r="T98" s="76"/>
      <c r="U98" s="132"/>
    </row>
    <row r="99" spans="1:21" hidden="1" x14ac:dyDescent="0.25">
      <c r="A99" s="458" t="s">
        <v>131</v>
      </c>
      <c r="B99" s="458"/>
      <c r="C99" s="458"/>
      <c r="D99" s="91"/>
      <c r="E99" s="54" t="s">
        <v>132</v>
      </c>
      <c r="F99" s="496"/>
      <c r="G99" s="496"/>
      <c r="H99" s="496"/>
      <c r="I99" s="496"/>
      <c r="N99" s="461" t="s">
        <v>106</v>
      </c>
      <c r="O99" s="461"/>
      <c r="P99" s="461"/>
      <c r="Q99" s="461"/>
      <c r="R99" s="461"/>
      <c r="S99" s="461"/>
      <c r="T99" s="461"/>
      <c r="U99" s="461"/>
    </row>
    <row r="100" spans="1:21" hidden="1" x14ac:dyDescent="0.25">
      <c r="B100" s="91"/>
      <c r="C100" s="481" t="s">
        <v>108</v>
      </c>
      <c r="D100" s="481"/>
      <c r="E100" s="481"/>
      <c r="F100" s="54"/>
      <c r="G100" s="54"/>
      <c r="H100" s="200" t="s">
        <v>192</v>
      </c>
      <c r="I100" s="54"/>
      <c r="N100" s="53"/>
      <c r="O100" s="53"/>
      <c r="P100" s="53"/>
      <c r="Q100" s="53"/>
      <c r="R100" s="53"/>
      <c r="S100" s="53"/>
      <c r="T100" s="53"/>
      <c r="U100" s="53"/>
    </row>
    <row r="101" spans="1:21" hidden="1" x14ac:dyDescent="0.25">
      <c r="B101" s="91"/>
      <c r="C101" s="117" t="s">
        <v>162</v>
      </c>
      <c r="D101" s="117" t="s">
        <v>163</v>
      </c>
      <c r="E101" s="199" t="s">
        <v>8</v>
      </c>
      <c r="F101" s="577" t="s">
        <v>193</v>
      </c>
      <c r="G101" s="472"/>
      <c r="H101" s="41" t="s">
        <v>39</v>
      </c>
      <c r="I101" s="54"/>
      <c r="N101" s="53"/>
      <c r="O101" s="53"/>
      <c r="P101" s="53"/>
      <c r="Q101" s="53"/>
      <c r="R101" s="53"/>
      <c r="S101" s="53"/>
      <c r="T101" s="53"/>
      <c r="U101" s="53"/>
    </row>
    <row r="102" spans="1:21" hidden="1" x14ac:dyDescent="0.25">
      <c r="A102" s="481" t="s">
        <v>113</v>
      </c>
      <c r="B102" s="481"/>
      <c r="C102" s="119" t="s">
        <v>2</v>
      </c>
      <c r="D102" s="119" t="s">
        <v>2</v>
      </c>
      <c r="E102" s="77" t="s">
        <v>2</v>
      </c>
      <c r="F102" s="481" t="s">
        <v>38</v>
      </c>
      <c r="G102" s="481"/>
      <c r="H102" s="77" t="s">
        <v>38</v>
      </c>
      <c r="I102" s="77" t="s">
        <v>8</v>
      </c>
      <c r="N102" s="471" t="s">
        <v>70</v>
      </c>
      <c r="O102" s="471"/>
      <c r="P102" s="485" t="s">
        <v>108</v>
      </c>
      <c r="Q102" s="485"/>
      <c r="R102" s="471" t="s">
        <v>71</v>
      </c>
      <c r="S102" s="471"/>
      <c r="T102" s="78" t="s">
        <v>72</v>
      </c>
      <c r="U102" s="78" t="s">
        <v>8</v>
      </c>
    </row>
    <row r="103" spans="1:21" hidden="1" x14ac:dyDescent="0.25">
      <c r="A103" s="474" t="s">
        <v>73</v>
      </c>
      <c r="B103" s="474"/>
      <c r="C103" s="204">
        <v>0</v>
      </c>
      <c r="D103" s="204">
        <v>0</v>
      </c>
      <c r="E103" s="276">
        <f>IF(D$59=0,C103*2,C103+D103)</f>
        <v>0</v>
      </c>
      <c r="F103" s="475">
        <v>0</v>
      </c>
      <c r="G103" s="475"/>
      <c r="H103" s="349">
        <f>IF(C103=0,0,125)</f>
        <v>0</v>
      </c>
      <c r="I103" s="130">
        <f>ROUND((H103+F103)*E103,2)</f>
        <v>0</v>
      </c>
      <c r="N103" s="476" t="s">
        <v>73</v>
      </c>
      <c r="O103" s="476"/>
      <c r="P103" s="470">
        <f>IF(H$115=1,C103,0)</f>
        <v>0</v>
      </c>
      <c r="Q103" s="470"/>
      <c r="R103" s="477">
        <f>F103</f>
        <v>0</v>
      </c>
      <c r="S103" s="477"/>
      <c r="T103" s="80">
        <f>H103</f>
        <v>0</v>
      </c>
      <c r="U103" s="125">
        <f>ROUND((T103+R103)*P103,0)</f>
        <v>0</v>
      </c>
    </row>
    <row r="104" spans="1:21" hidden="1" x14ac:dyDescent="0.25">
      <c r="A104" s="450" t="s">
        <v>74</v>
      </c>
      <c r="B104" s="450"/>
      <c r="C104" s="206">
        <v>0</v>
      </c>
      <c r="D104" s="206">
        <v>0</v>
      </c>
      <c r="E104" s="159">
        <f>IF(D$59=0,C104*2,C104+D104)</f>
        <v>0</v>
      </c>
      <c r="F104" s="572">
        <f>ROUND(F103/2,2)</f>
        <v>0</v>
      </c>
      <c r="G104" s="572"/>
      <c r="H104" s="350">
        <f>IF(C104=0,0,62.5)</f>
        <v>0</v>
      </c>
      <c r="I104" s="130">
        <f>ROUND((H104+F104)*E104,2)</f>
        <v>0</v>
      </c>
      <c r="N104" s="476" t="s">
        <v>74</v>
      </c>
      <c r="O104" s="476"/>
      <c r="P104" s="470">
        <f>IF(H$115=1,C104,0)</f>
        <v>0</v>
      </c>
      <c r="Q104" s="470"/>
      <c r="R104" s="479">
        <f>ROUND(R103/2,2)</f>
        <v>0</v>
      </c>
      <c r="S104" s="479"/>
      <c r="T104" s="82">
        <f>H104</f>
        <v>0</v>
      </c>
      <c r="U104" s="125">
        <f>ROUND((T104+R104)*P104,0)</f>
        <v>0</v>
      </c>
    </row>
    <row r="105" spans="1:21" ht="16.5" hidden="1" thickBot="1" x14ac:dyDescent="0.3">
      <c r="A105" s="450" t="s">
        <v>75</v>
      </c>
      <c r="B105" s="450"/>
      <c r="C105" s="206">
        <v>0</v>
      </c>
      <c r="D105" s="206">
        <v>0</v>
      </c>
      <c r="E105" s="159">
        <f>IF(D$59=0,C105*2,C105+D105)</f>
        <v>0</v>
      </c>
      <c r="F105" s="468"/>
      <c r="G105" s="468"/>
      <c r="H105" s="351">
        <f>IF(H103&gt;0,436,0)</f>
        <v>0</v>
      </c>
      <c r="I105" s="130">
        <f>ROUND(H105*E105,2)</f>
        <v>0</v>
      </c>
      <c r="N105" s="469" t="s">
        <v>75</v>
      </c>
      <c r="O105" s="469"/>
      <c r="P105" s="470">
        <f>IF(H$115=1,C105,0)</f>
        <v>0</v>
      </c>
      <c r="Q105" s="470"/>
      <c r="R105" s="471"/>
      <c r="S105" s="471"/>
      <c r="T105" s="84">
        <f>H105</f>
        <v>0</v>
      </c>
      <c r="U105" s="132">
        <f>ROUND(T105*P105,0)</f>
        <v>0</v>
      </c>
    </row>
    <row r="106" spans="1:21" ht="16.5" hidden="1" thickBot="1" x14ac:dyDescent="0.3">
      <c r="A106" s="472" t="s">
        <v>8</v>
      </c>
      <c r="B106" s="472"/>
      <c r="C106" s="85"/>
      <c r="D106" s="85"/>
      <c r="E106" s="85"/>
      <c r="F106" s="85"/>
      <c r="G106" s="85"/>
      <c r="H106" s="85"/>
      <c r="I106" s="126">
        <f>SUM(I103:I105)</f>
        <v>0</v>
      </c>
      <c r="N106" s="473" t="s">
        <v>8</v>
      </c>
      <c r="O106" s="473"/>
      <c r="P106" s="86"/>
      <c r="Q106" s="86"/>
      <c r="R106" s="86"/>
      <c r="S106" s="86"/>
      <c r="T106" s="86"/>
      <c r="U106" s="87">
        <f>SUM(U103:U105)</f>
        <v>0</v>
      </c>
    </row>
    <row r="107" spans="1:21" hidden="1" x14ac:dyDescent="0.25">
      <c r="A107" s="41"/>
      <c r="B107" s="41"/>
      <c r="C107" s="85"/>
      <c r="D107" s="85"/>
      <c r="E107" s="85"/>
      <c r="F107" s="85"/>
      <c r="G107" s="85"/>
      <c r="H107" s="85"/>
      <c r="I107" s="130"/>
      <c r="N107" s="43"/>
      <c r="O107" s="43"/>
      <c r="P107" s="86"/>
      <c r="Q107" s="86"/>
      <c r="R107" s="86"/>
      <c r="S107" s="86"/>
      <c r="T107" s="86"/>
      <c r="U107" s="201"/>
    </row>
    <row r="108" spans="1:21" x14ac:dyDescent="0.25">
      <c r="A108" s="458" t="s">
        <v>93</v>
      </c>
      <c r="B108" s="458"/>
      <c r="C108" s="458"/>
      <c r="D108" s="91"/>
      <c r="E108" s="89" t="s">
        <v>42</v>
      </c>
      <c r="F108" s="463"/>
      <c r="G108" s="463"/>
      <c r="H108" s="463"/>
      <c r="I108" s="159">
        <v>0</v>
      </c>
      <c r="N108" s="461" t="s">
        <v>93</v>
      </c>
      <c r="O108" s="461"/>
      <c r="P108" s="461"/>
      <c r="Q108" s="462" t="s">
        <v>42</v>
      </c>
      <c r="R108" s="462"/>
      <c r="S108" s="462"/>
      <c r="T108" s="462"/>
      <c r="U108" s="125">
        <f>IF('2531'!$H$115=1,'2531'!U109,0)</f>
        <v>0</v>
      </c>
    </row>
    <row r="109" spans="1:21" x14ac:dyDescent="0.25">
      <c r="A109" s="458" t="s">
        <v>94</v>
      </c>
      <c r="B109" s="458"/>
      <c r="C109" s="458"/>
      <c r="D109" s="91"/>
      <c r="E109" s="467"/>
      <c r="F109" s="467"/>
      <c r="G109" s="467"/>
      <c r="H109" s="467"/>
      <c r="I109" s="159">
        <v>0</v>
      </c>
      <c r="N109" s="461" t="s">
        <v>94</v>
      </c>
      <c r="O109" s="461"/>
      <c r="P109" s="461"/>
      <c r="Q109" s="462" t="s">
        <v>47</v>
      </c>
      <c r="R109" s="462"/>
      <c r="S109" s="462"/>
      <c r="T109" s="462"/>
      <c r="U109" s="125">
        <f>IF('2531'!$H$115=1,'2531'!U110,0)</f>
        <v>0</v>
      </c>
    </row>
    <row r="110" spans="1:21" x14ac:dyDescent="0.25">
      <c r="A110" s="90" t="s">
        <v>122</v>
      </c>
      <c r="B110" s="91"/>
      <c r="C110" s="91"/>
      <c r="D110" s="91"/>
      <c r="E110" s="192"/>
      <c r="F110" s="192"/>
      <c r="G110" s="192"/>
      <c r="H110" s="192"/>
      <c r="I110" s="219"/>
      <c r="N110" s="461" t="s">
        <v>95</v>
      </c>
      <c r="O110" s="461"/>
      <c r="P110" s="461"/>
      <c r="Q110" s="462" t="s">
        <v>48</v>
      </c>
      <c r="R110" s="462"/>
      <c r="S110" s="462"/>
      <c r="T110" s="462"/>
      <c r="U110" s="125">
        <f>IF('2531'!$H$115=1,'2531'!U113,0)</f>
        <v>0</v>
      </c>
    </row>
    <row r="111" spans="1:21" ht="16.5" thickBot="1" x14ac:dyDescent="0.3">
      <c r="A111" s="458" t="s">
        <v>95</v>
      </c>
      <c r="B111" s="458"/>
      <c r="C111" s="458"/>
      <c r="D111" s="91"/>
      <c r="E111" s="89" t="s">
        <v>47</v>
      </c>
      <c r="F111" s="463"/>
      <c r="G111" s="463"/>
      <c r="H111" s="463"/>
      <c r="I111" s="220">
        <v>0</v>
      </c>
      <c r="N111" s="464" t="s">
        <v>43</v>
      </c>
      <c r="O111" s="464"/>
      <c r="P111" s="464"/>
      <c r="Q111" s="464"/>
      <c r="R111" s="464"/>
      <c r="S111" s="464"/>
      <c r="T111" s="464"/>
      <c r="U111" s="193">
        <f>SUM(U109,U108,U106,U95,U89,U75,U74,U73,U72,U71,U70,U68,U59,U45,U77,U78,U79,U80,U81,U110)</f>
        <v>152729</v>
      </c>
    </row>
    <row r="112" spans="1:21" ht="16.5" thickTop="1" x14ac:dyDescent="0.25">
      <c r="B112" s="91"/>
      <c r="C112" s="91"/>
      <c r="D112" s="91"/>
      <c r="E112" s="89"/>
      <c r="F112" s="89"/>
      <c r="G112" s="89"/>
      <c r="H112" s="89"/>
      <c r="I112" s="159"/>
      <c r="N112" s="59"/>
      <c r="O112" s="59"/>
      <c r="P112" s="59"/>
      <c r="Q112" s="59"/>
      <c r="R112" s="59"/>
      <c r="S112" s="59"/>
      <c r="T112" s="59"/>
      <c r="U112" s="201"/>
    </row>
    <row r="113" spans="1:21" x14ac:dyDescent="0.25">
      <c r="A113" s="465" t="s">
        <v>8</v>
      </c>
      <c r="B113" s="465"/>
      <c r="C113" s="465"/>
      <c r="D113" s="465"/>
      <c r="E113" s="465"/>
      <c r="F113" s="465"/>
      <c r="G113" s="465"/>
      <c r="H113" s="465"/>
      <c r="I113" s="130">
        <f>SUM(I111,I109,I108,I106,I96,I95,I89,I81,I80,I79,I78,I77,I75,I74,I73,I72,I71,I70,I68,I59,I45)</f>
        <v>694847</v>
      </c>
      <c r="N113" s="466"/>
      <c r="O113" s="466"/>
      <c r="P113" s="466"/>
      <c r="Q113" s="466"/>
      <c r="R113" s="466"/>
      <c r="S113" s="466"/>
      <c r="T113" s="466"/>
      <c r="U113" s="466"/>
    </row>
    <row r="114" spans="1:21" x14ac:dyDescent="0.25">
      <c r="A114" s="458" t="s">
        <v>121</v>
      </c>
      <c r="B114" s="458"/>
      <c r="C114" s="458"/>
      <c r="D114" s="458"/>
      <c r="E114" s="458"/>
      <c r="F114" s="458"/>
      <c r="G114" s="458"/>
      <c r="H114" s="91" t="s">
        <v>48</v>
      </c>
      <c r="I114" s="195"/>
      <c r="N114" s="459" t="s">
        <v>7</v>
      </c>
      <c r="O114" s="459"/>
      <c r="P114" s="459"/>
      <c r="Q114" s="459"/>
      <c r="R114" s="459"/>
      <c r="S114" s="459"/>
      <c r="T114" s="459"/>
      <c r="U114" s="459"/>
    </row>
    <row r="115" spans="1:21" x14ac:dyDescent="0.25">
      <c r="A115" s="458" t="s">
        <v>116</v>
      </c>
      <c r="B115" s="458"/>
      <c r="C115" s="458"/>
      <c r="D115" s="458"/>
      <c r="E115" s="458"/>
      <c r="F115" s="458"/>
      <c r="G115" s="458"/>
      <c r="H115" s="92">
        <f>IF(E29=0,"",IF((E14+E16+SUM(E18:E24))/E29&gt;0.75,1,""))</f>
        <v>1</v>
      </c>
      <c r="I115" s="159">
        <f>U111</f>
        <v>152729</v>
      </c>
      <c r="N115" s="93" t="s">
        <v>144</v>
      </c>
      <c r="O115" s="93"/>
      <c r="P115" s="93"/>
      <c r="Q115" s="93"/>
      <c r="R115" s="93"/>
      <c r="S115" s="93"/>
      <c r="T115" s="93"/>
      <c r="U115" s="93"/>
    </row>
    <row r="116" spans="1:21" x14ac:dyDescent="0.25">
      <c r="B116" s="91"/>
      <c r="C116" s="91"/>
      <c r="D116" s="91"/>
      <c r="E116" s="91"/>
      <c r="F116" s="91"/>
      <c r="G116" s="91"/>
      <c r="H116" s="94"/>
      <c r="I116" s="130"/>
      <c r="N116" s="95" t="s">
        <v>145</v>
      </c>
      <c r="O116" s="93"/>
      <c r="P116" s="93"/>
      <c r="Q116" s="93"/>
      <c r="R116" s="93"/>
      <c r="S116" s="93"/>
      <c r="T116" s="93"/>
      <c r="U116" s="93"/>
    </row>
    <row r="117" spans="1:21" x14ac:dyDescent="0.25">
      <c r="A117" s="4" t="s">
        <v>138</v>
      </c>
      <c r="B117" s="91"/>
      <c r="C117" s="91"/>
      <c r="D117" s="91"/>
      <c r="E117" s="91"/>
      <c r="F117" s="91"/>
      <c r="G117" s="91"/>
      <c r="H117" s="202">
        <f>IF(H115=1,I115,I113)</f>
        <v>152729</v>
      </c>
      <c r="I117" s="123">
        <f>IF(E29=0,0,IF(E29&gt;250,-(((250/E29)*H117)*IF(J117="H",0.02,0.05)),IF(J117="H",-0.02*H117,-0.05*H117)))</f>
        <v>-7636.4500000000007</v>
      </c>
      <c r="N117" s="97"/>
      <c r="O117" s="97"/>
      <c r="P117" s="97"/>
      <c r="Q117" s="97"/>
      <c r="R117" s="97"/>
      <c r="S117" s="97"/>
      <c r="T117" s="97"/>
      <c r="U117" s="97"/>
    </row>
    <row r="118" spans="1:21" x14ac:dyDescent="0.25">
      <c r="B118" s="91"/>
      <c r="C118" s="91"/>
      <c r="D118" s="91"/>
      <c r="E118" s="91"/>
      <c r="F118" s="91"/>
      <c r="G118" s="91"/>
      <c r="H118" s="94"/>
      <c r="I118" s="130"/>
      <c r="N118" s="97"/>
      <c r="O118" s="97"/>
      <c r="P118" s="97"/>
      <c r="Q118" s="97"/>
      <c r="R118" s="97"/>
      <c r="S118" s="97"/>
      <c r="T118" s="97"/>
      <c r="U118" s="97"/>
    </row>
    <row r="119" spans="1:21" x14ac:dyDescent="0.25">
      <c r="A119" s="4" t="s">
        <v>139</v>
      </c>
      <c r="B119" s="91"/>
      <c r="C119" s="91"/>
      <c r="D119" s="91"/>
      <c r="E119" s="91"/>
      <c r="F119" s="91"/>
      <c r="G119" s="91"/>
      <c r="H119" s="94"/>
      <c r="I119" s="130">
        <f>I113+I117</f>
        <v>687210.55</v>
      </c>
      <c r="N119" s="97"/>
      <c r="O119" s="97"/>
      <c r="P119" s="97"/>
      <c r="Q119" s="97"/>
      <c r="R119" s="97"/>
      <c r="S119" s="97"/>
      <c r="T119" s="97"/>
      <c r="U119" s="97"/>
    </row>
    <row r="120" spans="1:21" x14ac:dyDescent="0.25">
      <c r="B120" s="91"/>
      <c r="C120" s="91"/>
      <c r="D120" s="91"/>
      <c r="E120" s="91"/>
      <c r="F120" s="91"/>
      <c r="G120" s="91"/>
      <c r="H120" s="94"/>
      <c r="I120" s="130"/>
      <c r="N120" s="97"/>
      <c r="O120" s="97"/>
      <c r="P120" s="97"/>
      <c r="Q120" s="97"/>
      <c r="R120" s="97"/>
      <c r="S120" s="97"/>
      <c r="T120" s="97"/>
      <c r="U120" s="97"/>
    </row>
    <row r="121" spans="1:21" x14ac:dyDescent="0.25">
      <c r="A121" s="106" t="s">
        <v>140</v>
      </c>
      <c r="B121" s="91"/>
      <c r="C121" s="203">
        <f>'0054'!C121</f>
        <v>2</v>
      </c>
      <c r="D121" s="91"/>
      <c r="E121" s="4" t="s">
        <v>141</v>
      </c>
      <c r="F121" s="91"/>
      <c r="G121" s="91"/>
      <c r="H121" s="94"/>
      <c r="I121" s="130">
        <f>ROUND(I119/12*C121,2)</f>
        <v>114535.09</v>
      </c>
      <c r="N121" s="97"/>
      <c r="O121" s="97"/>
      <c r="P121" s="97"/>
      <c r="Q121" s="97"/>
      <c r="R121" s="97"/>
      <c r="S121" s="97"/>
      <c r="T121" s="97"/>
      <c r="U121" s="97"/>
    </row>
    <row r="122" spans="1:21" x14ac:dyDescent="0.25">
      <c r="B122" s="91"/>
      <c r="C122" s="91"/>
      <c r="D122" s="91"/>
      <c r="E122" s="91"/>
      <c r="F122" s="91"/>
      <c r="G122" s="91"/>
      <c r="H122" s="94"/>
      <c r="I122" s="130"/>
      <c r="N122" s="97"/>
      <c r="O122" s="97"/>
      <c r="P122" s="97"/>
      <c r="Q122" s="97"/>
      <c r="R122" s="97"/>
      <c r="S122" s="97"/>
      <c r="T122" s="97"/>
      <c r="U122" s="97"/>
    </row>
    <row r="123" spans="1:21" x14ac:dyDescent="0.25">
      <c r="A123" s="4" t="s">
        <v>142</v>
      </c>
      <c r="B123" s="91"/>
      <c r="C123" s="91"/>
      <c r="D123" s="91"/>
      <c r="E123" s="91"/>
      <c r="F123" s="91"/>
      <c r="G123" s="91"/>
      <c r="H123" s="94"/>
      <c r="I123" s="123">
        <v>-57267.55</v>
      </c>
      <c r="N123" s="97"/>
      <c r="O123" s="97"/>
      <c r="P123" s="97"/>
      <c r="Q123" s="97"/>
      <c r="R123" s="97"/>
      <c r="S123" s="97"/>
      <c r="T123" s="97"/>
      <c r="U123" s="97"/>
    </row>
    <row r="124" spans="1:21" x14ac:dyDescent="0.25">
      <c r="B124" s="91"/>
      <c r="C124" s="91"/>
      <c r="D124" s="91"/>
      <c r="E124" s="91"/>
      <c r="F124" s="91"/>
      <c r="G124" s="91"/>
      <c r="H124" s="94"/>
      <c r="I124" s="130"/>
      <c r="N124" s="97"/>
      <c r="O124" s="97"/>
      <c r="P124" s="97"/>
      <c r="Q124" s="97"/>
      <c r="R124" s="97"/>
      <c r="S124" s="97"/>
      <c r="T124" s="97"/>
      <c r="U124" s="97"/>
    </row>
    <row r="125" spans="1:21" ht="16.5" thickBot="1" x14ac:dyDescent="0.3">
      <c r="A125" s="4" t="s">
        <v>143</v>
      </c>
      <c r="B125" s="91"/>
      <c r="C125" s="91"/>
      <c r="D125" s="91"/>
      <c r="E125" s="91"/>
      <c r="F125" s="91"/>
      <c r="G125" s="91"/>
      <c r="H125" s="94"/>
      <c r="I125" s="222">
        <f>I121+I123</f>
        <v>57267.539999999994</v>
      </c>
      <c r="N125" s="97"/>
      <c r="O125" s="97"/>
      <c r="P125" s="97"/>
      <c r="Q125" s="97"/>
      <c r="R125" s="97"/>
      <c r="S125" s="97"/>
      <c r="T125" s="97"/>
      <c r="U125" s="97"/>
    </row>
    <row r="126" spans="1:21" ht="16.5" thickTop="1" x14ac:dyDescent="0.25">
      <c r="B126" s="91"/>
      <c r="C126" s="91"/>
      <c r="D126" s="91"/>
      <c r="E126" s="91"/>
      <c r="F126" s="91"/>
      <c r="G126" s="91"/>
      <c r="H126" s="94"/>
      <c r="I126" s="130"/>
      <c r="N126" s="97"/>
      <c r="O126" s="97"/>
      <c r="P126" s="97"/>
      <c r="Q126" s="97"/>
      <c r="R126" s="97"/>
      <c r="S126" s="97"/>
      <c r="T126" s="97"/>
      <c r="U126" s="97"/>
    </row>
    <row r="127" spans="1:21" ht="16.5" thickBot="1" x14ac:dyDescent="0.3">
      <c r="A127" s="4" t="s">
        <v>159</v>
      </c>
      <c r="B127" s="91"/>
      <c r="C127" s="91"/>
      <c r="D127" s="91"/>
      <c r="E127" s="91"/>
      <c r="F127" s="91"/>
      <c r="G127" s="91"/>
      <c r="H127" s="94"/>
      <c r="I127" s="194">
        <f>IF(J117="H",(H117*0.02)+I117,(H117*0.05)+I117)</f>
        <v>0</v>
      </c>
      <c r="N127" s="97"/>
      <c r="O127" s="97"/>
      <c r="P127" s="97"/>
      <c r="Q127" s="97"/>
      <c r="R127" s="97"/>
      <c r="S127" s="97"/>
      <c r="T127" s="97"/>
      <c r="U127" s="97"/>
    </row>
    <row r="128" spans="1:21" ht="16.5" thickTop="1" x14ac:dyDescent="0.25">
      <c r="B128" s="91"/>
      <c r="C128" s="91"/>
      <c r="D128" s="91"/>
      <c r="E128" s="91"/>
      <c r="F128" s="91"/>
      <c r="G128" s="91"/>
      <c r="H128" s="94"/>
      <c r="I128" s="195"/>
      <c r="N128" s="97"/>
      <c r="O128" s="97"/>
      <c r="P128" s="97"/>
      <c r="Q128" s="97"/>
      <c r="R128" s="97"/>
      <c r="S128" s="97"/>
      <c r="T128" s="97"/>
      <c r="U128" s="97"/>
    </row>
    <row r="129" spans="1:21" x14ac:dyDescent="0.25">
      <c r="B129" s="91"/>
      <c r="C129" s="91"/>
      <c r="D129" s="91"/>
      <c r="E129" s="91"/>
      <c r="F129" s="91"/>
      <c r="G129" s="91"/>
      <c r="H129" s="94"/>
      <c r="I129" s="195"/>
      <c r="N129" s="97"/>
      <c r="O129" s="97"/>
      <c r="P129" s="97"/>
      <c r="Q129" s="97"/>
      <c r="R129" s="97"/>
      <c r="S129" s="97"/>
      <c r="T129" s="97"/>
      <c r="U129" s="97"/>
    </row>
    <row r="130" spans="1:21" x14ac:dyDescent="0.25">
      <c r="B130" s="91"/>
      <c r="C130" s="91"/>
      <c r="D130" s="91"/>
      <c r="E130" s="91"/>
      <c r="F130" s="91"/>
      <c r="G130" s="91"/>
      <c r="H130" s="94"/>
      <c r="I130" s="195"/>
      <c r="N130" s="97"/>
      <c r="O130" s="97"/>
      <c r="P130" s="97"/>
      <c r="Q130" s="97"/>
      <c r="R130" s="97"/>
      <c r="S130" s="97"/>
      <c r="T130" s="97"/>
      <c r="U130" s="97"/>
    </row>
    <row r="131" spans="1:21" x14ac:dyDescent="0.25">
      <c r="A131" s="455" t="s">
        <v>7</v>
      </c>
      <c r="B131" s="455"/>
      <c r="C131" s="455"/>
      <c r="D131" s="455"/>
      <c r="E131" s="455"/>
      <c r="F131" s="455"/>
      <c r="G131" s="455"/>
      <c r="H131" s="455"/>
      <c r="I131" s="455"/>
      <c r="J131" s="196"/>
      <c r="N131" s="455"/>
      <c r="O131" s="455"/>
      <c r="P131" s="455"/>
      <c r="Q131" s="455"/>
      <c r="R131" s="455"/>
      <c r="S131" s="455"/>
      <c r="T131" s="455"/>
      <c r="U131" s="455"/>
    </row>
    <row r="132" spans="1:21" s="101" customFormat="1" ht="28.5" customHeight="1" x14ac:dyDescent="0.2">
      <c r="A132" s="460" t="s">
        <v>114</v>
      </c>
      <c r="B132" s="460"/>
      <c r="C132" s="460"/>
      <c r="D132" s="460"/>
      <c r="E132" s="460"/>
      <c r="F132" s="460"/>
      <c r="G132" s="460"/>
      <c r="H132" s="460"/>
      <c r="I132" s="460"/>
      <c r="J132" s="102"/>
      <c r="N132" s="103"/>
      <c r="O132" s="104"/>
      <c r="P132" s="104"/>
      <c r="Q132" s="104"/>
      <c r="R132" s="104"/>
      <c r="S132" s="104"/>
      <c r="T132" s="104"/>
      <c r="U132" s="104"/>
    </row>
    <row r="133" spans="1:21" s="101" customFormat="1" ht="15.75" customHeight="1" x14ac:dyDescent="0.2">
      <c r="A133" s="455" t="s">
        <v>64</v>
      </c>
      <c r="B133" s="455"/>
      <c r="C133" s="455"/>
      <c r="D133" s="455"/>
      <c r="E133" s="455"/>
      <c r="F133" s="455"/>
      <c r="G133" s="455"/>
      <c r="H133" s="455"/>
      <c r="I133" s="455"/>
      <c r="N133" s="103"/>
    </row>
    <row r="134" spans="1:21" s="101" customFormat="1" ht="15.75" customHeight="1" x14ac:dyDescent="0.2">
      <c r="A134" s="455" t="s">
        <v>65</v>
      </c>
      <c r="B134" s="455"/>
      <c r="C134" s="455"/>
      <c r="D134" s="455"/>
      <c r="E134" s="455"/>
      <c r="F134" s="455"/>
      <c r="G134" s="455"/>
      <c r="H134" s="455"/>
      <c r="I134" s="455"/>
      <c r="N134" s="103"/>
    </row>
    <row r="135" spans="1:21" s="101" customFormat="1" ht="28.5" customHeight="1" x14ac:dyDescent="0.2">
      <c r="A135" s="454" t="s">
        <v>115</v>
      </c>
      <c r="B135" s="454"/>
      <c r="C135" s="454"/>
      <c r="D135" s="454"/>
      <c r="E135" s="454"/>
      <c r="F135" s="454"/>
      <c r="G135" s="454"/>
      <c r="H135" s="454"/>
      <c r="I135" s="454"/>
      <c r="N135" s="103"/>
    </row>
    <row r="136" spans="1:21" s="101" customFormat="1" ht="28.5" customHeight="1" x14ac:dyDescent="0.2">
      <c r="A136" s="454" t="s">
        <v>123</v>
      </c>
      <c r="B136" s="454"/>
      <c r="C136" s="454"/>
      <c r="D136" s="454"/>
      <c r="E136" s="454"/>
      <c r="F136" s="454"/>
      <c r="G136" s="454"/>
      <c r="H136" s="454"/>
      <c r="I136" s="454"/>
      <c r="N136" s="103"/>
    </row>
    <row r="137" spans="1:21" s="101" customFormat="1" ht="28.5" customHeight="1" x14ac:dyDescent="0.2">
      <c r="A137" s="454" t="s">
        <v>111</v>
      </c>
      <c r="B137" s="454"/>
      <c r="C137" s="454"/>
      <c r="D137" s="454"/>
      <c r="E137" s="454"/>
      <c r="F137" s="454"/>
      <c r="G137" s="454"/>
      <c r="H137" s="454"/>
      <c r="I137" s="454"/>
      <c r="N137" s="103"/>
    </row>
    <row r="138" spans="1:21" s="101" customFormat="1" ht="28.5" customHeight="1" x14ac:dyDescent="0.2">
      <c r="A138" s="454" t="s">
        <v>120</v>
      </c>
      <c r="B138" s="454"/>
      <c r="C138" s="454"/>
      <c r="D138" s="454"/>
      <c r="E138" s="454"/>
      <c r="F138" s="454"/>
      <c r="G138" s="454"/>
      <c r="H138" s="454"/>
      <c r="I138" s="454"/>
      <c r="N138" s="103"/>
    </row>
    <row r="139" spans="1:21" s="101" customFormat="1" ht="41.25" customHeight="1" x14ac:dyDescent="0.2">
      <c r="A139" s="454" t="s">
        <v>133</v>
      </c>
      <c r="B139" s="454"/>
      <c r="C139" s="454"/>
      <c r="D139" s="454"/>
      <c r="E139" s="454"/>
      <c r="F139" s="454"/>
      <c r="G139" s="454"/>
      <c r="H139" s="454"/>
      <c r="I139" s="454"/>
      <c r="N139" s="103"/>
    </row>
    <row r="140" spans="1:21" s="101" customFormat="1" ht="15.75" customHeight="1" x14ac:dyDescent="0.2">
      <c r="A140" s="455" t="s">
        <v>117</v>
      </c>
      <c r="B140" s="455"/>
      <c r="C140" s="455"/>
      <c r="D140" s="455"/>
      <c r="E140" s="455"/>
      <c r="F140" s="455"/>
      <c r="G140" s="455"/>
      <c r="H140" s="455"/>
      <c r="I140" s="455"/>
      <c r="N140" s="103"/>
    </row>
    <row r="141" spans="1:21" s="101" customFormat="1" ht="28.5" customHeight="1" x14ac:dyDescent="0.2">
      <c r="A141" s="456" t="s">
        <v>118</v>
      </c>
      <c r="B141" s="456"/>
      <c r="C141" s="456"/>
      <c r="D141" s="456"/>
      <c r="E141" s="456"/>
      <c r="F141" s="456"/>
      <c r="G141" s="456"/>
      <c r="H141" s="456"/>
      <c r="I141" s="456"/>
      <c r="N141" s="103"/>
    </row>
    <row r="142" spans="1:21" s="101" customFormat="1" ht="26.25" customHeight="1" x14ac:dyDescent="0.2">
      <c r="A142" s="457" t="s">
        <v>109</v>
      </c>
      <c r="B142" s="456"/>
      <c r="C142" s="456"/>
      <c r="D142" s="456"/>
      <c r="E142" s="456"/>
      <c r="F142" s="456"/>
      <c r="G142" s="456"/>
      <c r="H142" s="456"/>
      <c r="I142" s="456"/>
      <c r="N142" s="103"/>
    </row>
    <row r="143" spans="1:21" s="101" customFormat="1" ht="54" customHeight="1" x14ac:dyDescent="0.2">
      <c r="A143" s="452" t="s">
        <v>125</v>
      </c>
      <c r="B143" s="452"/>
      <c r="C143" s="452"/>
      <c r="D143" s="452"/>
      <c r="E143" s="452"/>
      <c r="F143" s="452"/>
      <c r="G143" s="452"/>
      <c r="H143" s="452"/>
      <c r="I143" s="452"/>
      <c r="N143" s="103"/>
    </row>
    <row r="144" spans="1:21" ht="57" customHeight="1" x14ac:dyDescent="0.25">
      <c r="A144" s="452" t="s">
        <v>124</v>
      </c>
      <c r="B144" s="452"/>
      <c r="C144" s="452"/>
      <c r="D144" s="452"/>
      <c r="E144" s="452"/>
      <c r="F144" s="452"/>
      <c r="G144" s="452"/>
      <c r="H144" s="452"/>
      <c r="I144" s="452"/>
      <c r="N144" s="98"/>
    </row>
    <row r="145" spans="1:14" s="101" customFormat="1" ht="26.25" customHeight="1" x14ac:dyDescent="0.2">
      <c r="A145" s="451" t="s">
        <v>110</v>
      </c>
      <c r="B145" s="451"/>
      <c r="C145" s="451"/>
      <c r="D145" s="451"/>
      <c r="E145" s="451"/>
      <c r="F145" s="451"/>
      <c r="G145" s="451"/>
      <c r="H145" s="451"/>
      <c r="I145" s="451"/>
      <c r="N145" s="103"/>
    </row>
    <row r="146" spans="1:14" s="101" customFormat="1" ht="28.5" customHeight="1" x14ac:dyDescent="0.2">
      <c r="A146" s="452" t="s">
        <v>36</v>
      </c>
      <c r="B146" s="452"/>
      <c r="C146" s="452"/>
      <c r="D146" s="452"/>
      <c r="E146" s="452"/>
      <c r="F146" s="452"/>
      <c r="G146" s="452"/>
      <c r="H146" s="452"/>
      <c r="I146" s="452"/>
      <c r="N146" s="103"/>
    </row>
    <row r="147" spans="1:14" s="101" customFormat="1" ht="15.75" customHeight="1" x14ac:dyDescent="0.2">
      <c r="A147" s="453" t="s">
        <v>12</v>
      </c>
      <c r="B147" s="453"/>
      <c r="C147" s="453"/>
      <c r="D147" s="453"/>
      <c r="E147" s="453"/>
      <c r="F147" s="453"/>
      <c r="G147" s="453"/>
      <c r="H147" s="453"/>
      <c r="I147" s="453"/>
      <c r="N147" s="103"/>
    </row>
    <row r="148" spans="1:14" x14ac:dyDescent="0.25">
      <c r="A148" s="453"/>
      <c r="B148" s="453"/>
      <c r="C148" s="453"/>
      <c r="D148" s="453"/>
      <c r="E148" s="453"/>
      <c r="F148" s="453"/>
      <c r="G148" s="453"/>
      <c r="H148" s="453"/>
      <c r="I148" s="453"/>
      <c r="N148" s="98"/>
    </row>
    <row r="149" spans="1:14" x14ac:dyDescent="0.25">
      <c r="A149" s="98"/>
      <c r="N149" s="98"/>
    </row>
    <row r="150" spans="1:14" x14ac:dyDescent="0.25">
      <c r="A150" s="98"/>
      <c r="N150" s="98"/>
    </row>
    <row r="151" spans="1:14" x14ac:dyDescent="0.25">
      <c r="A151" s="98"/>
      <c r="N151" s="98"/>
    </row>
    <row r="152" spans="1:14" x14ac:dyDescent="0.25">
      <c r="A152" s="98"/>
      <c r="B152" s="197"/>
      <c r="C152" s="197"/>
      <c r="D152" s="197"/>
      <c r="E152" s="197"/>
      <c r="F152" s="197"/>
      <c r="G152" s="197"/>
      <c r="H152" s="197"/>
      <c r="I152" s="197"/>
      <c r="N152" s="98"/>
    </row>
    <row r="153" spans="1:14" x14ac:dyDescent="0.25">
      <c r="A153" s="98"/>
      <c r="N153" s="98"/>
    </row>
    <row r="154" spans="1:14" x14ac:dyDescent="0.25">
      <c r="A154" s="98"/>
      <c r="N154" s="98"/>
    </row>
    <row r="155" spans="1:14" x14ac:dyDescent="0.25">
      <c r="A155" s="98"/>
      <c r="N155" s="98"/>
    </row>
    <row r="156" spans="1:14" x14ac:dyDescent="0.25">
      <c r="A156" s="98"/>
      <c r="N156" s="98"/>
    </row>
    <row r="157" spans="1:14" x14ac:dyDescent="0.25">
      <c r="A157" s="98"/>
      <c r="N157" s="98"/>
    </row>
    <row r="158" spans="1:14" x14ac:dyDescent="0.25">
      <c r="A158" s="98"/>
      <c r="N158" s="98"/>
    </row>
    <row r="159" spans="1:14" x14ac:dyDescent="0.25">
      <c r="A159" s="98"/>
      <c r="N159" s="98"/>
    </row>
    <row r="160" spans="1:14" x14ac:dyDescent="0.25">
      <c r="A160" s="98"/>
      <c r="N160" s="98"/>
    </row>
    <row r="161" spans="1:14" x14ac:dyDescent="0.25">
      <c r="A161" s="98"/>
      <c r="N161" s="98"/>
    </row>
    <row r="162" spans="1:14" x14ac:dyDescent="0.25">
      <c r="A162" s="98"/>
      <c r="N162" s="98"/>
    </row>
    <row r="163" spans="1:14" x14ac:dyDescent="0.25">
      <c r="A163" s="98"/>
      <c r="N163" s="98"/>
    </row>
    <row r="164" spans="1:14" x14ac:dyDescent="0.25">
      <c r="A164" s="98"/>
      <c r="N164" s="98"/>
    </row>
    <row r="165" spans="1:14" x14ac:dyDescent="0.25">
      <c r="A165" s="98"/>
      <c r="N165" s="98"/>
    </row>
    <row r="166" spans="1:14" x14ac:dyDescent="0.25">
      <c r="A166" s="98"/>
      <c r="N166" s="98"/>
    </row>
    <row r="167" spans="1:14" x14ac:dyDescent="0.25">
      <c r="A167" s="98"/>
      <c r="N167" s="98"/>
    </row>
    <row r="168" spans="1:14" x14ac:dyDescent="0.25">
      <c r="A168" s="98"/>
      <c r="N168" s="98"/>
    </row>
    <row r="169" spans="1:14" x14ac:dyDescent="0.25">
      <c r="A169" s="98"/>
      <c r="N169" s="98"/>
    </row>
    <row r="170" spans="1:14" x14ac:dyDescent="0.25">
      <c r="A170" s="98"/>
      <c r="N170" s="98"/>
    </row>
    <row r="171" spans="1:14" x14ac:dyDescent="0.25">
      <c r="A171" s="98"/>
      <c r="N171" s="98"/>
    </row>
    <row r="172" spans="1:14" x14ac:dyDescent="0.25">
      <c r="A172" s="98"/>
      <c r="N172" s="98"/>
    </row>
    <row r="173" spans="1:14" x14ac:dyDescent="0.25">
      <c r="A173" s="98"/>
      <c r="N173" s="98"/>
    </row>
    <row r="174" spans="1:14" x14ac:dyDescent="0.25">
      <c r="A174" s="98"/>
      <c r="N174" s="98"/>
    </row>
    <row r="175" spans="1:14" x14ac:dyDescent="0.25">
      <c r="A175" s="98"/>
      <c r="N175" s="98"/>
    </row>
    <row r="176" spans="1:14" x14ac:dyDescent="0.25">
      <c r="A176" s="98"/>
      <c r="N176" s="98"/>
    </row>
    <row r="177" spans="1:14" x14ac:dyDescent="0.25">
      <c r="A177" s="98"/>
      <c r="N177" s="98"/>
    </row>
    <row r="178" spans="1:14" x14ac:dyDescent="0.25">
      <c r="A178" s="98"/>
      <c r="N178" s="98"/>
    </row>
    <row r="179" spans="1:14" x14ac:dyDescent="0.25">
      <c r="A179" s="98"/>
      <c r="N179" s="98"/>
    </row>
    <row r="180" spans="1:14" x14ac:dyDescent="0.25">
      <c r="A180" s="98"/>
      <c r="N180" s="98"/>
    </row>
    <row r="181" spans="1:14" x14ac:dyDescent="0.25">
      <c r="A181" s="98"/>
      <c r="N181" s="98"/>
    </row>
    <row r="182" spans="1:14" x14ac:dyDescent="0.25">
      <c r="A182" s="98"/>
      <c r="N182" s="98"/>
    </row>
    <row r="183" spans="1:14" x14ac:dyDescent="0.25">
      <c r="A183" s="98"/>
      <c r="N183" s="98"/>
    </row>
    <row r="184" spans="1:14" x14ac:dyDescent="0.25">
      <c r="A184" s="98"/>
      <c r="N184" s="98"/>
    </row>
    <row r="185" spans="1:14" x14ac:dyDescent="0.25">
      <c r="A185" s="98"/>
      <c r="N185" s="98"/>
    </row>
    <row r="186" spans="1:14" x14ac:dyDescent="0.25">
      <c r="A186" s="98"/>
      <c r="N186" s="98"/>
    </row>
    <row r="187" spans="1:14" x14ac:dyDescent="0.25">
      <c r="A187" s="98"/>
      <c r="N187" s="98"/>
    </row>
    <row r="188" spans="1:14" x14ac:dyDescent="0.25">
      <c r="A188" s="98"/>
      <c r="N188" s="98"/>
    </row>
    <row r="189" spans="1:14" x14ac:dyDescent="0.25">
      <c r="A189" s="98"/>
    </row>
    <row r="190" spans="1:14" x14ac:dyDescent="0.25">
      <c r="A190" s="98"/>
    </row>
    <row r="191" spans="1:14" x14ac:dyDescent="0.25">
      <c r="A191" s="98"/>
    </row>
    <row r="192" spans="1:14" x14ac:dyDescent="0.25">
      <c r="A192" s="98"/>
    </row>
    <row r="193" spans="1:1" x14ac:dyDescent="0.25">
      <c r="A193" s="98"/>
    </row>
    <row r="194" spans="1:1" x14ac:dyDescent="0.25">
      <c r="A194" s="98"/>
    </row>
    <row r="195" spans="1:1" x14ac:dyDescent="0.25">
      <c r="A195" s="98"/>
    </row>
    <row r="196" spans="1:1" x14ac:dyDescent="0.25">
      <c r="A196" s="98"/>
    </row>
    <row r="197" spans="1:1" x14ac:dyDescent="0.25">
      <c r="A197" s="98"/>
    </row>
    <row r="198" spans="1:1" x14ac:dyDescent="0.25">
      <c r="A198" s="98"/>
    </row>
    <row r="199" spans="1:1" x14ac:dyDescent="0.25">
      <c r="A199" s="98"/>
    </row>
    <row r="200" spans="1:1" x14ac:dyDescent="0.25">
      <c r="A200" s="98"/>
    </row>
    <row r="201" spans="1:1" x14ac:dyDescent="0.25">
      <c r="A201" s="98"/>
    </row>
    <row r="202" spans="1:1" x14ac:dyDescent="0.25">
      <c r="A202" s="98"/>
    </row>
    <row r="203" spans="1:1" x14ac:dyDescent="0.25">
      <c r="A203" s="98"/>
    </row>
    <row r="204" spans="1:1" x14ac:dyDescent="0.25">
      <c r="A204" s="98"/>
    </row>
    <row r="205" spans="1:1" x14ac:dyDescent="0.25">
      <c r="A205" s="98"/>
    </row>
    <row r="206" spans="1:1" x14ac:dyDescent="0.25">
      <c r="A206" s="98"/>
    </row>
    <row r="207" spans="1:1" x14ac:dyDescent="0.25">
      <c r="A207" s="98"/>
    </row>
    <row r="208" spans="1:1" x14ac:dyDescent="0.25">
      <c r="A208" s="98"/>
    </row>
  </sheetData>
  <sheetProtection password="CDD2" sheet="1" objects="1" scenarios="1"/>
  <mergeCells count="290">
    <mergeCell ref="B1:I1"/>
    <mergeCell ref="O1:U1"/>
    <mergeCell ref="N2:U2"/>
    <mergeCell ref="N3:U3"/>
    <mergeCell ref="A4:B4"/>
    <mergeCell ref="C4:E4"/>
    <mergeCell ref="N4:O4"/>
    <mergeCell ref="P4:Q4"/>
    <mergeCell ref="A7:I7"/>
    <mergeCell ref="N7:U7"/>
    <mergeCell ref="N8:O8"/>
    <mergeCell ref="P8:Q8"/>
    <mergeCell ref="R8:S8"/>
    <mergeCell ref="T8:U8"/>
    <mergeCell ref="F10:G10"/>
    <mergeCell ref="R10:S10"/>
    <mergeCell ref="A11:B11"/>
    <mergeCell ref="F11:G11"/>
    <mergeCell ref="N11:O11"/>
    <mergeCell ref="P11:Q11"/>
    <mergeCell ref="R11:S11"/>
    <mergeCell ref="A12:B12"/>
    <mergeCell ref="F12:G12"/>
    <mergeCell ref="N12:O12"/>
    <mergeCell ref="P12:Q12"/>
    <mergeCell ref="R12:S12"/>
    <mergeCell ref="A13:B13"/>
    <mergeCell ref="F13:G13"/>
    <mergeCell ref="N13:O13"/>
    <mergeCell ref="P13:Q13"/>
    <mergeCell ref="R13:S13"/>
    <mergeCell ref="A14:B14"/>
    <mergeCell ref="F14:G14"/>
    <mergeCell ref="N14:O14"/>
    <mergeCell ref="P14:Q14"/>
    <mergeCell ref="R14:S14"/>
    <mergeCell ref="A15:B15"/>
    <mergeCell ref="F15:G15"/>
    <mergeCell ref="N15:O15"/>
    <mergeCell ref="P15:Q15"/>
    <mergeCell ref="R15:S15"/>
    <mergeCell ref="A16:B16"/>
    <mergeCell ref="F16:G16"/>
    <mergeCell ref="N16:O16"/>
    <mergeCell ref="P16:Q16"/>
    <mergeCell ref="R16:S16"/>
    <mergeCell ref="A17:B17"/>
    <mergeCell ref="F17:G17"/>
    <mergeCell ref="N17:O17"/>
    <mergeCell ref="P17:Q17"/>
    <mergeCell ref="R17:S17"/>
    <mergeCell ref="A18:B18"/>
    <mergeCell ref="F18:G18"/>
    <mergeCell ref="N18:O18"/>
    <mergeCell ref="P18:Q18"/>
    <mergeCell ref="R18:S18"/>
    <mergeCell ref="A19:B19"/>
    <mergeCell ref="F19:G19"/>
    <mergeCell ref="N19:O19"/>
    <mergeCell ref="P19:Q19"/>
    <mergeCell ref="R19:S19"/>
    <mergeCell ref="A20:B20"/>
    <mergeCell ref="F20:G20"/>
    <mergeCell ref="N20:O20"/>
    <mergeCell ref="P20:Q20"/>
    <mergeCell ref="R20:S20"/>
    <mergeCell ref="A21:B21"/>
    <mergeCell ref="F21:G21"/>
    <mergeCell ref="N21:O21"/>
    <mergeCell ref="P21:Q21"/>
    <mergeCell ref="R21:S21"/>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N34:T34"/>
    <mergeCell ref="A36:B36"/>
    <mergeCell ref="N36:O36"/>
    <mergeCell ref="P36:T36"/>
    <mergeCell ref="A37:B37"/>
    <mergeCell ref="N37:O37"/>
    <mergeCell ref="P37:T37"/>
    <mergeCell ref="F33:H36"/>
    <mergeCell ref="A38:B38"/>
    <mergeCell ref="N38:O38"/>
    <mergeCell ref="P38:T38"/>
    <mergeCell ref="A39:B39"/>
    <mergeCell ref="N39:O39"/>
    <mergeCell ref="P39:T39"/>
    <mergeCell ref="A40:B40"/>
    <mergeCell ref="N40:O40"/>
    <mergeCell ref="P40:T40"/>
    <mergeCell ref="A41:B41"/>
    <mergeCell ref="N41:O41"/>
    <mergeCell ref="P41:T41"/>
    <mergeCell ref="A42:B42"/>
    <mergeCell ref="N42:O42"/>
    <mergeCell ref="P42:T42"/>
    <mergeCell ref="N43:Q43"/>
    <mergeCell ref="S43:T43"/>
    <mergeCell ref="N45:Q45"/>
    <mergeCell ref="S45:T45"/>
    <mergeCell ref="N49:O49"/>
    <mergeCell ref="P49:Q49"/>
    <mergeCell ref="A50:B58"/>
    <mergeCell ref="N50:O58"/>
    <mergeCell ref="P50:Q50"/>
    <mergeCell ref="P51:Q51"/>
    <mergeCell ref="P52:Q52"/>
    <mergeCell ref="P53:Q53"/>
    <mergeCell ref="P54:Q54"/>
    <mergeCell ref="P55:Q55"/>
    <mergeCell ref="P56:Q56"/>
    <mergeCell ref="P57:Q57"/>
    <mergeCell ref="P58:Q58"/>
    <mergeCell ref="A59:B59"/>
    <mergeCell ref="F59:H59"/>
    <mergeCell ref="N59:O59"/>
    <mergeCell ref="P59:Q59"/>
    <mergeCell ref="R59:T59"/>
    <mergeCell ref="A60:I60"/>
    <mergeCell ref="N60:U60"/>
    <mergeCell ref="A61:I61"/>
    <mergeCell ref="N61:U61"/>
    <mergeCell ref="A62:B62"/>
    <mergeCell ref="D62:G62"/>
    <mergeCell ref="N62:O62"/>
    <mergeCell ref="Q62:S62"/>
    <mergeCell ref="T62:U62"/>
    <mergeCell ref="N63:S63"/>
    <mergeCell ref="T63:U63"/>
    <mergeCell ref="A64:I64"/>
    <mergeCell ref="N64:U64"/>
    <mergeCell ref="A65:B65"/>
    <mergeCell ref="D65:G65"/>
    <mergeCell ref="N65:O65"/>
    <mergeCell ref="Q65:S65"/>
    <mergeCell ref="T65:U65"/>
    <mergeCell ref="N66:S66"/>
    <mergeCell ref="T66:U66"/>
    <mergeCell ref="A68:C68"/>
    <mergeCell ref="N68:P68"/>
    <mergeCell ref="A69:C69"/>
    <mergeCell ref="N69:P69"/>
    <mergeCell ref="A70:C70"/>
    <mergeCell ref="A71:C71"/>
    <mergeCell ref="N71:P71"/>
    <mergeCell ref="A72:C72"/>
    <mergeCell ref="N72:P72"/>
    <mergeCell ref="A73:C73"/>
    <mergeCell ref="N73:P73"/>
    <mergeCell ref="F74:H74"/>
    <mergeCell ref="N74:T74"/>
    <mergeCell ref="N75:T75"/>
    <mergeCell ref="A77:C77"/>
    <mergeCell ref="N77:P77"/>
    <mergeCell ref="A78:C78"/>
    <mergeCell ref="N78:P78"/>
    <mergeCell ref="A79:C79"/>
    <mergeCell ref="N79:P79"/>
    <mergeCell ref="A80:C80"/>
    <mergeCell ref="N80:P80"/>
    <mergeCell ref="A81:C81"/>
    <mergeCell ref="N81:P81"/>
    <mergeCell ref="A83:I83"/>
    <mergeCell ref="N83:U83"/>
    <mergeCell ref="C84:D84"/>
    <mergeCell ref="C85:D85"/>
    <mergeCell ref="N85:O85"/>
    <mergeCell ref="P85:Q85"/>
    <mergeCell ref="R85:U85"/>
    <mergeCell ref="C86:D86"/>
    <mergeCell ref="P86:Q86"/>
    <mergeCell ref="C87:D87"/>
    <mergeCell ref="P87:Q87"/>
    <mergeCell ref="C88:D88"/>
    <mergeCell ref="P88:Q88"/>
    <mergeCell ref="C89:D89"/>
    <mergeCell ref="P89:T89"/>
    <mergeCell ref="A90:I90"/>
    <mergeCell ref="N90:U90"/>
    <mergeCell ref="F92:I92"/>
    <mergeCell ref="N92:P92"/>
    <mergeCell ref="Q92:T92"/>
    <mergeCell ref="A95:B95"/>
    <mergeCell ref="N95:O95"/>
    <mergeCell ref="P95:R95"/>
    <mergeCell ref="A96:B96"/>
    <mergeCell ref="N96:O96"/>
    <mergeCell ref="P96:R96"/>
    <mergeCell ref="A99:C99"/>
    <mergeCell ref="F99:I99"/>
    <mergeCell ref="N99:U99"/>
    <mergeCell ref="C100:E100"/>
    <mergeCell ref="F101:G101"/>
    <mergeCell ref="A102:B102"/>
    <mergeCell ref="F102:G102"/>
    <mergeCell ref="N102:O102"/>
    <mergeCell ref="P102:Q102"/>
    <mergeCell ref="R102:S102"/>
    <mergeCell ref="A103:B103"/>
    <mergeCell ref="F103:G103"/>
    <mergeCell ref="N103:O103"/>
    <mergeCell ref="P103:Q103"/>
    <mergeCell ref="R103:S103"/>
    <mergeCell ref="A104:B104"/>
    <mergeCell ref="F104:G104"/>
    <mergeCell ref="N104:O104"/>
    <mergeCell ref="P104:Q104"/>
    <mergeCell ref="R104:S104"/>
    <mergeCell ref="A105:B105"/>
    <mergeCell ref="F105:G105"/>
    <mergeCell ref="N105:O105"/>
    <mergeCell ref="P105:Q105"/>
    <mergeCell ref="R105:S105"/>
    <mergeCell ref="A106:B106"/>
    <mergeCell ref="N106:O106"/>
    <mergeCell ref="A108:C108"/>
    <mergeCell ref="F108:H108"/>
    <mergeCell ref="N108:P108"/>
    <mergeCell ref="Q108:T108"/>
    <mergeCell ref="A109:C109"/>
    <mergeCell ref="E109:H109"/>
    <mergeCell ref="N109:P109"/>
    <mergeCell ref="Q109:T109"/>
    <mergeCell ref="N110:P110"/>
    <mergeCell ref="Q110:T110"/>
    <mergeCell ref="A111:C111"/>
    <mergeCell ref="F111:H111"/>
    <mergeCell ref="N111:T111"/>
    <mergeCell ref="A113:H113"/>
    <mergeCell ref="N113:U113"/>
    <mergeCell ref="A114:G114"/>
    <mergeCell ref="N114:U114"/>
    <mergeCell ref="A115:G115"/>
    <mergeCell ref="A131:I131"/>
    <mergeCell ref="N131:U131"/>
    <mergeCell ref="A132:I132"/>
    <mergeCell ref="A133:I133"/>
    <mergeCell ref="A134:I134"/>
    <mergeCell ref="A135:I135"/>
    <mergeCell ref="A136:I136"/>
    <mergeCell ref="A137:I137"/>
    <mergeCell ref="A138:I138"/>
    <mergeCell ref="A145:I145"/>
    <mergeCell ref="A146:I146"/>
    <mergeCell ref="A147:I147"/>
    <mergeCell ref="A148:I148"/>
    <mergeCell ref="A139:I139"/>
    <mergeCell ref="A140:I140"/>
    <mergeCell ref="A141:I141"/>
    <mergeCell ref="A142:I142"/>
    <mergeCell ref="A143:I143"/>
    <mergeCell ref="A144:I144"/>
  </mergeCells>
  <pageMargins left="0.1" right="0.1" top="0.5" bottom="0.5" header="0" footer="0.1"/>
  <pageSetup scale="70" fitToHeight="3" orientation="portrait" r:id="rId1"/>
  <headerFooter alignWithMargins="0">
    <oddFooter>&amp;R&amp;P of &amp;N</oddFooter>
  </headerFooter>
  <rowBreaks count="1" manualBreakCount="1">
    <brk id="129" max="16383" man="1"/>
  </rowBreaks>
  <colBreaks count="1" manualBreakCount="1">
    <brk id="9" max="1048575" man="1"/>
  </colBreak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dimension ref="A1:U208"/>
  <sheetViews>
    <sheetView showGridLines="0" zoomScale="90" zoomScaleNormal="90" workbookViewId="0">
      <pane ySplit="1" topLeftCell="A85" activePane="bottomLeft" state="frozen"/>
      <selection activeCell="A111" sqref="A111:C111"/>
      <selection pane="bottomLeft" activeCell="A111" sqref="A111:C111"/>
    </sheetView>
  </sheetViews>
  <sheetFormatPr defaultRowHeight="15.75" x14ac:dyDescent="0.25"/>
  <cols>
    <col min="1" max="1" width="10.28515625" style="91" customWidth="1"/>
    <col min="2" max="2" width="30.28515625" style="4" bestFit="1" customWidth="1"/>
    <col min="3" max="4" width="10.7109375" style="4" customWidth="1"/>
    <col min="5" max="5" width="11.7109375" style="4" customWidth="1"/>
    <col min="6" max="6" width="14" style="4" customWidth="1"/>
    <col min="7" max="7" width="7.42578125" style="4" customWidth="1"/>
    <col min="8" max="8" width="14.5703125" style="4" customWidth="1"/>
    <col min="9" max="9" width="23.7109375" style="4" bestFit="1" customWidth="1"/>
    <col min="10" max="10" width="11" style="4" bestFit="1" customWidth="1"/>
    <col min="11" max="12" width="10.28515625" style="4" bestFit="1" customWidth="1"/>
    <col min="13" max="13" width="9.140625" style="4"/>
    <col min="14" max="14" width="10.28515625" style="91" customWidth="1"/>
    <col min="15" max="15" width="34.28515625" style="4" customWidth="1"/>
    <col min="16" max="16" width="16.42578125" style="4" customWidth="1"/>
    <col min="17" max="17" width="6.7109375" style="4" customWidth="1"/>
    <col min="18" max="18" width="14.5703125" style="4" customWidth="1"/>
    <col min="19" max="19" width="8" style="4" customWidth="1"/>
    <col min="20" max="20" width="15.42578125" style="4" customWidth="1"/>
    <col min="21" max="21" width="21.42578125" style="4" customWidth="1"/>
    <col min="22" max="16384" width="9.140625" style="4"/>
  </cols>
  <sheetData>
    <row r="1" spans="1:21" ht="16.5" thickBot="1" x14ac:dyDescent="0.3">
      <c r="A1" s="107">
        <v>50</v>
      </c>
      <c r="B1" s="554" t="s">
        <v>17</v>
      </c>
      <c r="C1" s="555"/>
      <c r="D1" s="555"/>
      <c r="E1" s="556"/>
      <c r="F1" s="556"/>
      <c r="G1" s="556"/>
      <c r="H1" s="556"/>
      <c r="I1" s="556"/>
      <c r="J1" s="325"/>
      <c r="K1" s="325"/>
      <c r="L1" s="325"/>
      <c r="N1" s="107">
        <f>A1</f>
        <v>50</v>
      </c>
      <c r="O1" s="557" t="s">
        <v>17</v>
      </c>
      <c r="P1" s="558"/>
      <c r="Q1" s="559"/>
      <c r="R1" s="559"/>
      <c r="S1" s="559"/>
      <c r="T1" s="559"/>
      <c r="U1" s="559"/>
    </row>
    <row r="2" spans="1:21" ht="21" x14ac:dyDescent="0.35">
      <c r="A2" s="1" t="s">
        <v>202</v>
      </c>
      <c r="B2" s="2"/>
      <c r="C2" s="2"/>
      <c r="D2" s="2"/>
      <c r="E2" s="2"/>
      <c r="F2" s="2"/>
      <c r="G2" s="2"/>
      <c r="H2" s="2"/>
      <c r="I2" s="2"/>
      <c r="N2" s="560" t="s">
        <v>23</v>
      </c>
      <c r="O2" s="560"/>
      <c r="P2" s="560"/>
      <c r="Q2" s="560"/>
      <c r="R2" s="560"/>
      <c r="S2" s="560"/>
      <c r="T2" s="560"/>
      <c r="U2" s="560"/>
    </row>
    <row r="3" spans="1:21" x14ac:dyDescent="0.25">
      <c r="A3" s="106" t="str">
        <f>'0054'!A3</f>
        <v>Based on the 2015-16 FEFP 2nd Calculation</v>
      </c>
      <c r="N3" s="561" t="str">
        <f>A3</f>
        <v>Based on the 2015-16 FEFP 2nd Calculation</v>
      </c>
      <c r="O3" s="561"/>
      <c r="P3" s="561"/>
      <c r="Q3" s="561"/>
      <c r="R3" s="561"/>
      <c r="S3" s="561"/>
      <c r="T3" s="561"/>
      <c r="U3" s="561"/>
    </row>
    <row r="4" spans="1:21" x14ac:dyDescent="0.25">
      <c r="A4" s="562" t="s">
        <v>0</v>
      </c>
      <c r="B4" s="562"/>
      <c r="C4" s="563" t="s">
        <v>9</v>
      </c>
      <c r="D4" s="563"/>
      <c r="E4" s="563"/>
      <c r="F4" s="5"/>
      <c r="G4" s="5"/>
      <c r="H4" s="5"/>
      <c r="I4" s="5"/>
      <c r="N4" s="549" t="s">
        <v>0</v>
      </c>
      <c r="O4" s="549"/>
      <c r="P4" s="564" t="str">
        <f>C4</f>
        <v>Palm Beach</v>
      </c>
      <c r="Q4" s="564"/>
      <c r="R4" s="6"/>
      <c r="S4" s="6"/>
      <c r="T4" s="6"/>
      <c r="U4" s="6"/>
    </row>
    <row r="5" spans="1:21" ht="12" customHeight="1" thickBot="1" x14ac:dyDescent="0.3">
      <c r="A5" s="371"/>
      <c r="B5" s="371"/>
      <c r="C5" s="353"/>
      <c r="D5" s="353"/>
      <c r="E5" s="353"/>
      <c r="F5" s="354"/>
      <c r="G5" s="354"/>
      <c r="H5" s="354"/>
      <c r="I5" s="354"/>
      <c r="N5" s="111"/>
      <c r="O5" s="111"/>
      <c r="P5" s="7"/>
      <c r="Q5" s="7"/>
      <c r="R5" s="6"/>
      <c r="S5" s="6"/>
      <c r="T5" s="6"/>
      <c r="U5" s="6"/>
    </row>
    <row r="6" spans="1:21" ht="12" customHeight="1" x14ac:dyDescent="0.25">
      <c r="A6" s="368"/>
      <c r="B6" s="368"/>
      <c r="C6" s="365"/>
      <c r="D6" s="365"/>
      <c r="E6" s="365"/>
      <c r="F6" s="5"/>
      <c r="G6" s="5"/>
      <c r="H6" s="5"/>
      <c r="I6" s="5"/>
      <c r="N6" s="366"/>
      <c r="O6" s="366"/>
      <c r="P6" s="367"/>
      <c r="Q6" s="367"/>
      <c r="R6" s="6"/>
      <c r="S6" s="6"/>
      <c r="T6" s="6"/>
      <c r="U6" s="6"/>
    </row>
    <row r="7" spans="1:21" x14ac:dyDescent="0.25">
      <c r="A7" s="548" t="s">
        <v>102</v>
      </c>
      <c r="B7" s="548"/>
      <c r="C7" s="548"/>
      <c r="D7" s="548"/>
      <c r="E7" s="548"/>
      <c r="F7" s="548"/>
      <c r="G7" s="548"/>
      <c r="H7" s="548"/>
      <c r="I7" s="548"/>
      <c r="N7" s="549" t="s">
        <v>102</v>
      </c>
      <c r="O7" s="549"/>
      <c r="P7" s="549"/>
      <c r="Q7" s="549"/>
      <c r="R7" s="549"/>
      <c r="S7" s="549"/>
      <c r="T7" s="549"/>
      <c r="U7" s="549"/>
    </row>
    <row r="8" spans="1:21" x14ac:dyDescent="0.25">
      <c r="A8" s="112"/>
      <c r="B8" s="113" t="s">
        <v>161</v>
      </c>
      <c r="C8" s="321">
        <f>'0054'!C8</f>
        <v>4154.45</v>
      </c>
      <c r="D8" s="115"/>
      <c r="E8" s="116"/>
      <c r="F8" s="112"/>
      <c r="G8" s="113" t="s">
        <v>160</v>
      </c>
      <c r="H8" s="324">
        <f>'0054'!H8</f>
        <v>1.0319</v>
      </c>
      <c r="I8" s="99"/>
      <c r="N8" s="550" t="s">
        <v>10</v>
      </c>
      <c r="O8" s="550"/>
      <c r="P8" s="551">
        <v>4154.45</v>
      </c>
      <c r="Q8" s="551"/>
      <c r="R8" s="552" t="s">
        <v>11</v>
      </c>
      <c r="S8" s="552"/>
      <c r="T8" s="553">
        <f>H8</f>
        <v>1.0319</v>
      </c>
      <c r="U8" s="553"/>
    </row>
    <row r="9" spans="1:21" x14ac:dyDescent="0.25">
      <c r="A9" s="8"/>
      <c r="B9" s="8"/>
      <c r="C9" s="9"/>
      <c r="D9" s="9"/>
      <c r="E9" s="9"/>
      <c r="F9" s="10"/>
      <c r="G9" s="10"/>
      <c r="H9" s="11"/>
      <c r="I9" s="12" t="s">
        <v>78</v>
      </c>
      <c r="N9" s="13"/>
      <c r="O9" s="13"/>
      <c r="P9" s="14"/>
      <c r="Q9" s="14"/>
      <c r="R9" s="15"/>
      <c r="S9" s="15"/>
      <c r="T9" s="16"/>
      <c r="U9" s="17" t="s">
        <v>78</v>
      </c>
    </row>
    <row r="10" spans="1:21" x14ac:dyDescent="0.25">
      <c r="A10" s="8"/>
      <c r="B10" s="8"/>
      <c r="C10" s="117" t="s">
        <v>162</v>
      </c>
      <c r="D10" s="117" t="s">
        <v>163</v>
      </c>
      <c r="E10" s="118" t="s">
        <v>8</v>
      </c>
      <c r="F10" s="543" t="s">
        <v>1</v>
      </c>
      <c r="G10" s="543"/>
      <c r="H10" s="11" t="s">
        <v>77</v>
      </c>
      <c r="I10" s="12" t="s">
        <v>37</v>
      </c>
      <c r="N10" s="13"/>
      <c r="O10" s="13"/>
      <c r="P10" s="14"/>
      <c r="Q10" s="14"/>
      <c r="R10" s="544" t="s">
        <v>1</v>
      </c>
      <c r="S10" s="544"/>
      <c r="T10" s="16" t="s">
        <v>77</v>
      </c>
      <c r="U10" s="17" t="s">
        <v>37</v>
      </c>
    </row>
    <row r="11" spans="1:21" x14ac:dyDescent="0.25">
      <c r="A11" s="524" t="s">
        <v>1</v>
      </c>
      <c r="B11" s="524"/>
      <c r="C11" s="119" t="s">
        <v>2</v>
      </c>
      <c r="D11" s="119" t="s">
        <v>2</v>
      </c>
      <c r="E11" s="119" t="s">
        <v>2</v>
      </c>
      <c r="F11" s="545" t="s">
        <v>80</v>
      </c>
      <c r="G11" s="545"/>
      <c r="H11" s="18" t="s">
        <v>76</v>
      </c>
      <c r="I11" s="19" t="s">
        <v>79</v>
      </c>
      <c r="N11" s="525" t="s">
        <v>1</v>
      </c>
      <c r="O11" s="525"/>
      <c r="P11" s="546" t="s">
        <v>24</v>
      </c>
      <c r="Q11" s="546"/>
      <c r="R11" s="547" t="s">
        <v>80</v>
      </c>
      <c r="S11" s="547"/>
      <c r="T11" s="20" t="s">
        <v>76</v>
      </c>
      <c r="U11" s="21" t="s">
        <v>79</v>
      </c>
    </row>
    <row r="12" spans="1:21" x14ac:dyDescent="0.25">
      <c r="A12" s="536" t="s">
        <v>50</v>
      </c>
      <c r="B12" s="536"/>
      <c r="C12" s="120"/>
      <c r="D12" s="120"/>
      <c r="E12" s="121" t="s">
        <v>51</v>
      </c>
      <c r="F12" s="537" t="s">
        <v>52</v>
      </c>
      <c r="G12" s="537"/>
      <c r="H12" s="22" t="s">
        <v>53</v>
      </c>
      <c r="I12" s="23" t="s">
        <v>54</v>
      </c>
      <c r="N12" s="538" t="s">
        <v>50</v>
      </c>
      <c r="O12" s="538"/>
      <c r="P12" s="539" t="s">
        <v>51</v>
      </c>
      <c r="Q12" s="539"/>
      <c r="R12" s="540" t="s">
        <v>52</v>
      </c>
      <c r="S12" s="540"/>
      <c r="T12" s="24" t="s">
        <v>53</v>
      </c>
      <c r="U12" s="25" t="s">
        <v>54</v>
      </c>
    </row>
    <row r="13" spans="1:21" x14ac:dyDescent="0.25">
      <c r="A13" s="527" t="s">
        <v>29</v>
      </c>
      <c r="B13" s="527"/>
      <c r="C13" s="204">
        <v>24.3</v>
      </c>
      <c r="D13" s="204">
        <v>21.74</v>
      </c>
      <c r="E13" s="276">
        <f>IF(D$29=0,C13*2,C13+D13)</f>
        <v>46.04</v>
      </c>
      <c r="F13" s="541">
        <f>'0054'!F13:G13</f>
        <v>1.115</v>
      </c>
      <c r="G13" s="541"/>
      <c r="H13" s="208">
        <f>ROUND(E13*F13,4)</f>
        <v>51.334600000000002</v>
      </c>
      <c r="I13" s="150">
        <f t="shared" ref="I13:I28" si="0">ROUND(ROUND(H13*$C$8,4)*($H$8),2)</f>
        <v>220070.25</v>
      </c>
      <c r="N13" s="528" t="s">
        <v>29</v>
      </c>
      <c r="O13" s="528"/>
      <c r="P13" s="530">
        <f t="shared" ref="P13:P28" si="1">IF($H$115=1,E13,0)</f>
        <v>0</v>
      </c>
      <c r="Q13" s="530"/>
      <c r="R13" s="542">
        <v>1</v>
      </c>
      <c r="S13" s="542"/>
      <c r="T13" s="124">
        <f>ROUND(P13*R13,4)</f>
        <v>0</v>
      </c>
      <c r="U13" s="125">
        <f t="shared" ref="U13:U28" si="2">ROUND(ROUND(T13*$C$8,4)*($H$8),0)</f>
        <v>0</v>
      </c>
    </row>
    <row r="14" spans="1:21" x14ac:dyDescent="0.25">
      <c r="A14" s="458" t="s">
        <v>30</v>
      </c>
      <c r="B14" s="458"/>
      <c r="C14" s="206">
        <v>2.5099999999999998</v>
      </c>
      <c r="D14" s="206">
        <v>5.52</v>
      </c>
      <c r="E14" s="159">
        <f t="shared" ref="E14:E28" si="3">IF(D$29=0,C14*2,C14+D14)</f>
        <v>8.0299999999999994</v>
      </c>
      <c r="F14" s="448">
        <f>'0054'!F14:G14</f>
        <v>1.115</v>
      </c>
      <c r="G14" s="448"/>
      <c r="H14" s="105">
        <f t="shared" ref="H14:H28" si="4">ROUND(E14*F14,4)</f>
        <v>8.9535</v>
      </c>
      <c r="I14" s="130">
        <f t="shared" si="0"/>
        <v>38383.449999999997</v>
      </c>
      <c r="J14" s="85" t="str">
        <f>IF(ROUND(E14,2)=ROUND(SUM(E50:E52),2)," ","CHECK PK-3 LINES BELOW")</f>
        <v xml:space="preserve"> </v>
      </c>
      <c r="N14" s="461" t="s">
        <v>30</v>
      </c>
      <c r="O14" s="461"/>
      <c r="P14" s="530">
        <f t="shared" si="1"/>
        <v>0</v>
      </c>
      <c r="Q14" s="530"/>
      <c r="R14" s="535">
        <v>1</v>
      </c>
      <c r="S14" s="535"/>
      <c r="T14" s="124">
        <f t="shared" ref="T14:T28" si="5">ROUND(P14*R14,4)</f>
        <v>0</v>
      </c>
      <c r="U14" s="125">
        <f t="shared" si="2"/>
        <v>0</v>
      </c>
    </row>
    <row r="15" spans="1:21" x14ac:dyDescent="0.25">
      <c r="A15" s="458" t="s">
        <v>31</v>
      </c>
      <c r="B15" s="458"/>
      <c r="C15" s="206">
        <v>18.12</v>
      </c>
      <c r="D15" s="206">
        <v>16.059999999999999</v>
      </c>
      <c r="E15" s="159">
        <f t="shared" si="3"/>
        <v>34.18</v>
      </c>
      <c r="F15" s="448">
        <f>'0054'!F15:G15</f>
        <v>1</v>
      </c>
      <c r="G15" s="448"/>
      <c r="H15" s="105">
        <f t="shared" si="4"/>
        <v>34.18</v>
      </c>
      <c r="I15" s="130">
        <f t="shared" si="0"/>
        <v>146528.87</v>
      </c>
      <c r="N15" s="461" t="s">
        <v>31</v>
      </c>
      <c r="O15" s="461"/>
      <c r="P15" s="530">
        <f t="shared" si="1"/>
        <v>0</v>
      </c>
      <c r="Q15" s="530"/>
      <c r="R15" s="535">
        <v>1</v>
      </c>
      <c r="S15" s="535"/>
      <c r="T15" s="124">
        <f t="shared" si="5"/>
        <v>0</v>
      </c>
      <c r="U15" s="125">
        <f t="shared" si="2"/>
        <v>0</v>
      </c>
    </row>
    <row r="16" spans="1:21" x14ac:dyDescent="0.25">
      <c r="A16" s="458" t="s">
        <v>32</v>
      </c>
      <c r="B16" s="458"/>
      <c r="C16" s="206">
        <v>4.5</v>
      </c>
      <c r="D16" s="206">
        <v>6</v>
      </c>
      <c r="E16" s="159">
        <f t="shared" si="3"/>
        <v>10.5</v>
      </c>
      <c r="F16" s="448">
        <f>'0054'!F16:G16</f>
        <v>1</v>
      </c>
      <c r="G16" s="448"/>
      <c r="H16" s="105">
        <f t="shared" si="4"/>
        <v>10.5</v>
      </c>
      <c r="I16" s="130">
        <f t="shared" si="0"/>
        <v>45013.26</v>
      </c>
      <c r="J16" s="85" t="str">
        <f>IF(ROUND(E16,2)=ROUND(SUM(E53:E55),2)," ","CHECK 4-8 LINES BELOW")</f>
        <v xml:space="preserve"> </v>
      </c>
      <c r="N16" s="461" t="s">
        <v>32</v>
      </c>
      <c r="O16" s="461"/>
      <c r="P16" s="530">
        <f t="shared" si="1"/>
        <v>0</v>
      </c>
      <c r="Q16" s="530"/>
      <c r="R16" s="535">
        <v>1</v>
      </c>
      <c r="S16" s="535"/>
      <c r="T16" s="124">
        <f t="shared" si="5"/>
        <v>0</v>
      </c>
      <c r="U16" s="125">
        <f t="shared" si="2"/>
        <v>0</v>
      </c>
    </row>
    <row r="17" spans="1:21" x14ac:dyDescent="0.25">
      <c r="A17" s="458" t="s">
        <v>33</v>
      </c>
      <c r="B17" s="458"/>
      <c r="C17" s="206">
        <v>0</v>
      </c>
      <c r="D17" s="206">
        <v>0</v>
      </c>
      <c r="E17" s="159">
        <f t="shared" si="3"/>
        <v>0</v>
      </c>
      <c r="F17" s="448">
        <f>'0054'!F17:G17</f>
        <v>1.0049999999999999</v>
      </c>
      <c r="G17" s="448"/>
      <c r="H17" s="105">
        <f t="shared" si="4"/>
        <v>0</v>
      </c>
      <c r="I17" s="130">
        <f t="shared" si="0"/>
        <v>0</v>
      </c>
      <c r="N17" s="461" t="s">
        <v>33</v>
      </c>
      <c r="O17" s="461"/>
      <c r="P17" s="530">
        <f t="shared" si="1"/>
        <v>0</v>
      </c>
      <c r="Q17" s="530"/>
      <c r="R17" s="535">
        <v>1</v>
      </c>
      <c r="S17" s="535"/>
      <c r="T17" s="124">
        <f t="shared" si="5"/>
        <v>0</v>
      </c>
      <c r="U17" s="125">
        <f t="shared" si="2"/>
        <v>0</v>
      </c>
    </row>
    <row r="18" spans="1:21" x14ac:dyDescent="0.25">
      <c r="A18" s="458" t="s">
        <v>34</v>
      </c>
      <c r="B18" s="458"/>
      <c r="C18" s="206">
        <v>0</v>
      </c>
      <c r="D18" s="206">
        <v>0</v>
      </c>
      <c r="E18" s="159">
        <f t="shared" si="3"/>
        <v>0</v>
      </c>
      <c r="F18" s="448">
        <f>'0054'!F18:G18</f>
        <v>1.0049999999999999</v>
      </c>
      <c r="G18" s="448"/>
      <c r="H18" s="105">
        <f t="shared" si="4"/>
        <v>0</v>
      </c>
      <c r="I18" s="130">
        <f t="shared" si="0"/>
        <v>0</v>
      </c>
      <c r="J18" s="85" t="str">
        <f>IF(ROUND(E18,2)=ROUND(SUM(E56:E58),2)," ","CHECK 4-8 LINES BELOW")</f>
        <v xml:space="preserve"> </v>
      </c>
      <c r="N18" s="461" t="s">
        <v>34</v>
      </c>
      <c r="O18" s="461"/>
      <c r="P18" s="530">
        <f t="shared" si="1"/>
        <v>0</v>
      </c>
      <c r="Q18" s="530"/>
      <c r="R18" s="535">
        <v>1</v>
      </c>
      <c r="S18" s="535"/>
      <c r="T18" s="124">
        <f t="shared" si="5"/>
        <v>0</v>
      </c>
      <c r="U18" s="127">
        <f t="shared" si="2"/>
        <v>0</v>
      </c>
    </row>
    <row r="19" spans="1:21" x14ac:dyDescent="0.25">
      <c r="A19" s="458" t="s">
        <v>146</v>
      </c>
      <c r="B19" s="458"/>
      <c r="C19" s="206">
        <v>0</v>
      </c>
      <c r="D19" s="206">
        <v>0</v>
      </c>
      <c r="E19" s="159">
        <f t="shared" si="3"/>
        <v>0</v>
      </c>
      <c r="F19" s="448">
        <f>'0054'!F19:G19</f>
        <v>3.613</v>
      </c>
      <c r="G19" s="448"/>
      <c r="H19" s="105">
        <f t="shared" si="4"/>
        <v>0</v>
      </c>
      <c r="I19" s="130">
        <f t="shared" si="0"/>
        <v>0</v>
      </c>
      <c r="N19" s="461" t="s">
        <v>146</v>
      </c>
      <c r="O19" s="461"/>
      <c r="P19" s="530">
        <f t="shared" si="1"/>
        <v>0</v>
      </c>
      <c r="Q19" s="530"/>
      <c r="R19" s="535">
        <v>1</v>
      </c>
      <c r="S19" s="535"/>
      <c r="T19" s="124">
        <f t="shared" si="5"/>
        <v>0</v>
      </c>
      <c r="U19" s="125">
        <f t="shared" si="2"/>
        <v>0</v>
      </c>
    </row>
    <row r="20" spans="1:21" x14ac:dyDescent="0.25">
      <c r="A20" s="458" t="s">
        <v>147</v>
      </c>
      <c r="B20" s="458"/>
      <c r="C20" s="206">
        <v>0</v>
      </c>
      <c r="D20" s="206">
        <v>0</v>
      </c>
      <c r="E20" s="159">
        <f t="shared" si="3"/>
        <v>0</v>
      </c>
      <c r="F20" s="448">
        <f>'0054'!F20:G20</f>
        <v>3.613</v>
      </c>
      <c r="G20" s="448"/>
      <c r="H20" s="105">
        <f t="shared" si="4"/>
        <v>0</v>
      </c>
      <c r="I20" s="130">
        <f t="shared" si="0"/>
        <v>0</v>
      </c>
      <c r="N20" s="461" t="s">
        <v>147</v>
      </c>
      <c r="O20" s="461"/>
      <c r="P20" s="530">
        <f t="shared" si="1"/>
        <v>0</v>
      </c>
      <c r="Q20" s="530"/>
      <c r="R20" s="535">
        <v>1</v>
      </c>
      <c r="S20" s="535"/>
      <c r="T20" s="124">
        <f t="shared" si="5"/>
        <v>0</v>
      </c>
      <c r="U20" s="125">
        <f t="shared" si="2"/>
        <v>0</v>
      </c>
    </row>
    <row r="21" spans="1:21" x14ac:dyDescent="0.25">
      <c r="A21" s="458" t="s">
        <v>148</v>
      </c>
      <c r="B21" s="458"/>
      <c r="C21" s="206">
        <v>0</v>
      </c>
      <c r="D21" s="206">
        <v>0</v>
      </c>
      <c r="E21" s="159">
        <f t="shared" si="3"/>
        <v>0</v>
      </c>
      <c r="F21" s="448">
        <f>'0054'!F21:G21</f>
        <v>3.613</v>
      </c>
      <c r="G21" s="448"/>
      <c r="H21" s="105">
        <f t="shared" si="4"/>
        <v>0</v>
      </c>
      <c r="I21" s="130">
        <f t="shared" si="0"/>
        <v>0</v>
      </c>
      <c r="N21" s="461" t="s">
        <v>148</v>
      </c>
      <c r="O21" s="461"/>
      <c r="P21" s="530">
        <f t="shared" si="1"/>
        <v>0</v>
      </c>
      <c r="Q21" s="530"/>
      <c r="R21" s="535">
        <v>1</v>
      </c>
      <c r="S21" s="535"/>
      <c r="T21" s="124">
        <f t="shared" si="5"/>
        <v>0</v>
      </c>
      <c r="U21" s="125">
        <f t="shared" si="2"/>
        <v>0</v>
      </c>
    </row>
    <row r="22" spans="1:21" x14ac:dyDescent="0.25">
      <c r="A22" s="458" t="s">
        <v>149</v>
      </c>
      <c r="B22" s="458"/>
      <c r="C22" s="206">
        <v>0</v>
      </c>
      <c r="D22" s="206">
        <v>0</v>
      </c>
      <c r="E22" s="159">
        <f t="shared" si="3"/>
        <v>0</v>
      </c>
      <c r="F22" s="448">
        <f>'0054'!F22:G22</f>
        <v>5.258</v>
      </c>
      <c r="G22" s="448"/>
      <c r="H22" s="105">
        <f t="shared" si="4"/>
        <v>0</v>
      </c>
      <c r="I22" s="130">
        <f t="shared" si="0"/>
        <v>0</v>
      </c>
      <c r="N22" s="461" t="s">
        <v>149</v>
      </c>
      <c r="O22" s="461"/>
      <c r="P22" s="530">
        <f t="shared" si="1"/>
        <v>0</v>
      </c>
      <c r="Q22" s="530"/>
      <c r="R22" s="535">
        <v>1</v>
      </c>
      <c r="S22" s="535"/>
      <c r="T22" s="124">
        <f t="shared" si="5"/>
        <v>0</v>
      </c>
      <c r="U22" s="125">
        <f t="shared" si="2"/>
        <v>0</v>
      </c>
    </row>
    <row r="23" spans="1:21" x14ac:dyDescent="0.25">
      <c r="A23" s="458" t="s">
        <v>150</v>
      </c>
      <c r="B23" s="458"/>
      <c r="C23" s="206">
        <v>0</v>
      </c>
      <c r="D23" s="206">
        <v>0</v>
      </c>
      <c r="E23" s="159">
        <f t="shared" si="3"/>
        <v>0</v>
      </c>
      <c r="F23" s="448">
        <f>'0054'!F23:G23</f>
        <v>5.258</v>
      </c>
      <c r="G23" s="448"/>
      <c r="H23" s="105">
        <f t="shared" si="4"/>
        <v>0</v>
      </c>
      <c r="I23" s="130">
        <f t="shared" si="0"/>
        <v>0</v>
      </c>
      <c r="N23" s="461" t="s">
        <v>150</v>
      </c>
      <c r="O23" s="461"/>
      <c r="P23" s="530">
        <f t="shared" si="1"/>
        <v>0</v>
      </c>
      <c r="Q23" s="530"/>
      <c r="R23" s="535">
        <v>1</v>
      </c>
      <c r="S23" s="535"/>
      <c r="T23" s="124">
        <f t="shared" si="5"/>
        <v>0</v>
      </c>
      <c r="U23" s="125">
        <f t="shared" si="2"/>
        <v>0</v>
      </c>
    </row>
    <row r="24" spans="1:21" x14ac:dyDescent="0.25">
      <c r="A24" s="458" t="s">
        <v>151</v>
      </c>
      <c r="B24" s="458"/>
      <c r="C24" s="206">
        <v>0</v>
      </c>
      <c r="D24" s="206">
        <v>0</v>
      </c>
      <c r="E24" s="159">
        <f t="shared" si="3"/>
        <v>0</v>
      </c>
      <c r="F24" s="448">
        <f>'0054'!F24:G24</f>
        <v>5.258</v>
      </c>
      <c r="G24" s="448"/>
      <c r="H24" s="105">
        <f t="shared" si="4"/>
        <v>0</v>
      </c>
      <c r="I24" s="130">
        <f t="shared" si="0"/>
        <v>0</v>
      </c>
      <c r="N24" s="461" t="s">
        <v>151</v>
      </c>
      <c r="O24" s="461"/>
      <c r="P24" s="530">
        <f t="shared" si="1"/>
        <v>0</v>
      </c>
      <c r="Q24" s="530"/>
      <c r="R24" s="535">
        <v>1</v>
      </c>
      <c r="S24" s="535"/>
      <c r="T24" s="124">
        <f t="shared" si="5"/>
        <v>0</v>
      </c>
      <c r="U24" s="125">
        <f t="shared" si="2"/>
        <v>0</v>
      </c>
    </row>
    <row r="25" spans="1:21" x14ac:dyDescent="0.25">
      <c r="A25" s="458" t="s">
        <v>152</v>
      </c>
      <c r="B25" s="458"/>
      <c r="C25" s="206">
        <v>2.8</v>
      </c>
      <c r="D25" s="206">
        <v>2.29</v>
      </c>
      <c r="E25" s="159">
        <f t="shared" si="3"/>
        <v>5.09</v>
      </c>
      <c r="F25" s="448">
        <f>'0054'!F25:G25</f>
        <v>1.18</v>
      </c>
      <c r="G25" s="448"/>
      <c r="H25" s="105">
        <f t="shared" si="4"/>
        <v>6.0061999999999998</v>
      </c>
      <c r="I25" s="130">
        <f t="shared" si="0"/>
        <v>25748.44</v>
      </c>
      <c r="N25" s="461" t="s">
        <v>152</v>
      </c>
      <c r="O25" s="461"/>
      <c r="P25" s="530">
        <f t="shared" si="1"/>
        <v>0</v>
      </c>
      <c r="Q25" s="530"/>
      <c r="R25" s="535">
        <v>1</v>
      </c>
      <c r="S25" s="535"/>
      <c r="T25" s="124">
        <f t="shared" si="5"/>
        <v>0</v>
      </c>
      <c r="U25" s="125">
        <f t="shared" si="2"/>
        <v>0</v>
      </c>
    </row>
    <row r="26" spans="1:21" x14ac:dyDescent="0.25">
      <c r="A26" s="458" t="s">
        <v>153</v>
      </c>
      <c r="B26" s="458"/>
      <c r="C26" s="206">
        <v>0.92</v>
      </c>
      <c r="D26" s="206">
        <v>0.92</v>
      </c>
      <c r="E26" s="159">
        <f t="shared" si="3"/>
        <v>1.84</v>
      </c>
      <c r="F26" s="448">
        <f>'0054'!F26:G26</f>
        <v>1.18</v>
      </c>
      <c r="G26" s="448"/>
      <c r="H26" s="105">
        <f t="shared" si="4"/>
        <v>2.1711999999999998</v>
      </c>
      <c r="I26" s="130">
        <f t="shared" si="0"/>
        <v>9307.8799999999992</v>
      </c>
      <c r="N26" s="461" t="s">
        <v>153</v>
      </c>
      <c r="O26" s="461"/>
      <c r="P26" s="530">
        <f t="shared" si="1"/>
        <v>0</v>
      </c>
      <c r="Q26" s="530"/>
      <c r="R26" s="535">
        <v>1</v>
      </c>
      <c r="S26" s="535"/>
      <c r="T26" s="124">
        <f t="shared" si="5"/>
        <v>0</v>
      </c>
      <c r="U26" s="125">
        <f t="shared" si="2"/>
        <v>0</v>
      </c>
    </row>
    <row r="27" spans="1:21" x14ac:dyDescent="0.25">
      <c r="A27" s="458" t="s">
        <v>154</v>
      </c>
      <c r="B27" s="458"/>
      <c r="C27" s="206">
        <v>0</v>
      </c>
      <c r="D27" s="206">
        <v>0</v>
      </c>
      <c r="E27" s="159">
        <f t="shared" si="3"/>
        <v>0</v>
      </c>
      <c r="F27" s="448">
        <f>'0054'!F27:G27</f>
        <v>1.18</v>
      </c>
      <c r="G27" s="448"/>
      <c r="H27" s="105">
        <f t="shared" si="4"/>
        <v>0</v>
      </c>
      <c r="I27" s="130">
        <f t="shared" si="0"/>
        <v>0</v>
      </c>
      <c r="N27" s="461" t="s">
        <v>154</v>
      </c>
      <c r="O27" s="461"/>
      <c r="P27" s="530">
        <f t="shared" si="1"/>
        <v>0</v>
      </c>
      <c r="Q27" s="530"/>
      <c r="R27" s="535">
        <v>1</v>
      </c>
      <c r="S27" s="535"/>
      <c r="T27" s="124">
        <f t="shared" si="5"/>
        <v>0</v>
      </c>
      <c r="U27" s="125">
        <f t="shared" si="2"/>
        <v>0</v>
      </c>
    </row>
    <row r="28" spans="1:21" x14ac:dyDescent="0.25">
      <c r="A28" s="575" t="s">
        <v>155</v>
      </c>
      <c r="B28" s="575"/>
      <c r="C28" s="147">
        <v>0</v>
      </c>
      <c r="D28" s="147">
        <v>0</v>
      </c>
      <c r="E28" s="220">
        <f t="shared" si="3"/>
        <v>0</v>
      </c>
      <c r="F28" s="529">
        <f>'0054'!F28:G28</f>
        <v>1.0049999999999999</v>
      </c>
      <c r="G28" s="529"/>
      <c r="H28" s="122">
        <f t="shared" si="4"/>
        <v>0</v>
      </c>
      <c r="I28" s="123">
        <f t="shared" si="0"/>
        <v>0</v>
      </c>
      <c r="N28" s="469" t="s">
        <v>155</v>
      </c>
      <c r="O28" s="469"/>
      <c r="P28" s="530">
        <f t="shared" si="1"/>
        <v>0</v>
      </c>
      <c r="Q28" s="530"/>
      <c r="R28" s="531">
        <v>1</v>
      </c>
      <c r="S28" s="531"/>
      <c r="T28" s="124">
        <f t="shared" si="5"/>
        <v>0</v>
      </c>
      <c r="U28" s="125">
        <f t="shared" si="2"/>
        <v>0</v>
      </c>
    </row>
    <row r="29" spans="1:21" x14ac:dyDescent="0.25">
      <c r="A29" s="573" t="s">
        <v>5</v>
      </c>
      <c r="B29" s="573"/>
      <c r="C29" s="123">
        <f>SUM(C13:C28)</f>
        <v>53.150000000000006</v>
      </c>
      <c r="D29" s="123">
        <f>SUM(D13:D28)</f>
        <v>52.529999999999994</v>
      </c>
      <c r="E29" s="123">
        <f>SUM(E13:E28)</f>
        <v>105.68</v>
      </c>
      <c r="F29" s="574"/>
      <c r="G29" s="574"/>
      <c r="H29" s="128">
        <f>SUM(H13:H28)</f>
        <v>113.1455</v>
      </c>
      <c r="I29" s="123">
        <f>SUM(I13:I28)</f>
        <v>485052.15</v>
      </c>
      <c r="N29" s="533" t="s">
        <v>5</v>
      </c>
      <c r="O29" s="533"/>
      <c r="P29" s="534">
        <f>SUM(P13:P28)</f>
        <v>0</v>
      </c>
      <c r="Q29" s="534"/>
      <c r="R29" s="521"/>
      <c r="S29" s="521"/>
      <c r="T29" s="129">
        <f>SUM(T13:T28)</f>
        <v>0</v>
      </c>
      <c r="U29" s="125">
        <f>SUM(U13:U28)</f>
        <v>0</v>
      </c>
    </row>
    <row r="30" spans="1:21" x14ac:dyDescent="0.25">
      <c r="A30" s="28"/>
      <c r="B30" s="28"/>
      <c r="C30" s="130"/>
      <c r="D30" s="130"/>
      <c r="E30" s="130"/>
      <c r="F30" s="29"/>
      <c r="G30" s="29"/>
      <c r="H30" s="105"/>
      <c r="I30" s="130"/>
      <c r="N30" s="35"/>
      <c r="O30" s="35"/>
      <c r="P30" s="31"/>
      <c r="Q30" s="31"/>
      <c r="R30" s="32"/>
      <c r="S30" s="32"/>
      <c r="T30" s="131"/>
      <c r="U30" s="132"/>
    </row>
    <row r="31" spans="1:21" x14ac:dyDescent="0.25">
      <c r="A31" s="209" t="s">
        <v>126</v>
      </c>
      <c r="B31" s="28"/>
      <c r="C31" s="130"/>
      <c r="D31" s="130"/>
      <c r="E31" s="130"/>
      <c r="F31" s="29"/>
      <c r="G31" s="29"/>
      <c r="H31" s="105"/>
      <c r="I31" s="130"/>
      <c r="N31" s="35"/>
      <c r="O31" s="35"/>
      <c r="P31" s="31"/>
      <c r="Q31" s="31"/>
      <c r="R31" s="32"/>
      <c r="S31" s="32"/>
      <c r="T31" s="131"/>
      <c r="U31" s="132"/>
    </row>
    <row r="32" spans="1:21" hidden="1" x14ac:dyDescent="0.25">
      <c r="A32" s="209"/>
      <c r="B32" s="28"/>
      <c r="C32" s="130"/>
      <c r="D32" s="130"/>
      <c r="E32" s="130"/>
      <c r="F32" s="364"/>
      <c r="G32" s="364"/>
      <c r="H32" s="105"/>
      <c r="I32" s="130"/>
      <c r="N32" s="362"/>
      <c r="O32" s="362"/>
      <c r="P32" s="31"/>
      <c r="Q32" s="31"/>
      <c r="R32" s="363"/>
      <c r="S32" s="363"/>
      <c r="T32" s="131"/>
      <c r="U32" s="132"/>
    </row>
    <row r="33" spans="1:21" hidden="1" x14ac:dyDescent="0.25">
      <c r="A33" s="209"/>
      <c r="B33" s="28"/>
      <c r="C33" s="130"/>
      <c r="D33" s="130"/>
      <c r="E33" s="130"/>
      <c r="F33" s="578" t="s">
        <v>386</v>
      </c>
      <c r="G33" s="578"/>
      <c r="H33" s="578"/>
      <c r="I33" s="130"/>
      <c r="N33" s="362"/>
      <c r="O33" s="362"/>
      <c r="P33" s="31"/>
      <c r="Q33" s="31"/>
      <c r="R33" s="363"/>
      <c r="S33" s="363"/>
      <c r="T33" s="131"/>
      <c r="U33" s="132"/>
    </row>
    <row r="34" spans="1:21" hidden="1" x14ac:dyDescent="0.25">
      <c r="A34" s="4"/>
      <c r="B34" s="136"/>
      <c r="C34" s="136"/>
      <c r="D34" s="136"/>
      <c r="E34" s="136"/>
      <c r="F34" s="578"/>
      <c r="G34" s="578"/>
      <c r="H34" s="578"/>
      <c r="I34" s="26" t="s">
        <v>78</v>
      </c>
      <c r="N34" s="473" t="s">
        <v>35</v>
      </c>
      <c r="O34" s="473"/>
      <c r="P34" s="473"/>
      <c r="Q34" s="473"/>
      <c r="R34" s="473"/>
      <c r="S34" s="473"/>
      <c r="T34" s="473"/>
      <c r="U34" s="27" t="s">
        <v>78</v>
      </c>
    </row>
    <row r="35" spans="1:21" hidden="1" x14ac:dyDescent="0.25">
      <c r="A35" s="28"/>
      <c r="B35" s="28"/>
      <c r="C35" s="117" t="s">
        <v>162</v>
      </c>
      <c r="D35" s="117" t="s">
        <v>163</v>
      </c>
      <c r="E35" s="118" t="s">
        <v>8</v>
      </c>
      <c r="F35" s="578"/>
      <c r="G35" s="578"/>
      <c r="H35" s="578"/>
      <c r="I35" s="26" t="s">
        <v>37</v>
      </c>
      <c r="N35" s="35"/>
      <c r="O35" s="35"/>
      <c r="P35" s="31"/>
      <c r="Q35" s="31"/>
      <c r="R35" s="32"/>
      <c r="S35" s="32"/>
      <c r="T35" s="131"/>
      <c r="U35" s="27" t="s">
        <v>37</v>
      </c>
    </row>
    <row r="36" spans="1:21" hidden="1" x14ac:dyDescent="0.25">
      <c r="A36" s="524" t="s">
        <v>66</v>
      </c>
      <c r="B36" s="524"/>
      <c r="C36" s="119" t="s">
        <v>2</v>
      </c>
      <c r="D36" s="119" t="s">
        <v>2</v>
      </c>
      <c r="E36" s="119" t="s">
        <v>2</v>
      </c>
      <c r="F36" s="579"/>
      <c r="G36" s="579"/>
      <c r="H36" s="579"/>
      <c r="I36" s="33" t="s">
        <v>79</v>
      </c>
      <c r="N36" s="525" t="s">
        <v>66</v>
      </c>
      <c r="O36" s="525"/>
      <c r="P36" s="526" t="s">
        <v>24</v>
      </c>
      <c r="Q36" s="526"/>
      <c r="R36" s="526"/>
      <c r="S36" s="526"/>
      <c r="T36" s="526"/>
      <c r="U36" s="21" t="s">
        <v>79</v>
      </c>
    </row>
    <row r="37" spans="1:21" hidden="1" x14ac:dyDescent="0.25">
      <c r="A37" s="527" t="s">
        <v>59</v>
      </c>
      <c r="B37" s="527"/>
      <c r="C37" s="210">
        <v>0</v>
      </c>
      <c r="D37" s="210">
        <v>0</v>
      </c>
      <c r="E37" s="276">
        <f t="shared" ref="E37:E42" si="6">IF(D$43=0,C37*2,C37+D37)</f>
        <v>0</v>
      </c>
      <c r="F37" s="211"/>
      <c r="G37" s="211"/>
      <c r="H37" s="211"/>
      <c r="I37" s="150">
        <f t="shared" ref="I37:I42" si="7">ROUND(ROUND(E37*$C$8,4)*($H$8),2)</f>
        <v>0</v>
      </c>
      <c r="N37" s="528" t="s">
        <v>59</v>
      </c>
      <c r="O37" s="528"/>
      <c r="P37" s="470">
        <f t="shared" ref="P37:P42" si="8">IF($H$115=1,E37,0)</f>
        <v>0</v>
      </c>
      <c r="Q37" s="470"/>
      <c r="R37" s="470"/>
      <c r="S37" s="470"/>
      <c r="T37" s="470"/>
      <c r="U37" s="127">
        <f t="shared" ref="U37:U42" si="9">ROUND(ROUND(P37*$C$8,4)*($H$8),0)</f>
        <v>0</v>
      </c>
    </row>
    <row r="38" spans="1:21" hidden="1" x14ac:dyDescent="0.25">
      <c r="A38" s="519" t="s">
        <v>60</v>
      </c>
      <c r="B38" s="519"/>
      <c r="C38" s="213">
        <v>0</v>
      </c>
      <c r="D38" s="213">
        <v>0</v>
      </c>
      <c r="E38" s="159">
        <f t="shared" si="6"/>
        <v>0</v>
      </c>
      <c r="F38" s="214"/>
      <c r="G38" s="214"/>
      <c r="H38" s="214"/>
      <c r="I38" s="130">
        <f t="shared" si="7"/>
        <v>0</v>
      </c>
      <c r="N38" s="476" t="s">
        <v>60</v>
      </c>
      <c r="O38" s="476"/>
      <c r="P38" s="470">
        <f t="shared" si="8"/>
        <v>0</v>
      </c>
      <c r="Q38" s="470"/>
      <c r="R38" s="470"/>
      <c r="S38" s="470"/>
      <c r="T38" s="470"/>
      <c r="U38" s="127">
        <f t="shared" si="9"/>
        <v>0</v>
      </c>
    </row>
    <row r="39" spans="1:21" hidden="1" x14ac:dyDescent="0.25">
      <c r="A39" s="522" t="s">
        <v>61</v>
      </c>
      <c r="B39" s="522"/>
      <c r="C39" s="213">
        <v>0</v>
      </c>
      <c r="D39" s="213">
        <v>0</v>
      </c>
      <c r="E39" s="159">
        <f t="shared" si="6"/>
        <v>0</v>
      </c>
      <c r="F39" s="214"/>
      <c r="G39" s="214"/>
      <c r="H39" s="214"/>
      <c r="I39" s="130">
        <f t="shared" si="7"/>
        <v>0</v>
      </c>
      <c r="N39" s="523" t="s">
        <v>61</v>
      </c>
      <c r="O39" s="523"/>
      <c r="P39" s="470">
        <f t="shared" si="8"/>
        <v>0</v>
      </c>
      <c r="Q39" s="470"/>
      <c r="R39" s="470"/>
      <c r="S39" s="470"/>
      <c r="T39" s="470"/>
      <c r="U39" s="127">
        <f t="shared" si="9"/>
        <v>0</v>
      </c>
    </row>
    <row r="40" spans="1:21" hidden="1" x14ac:dyDescent="0.25">
      <c r="A40" s="519" t="s">
        <v>62</v>
      </c>
      <c r="B40" s="519"/>
      <c r="C40" s="213">
        <v>0</v>
      </c>
      <c r="D40" s="213">
        <v>0</v>
      </c>
      <c r="E40" s="159">
        <f t="shared" si="6"/>
        <v>0</v>
      </c>
      <c r="F40" s="214"/>
      <c r="G40" s="214"/>
      <c r="H40" s="214"/>
      <c r="I40" s="130">
        <f t="shared" si="7"/>
        <v>0</v>
      </c>
      <c r="N40" s="476" t="s">
        <v>62</v>
      </c>
      <c r="O40" s="476"/>
      <c r="P40" s="470">
        <f t="shared" si="8"/>
        <v>0</v>
      </c>
      <c r="Q40" s="470"/>
      <c r="R40" s="470"/>
      <c r="S40" s="470"/>
      <c r="T40" s="470"/>
      <c r="U40" s="127">
        <f t="shared" si="9"/>
        <v>0</v>
      </c>
    </row>
    <row r="41" spans="1:21" hidden="1" x14ac:dyDescent="0.25">
      <c r="A41" s="519" t="s">
        <v>63</v>
      </c>
      <c r="B41" s="519"/>
      <c r="C41" s="213">
        <v>0</v>
      </c>
      <c r="D41" s="213">
        <v>0</v>
      </c>
      <c r="E41" s="159">
        <f t="shared" si="6"/>
        <v>0</v>
      </c>
      <c r="F41" s="214"/>
      <c r="G41" s="214"/>
      <c r="H41" s="214"/>
      <c r="I41" s="130">
        <f t="shared" si="7"/>
        <v>0</v>
      </c>
      <c r="N41" s="476" t="s">
        <v>63</v>
      </c>
      <c r="O41" s="476"/>
      <c r="P41" s="470">
        <f t="shared" si="8"/>
        <v>0</v>
      </c>
      <c r="Q41" s="470"/>
      <c r="R41" s="470"/>
      <c r="S41" s="470"/>
      <c r="T41" s="470"/>
      <c r="U41" s="127">
        <f t="shared" si="9"/>
        <v>0</v>
      </c>
    </row>
    <row r="42" spans="1:21" hidden="1" x14ac:dyDescent="0.25">
      <c r="A42" s="519" t="s">
        <v>55</v>
      </c>
      <c r="B42" s="519"/>
      <c r="C42" s="212">
        <v>0</v>
      </c>
      <c r="D42" s="212">
        <v>0</v>
      </c>
      <c r="E42" s="220">
        <f t="shared" si="6"/>
        <v>0</v>
      </c>
      <c r="F42" s="214"/>
      <c r="G42" s="214"/>
      <c r="H42" s="214"/>
      <c r="I42" s="123">
        <f t="shared" si="7"/>
        <v>0</v>
      </c>
      <c r="N42" s="469" t="s">
        <v>55</v>
      </c>
      <c r="O42" s="469"/>
      <c r="P42" s="470">
        <f t="shared" si="8"/>
        <v>0</v>
      </c>
      <c r="Q42" s="470"/>
      <c r="R42" s="470"/>
      <c r="S42" s="470"/>
      <c r="T42" s="470"/>
      <c r="U42" s="127">
        <f t="shared" si="9"/>
        <v>0</v>
      </c>
    </row>
    <row r="43" spans="1:21" hidden="1" x14ac:dyDescent="0.25">
      <c r="A43" s="64"/>
      <c r="B43" s="137" t="s">
        <v>164</v>
      </c>
      <c r="C43" s="126">
        <f>SUM(C37:C42)</f>
        <v>0</v>
      </c>
      <c r="D43" s="126">
        <f>SUM(D37:D42)</f>
        <v>0</v>
      </c>
      <c r="E43" s="126">
        <f>SUM(E37:E42)</f>
        <v>0</v>
      </c>
      <c r="F43" s="34"/>
      <c r="G43" s="138"/>
      <c r="H43" s="139" t="s">
        <v>166</v>
      </c>
      <c r="I43" s="126">
        <f>SUM(I37:I42)</f>
        <v>0</v>
      </c>
      <c r="N43" s="520" t="s">
        <v>57</v>
      </c>
      <c r="O43" s="520"/>
      <c r="P43" s="520"/>
      <c r="Q43" s="520"/>
      <c r="R43" s="36">
        <f>SUM(P37:R42)</f>
        <v>0</v>
      </c>
      <c r="S43" s="521" t="s">
        <v>68</v>
      </c>
      <c r="T43" s="521"/>
      <c r="U43" s="132">
        <f>SUM(U37:U42)</f>
        <v>0</v>
      </c>
    </row>
    <row r="44" spans="1:21" ht="16.5" hidden="1" thickBot="1" x14ac:dyDescent="0.3">
      <c r="A44" s="64"/>
      <c r="B44" s="137"/>
      <c r="C44" s="130"/>
      <c r="D44" s="130"/>
      <c r="E44" s="150"/>
      <c r="F44" s="34"/>
      <c r="G44" s="138"/>
      <c r="H44" s="139"/>
      <c r="I44" s="130"/>
      <c r="N44" s="35"/>
      <c r="O44" s="35"/>
      <c r="P44" s="35"/>
      <c r="Q44" s="35"/>
      <c r="R44" s="36"/>
      <c r="S44" s="32"/>
      <c r="T44" s="32"/>
      <c r="U44" s="132"/>
    </row>
    <row r="45" spans="1:21" ht="16.5" hidden="1" thickBot="1" x14ac:dyDescent="0.3">
      <c r="A45" s="64"/>
      <c r="B45" s="137" t="s">
        <v>165</v>
      </c>
      <c r="C45" s="64"/>
      <c r="D45" s="64"/>
      <c r="E45" s="215">
        <f>H29+E43</f>
        <v>113.1455</v>
      </c>
      <c r="F45" s="37"/>
      <c r="G45" s="138"/>
      <c r="H45" s="139" t="s">
        <v>167</v>
      </c>
      <c r="I45" s="123">
        <f>SUM(I43,I29)</f>
        <v>485052.15</v>
      </c>
      <c r="N45" s="520" t="s">
        <v>58</v>
      </c>
      <c r="O45" s="520"/>
      <c r="P45" s="520"/>
      <c r="Q45" s="520"/>
      <c r="R45" s="38">
        <f>R43+T29</f>
        <v>0</v>
      </c>
      <c r="S45" s="521" t="s">
        <v>56</v>
      </c>
      <c r="T45" s="521"/>
      <c r="U45" s="140">
        <f>SUM(U43,U29)</f>
        <v>0</v>
      </c>
    </row>
    <row r="46" spans="1:21" x14ac:dyDescent="0.25">
      <c r="A46" s="28"/>
      <c r="B46" s="28"/>
      <c r="C46" s="28"/>
      <c r="D46" s="28"/>
      <c r="E46" s="28"/>
      <c r="F46" s="37"/>
      <c r="G46" s="141"/>
      <c r="H46" s="141"/>
      <c r="I46" s="130"/>
      <c r="N46" s="35"/>
      <c r="O46" s="35"/>
      <c r="P46" s="35"/>
      <c r="Q46" s="35"/>
      <c r="R46" s="38"/>
      <c r="S46" s="32"/>
      <c r="T46" s="32"/>
      <c r="U46" s="132"/>
    </row>
    <row r="47" spans="1:21" x14ac:dyDescent="0.25">
      <c r="A47" s="28"/>
      <c r="B47" s="28"/>
      <c r="C47" s="28"/>
      <c r="D47" s="28"/>
      <c r="E47" s="28"/>
      <c r="F47" s="37"/>
      <c r="G47" s="141"/>
      <c r="H47" s="141"/>
      <c r="I47" s="130"/>
      <c r="N47" s="35"/>
      <c r="O47" s="35"/>
      <c r="P47" s="35"/>
      <c r="Q47" s="35"/>
      <c r="R47" s="38"/>
      <c r="S47" s="32"/>
      <c r="T47" s="32"/>
      <c r="U47" s="132"/>
    </row>
    <row r="48" spans="1:21" x14ac:dyDescent="0.25">
      <c r="A48" s="28"/>
      <c r="B48" s="28"/>
      <c r="C48" s="117" t="s">
        <v>162</v>
      </c>
      <c r="D48" s="117" t="s">
        <v>163</v>
      </c>
      <c r="E48" s="118" t="s">
        <v>8</v>
      </c>
      <c r="F48" s="142" t="s">
        <v>168</v>
      </c>
      <c r="G48" s="143" t="s">
        <v>170</v>
      </c>
      <c r="H48" s="144" t="s">
        <v>171</v>
      </c>
      <c r="I48" s="130"/>
      <c r="N48" s="35"/>
      <c r="O48" s="35"/>
      <c r="P48" s="35"/>
      <c r="Q48" s="35"/>
      <c r="R48" s="38"/>
      <c r="S48" s="32"/>
      <c r="T48" s="32"/>
      <c r="U48" s="132"/>
    </row>
    <row r="49" spans="1:21" x14ac:dyDescent="0.25">
      <c r="A49" s="39" t="s">
        <v>103</v>
      </c>
      <c r="B49" s="39"/>
      <c r="C49" s="119" t="s">
        <v>2</v>
      </c>
      <c r="D49" s="119" t="s">
        <v>2</v>
      </c>
      <c r="E49" s="119" t="s">
        <v>2</v>
      </c>
      <c r="F49" s="121" t="s">
        <v>169</v>
      </c>
      <c r="G49" s="77" t="s">
        <v>169</v>
      </c>
      <c r="H49" s="145" t="s">
        <v>172</v>
      </c>
      <c r="I49" s="39"/>
      <c r="N49" s="469" t="s">
        <v>103</v>
      </c>
      <c r="O49" s="469"/>
      <c r="P49" s="514" t="s">
        <v>2</v>
      </c>
      <c r="Q49" s="514"/>
      <c r="R49" s="40" t="s">
        <v>25</v>
      </c>
      <c r="S49" s="78" t="s">
        <v>26</v>
      </c>
      <c r="T49" s="146" t="s">
        <v>27</v>
      </c>
      <c r="U49" s="40"/>
    </row>
    <row r="50" spans="1:21" x14ac:dyDescent="0.25">
      <c r="A50" s="515" t="s">
        <v>127</v>
      </c>
      <c r="B50" s="515"/>
      <c r="C50" s="206">
        <v>2.0099999999999998</v>
      </c>
      <c r="D50" s="206">
        <v>5.52</v>
      </c>
      <c r="E50" s="159">
        <f>IF(D$59=0,C50*2,C50+D50)</f>
        <v>7.5299999999999994</v>
      </c>
      <c r="F50" s="41" t="s">
        <v>21</v>
      </c>
      <c r="G50" s="54">
        <v>251</v>
      </c>
      <c r="H50" s="328">
        <f>'0054'!H50</f>
        <v>1047</v>
      </c>
      <c r="I50" s="130">
        <f>ROUND(E50*H50,2)</f>
        <v>7883.91</v>
      </c>
      <c r="N50" s="517" t="s">
        <v>28</v>
      </c>
      <c r="O50" s="517"/>
      <c r="P50" s="518"/>
      <c r="Q50" s="518"/>
      <c r="R50" s="43" t="s">
        <v>21</v>
      </c>
      <c r="S50" s="44">
        <v>251</v>
      </c>
      <c r="T50" s="148">
        <f>H50</f>
        <v>1047</v>
      </c>
      <c r="U50" s="149">
        <f>ROUND(P50*T50,0)</f>
        <v>0</v>
      </c>
    </row>
    <row r="51" spans="1:21" x14ac:dyDescent="0.25">
      <c r="A51" s="516"/>
      <c r="B51" s="516"/>
      <c r="C51" s="206">
        <v>0.5</v>
      </c>
      <c r="D51" s="206">
        <v>0</v>
      </c>
      <c r="E51" s="159">
        <f t="shared" ref="E51:E58" si="10">IF(D$59=0,C51*2,C51+D51)</f>
        <v>0.5</v>
      </c>
      <c r="F51" s="54" t="s">
        <v>21</v>
      </c>
      <c r="G51" s="54">
        <v>252</v>
      </c>
      <c r="H51" s="328">
        <f>'0054'!H51</f>
        <v>3380</v>
      </c>
      <c r="I51" s="130">
        <f t="shared" ref="I51:I58" si="11">ROUND(E51*H51,2)</f>
        <v>1690</v>
      </c>
      <c r="N51" s="517"/>
      <c r="O51" s="517"/>
      <c r="P51" s="511"/>
      <c r="Q51" s="511"/>
      <c r="R51" s="44" t="s">
        <v>21</v>
      </c>
      <c r="S51" s="44">
        <v>252</v>
      </c>
      <c r="T51" s="148">
        <f t="shared" ref="T51:T58" si="12">H51</f>
        <v>3380</v>
      </c>
      <c r="U51" s="149">
        <f t="shared" ref="U51:U58" si="13">ROUND(P51*T51,0)</f>
        <v>0</v>
      </c>
    </row>
    <row r="52" spans="1:21" x14ac:dyDescent="0.25">
      <c r="A52" s="516"/>
      <c r="B52" s="516"/>
      <c r="C52" s="206">
        <v>0</v>
      </c>
      <c r="D52" s="206">
        <v>0</v>
      </c>
      <c r="E52" s="159">
        <f t="shared" si="10"/>
        <v>0</v>
      </c>
      <c r="F52" s="54" t="s">
        <v>21</v>
      </c>
      <c r="G52" s="54">
        <v>253</v>
      </c>
      <c r="H52" s="328">
        <f>'0054'!H52</f>
        <v>6896</v>
      </c>
      <c r="I52" s="130">
        <f t="shared" si="11"/>
        <v>0</v>
      </c>
      <c r="N52" s="517"/>
      <c r="O52" s="517"/>
      <c r="P52" s="511"/>
      <c r="Q52" s="511"/>
      <c r="R52" s="44" t="s">
        <v>21</v>
      </c>
      <c r="S52" s="44">
        <v>253</v>
      </c>
      <c r="T52" s="148">
        <f t="shared" si="12"/>
        <v>6896</v>
      </c>
      <c r="U52" s="149">
        <f t="shared" si="13"/>
        <v>0</v>
      </c>
    </row>
    <row r="53" spans="1:21" x14ac:dyDescent="0.25">
      <c r="A53" s="516"/>
      <c r="B53" s="516"/>
      <c r="C53" s="206">
        <v>4.5</v>
      </c>
      <c r="D53" s="206">
        <v>6</v>
      </c>
      <c r="E53" s="159">
        <f t="shared" si="10"/>
        <v>10.5</v>
      </c>
      <c r="F53" s="153" t="s">
        <v>14</v>
      </c>
      <c r="G53" s="54">
        <v>251</v>
      </c>
      <c r="H53" s="328">
        <f>'0054'!H53</f>
        <v>1173</v>
      </c>
      <c r="I53" s="130">
        <f t="shared" si="11"/>
        <v>12316.5</v>
      </c>
      <c r="N53" s="517"/>
      <c r="O53" s="517"/>
      <c r="P53" s="511"/>
      <c r="Q53" s="511"/>
      <c r="R53" s="46" t="s">
        <v>14</v>
      </c>
      <c r="S53" s="44">
        <v>251</v>
      </c>
      <c r="T53" s="148">
        <f t="shared" si="12"/>
        <v>1173</v>
      </c>
      <c r="U53" s="149">
        <f t="shared" si="13"/>
        <v>0</v>
      </c>
    </row>
    <row r="54" spans="1:21" x14ac:dyDescent="0.25">
      <c r="A54" s="516"/>
      <c r="B54" s="516"/>
      <c r="C54" s="206">
        <v>0</v>
      </c>
      <c r="D54" s="206">
        <v>0</v>
      </c>
      <c r="E54" s="159">
        <f t="shared" si="10"/>
        <v>0</v>
      </c>
      <c r="F54" s="153" t="s">
        <v>14</v>
      </c>
      <c r="G54" s="54">
        <v>252</v>
      </c>
      <c r="H54" s="328">
        <f>'0054'!H54</f>
        <v>3506</v>
      </c>
      <c r="I54" s="130">
        <f t="shared" si="11"/>
        <v>0</v>
      </c>
      <c r="N54" s="517"/>
      <c r="O54" s="517"/>
      <c r="P54" s="511"/>
      <c r="Q54" s="511"/>
      <c r="R54" s="46" t="s">
        <v>14</v>
      </c>
      <c r="S54" s="44">
        <v>252</v>
      </c>
      <c r="T54" s="148">
        <f t="shared" si="12"/>
        <v>3506</v>
      </c>
      <c r="U54" s="149">
        <f t="shared" si="13"/>
        <v>0</v>
      </c>
    </row>
    <row r="55" spans="1:21" x14ac:dyDescent="0.25">
      <c r="A55" s="516"/>
      <c r="B55" s="516"/>
      <c r="C55" s="206">
        <v>0</v>
      </c>
      <c r="D55" s="206">
        <v>0</v>
      </c>
      <c r="E55" s="159">
        <f t="shared" si="10"/>
        <v>0</v>
      </c>
      <c r="F55" s="153" t="s">
        <v>14</v>
      </c>
      <c r="G55" s="54">
        <v>253</v>
      </c>
      <c r="H55" s="328">
        <f>'0054'!H55</f>
        <v>7023</v>
      </c>
      <c r="I55" s="130">
        <f t="shared" si="11"/>
        <v>0</v>
      </c>
      <c r="N55" s="517"/>
      <c r="O55" s="517"/>
      <c r="P55" s="511"/>
      <c r="Q55" s="511"/>
      <c r="R55" s="46" t="s">
        <v>14</v>
      </c>
      <c r="S55" s="44">
        <v>253</v>
      </c>
      <c r="T55" s="148">
        <f t="shared" si="12"/>
        <v>7023</v>
      </c>
      <c r="U55" s="149">
        <f t="shared" si="13"/>
        <v>0</v>
      </c>
    </row>
    <row r="56" spans="1:21" x14ac:dyDescent="0.25">
      <c r="A56" s="516"/>
      <c r="B56" s="516"/>
      <c r="C56" s="206">
        <v>0</v>
      </c>
      <c r="D56" s="206">
        <v>0</v>
      </c>
      <c r="E56" s="159">
        <f t="shared" si="10"/>
        <v>0</v>
      </c>
      <c r="F56" s="153" t="s">
        <v>15</v>
      </c>
      <c r="G56" s="54">
        <v>251</v>
      </c>
      <c r="H56" s="328">
        <f>'0054'!H56</f>
        <v>835</v>
      </c>
      <c r="I56" s="130">
        <f t="shared" si="11"/>
        <v>0</v>
      </c>
      <c r="N56" s="517"/>
      <c r="O56" s="517"/>
      <c r="P56" s="511"/>
      <c r="Q56" s="511"/>
      <c r="R56" s="46" t="s">
        <v>15</v>
      </c>
      <c r="S56" s="44">
        <v>251</v>
      </c>
      <c r="T56" s="148">
        <f t="shared" si="12"/>
        <v>835</v>
      </c>
      <c r="U56" s="149">
        <f t="shared" si="13"/>
        <v>0</v>
      </c>
    </row>
    <row r="57" spans="1:21" x14ac:dyDescent="0.25">
      <c r="A57" s="516"/>
      <c r="B57" s="516"/>
      <c r="C57" s="206">
        <v>0</v>
      </c>
      <c r="D57" s="206">
        <v>0</v>
      </c>
      <c r="E57" s="159">
        <f t="shared" si="10"/>
        <v>0</v>
      </c>
      <c r="F57" s="153" t="s">
        <v>15</v>
      </c>
      <c r="G57" s="54">
        <v>252</v>
      </c>
      <c r="H57" s="328">
        <f>'0054'!H57</f>
        <v>3168</v>
      </c>
      <c r="I57" s="130">
        <f t="shared" si="11"/>
        <v>0</v>
      </c>
      <c r="N57" s="517"/>
      <c r="O57" s="517"/>
      <c r="P57" s="511"/>
      <c r="Q57" s="511"/>
      <c r="R57" s="46" t="s">
        <v>15</v>
      </c>
      <c r="S57" s="44">
        <v>252</v>
      </c>
      <c r="T57" s="148">
        <f t="shared" si="12"/>
        <v>3168</v>
      </c>
      <c r="U57" s="149">
        <f t="shared" si="13"/>
        <v>0</v>
      </c>
    </row>
    <row r="58" spans="1:21" ht="16.5" thickBot="1" x14ac:dyDescent="0.3">
      <c r="A58" s="516"/>
      <c r="B58" s="516"/>
      <c r="C58" s="206">
        <v>0</v>
      </c>
      <c r="D58" s="206">
        <v>0</v>
      </c>
      <c r="E58" s="159">
        <f t="shared" si="10"/>
        <v>0</v>
      </c>
      <c r="F58" s="153" t="s">
        <v>15</v>
      </c>
      <c r="G58" s="54">
        <v>253</v>
      </c>
      <c r="H58" s="328">
        <f>'0054'!H58</f>
        <v>6685</v>
      </c>
      <c r="I58" s="130">
        <f t="shared" si="11"/>
        <v>0</v>
      </c>
      <c r="N58" s="517"/>
      <c r="O58" s="517"/>
      <c r="P58" s="512"/>
      <c r="Q58" s="512"/>
      <c r="R58" s="46" t="s">
        <v>15</v>
      </c>
      <c r="S58" s="44">
        <v>253</v>
      </c>
      <c r="T58" s="148">
        <f t="shared" si="12"/>
        <v>6685</v>
      </c>
      <c r="U58" s="151">
        <f t="shared" si="13"/>
        <v>0</v>
      </c>
    </row>
    <row r="59" spans="1:21" ht="16.5" thickBot="1" x14ac:dyDescent="0.3">
      <c r="A59" s="465" t="s">
        <v>16</v>
      </c>
      <c r="B59" s="465"/>
      <c r="C59" s="126">
        <f>SUM(C50:C58)</f>
        <v>7.01</v>
      </c>
      <c r="D59" s="126">
        <f>SUM(D50:D58)</f>
        <v>11.52</v>
      </c>
      <c r="E59" s="126">
        <f>SUM(E50:E58)</f>
        <v>18.53</v>
      </c>
      <c r="F59" s="465" t="s">
        <v>81</v>
      </c>
      <c r="G59" s="465"/>
      <c r="H59" s="465"/>
      <c r="I59" s="126">
        <f>SUM(I50:I58)</f>
        <v>21890.41</v>
      </c>
      <c r="N59" s="464" t="s">
        <v>16</v>
      </c>
      <c r="O59" s="464"/>
      <c r="P59" s="513">
        <f>SUM(P50:P58)</f>
        <v>0</v>
      </c>
      <c r="Q59" s="513"/>
      <c r="R59" s="464" t="s">
        <v>81</v>
      </c>
      <c r="S59" s="464"/>
      <c r="T59" s="464"/>
      <c r="U59" s="140">
        <f>SUM(U50:U58)</f>
        <v>0</v>
      </c>
    </row>
    <row r="60" spans="1:21" x14ac:dyDescent="0.25">
      <c r="A60" s="481"/>
      <c r="B60" s="481"/>
      <c r="C60" s="481"/>
      <c r="D60" s="481"/>
      <c r="E60" s="481"/>
      <c r="F60" s="481"/>
      <c r="G60" s="481"/>
      <c r="H60" s="481"/>
      <c r="I60" s="481"/>
      <c r="N60" s="471"/>
      <c r="O60" s="471"/>
      <c r="P60" s="471"/>
      <c r="Q60" s="471"/>
      <c r="R60" s="471"/>
      <c r="S60" s="471"/>
      <c r="T60" s="471"/>
      <c r="U60" s="471"/>
    </row>
    <row r="61" spans="1:21" x14ac:dyDescent="0.25">
      <c r="A61" s="509" t="s">
        <v>175</v>
      </c>
      <c r="B61" s="458"/>
      <c r="C61" s="458"/>
      <c r="D61" s="458"/>
      <c r="E61" s="458"/>
      <c r="F61" s="458"/>
      <c r="G61" s="458"/>
      <c r="H61" s="458"/>
      <c r="I61" s="458"/>
      <c r="N61" s="461" t="s">
        <v>104</v>
      </c>
      <c r="O61" s="461"/>
      <c r="P61" s="461"/>
      <c r="Q61" s="461"/>
      <c r="R61" s="461"/>
      <c r="S61" s="461"/>
      <c r="T61" s="461"/>
      <c r="U61" s="461"/>
    </row>
    <row r="62" spans="1:21" x14ac:dyDescent="0.25">
      <c r="A62" s="509" t="s">
        <v>177</v>
      </c>
      <c r="B62" s="458"/>
      <c r="C62" s="152">
        <f>E29</f>
        <v>105.68</v>
      </c>
      <c r="D62" s="576" t="s">
        <v>174</v>
      </c>
      <c r="E62" s="576"/>
      <c r="F62" s="576"/>
      <c r="G62" s="576"/>
      <c r="H62" s="331">
        <f>'0054'!H62</f>
        <v>186422.85</v>
      </c>
      <c r="I62" s="155"/>
      <c r="N62" s="510" t="s">
        <v>173</v>
      </c>
      <c r="O62" s="461"/>
      <c r="P62" s="47">
        <f>P29</f>
        <v>0</v>
      </c>
      <c r="Q62" s="507" t="s">
        <v>83</v>
      </c>
      <c r="R62" s="507"/>
      <c r="S62" s="507"/>
      <c r="T62" s="508">
        <f>H62</f>
        <v>186422.85</v>
      </c>
      <c r="U62" s="508"/>
    </row>
    <row r="63" spans="1:21" x14ac:dyDescent="0.25">
      <c r="B63" s="91"/>
      <c r="G63" s="48" t="s">
        <v>13</v>
      </c>
      <c r="H63" s="156">
        <f>ROUND(C62/H62,6)</f>
        <v>5.6700000000000001E-4</v>
      </c>
      <c r="I63" s="157"/>
      <c r="N63" s="461" t="s">
        <v>19</v>
      </c>
      <c r="O63" s="461"/>
      <c r="P63" s="461"/>
      <c r="Q63" s="461"/>
      <c r="R63" s="461"/>
      <c r="S63" s="461"/>
      <c r="T63" s="505">
        <f>ROUND(P62/T62,6)</f>
        <v>0</v>
      </c>
      <c r="U63" s="505"/>
    </row>
    <row r="64" spans="1:21" x14ac:dyDescent="0.25">
      <c r="A64" s="509" t="s">
        <v>176</v>
      </c>
      <c r="B64" s="458"/>
      <c r="C64" s="458"/>
      <c r="D64" s="458"/>
      <c r="E64" s="458"/>
      <c r="F64" s="458"/>
      <c r="G64" s="458"/>
      <c r="H64" s="458"/>
      <c r="I64" s="458"/>
      <c r="N64" s="461" t="s">
        <v>105</v>
      </c>
      <c r="O64" s="461"/>
      <c r="P64" s="461"/>
      <c r="Q64" s="461"/>
      <c r="R64" s="461"/>
      <c r="S64" s="461"/>
      <c r="T64" s="461"/>
      <c r="U64" s="461"/>
    </row>
    <row r="65" spans="1:21" x14ac:dyDescent="0.25">
      <c r="A65" s="509" t="s">
        <v>178</v>
      </c>
      <c r="B65" s="458"/>
      <c r="C65" s="152">
        <f>E45</f>
        <v>113.1455</v>
      </c>
      <c r="D65" s="576" t="s">
        <v>179</v>
      </c>
      <c r="E65" s="576"/>
      <c r="F65" s="576"/>
      <c r="G65" s="576"/>
      <c r="H65" s="220">
        <f>'0054'!H65</f>
        <v>204954.58</v>
      </c>
      <c r="I65" s="159"/>
      <c r="N65" s="461" t="s">
        <v>85</v>
      </c>
      <c r="O65" s="461"/>
      <c r="P65" s="49">
        <f>R45</f>
        <v>0</v>
      </c>
      <c r="Q65" s="507" t="s">
        <v>84</v>
      </c>
      <c r="R65" s="507"/>
      <c r="S65" s="507"/>
      <c r="T65" s="508">
        <f>H65</f>
        <v>204954.58</v>
      </c>
      <c r="U65" s="508"/>
    </row>
    <row r="66" spans="1:21" s="39" customFormat="1" x14ac:dyDescent="0.25">
      <c r="A66" s="160"/>
      <c r="G66" s="50" t="s">
        <v>13</v>
      </c>
      <c r="H66" s="161">
        <f>ROUND(C65/H65,6)</f>
        <v>5.5199999999999997E-4</v>
      </c>
      <c r="I66" s="161"/>
      <c r="N66" s="469" t="s">
        <v>20</v>
      </c>
      <c r="O66" s="469"/>
      <c r="P66" s="469"/>
      <c r="Q66" s="469"/>
      <c r="R66" s="469"/>
      <c r="S66" s="469"/>
      <c r="T66" s="503">
        <f>ROUND(P65/T65,6)</f>
        <v>0</v>
      </c>
      <c r="U66" s="503"/>
    </row>
    <row r="67" spans="1:21" s="64" customFormat="1" x14ac:dyDescent="0.25">
      <c r="A67" s="136"/>
      <c r="G67" s="48"/>
      <c r="H67" s="162"/>
      <c r="I67" s="162"/>
      <c r="N67" s="163"/>
      <c r="O67" s="163"/>
      <c r="P67" s="163"/>
      <c r="Q67" s="163"/>
      <c r="R67" s="164"/>
      <c r="S67" s="163"/>
      <c r="T67" s="165"/>
      <c r="U67" s="166"/>
    </row>
    <row r="68" spans="1:21" x14ac:dyDescent="0.25">
      <c r="A68" s="458" t="s">
        <v>100</v>
      </c>
      <c r="B68" s="458"/>
      <c r="C68" s="458"/>
      <c r="D68" s="91"/>
      <c r="E68" s="74" t="s">
        <v>3</v>
      </c>
      <c r="F68" s="174">
        <f>'0054'!F68</f>
        <v>35355377</v>
      </c>
      <c r="G68" s="41" t="s">
        <v>6</v>
      </c>
      <c r="H68" s="167">
        <f>H63</f>
        <v>5.6700000000000001E-4</v>
      </c>
      <c r="I68" s="130">
        <f>ROUND(F68*H68,2)</f>
        <v>20046.5</v>
      </c>
      <c r="N68" s="461" t="s">
        <v>100</v>
      </c>
      <c r="O68" s="461"/>
      <c r="P68" s="461"/>
      <c r="Q68" s="52" t="s">
        <v>3</v>
      </c>
      <c r="R68" s="168">
        <f>F68</f>
        <v>35355377</v>
      </c>
      <c r="S68" s="43" t="s">
        <v>6</v>
      </c>
      <c r="T68" s="169">
        <f>T63</f>
        <v>0</v>
      </c>
      <c r="U68" s="125">
        <f>ROUND(R68*T68,0)</f>
        <v>0</v>
      </c>
    </row>
    <row r="69" spans="1:21" x14ac:dyDescent="0.25">
      <c r="A69" s="571" t="s">
        <v>119</v>
      </c>
      <c r="B69" s="458"/>
      <c r="C69" s="458"/>
      <c r="D69" s="91"/>
      <c r="E69" s="74"/>
      <c r="F69" s="174"/>
      <c r="G69" s="41"/>
      <c r="H69" s="167"/>
      <c r="I69" s="130"/>
      <c r="N69" s="461" t="s">
        <v>99</v>
      </c>
      <c r="O69" s="461"/>
      <c r="P69" s="461"/>
      <c r="Q69" s="170"/>
      <c r="R69" s="170"/>
      <c r="S69" s="170"/>
      <c r="T69" s="170"/>
      <c r="U69" s="170"/>
    </row>
    <row r="70" spans="1:21" x14ac:dyDescent="0.25">
      <c r="A70" s="570" t="s">
        <v>180</v>
      </c>
      <c r="B70" s="458"/>
      <c r="C70" s="458"/>
      <c r="D70" s="91"/>
      <c r="E70" s="74" t="s">
        <v>3</v>
      </c>
      <c r="F70" s="174">
        <f>'0054'!F70</f>
        <v>0</v>
      </c>
      <c r="G70" s="41" t="s">
        <v>6</v>
      </c>
      <c r="H70" s="167">
        <f>H63</f>
        <v>5.6700000000000001E-4</v>
      </c>
      <c r="I70" s="130">
        <f>ROUND(F70*H70,2)</f>
        <v>0</v>
      </c>
      <c r="N70" s="53"/>
      <c r="O70" s="53"/>
      <c r="P70" s="53"/>
      <c r="Q70" s="52" t="s">
        <v>3</v>
      </c>
      <c r="R70" s="168">
        <f>F70</f>
        <v>0</v>
      </c>
      <c r="S70" s="43" t="s">
        <v>6</v>
      </c>
      <c r="T70" s="169">
        <f>T63</f>
        <v>0</v>
      </c>
      <c r="U70" s="125">
        <f>ROUND(R70*T70,0)</f>
        <v>0</v>
      </c>
    </row>
    <row r="71" spans="1:21" x14ac:dyDescent="0.25">
      <c r="A71" s="458" t="s">
        <v>98</v>
      </c>
      <c r="B71" s="458"/>
      <c r="C71" s="458"/>
      <c r="D71" s="91"/>
      <c r="E71" s="74" t="s">
        <v>128</v>
      </c>
      <c r="F71" s="174">
        <f>'0054'!F71</f>
        <v>3088857</v>
      </c>
      <c r="G71" s="41" t="s">
        <v>6</v>
      </c>
      <c r="H71" s="167">
        <f>H63</f>
        <v>5.6700000000000001E-4</v>
      </c>
      <c r="I71" s="130">
        <f>ROUND(F71*H71,2)</f>
        <v>1751.38</v>
      </c>
      <c r="N71" s="461" t="s">
        <v>98</v>
      </c>
      <c r="O71" s="461"/>
      <c r="P71" s="461"/>
      <c r="Q71" s="52" t="s">
        <v>86</v>
      </c>
      <c r="R71" s="168">
        <f>F71</f>
        <v>3088857</v>
      </c>
      <c r="S71" s="43" t="s">
        <v>6</v>
      </c>
      <c r="T71" s="169">
        <f>T63</f>
        <v>0</v>
      </c>
      <c r="U71" s="125">
        <f>ROUND(R71*T71,0)</f>
        <v>0</v>
      </c>
    </row>
    <row r="72" spans="1:21" x14ac:dyDescent="0.25">
      <c r="A72" s="458" t="s">
        <v>97</v>
      </c>
      <c r="B72" s="458"/>
      <c r="C72" s="458"/>
      <c r="D72" s="91"/>
      <c r="E72" s="74" t="s">
        <v>3</v>
      </c>
      <c r="F72" s="174">
        <f>'0054'!F72</f>
        <v>4226978</v>
      </c>
      <c r="G72" s="41" t="s">
        <v>6</v>
      </c>
      <c r="H72" s="167">
        <f>H63</f>
        <v>5.6700000000000001E-4</v>
      </c>
      <c r="I72" s="130">
        <f>ROUND(F72*H72,2)</f>
        <v>2396.6999999999998</v>
      </c>
      <c r="N72" s="461" t="s">
        <v>97</v>
      </c>
      <c r="O72" s="461"/>
      <c r="P72" s="461"/>
      <c r="Q72" s="52" t="s">
        <v>3</v>
      </c>
      <c r="R72" s="168">
        <f>F72</f>
        <v>4226978</v>
      </c>
      <c r="S72" s="43" t="s">
        <v>6</v>
      </c>
      <c r="T72" s="169">
        <f>T63</f>
        <v>0</v>
      </c>
      <c r="U72" s="125">
        <f>ROUND(R72*T72,0)</f>
        <v>0</v>
      </c>
    </row>
    <row r="73" spans="1:21" x14ac:dyDescent="0.25">
      <c r="A73" s="458" t="s">
        <v>96</v>
      </c>
      <c r="B73" s="458"/>
      <c r="C73" s="458"/>
      <c r="D73" s="91"/>
      <c r="E73" s="74" t="s">
        <v>3</v>
      </c>
      <c r="F73" s="174">
        <f>'0054'!F73</f>
        <v>14485979</v>
      </c>
      <c r="G73" s="41" t="s">
        <v>6</v>
      </c>
      <c r="H73" s="167">
        <f>H63</f>
        <v>5.6700000000000001E-4</v>
      </c>
      <c r="I73" s="130">
        <f>ROUND(F73*H73,2)</f>
        <v>8213.5499999999993</v>
      </c>
      <c r="N73" s="461" t="s">
        <v>96</v>
      </c>
      <c r="O73" s="461"/>
      <c r="P73" s="461"/>
      <c r="Q73" s="52" t="s">
        <v>3</v>
      </c>
      <c r="R73" s="171">
        <f>F73</f>
        <v>14485979</v>
      </c>
      <c r="S73" s="43" t="s">
        <v>6</v>
      </c>
      <c r="T73" s="169">
        <f>T63</f>
        <v>0</v>
      </c>
      <c r="U73" s="125">
        <f>ROUND(R73*T73,0)</f>
        <v>0</v>
      </c>
    </row>
    <row r="74" spans="1:21" x14ac:dyDescent="0.25">
      <c r="A74" s="375" t="s">
        <v>129</v>
      </c>
      <c r="D74" s="91"/>
      <c r="E74" s="54" t="s">
        <v>130</v>
      </c>
      <c r="F74" s="496"/>
      <c r="G74" s="496"/>
      <c r="H74" s="496"/>
      <c r="I74" s="130">
        <v>0</v>
      </c>
      <c r="N74" s="461" t="s">
        <v>156</v>
      </c>
      <c r="O74" s="461"/>
      <c r="P74" s="461"/>
      <c r="Q74" s="461"/>
      <c r="R74" s="461"/>
      <c r="S74" s="461"/>
      <c r="T74" s="461"/>
      <c r="U74" s="125">
        <f>IF($H$115=1,I74,0)</f>
        <v>0</v>
      </c>
    </row>
    <row r="75" spans="1:21" x14ac:dyDescent="0.25">
      <c r="A75" s="376" t="s">
        <v>181</v>
      </c>
      <c r="I75" s="130"/>
      <c r="N75" s="461" t="s">
        <v>44</v>
      </c>
      <c r="O75" s="461"/>
      <c r="P75" s="461"/>
      <c r="Q75" s="461"/>
      <c r="R75" s="461"/>
      <c r="S75" s="461"/>
      <c r="T75" s="461"/>
      <c r="U75" s="125">
        <f>IF($H$115=1,I75,0)</f>
        <v>0</v>
      </c>
    </row>
    <row r="76" spans="1:21" x14ac:dyDescent="0.25">
      <c r="A76" s="90" t="s">
        <v>134</v>
      </c>
      <c r="B76" s="91"/>
      <c r="C76" s="91"/>
      <c r="D76" s="91"/>
      <c r="E76" s="91"/>
      <c r="F76" s="91"/>
      <c r="G76" s="91"/>
      <c r="H76" s="91"/>
      <c r="I76" s="172"/>
      <c r="N76" s="173" t="s">
        <v>45</v>
      </c>
      <c r="O76" s="53"/>
      <c r="P76" s="53"/>
      <c r="Q76" s="53"/>
      <c r="R76" s="53"/>
      <c r="S76" s="53"/>
      <c r="T76" s="53"/>
      <c r="U76" s="132"/>
    </row>
    <row r="77" spans="1:21" x14ac:dyDescent="0.25">
      <c r="A77" s="509" t="s">
        <v>182</v>
      </c>
      <c r="B77" s="458"/>
      <c r="C77" s="458"/>
      <c r="D77" s="91"/>
      <c r="E77" s="74" t="s">
        <v>4</v>
      </c>
      <c r="F77" s="174">
        <f>'0054'!F77</f>
        <v>0</v>
      </c>
      <c r="G77" s="41" t="s">
        <v>6</v>
      </c>
      <c r="H77" s="167">
        <f>H66</f>
        <v>5.5199999999999997E-4</v>
      </c>
      <c r="I77" s="130">
        <f>ROUND(F77*H77,2)</f>
        <v>0</v>
      </c>
      <c r="N77" s="461" t="s">
        <v>101</v>
      </c>
      <c r="O77" s="461"/>
      <c r="P77" s="461"/>
      <c r="Q77" s="52" t="s">
        <v>4</v>
      </c>
      <c r="R77" s="171">
        <f>F77</f>
        <v>0</v>
      </c>
      <c r="S77" s="43" t="s">
        <v>6</v>
      </c>
      <c r="T77" s="169">
        <f>T66</f>
        <v>0</v>
      </c>
      <c r="U77" s="125">
        <f>ROUND(R77*T77,0)</f>
        <v>0</v>
      </c>
    </row>
    <row r="78" spans="1:21" x14ac:dyDescent="0.25">
      <c r="A78" s="458" t="s">
        <v>67</v>
      </c>
      <c r="B78" s="458"/>
      <c r="C78" s="458"/>
      <c r="D78" s="91"/>
      <c r="E78" s="74" t="s">
        <v>4</v>
      </c>
      <c r="F78" s="174">
        <f>'0054'!F78</f>
        <v>0</v>
      </c>
      <c r="G78" s="41" t="s">
        <v>6</v>
      </c>
      <c r="H78" s="167">
        <f>H66</f>
        <v>5.5199999999999997E-4</v>
      </c>
      <c r="I78" s="130">
        <f>ROUND(F78*H78,2)</f>
        <v>0</v>
      </c>
      <c r="N78" s="461" t="s">
        <v>67</v>
      </c>
      <c r="O78" s="461"/>
      <c r="P78" s="461"/>
      <c r="Q78" s="52" t="s">
        <v>4</v>
      </c>
      <c r="R78" s="171">
        <f>F78</f>
        <v>0</v>
      </c>
      <c r="S78" s="43" t="s">
        <v>6</v>
      </c>
      <c r="T78" s="169">
        <f>T66</f>
        <v>0</v>
      </c>
      <c r="U78" s="125">
        <f>ROUND(R78*T78,0)</f>
        <v>0</v>
      </c>
    </row>
    <row r="79" spans="1:21" x14ac:dyDescent="0.25">
      <c r="A79" s="458" t="s">
        <v>88</v>
      </c>
      <c r="B79" s="458"/>
      <c r="C79" s="458"/>
      <c r="D79" s="91"/>
      <c r="E79" s="74" t="s">
        <v>4</v>
      </c>
      <c r="F79" s="174">
        <f>'0054'!F79</f>
        <v>118620773</v>
      </c>
      <c r="G79" s="41" t="s">
        <v>6</v>
      </c>
      <c r="H79" s="167">
        <f>H66</f>
        <v>5.5199999999999997E-4</v>
      </c>
      <c r="I79" s="130">
        <f>ROUND(F79*H79,2)</f>
        <v>65478.67</v>
      </c>
      <c r="N79" s="461" t="s">
        <v>88</v>
      </c>
      <c r="O79" s="461"/>
      <c r="P79" s="461"/>
      <c r="Q79" s="52" t="s">
        <v>4</v>
      </c>
      <c r="R79" s="171">
        <f>F79</f>
        <v>118620773</v>
      </c>
      <c r="S79" s="43" t="s">
        <v>6</v>
      </c>
      <c r="T79" s="169">
        <f>T66</f>
        <v>0</v>
      </c>
      <c r="U79" s="125">
        <f>ROUND(R79*T79,0)</f>
        <v>0</v>
      </c>
    </row>
    <row r="80" spans="1:21" x14ac:dyDescent="0.25">
      <c r="A80" s="458" t="s">
        <v>89</v>
      </c>
      <c r="B80" s="458"/>
      <c r="C80" s="458"/>
      <c r="D80" s="91"/>
      <c r="E80" s="74" t="s">
        <v>4</v>
      </c>
      <c r="F80" s="174">
        <f>'0054'!F80</f>
        <v>-391991</v>
      </c>
      <c r="G80" s="41" t="s">
        <v>6</v>
      </c>
      <c r="H80" s="167">
        <f>H66</f>
        <v>5.5199999999999997E-4</v>
      </c>
      <c r="I80" s="130">
        <f>ROUND(F80*H80,2)</f>
        <v>-216.38</v>
      </c>
      <c r="N80" s="461" t="s">
        <v>89</v>
      </c>
      <c r="O80" s="461"/>
      <c r="P80" s="461"/>
      <c r="Q80" s="52" t="s">
        <v>4</v>
      </c>
      <c r="R80" s="168">
        <f>F80</f>
        <v>-391991</v>
      </c>
      <c r="S80" s="43" t="s">
        <v>6</v>
      </c>
      <c r="T80" s="169">
        <f>T66</f>
        <v>0</v>
      </c>
      <c r="U80" s="125">
        <f>ROUND(R80*T80,0)</f>
        <v>0</v>
      </c>
    </row>
    <row r="81" spans="1:21" x14ac:dyDescent="0.25">
      <c r="A81" s="458" t="s">
        <v>90</v>
      </c>
      <c r="B81" s="458"/>
      <c r="C81" s="458"/>
      <c r="D81" s="91"/>
      <c r="E81" s="74" t="s">
        <v>4</v>
      </c>
      <c r="F81" s="174">
        <f>'0054'!F81</f>
        <v>698197</v>
      </c>
      <c r="G81" s="41" t="s">
        <v>6</v>
      </c>
      <c r="H81" s="167">
        <f>H66</f>
        <v>5.5199999999999997E-4</v>
      </c>
      <c r="I81" s="130">
        <f>ROUND(F81*H81,2)</f>
        <v>385.4</v>
      </c>
      <c r="N81" s="461" t="s">
        <v>90</v>
      </c>
      <c r="O81" s="461"/>
      <c r="P81" s="461"/>
      <c r="Q81" s="52" t="s">
        <v>4</v>
      </c>
      <c r="R81" s="171">
        <f>F81</f>
        <v>698197</v>
      </c>
      <c r="S81" s="43" t="s">
        <v>6</v>
      </c>
      <c r="T81" s="169">
        <f>T66</f>
        <v>0</v>
      </c>
      <c r="U81" s="125">
        <f>ROUND(R81*T81,0)</f>
        <v>0</v>
      </c>
    </row>
    <row r="82" spans="1:21" x14ac:dyDescent="0.25">
      <c r="B82" s="91"/>
      <c r="C82" s="91"/>
      <c r="D82" s="91"/>
      <c r="E82" s="74"/>
      <c r="F82" s="174"/>
      <c r="G82" s="41"/>
      <c r="H82" s="167"/>
      <c r="I82" s="130"/>
      <c r="N82" s="53"/>
      <c r="O82" s="53"/>
      <c r="P82" s="53"/>
      <c r="Q82" s="52"/>
      <c r="R82" s="175"/>
      <c r="S82" s="43"/>
      <c r="T82" s="169"/>
      <c r="U82" s="132"/>
    </row>
    <row r="83" spans="1:21" x14ac:dyDescent="0.25">
      <c r="A83" s="458" t="s">
        <v>112</v>
      </c>
      <c r="B83" s="458"/>
      <c r="C83" s="458"/>
      <c r="D83" s="458"/>
      <c r="E83" s="458"/>
      <c r="F83" s="458"/>
      <c r="G83" s="458"/>
      <c r="H83" s="458"/>
      <c r="I83" s="458"/>
      <c r="N83" s="461" t="s">
        <v>91</v>
      </c>
      <c r="O83" s="461"/>
      <c r="P83" s="461"/>
      <c r="Q83" s="461"/>
      <c r="R83" s="461"/>
      <c r="S83" s="461"/>
      <c r="T83" s="461"/>
      <c r="U83" s="461"/>
    </row>
    <row r="84" spans="1:21" x14ac:dyDescent="0.25">
      <c r="B84" s="91"/>
      <c r="C84" s="496" t="s">
        <v>77</v>
      </c>
      <c r="D84" s="496"/>
      <c r="E84" s="91"/>
      <c r="F84" s="153" t="s">
        <v>38</v>
      </c>
      <c r="G84" s="91"/>
      <c r="H84" s="91"/>
      <c r="I84" s="91"/>
      <c r="N84" s="53"/>
      <c r="O84" s="53"/>
      <c r="P84" s="53"/>
      <c r="Q84" s="53"/>
      <c r="R84" s="53"/>
      <c r="S84" s="53"/>
      <c r="T84" s="53"/>
      <c r="U84" s="53"/>
    </row>
    <row r="85" spans="1:21" x14ac:dyDescent="0.25">
      <c r="A85" s="4"/>
      <c r="B85" s="176"/>
      <c r="C85" s="481" t="s">
        <v>184</v>
      </c>
      <c r="D85" s="481"/>
      <c r="E85" s="177" t="s">
        <v>190</v>
      </c>
      <c r="F85" s="178" t="s">
        <v>189</v>
      </c>
      <c r="G85" s="179"/>
      <c r="H85" s="179"/>
      <c r="I85" s="179"/>
      <c r="N85" s="497" t="s">
        <v>49</v>
      </c>
      <c r="O85" s="497"/>
      <c r="P85" s="498" t="s">
        <v>157</v>
      </c>
      <c r="Q85" s="498"/>
      <c r="R85" s="499" t="s">
        <v>41</v>
      </c>
      <c r="S85" s="499"/>
      <c r="T85" s="499"/>
      <c r="U85" s="499"/>
    </row>
    <row r="86" spans="1:21" x14ac:dyDescent="0.25">
      <c r="A86" s="55"/>
      <c r="B86" s="67" t="s">
        <v>188</v>
      </c>
      <c r="C86" s="494">
        <f>H13+H14+H19+H22+H25</f>
        <v>66.294299999999993</v>
      </c>
      <c r="D86" s="494"/>
      <c r="E86" s="56">
        <f>H8</f>
        <v>1.0319</v>
      </c>
      <c r="F86" s="346">
        <f>'0054'!F86</f>
        <v>1313.27</v>
      </c>
      <c r="G86" s="200" t="s">
        <v>13</v>
      </c>
      <c r="H86" s="130">
        <f>ROUND(C86*E86*F86,2)</f>
        <v>89839.6</v>
      </c>
      <c r="I86" s="134"/>
      <c r="N86" s="59" t="s">
        <v>22</v>
      </c>
      <c r="O86" s="60">
        <f>T13+T14+T19+T22+T25</f>
        <v>0</v>
      </c>
      <c r="P86" s="495">
        <f>T8</f>
        <v>1.0319</v>
      </c>
      <c r="Q86" s="495"/>
      <c r="R86" s="61">
        <f>F86</f>
        <v>1313.27</v>
      </c>
      <c r="S86" s="62" t="s">
        <v>13</v>
      </c>
      <c r="T86" s="171">
        <f>ROUND(O86*P86*R86,0)</f>
        <v>0</v>
      </c>
      <c r="U86" s="131"/>
    </row>
    <row r="87" spans="1:21" x14ac:dyDescent="0.25">
      <c r="A87" s="63"/>
      <c r="B87" s="63" t="s">
        <v>187</v>
      </c>
      <c r="C87" s="494">
        <f>H15+H16+H20+H23+H26</f>
        <v>46.851199999999999</v>
      </c>
      <c r="D87" s="494"/>
      <c r="E87" s="56">
        <f>H8</f>
        <v>1.0319</v>
      </c>
      <c r="F87" s="346">
        <f>'0054'!F87</f>
        <v>895.79</v>
      </c>
      <c r="G87" s="200" t="s">
        <v>13</v>
      </c>
      <c r="H87" s="130">
        <f>ROUND(C87*E87*F87,2)</f>
        <v>43307.64</v>
      </c>
      <c r="I87" s="64"/>
      <c r="N87" s="65" t="s">
        <v>14</v>
      </c>
      <c r="O87" s="60">
        <f>T15+T16+T20+T23+T26</f>
        <v>0</v>
      </c>
      <c r="P87" s="495">
        <f>T8</f>
        <v>1.0319</v>
      </c>
      <c r="Q87" s="495"/>
      <c r="R87" s="61">
        <f>F87</f>
        <v>895.79</v>
      </c>
      <c r="S87" s="62" t="s">
        <v>13</v>
      </c>
      <c r="T87" s="171">
        <f>ROUND(O87*P87*R87,0)</f>
        <v>0</v>
      </c>
      <c r="U87" s="66"/>
    </row>
    <row r="88" spans="1:21" ht="16.5" thickBot="1" x14ac:dyDescent="0.3">
      <c r="A88" s="67"/>
      <c r="B88" s="67" t="s">
        <v>186</v>
      </c>
      <c r="C88" s="494">
        <f>H17+H18+H21+H24+H27+H28</f>
        <v>0</v>
      </c>
      <c r="D88" s="494"/>
      <c r="E88" s="56">
        <f>H8</f>
        <v>1.0319</v>
      </c>
      <c r="F88" s="346">
        <f>'0054'!F88</f>
        <v>897.95</v>
      </c>
      <c r="G88" s="200" t="s">
        <v>13</v>
      </c>
      <c r="H88" s="123">
        <f>ROUND(C88*E88*F88,2)</f>
        <v>0</v>
      </c>
      <c r="I88" s="64"/>
      <c r="N88" s="68" t="s">
        <v>15</v>
      </c>
      <c r="O88" s="69">
        <f>T17+T18+T21+T24+T27+T28</f>
        <v>0</v>
      </c>
      <c r="P88" s="495">
        <f>T8</f>
        <v>1.0319</v>
      </c>
      <c r="Q88" s="495"/>
      <c r="R88" s="61">
        <f>F88</f>
        <v>897.95</v>
      </c>
      <c r="S88" s="62" t="s">
        <v>13</v>
      </c>
      <c r="T88" s="171">
        <f>ROUND(O88*P88*R88,0)</f>
        <v>0</v>
      </c>
      <c r="U88" s="66"/>
    </row>
    <row r="89" spans="1:21" ht="16.5" thickBot="1" x14ac:dyDescent="0.3">
      <c r="A89" s="70"/>
      <c r="B89" s="180" t="s">
        <v>185</v>
      </c>
      <c r="C89" s="487">
        <f>SUM(C86:C88)</f>
        <v>113.1455</v>
      </c>
      <c r="D89" s="487"/>
      <c r="E89" s="181"/>
      <c r="F89" s="181"/>
      <c r="G89" s="181"/>
      <c r="H89" s="182" t="s">
        <v>183</v>
      </c>
      <c r="I89" s="130">
        <f>IF(A1=75,0,H88+H87+H86)</f>
        <v>133147.24</v>
      </c>
      <c r="N89" s="73" t="s">
        <v>158</v>
      </c>
      <c r="O89" s="72">
        <f>SUM(O86:O88)</f>
        <v>0</v>
      </c>
      <c r="P89" s="488" t="s">
        <v>18</v>
      </c>
      <c r="Q89" s="489"/>
      <c r="R89" s="489"/>
      <c r="S89" s="489"/>
      <c r="T89" s="489"/>
      <c r="U89" s="125">
        <f>IF(N1=75,0,T88+T87+T86)</f>
        <v>0</v>
      </c>
    </row>
    <row r="90" spans="1:21" ht="16.5" thickTop="1" x14ac:dyDescent="0.25">
      <c r="A90" s="490" t="s">
        <v>107</v>
      </c>
      <c r="B90" s="490"/>
      <c r="C90" s="490"/>
      <c r="D90" s="490"/>
      <c r="E90" s="490"/>
      <c r="F90" s="490"/>
      <c r="G90" s="490"/>
      <c r="H90" s="490"/>
      <c r="I90" s="490"/>
      <c r="N90" s="491" t="s">
        <v>107</v>
      </c>
      <c r="O90" s="491"/>
      <c r="P90" s="491"/>
      <c r="Q90" s="491"/>
      <c r="R90" s="491"/>
      <c r="S90" s="491"/>
      <c r="T90" s="491"/>
      <c r="U90" s="491"/>
    </row>
    <row r="91" spans="1:21" x14ac:dyDescent="0.25">
      <c r="A91" s="183"/>
      <c r="B91" s="183"/>
      <c r="C91" s="183"/>
      <c r="D91" s="183"/>
      <c r="E91" s="183"/>
      <c r="F91" s="183"/>
      <c r="G91" s="183"/>
      <c r="H91" s="183"/>
      <c r="I91" s="183"/>
      <c r="N91" s="184"/>
      <c r="O91" s="184"/>
      <c r="P91" s="184"/>
      <c r="Q91" s="184"/>
      <c r="R91" s="184"/>
      <c r="S91" s="184"/>
      <c r="T91" s="184"/>
      <c r="U91" s="184"/>
    </row>
    <row r="92" spans="1:21" x14ac:dyDescent="0.25">
      <c r="A92" s="4" t="s">
        <v>92</v>
      </c>
      <c r="C92" s="74"/>
      <c r="D92" s="91"/>
      <c r="E92" s="74" t="s">
        <v>46</v>
      </c>
      <c r="F92" s="492"/>
      <c r="G92" s="492"/>
      <c r="H92" s="492"/>
      <c r="I92" s="492"/>
      <c r="N92" s="461" t="s">
        <v>92</v>
      </c>
      <c r="O92" s="461"/>
      <c r="P92" s="461"/>
      <c r="Q92" s="493" t="s">
        <v>46</v>
      </c>
      <c r="R92" s="493"/>
      <c r="S92" s="493"/>
      <c r="T92" s="493"/>
      <c r="U92" s="132"/>
    </row>
    <row r="93" spans="1:21" x14ac:dyDescent="0.25">
      <c r="B93" s="91"/>
      <c r="C93" s="117" t="s">
        <v>162</v>
      </c>
      <c r="D93" s="117" t="s">
        <v>163</v>
      </c>
      <c r="E93" s="118" t="s">
        <v>191</v>
      </c>
      <c r="F93" s="74"/>
      <c r="G93" s="74"/>
      <c r="H93" s="74"/>
      <c r="I93" s="74"/>
      <c r="N93" s="53"/>
      <c r="O93" s="53"/>
      <c r="P93" s="53"/>
      <c r="Q93" s="185"/>
      <c r="R93" s="185"/>
      <c r="S93" s="185"/>
      <c r="T93" s="185"/>
      <c r="U93" s="132"/>
    </row>
    <row r="94" spans="1:21" x14ac:dyDescent="0.25">
      <c r="B94" s="91"/>
      <c r="C94" s="119" t="s">
        <v>2</v>
      </c>
      <c r="D94" s="119" t="s">
        <v>2</v>
      </c>
      <c r="E94" s="119" t="s">
        <v>2</v>
      </c>
      <c r="F94" s="74"/>
      <c r="G94" s="74"/>
      <c r="H94" s="74"/>
      <c r="I94" s="74"/>
      <c r="N94" s="53"/>
      <c r="O94" s="53"/>
      <c r="P94" s="53"/>
      <c r="Q94" s="185"/>
      <c r="R94" s="185"/>
      <c r="S94" s="185"/>
      <c r="T94" s="185"/>
      <c r="U94" s="132"/>
    </row>
    <row r="95" spans="1:21" x14ac:dyDescent="0.25">
      <c r="A95" s="465" t="s">
        <v>69</v>
      </c>
      <c r="B95" s="465"/>
      <c r="C95" s="206">
        <v>0</v>
      </c>
      <c r="D95" s="206">
        <v>0</v>
      </c>
      <c r="E95" s="159">
        <f>AVERAGE(C95:D95)</f>
        <v>0</v>
      </c>
      <c r="F95" s="186" t="s">
        <v>40</v>
      </c>
      <c r="G95" s="189">
        <f>'0054'!G95</f>
        <v>371</v>
      </c>
      <c r="I95" s="130">
        <f>ROUND(G95*E95,2)</f>
        <v>0</v>
      </c>
      <c r="N95" s="486" t="s">
        <v>69</v>
      </c>
      <c r="O95" s="486"/>
      <c r="P95" s="485">
        <f>IF(H115=1,E95,0)</f>
        <v>0</v>
      </c>
      <c r="Q95" s="485"/>
      <c r="R95" s="485"/>
      <c r="S95" s="111" t="s">
        <v>40</v>
      </c>
      <c r="T95" s="76">
        <f>G95</f>
        <v>371</v>
      </c>
      <c r="U95" s="125">
        <f>ROUND(T95*P95,0)</f>
        <v>0</v>
      </c>
    </row>
    <row r="96" spans="1:21" x14ac:dyDescent="0.25">
      <c r="A96" s="465" t="s">
        <v>87</v>
      </c>
      <c r="B96" s="465"/>
      <c r="C96" s="206">
        <v>0</v>
      </c>
      <c r="D96" s="206">
        <v>0</v>
      </c>
      <c r="E96" s="159">
        <f>AVERAGE(C96:D96)</f>
        <v>0</v>
      </c>
      <c r="F96" s="186" t="s">
        <v>40</v>
      </c>
      <c r="G96" s="189">
        <f>'0054'!G96</f>
        <v>1391</v>
      </c>
      <c r="I96" s="130">
        <f>ROUND(G96*E96,2)</f>
        <v>0</v>
      </c>
      <c r="N96" s="486" t="s">
        <v>87</v>
      </c>
      <c r="O96" s="486"/>
      <c r="P96" s="470"/>
      <c r="Q96" s="470"/>
      <c r="R96" s="470"/>
      <c r="S96" s="111" t="s">
        <v>40</v>
      </c>
      <c r="T96" s="76">
        <f>G96</f>
        <v>1391</v>
      </c>
      <c r="U96" s="125">
        <f>ROUND(T96*P96,0)</f>
        <v>0</v>
      </c>
    </row>
    <row r="97" spans="1:21" x14ac:dyDescent="0.25">
      <c r="A97" s="187"/>
      <c r="B97" s="187"/>
      <c r="C97" s="94"/>
      <c r="D97" s="94"/>
      <c r="E97" s="94"/>
      <c r="F97" s="94"/>
      <c r="G97" s="188"/>
      <c r="H97" s="189"/>
      <c r="I97" s="130"/>
      <c r="N97" s="190"/>
      <c r="O97" s="190"/>
      <c r="P97" s="191"/>
      <c r="Q97" s="191"/>
      <c r="R97" s="191"/>
      <c r="S97" s="111"/>
      <c r="T97" s="76"/>
      <c r="U97" s="132"/>
    </row>
    <row r="98" spans="1:21" x14ac:dyDescent="0.25">
      <c r="A98" s="187"/>
      <c r="B98" s="187"/>
      <c r="C98" s="94"/>
      <c r="D98" s="94"/>
      <c r="E98" s="94"/>
      <c r="F98" s="94"/>
      <c r="G98" s="188"/>
      <c r="H98" s="189"/>
      <c r="I98" s="130"/>
      <c r="N98" s="190"/>
      <c r="O98" s="190"/>
      <c r="P98" s="191"/>
      <c r="Q98" s="191"/>
      <c r="R98" s="191"/>
      <c r="S98" s="111"/>
      <c r="T98" s="76"/>
      <c r="U98" s="132"/>
    </row>
    <row r="99" spans="1:21" hidden="1" x14ac:dyDescent="0.25">
      <c r="A99" s="458" t="s">
        <v>131</v>
      </c>
      <c r="B99" s="458"/>
      <c r="C99" s="458"/>
      <c r="D99" s="91"/>
      <c r="E99" s="54" t="s">
        <v>132</v>
      </c>
      <c r="F99" s="496"/>
      <c r="G99" s="496"/>
      <c r="H99" s="496"/>
      <c r="I99" s="496"/>
      <c r="N99" s="461" t="s">
        <v>106</v>
      </c>
      <c r="O99" s="461"/>
      <c r="P99" s="461"/>
      <c r="Q99" s="461"/>
      <c r="R99" s="461"/>
      <c r="S99" s="461"/>
      <c r="T99" s="461"/>
      <c r="U99" s="461"/>
    </row>
    <row r="100" spans="1:21" hidden="1" x14ac:dyDescent="0.25">
      <c r="B100" s="91"/>
      <c r="C100" s="481" t="s">
        <v>108</v>
      </c>
      <c r="D100" s="481"/>
      <c r="E100" s="481"/>
      <c r="F100" s="54"/>
      <c r="G100" s="54"/>
      <c r="H100" s="200" t="s">
        <v>192</v>
      </c>
      <c r="I100" s="54"/>
      <c r="N100" s="53"/>
      <c r="O100" s="53"/>
      <c r="P100" s="53"/>
      <c r="Q100" s="53"/>
      <c r="R100" s="53"/>
      <c r="S100" s="53"/>
      <c r="T100" s="53"/>
      <c r="U100" s="53"/>
    </row>
    <row r="101" spans="1:21" hidden="1" x14ac:dyDescent="0.25">
      <c r="B101" s="91"/>
      <c r="C101" s="117" t="s">
        <v>162</v>
      </c>
      <c r="D101" s="117" t="s">
        <v>163</v>
      </c>
      <c r="E101" s="199" t="s">
        <v>8</v>
      </c>
      <c r="F101" s="577" t="s">
        <v>193</v>
      </c>
      <c r="G101" s="472"/>
      <c r="H101" s="41" t="s">
        <v>39</v>
      </c>
      <c r="I101" s="54"/>
      <c r="N101" s="53"/>
      <c r="O101" s="53"/>
      <c r="P101" s="53"/>
      <c r="Q101" s="53"/>
      <c r="R101" s="53"/>
      <c r="S101" s="53"/>
      <c r="T101" s="53"/>
      <c r="U101" s="53"/>
    </row>
    <row r="102" spans="1:21" hidden="1" x14ac:dyDescent="0.25">
      <c r="A102" s="481" t="s">
        <v>113</v>
      </c>
      <c r="B102" s="481"/>
      <c r="C102" s="119" t="s">
        <v>2</v>
      </c>
      <c r="D102" s="119" t="s">
        <v>2</v>
      </c>
      <c r="E102" s="77" t="s">
        <v>2</v>
      </c>
      <c r="F102" s="481" t="s">
        <v>38</v>
      </c>
      <c r="G102" s="481"/>
      <c r="H102" s="77" t="s">
        <v>38</v>
      </c>
      <c r="I102" s="77" t="s">
        <v>8</v>
      </c>
      <c r="N102" s="471" t="s">
        <v>70</v>
      </c>
      <c r="O102" s="471"/>
      <c r="P102" s="485" t="s">
        <v>108</v>
      </c>
      <c r="Q102" s="485"/>
      <c r="R102" s="471" t="s">
        <v>71</v>
      </c>
      <c r="S102" s="471"/>
      <c r="T102" s="78" t="s">
        <v>72</v>
      </c>
      <c r="U102" s="78" t="s">
        <v>8</v>
      </c>
    </row>
    <row r="103" spans="1:21" hidden="1" x14ac:dyDescent="0.25">
      <c r="A103" s="474" t="s">
        <v>73</v>
      </c>
      <c r="B103" s="474"/>
      <c r="C103" s="204">
        <v>0</v>
      </c>
      <c r="D103" s="204">
        <v>0</v>
      </c>
      <c r="E103" s="276">
        <f>IF(D$59=0,C103*2,C103+D103)</f>
        <v>0</v>
      </c>
      <c r="F103" s="475">
        <v>0</v>
      </c>
      <c r="G103" s="475"/>
      <c r="H103" s="349">
        <f>IF(C103=0,0,125)</f>
        <v>0</v>
      </c>
      <c r="I103" s="130">
        <f>ROUND((H103+F103)*E103,2)</f>
        <v>0</v>
      </c>
      <c r="N103" s="476" t="s">
        <v>73</v>
      </c>
      <c r="O103" s="476"/>
      <c r="P103" s="470">
        <f>IF(H$115=1,C103,0)</f>
        <v>0</v>
      </c>
      <c r="Q103" s="470"/>
      <c r="R103" s="477">
        <f>F103</f>
        <v>0</v>
      </c>
      <c r="S103" s="477"/>
      <c r="T103" s="80">
        <f>H103</f>
        <v>0</v>
      </c>
      <c r="U103" s="125">
        <f>ROUND((T103+R103)*P103,0)</f>
        <v>0</v>
      </c>
    </row>
    <row r="104" spans="1:21" hidden="1" x14ac:dyDescent="0.25">
      <c r="A104" s="450" t="s">
        <v>74</v>
      </c>
      <c r="B104" s="450"/>
      <c r="C104" s="206">
        <v>0</v>
      </c>
      <c r="D104" s="206">
        <v>0</v>
      </c>
      <c r="E104" s="159">
        <f>IF(D$59=0,C104*2,C104+D104)</f>
        <v>0</v>
      </c>
      <c r="F104" s="572">
        <f>ROUND(F103/2,2)</f>
        <v>0</v>
      </c>
      <c r="G104" s="572"/>
      <c r="H104" s="350">
        <f>IF(C104=0,0,62.5)</f>
        <v>0</v>
      </c>
      <c r="I104" s="130">
        <f>ROUND((H104+F104)*E104,2)</f>
        <v>0</v>
      </c>
      <c r="N104" s="476" t="s">
        <v>74</v>
      </c>
      <c r="O104" s="476"/>
      <c r="P104" s="470">
        <f>IF(H$115=1,C104,0)</f>
        <v>0</v>
      </c>
      <c r="Q104" s="470"/>
      <c r="R104" s="479">
        <f>ROUND(R103/2,2)</f>
        <v>0</v>
      </c>
      <c r="S104" s="479"/>
      <c r="T104" s="82">
        <f>H104</f>
        <v>0</v>
      </c>
      <c r="U104" s="125">
        <f>ROUND((T104+R104)*P104,0)</f>
        <v>0</v>
      </c>
    </row>
    <row r="105" spans="1:21" ht="16.5" hidden="1" thickBot="1" x14ac:dyDescent="0.3">
      <c r="A105" s="450" t="s">
        <v>75</v>
      </c>
      <c r="B105" s="450"/>
      <c r="C105" s="206">
        <v>0</v>
      </c>
      <c r="D105" s="206">
        <v>0</v>
      </c>
      <c r="E105" s="159">
        <f>IF(D$59=0,C105*2,C105+D105)</f>
        <v>0</v>
      </c>
      <c r="F105" s="468"/>
      <c r="G105" s="468"/>
      <c r="H105" s="351">
        <f>IF(H103&gt;0,436,0)</f>
        <v>0</v>
      </c>
      <c r="I105" s="130">
        <f>ROUND(H105*E105,2)</f>
        <v>0</v>
      </c>
      <c r="N105" s="469" t="s">
        <v>75</v>
      </c>
      <c r="O105" s="469"/>
      <c r="P105" s="470">
        <f>IF(H$115=1,C105,0)</f>
        <v>0</v>
      </c>
      <c r="Q105" s="470"/>
      <c r="R105" s="471"/>
      <c r="S105" s="471"/>
      <c r="T105" s="84">
        <f>H105</f>
        <v>0</v>
      </c>
      <c r="U105" s="132">
        <f>ROUND(T105*P105,0)</f>
        <v>0</v>
      </c>
    </row>
    <row r="106" spans="1:21" ht="16.5" hidden="1" thickBot="1" x14ac:dyDescent="0.3">
      <c r="A106" s="472" t="s">
        <v>8</v>
      </c>
      <c r="B106" s="472"/>
      <c r="C106" s="85"/>
      <c r="D106" s="85"/>
      <c r="E106" s="85"/>
      <c r="F106" s="85"/>
      <c r="G106" s="85"/>
      <c r="H106" s="85"/>
      <c r="I106" s="126">
        <f>SUM(I103:I105)</f>
        <v>0</v>
      </c>
      <c r="N106" s="473" t="s">
        <v>8</v>
      </c>
      <c r="O106" s="473"/>
      <c r="P106" s="86"/>
      <c r="Q106" s="86"/>
      <c r="R106" s="86"/>
      <c r="S106" s="86"/>
      <c r="T106" s="86"/>
      <c r="U106" s="87">
        <f>SUM(U103:U105)</f>
        <v>0</v>
      </c>
    </row>
    <row r="107" spans="1:21" hidden="1" x14ac:dyDescent="0.25">
      <c r="A107" s="41"/>
      <c r="B107" s="41"/>
      <c r="C107" s="85"/>
      <c r="D107" s="85"/>
      <c r="E107" s="85"/>
      <c r="F107" s="85"/>
      <c r="G107" s="85"/>
      <c r="H107" s="85"/>
      <c r="I107" s="130"/>
      <c r="N107" s="43"/>
      <c r="O107" s="43"/>
      <c r="P107" s="86"/>
      <c r="Q107" s="86"/>
      <c r="R107" s="86"/>
      <c r="S107" s="86"/>
      <c r="T107" s="86"/>
      <c r="U107" s="201"/>
    </row>
    <row r="108" spans="1:21" x14ac:dyDescent="0.25">
      <c r="A108" s="458" t="s">
        <v>93</v>
      </c>
      <c r="B108" s="458"/>
      <c r="C108" s="458"/>
      <c r="D108" s="91"/>
      <c r="E108" s="89" t="s">
        <v>42</v>
      </c>
      <c r="F108" s="463"/>
      <c r="G108" s="463"/>
      <c r="H108" s="463"/>
      <c r="I108" s="159">
        <v>0</v>
      </c>
      <c r="N108" s="461" t="s">
        <v>93</v>
      </c>
      <c r="O108" s="461"/>
      <c r="P108" s="461"/>
      <c r="Q108" s="462" t="s">
        <v>42</v>
      </c>
      <c r="R108" s="462"/>
      <c r="S108" s="462"/>
      <c r="T108" s="462"/>
      <c r="U108" s="125">
        <f>IF('2641'!$H$115=1,'2641'!U109,0)</f>
        <v>0</v>
      </c>
    </row>
    <row r="109" spans="1:21" x14ac:dyDescent="0.25">
      <c r="A109" s="458" t="s">
        <v>94</v>
      </c>
      <c r="B109" s="458"/>
      <c r="C109" s="458"/>
      <c r="D109" s="91"/>
      <c r="E109" s="467"/>
      <c r="F109" s="467"/>
      <c r="G109" s="467"/>
      <c r="H109" s="467"/>
      <c r="I109" s="159">
        <v>0</v>
      </c>
      <c r="N109" s="461" t="s">
        <v>94</v>
      </c>
      <c r="O109" s="461"/>
      <c r="P109" s="461"/>
      <c r="Q109" s="462" t="s">
        <v>47</v>
      </c>
      <c r="R109" s="462"/>
      <c r="S109" s="462"/>
      <c r="T109" s="462"/>
      <c r="U109" s="125">
        <f>IF('2641'!$H$115=1,'2641'!U110,0)</f>
        <v>0</v>
      </c>
    </row>
    <row r="110" spans="1:21" x14ac:dyDescent="0.25">
      <c r="A110" s="90" t="s">
        <v>122</v>
      </c>
      <c r="B110" s="91"/>
      <c r="C110" s="91"/>
      <c r="D110" s="91"/>
      <c r="E110" s="192"/>
      <c r="F110" s="192"/>
      <c r="G110" s="192"/>
      <c r="H110" s="192"/>
      <c r="I110" s="219"/>
      <c r="N110" s="461" t="s">
        <v>95</v>
      </c>
      <c r="O110" s="461"/>
      <c r="P110" s="461"/>
      <c r="Q110" s="462" t="s">
        <v>48</v>
      </c>
      <c r="R110" s="462"/>
      <c r="S110" s="462"/>
      <c r="T110" s="462"/>
      <c r="U110" s="125">
        <f>IF('2641'!$H$115=1,'2641'!U113,0)</f>
        <v>0</v>
      </c>
    </row>
    <row r="111" spans="1:21" ht="16.5" thickBot="1" x14ac:dyDescent="0.3">
      <c r="A111" s="458" t="s">
        <v>95</v>
      </c>
      <c r="B111" s="458"/>
      <c r="C111" s="458"/>
      <c r="D111" s="91"/>
      <c r="E111" s="89" t="s">
        <v>47</v>
      </c>
      <c r="F111" s="463"/>
      <c r="G111" s="463"/>
      <c r="H111" s="463"/>
      <c r="I111" s="220">
        <v>0</v>
      </c>
      <c r="N111" s="464" t="s">
        <v>43</v>
      </c>
      <c r="O111" s="464"/>
      <c r="P111" s="464"/>
      <c r="Q111" s="464"/>
      <c r="R111" s="464"/>
      <c r="S111" s="464"/>
      <c r="T111" s="464"/>
      <c r="U111" s="193">
        <f>SUM(U109,U108,U106,U95,U89,U75,U74,U73,U72,U71,U70,U68,U59,U45,U77,U78,U79,U80,U81,U110)</f>
        <v>0</v>
      </c>
    </row>
    <row r="112" spans="1:21" ht="16.5" thickTop="1" x14ac:dyDescent="0.25">
      <c r="B112" s="91"/>
      <c r="C112" s="91"/>
      <c r="D112" s="91"/>
      <c r="E112" s="89"/>
      <c r="F112" s="89"/>
      <c r="G112" s="89"/>
      <c r="H112" s="89"/>
      <c r="I112" s="159"/>
      <c r="N112" s="59"/>
      <c r="O112" s="59"/>
      <c r="P112" s="59"/>
      <c r="Q112" s="59"/>
      <c r="R112" s="59"/>
      <c r="S112" s="59"/>
      <c r="T112" s="59"/>
      <c r="U112" s="201"/>
    </row>
    <row r="113" spans="1:21" x14ac:dyDescent="0.25">
      <c r="A113" s="465" t="s">
        <v>8</v>
      </c>
      <c r="B113" s="465"/>
      <c r="C113" s="465"/>
      <c r="D113" s="465"/>
      <c r="E113" s="465"/>
      <c r="F113" s="465"/>
      <c r="G113" s="465"/>
      <c r="H113" s="465"/>
      <c r="I113" s="130">
        <f>SUM(I111,I109,I108,I106,I96,I95,I89,I81,I80,I79,I78,I77,I75,I74,I73,I72,I71,I70,I68,I59,I45)</f>
        <v>738145.62</v>
      </c>
      <c r="N113" s="466"/>
      <c r="O113" s="466"/>
      <c r="P113" s="466"/>
      <c r="Q113" s="466"/>
      <c r="R113" s="466"/>
      <c r="S113" s="466"/>
      <c r="T113" s="466"/>
      <c r="U113" s="466"/>
    </row>
    <row r="114" spans="1:21" x14ac:dyDescent="0.25">
      <c r="A114" s="458" t="s">
        <v>121</v>
      </c>
      <c r="B114" s="458"/>
      <c r="C114" s="458"/>
      <c r="D114" s="458"/>
      <c r="E114" s="458"/>
      <c r="F114" s="458"/>
      <c r="G114" s="458"/>
      <c r="H114" s="91" t="s">
        <v>48</v>
      </c>
      <c r="I114" s="195"/>
      <c r="N114" s="459" t="s">
        <v>7</v>
      </c>
      <c r="O114" s="459"/>
      <c r="P114" s="459"/>
      <c r="Q114" s="459"/>
      <c r="R114" s="459"/>
      <c r="S114" s="459"/>
      <c r="T114" s="459"/>
      <c r="U114" s="459"/>
    </row>
    <row r="115" spans="1:21" x14ac:dyDescent="0.25">
      <c r="A115" s="458" t="s">
        <v>116</v>
      </c>
      <c r="B115" s="458"/>
      <c r="C115" s="458"/>
      <c r="D115" s="458"/>
      <c r="E115" s="458"/>
      <c r="F115" s="458"/>
      <c r="G115" s="458"/>
      <c r="H115" s="92" t="str">
        <f>IF(E29=0,"",IF((E14+E16+SUM(E18:E24))/E29&gt;0.75,1,""))</f>
        <v/>
      </c>
      <c r="I115" s="159">
        <f>U111</f>
        <v>0</v>
      </c>
      <c r="N115" s="93" t="s">
        <v>144</v>
      </c>
      <c r="O115" s="93"/>
      <c r="P115" s="93"/>
      <c r="Q115" s="93"/>
      <c r="R115" s="93"/>
      <c r="S115" s="93"/>
      <c r="T115" s="93"/>
      <c r="U115" s="93"/>
    </row>
    <row r="116" spans="1:21" x14ac:dyDescent="0.25">
      <c r="B116" s="91"/>
      <c r="C116" s="91"/>
      <c r="D116" s="91"/>
      <c r="E116" s="91"/>
      <c r="F116" s="91"/>
      <c r="G116" s="91"/>
      <c r="H116" s="94"/>
      <c r="I116" s="130"/>
      <c r="N116" s="95" t="s">
        <v>145</v>
      </c>
      <c r="O116" s="93"/>
      <c r="P116" s="93"/>
      <c r="Q116" s="93"/>
      <c r="R116" s="93"/>
      <c r="S116" s="93"/>
      <c r="T116" s="93"/>
      <c r="U116" s="93"/>
    </row>
    <row r="117" spans="1:21" x14ac:dyDescent="0.25">
      <c r="A117" s="4" t="s">
        <v>138</v>
      </c>
      <c r="B117" s="91"/>
      <c r="C117" s="91"/>
      <c r="D117" s="91"/>
      <c r="E117" s="91"/>
      <c r="F117" s="91"/>
      <c r="G117" s="91"/>
      <c r="H117" s="202">
        <f>IF(H115=1,I115,I113)</f>
        <v>738145.62</v>
      </c>
      <c r="I117" s="123">
        <f>IF(E29=0,0,IF(E29&gt;250,-(((250/E29)*H117)*IF(J117="H",0.02,0.05)),IF(J117="H",-0.02*H117,-0.05*H117)))</f>
        <v>-36907.281000000003</v>
      </c>
      <c r="N117" s="97"/>
      <c r="O117" s="97"/>
      <c r="P117" s="97"/>
      <c r="Q117" s="97"/>
      <c r="R117" s="97"/>
      <c r="S117" s="97"/>
      <c r="T117" s="97"/>
      <c r="U117" s="97"/>
    </row>
    <row r="118" spans="1:21" x14ac:dyDescent="0.25">
      <c r="B118" s="91"/>
      <c r="C118" s="91"/>
      <c r="D118" s="91"/>
      <c r="E118" s="91"/>
      <c r="F118" s="91"/>
      <c r="G118" s="91"/>
      <c r="H118" s="94"/>
      <c r="I118" s="130"/>
      <c r="N118" s="97"/>
      <c r="O118" s="97"/>
      <c r="P118" s="97"/>
      <c r="Q118" s="97"/>
      <c r="R118" s="97"/>
      <c r="S118" s="97"/>
      <c r="T118" s="97"/>
      <c r="U118" s="97"/>
    </row>
    <row r="119" spans="1:21" x14ac:dyDescent="0.25">
      <c r="A119" s="4" t="s">
        <v>139</v>
      </c>
      <c r="B119" s="91"/>
      <c r="C119" s="91"/>
      <c r="D119" s="91"/>
      <c r="E119" s="91"/>
      <c r="F119" s="91"/>
      <c r="G119" s="91"/>
      <c r="H119" s="94"/>
      <c r="I119" s="130">
        <f>I113+I117</f>
        <v>701238.33900000004</v>
      </c>
      <c r="N119" s="97"/>
      <c r="O119" s="97"/>
      <c r="P119" s="97"/>
      <c r="Q119" s="97"/>
      <c r="R119" s="97"/>
      <c r="S119" s="97"/>
      <c r="T119" s="97"/>
      <c r="U119" s="97"/>
    </row>
    <row r="120" spans="1:21" x14ac:dyDescent="0.25">
      <c r="B120" s="91"/>
      <c r="C120" s="91"/>
      <c r="D120" s="91"/>
      <c r="E120" s="91"/>
      <c r="F120" s="91"/>
      <c r="G120" s="91"/>
      <c r="H120" s="94"/>
      <c r="I120" s="130"/>
      <c r="N120" s="97"/>
      <c r="O120" s="97"/>
      <c r="P120" s="97"/>
      <c r="Q120" s="97"/>
      <c r="R120" s="97"/>
      <c r="S120" s="97"/>
      <c r="T120" s="97"/>
      <c r="U120" s="97"/>
    </row>
    <row r="121" spans="1:21" x14ac:dyDescent="0.25">
      <c r="A121" s="106" t="s">
        <v>140</v>
      </c>
      <c r="B121" s="91"/>
      <c r="C121" s="203">
        <f>'0054'!C121</f>
        <v>2</v>
      </c>
      <c r="D121" s="91"/>
      <c r="E121" s="4" t="s">
        <v>141</v>
      </c>
      <c r="F121" s="91"/>
      <c r="G121" s="91"/>
      <c r="H121" s="94"/>
      <c r="I121" s="130">
        <f>ROUND(I119/12*C121,2)</f>
        <v>116873.06</v>
      </c>
      <c r="N121" s="97"/>
      <c r="O121" s="97"/>
      <c r="P121" s="97"/>
      <c r="Q121" s="97"/>
      <c r="R121" s="97"/>
      <c r="S121" s="97"/>
      <c r="T121" s="97"/>
      <c r="U121" s="97"/>
    </row>
    <row r="122" spans="1:21" x14ac:dyDescent="0.25">
      <c r="B122" s="91"/>
      <c r="C122" s="91"/>
      <c r="D122" s="91"/>
      <c r="E122" s="91"/>
      <c r="F122" s="91"/>
      <c r="G122" s="91"/>
      <c r="H122" s="94"/>
      <c r="I122" s="130"/>
      <c r="N122" s="97"/>
      <c r="O122" s="97"/>
      <c r="P122" s="97"/>
      <c r="Q122" s="97"/>
      <c r="R122" s="97"/>
      <c r="S122" s="97"/>
      <c r="T122" s="97"/>
      <c r="U122" s="97"/>
    </row>
    <row r="123" spans="1:21" x14ac:dyDescent="0.25">
      <c r="A123" s="4" t="s">
        <v>142</v>
      </c>
      <c r="B123" s="91"/>
      <c r="C123" s="91"/>
      <c r="D123" s="91"/>
      <c r="E123" s="91"/>
      <c r="F123" s="91"/>
      <c r="G123" s="91"/>
      <c r="H123" s="94"/>
      <c r="I123" s="123">
        <v>-58436.53</v>
      </c>
      <c r="N123" s="97"/>
      <c r="O123" s="97"/>
      <c r="P123" s="97"/>
      <c r="Q123" s="97"/>
      <c r="R123" s="97"/>
      <c r="S123" s="97"/>
      <c r="T123" s="97"/>
      <c r="U123" s="97"/>
    </row>
    <row r="124" spans="1:21" x14ac:dyDescent="0.25">
      <c r="B124" s="91"/>
      <c r="C124" s="91"/>
      <c r="D124" s="91"/>
      <c r="E124" s="91"/>
      <c r="F124" s="91"/>
      <c r="G124" s="91"/>
      <c r="H124" s="94"/>
      <c r="I124" s="130"/>
      <c r="N124" s="97"/>
      <c r="O124" s="97"/>
      <c r="P124" s="97"/>
      <c r="Q124" s="97"/>
      <c r="R124" s="97"/>
      <c r="S124" s="97"/>
      <c r="T124" s="97"/>
      <c r="U124" s="97"/>
    </row>
    <row r="125" spans="1:21" ht="16.5" thickBot="1" x14ac:dyDescent="0.3">
      <c r="A125" s="4" t="s">
        <v>143</v>
      </c>
      <c r="B125" s="91"/>
      <c r="C125" s="91"/>
      <c r="D125" s="91"/>
      <c r="E125" s="91"/>
      <c r="F125" s="91"/>
      <c r="G125" s="91"/>
      <c r="H125" s="94"/>
      <c r="I125" s="222">
        <f>I121+I123</f>
        <v>58436.53</v>
      </c>
      <c r="N125" s="97"/>
      <c r="O125" s="97"/>
      <c r="P125" s="97"/>
      <c r="Q125" s="97"/>
      <c r="R125" s="97"/>
      <c r="S125" s="97"/>
      <c r="T125" s="97"/>
      <c r="U125" s="97"/>
    </row>
    <row r="126" spans="1:21" ht="16.5" thickTop="1" x14ac:dyDescent="0.25">
      <c r="B126" s="91"/>
      <c r="C126" s="91"/>
      <c r="D126" s="91"/>
      <c r="E126" s="91"/>
      <c r="F126" s="91"/>
      <c r="G126" s="91"/>
      <c r="H126" s="94"/>
      <c r="I126" s="130"/>
      <c r="N126" s="97"/>
      <c r="O126" s="97"/>
      <c r="P126" s="97"/>
      <c r="Q126" s="97"/>
      <c r="R126" s="97"/>
      <c r="S126" s="97"/>
      <c r="T126" s="97"/>
      <c r="U126" s="97"/>
    </row>
    <row r="127" spans="1:21" ht="16.5" thickBot="1" x14ac:dyDescent="0.3">
      <c r="A127" s="4" t="s">
        <v>159</v>
      </c>
      <c r="B127" s="91"/>
      <c r="C127" s="91"/>
      <c r="D127" s="91"/>
      <c r="E127" s="91"/>
      <c r="F127" s="91"/>
      <c r="G127" s="91"/>
      <c r="H127" s="94"/>
      <c r="I127" s="194">
        <f>IF(J117="H",(H117*0.02)+I117,(H117*0.05)+I117)</f>
        <v>0</v>
      </c>
      <c r="N127" s="97"/>
      <c r="O127" s="97"/>
      <c r="P127" s="97"/>
      <c r="Q127" s="97"/>
      <c r="R127" s="97"/>
      <c r="S127" s="97"/>
      <c r="T127" s="97"/>
      <c r="U127" s="97"/>
    </row>
    <row r="128" spans="1:21" ht="16.5" thickTop="1" x14ac:dyDescent="0.25">
      <c r="B128" s="91"/>
      <c r="C128" s="91"/>
      <c r="D128" s="91"/>
      <c r="E128" s="91"/>
      <c r="F128" s="91"/>
      <c r="G128" s="91"/>
      <c r="H128" s="94"/>
      <c r="I128" s="195"/>
      <c r="N128" s="97"/>
      <c r="O128" s="97"/>
      <c r="P128" s="97"/>
      <c r="Q128" s="97"/>
      <c r="R128" s="97"/>
      <c r="S128" s="97"/>
      <c r="T128" s="97"/>
      <c r="U128" s="97"/>
    </row>
    <row r="129" spans="1:21" x14ac:dyDescent="0.25">
      <c r="B129" s="91"/>
      <c r="C129" s="91"/>
      <c r="D129" s="91"/>
      <c r="E129" s="91"/>
      <c r="F129" s="91"/>
      <c r="G129" s="91"/>
      <c r="H129" s="94"/>
      <c r="I129" s="195"/>
      <c r="N129" s="97"/>
      <c r="O129" s="97"/>
      <c r="P129" s="97"/>
      <c r="Q129" s="97"/>
      <c r="R129" s="97"/>
      <c r="S129" s="97"/>
      <c r="T129" s="97"/>
      <c r="U129" s="97"/>
    </row>
    <row r="130" spans="1:21" x14ac:dyDescent="0.25">
      <c r="B130" s="91"/>
      <c r="C130" s="91"/>
      <c r="D130" s="91"/>
      <c r="E130" s="91"/>
      <c r="F130" s="91"/>
      <c r="G130" s="91"/>
      <c r="H130" s="94"/>
      <c r="I130" s="195"/>
      <c r="N130" s="97"/>
      <c r="O130" s="97"/>
      <c r="P130" s="97"/>
      <c r="Q130" s="97"/>
      <c r="R130" s="97"/>
      <c r="S130" s="97"/>
      <c r="T130" s="97"/>
      <c r="U130" s="97"/>
    </row>
    <row r="131" spans="1:21" x14ac:dyDescent="0.25">
      <c r="A131" s="455" t="s">
        <v>7</v>
      </c>
      <c r="B131" s="455"/>
      <c r="C131" s="455"/>
      <c r="D131" s="455"/>
      <c r="E131" s="455"/>
      <c r="F131" s="455"/>
      <c r="G131" s="455"/>
      <c r="H131" s="455"/>
      <c r="I131" s="455"/>
      <c r="J131" s="196"/>
      <c r="N131" s="455"/>
      <c r="O131" s="455"/>
      <c r="P131" s="455"/>
      <c r="Q131" s="455"/>
      <c r="R131" s="455"/>
      <c r="S131" s="455"/>
      <c r="T131" s="455"/>
      <c r="U131" s="455"/>
    </row>
    <row r="132" spans="1:21" s="101" customFormat="1" ht="28.5" customHeight="1" x14ac:dyDescent="0.2">
      <c r="A132" s="460" t="s">
        <v>114</v>
      </c>
      <c r="B132" s="460"/>
      <c r="C132" s="460"/>
      <c r="D132" s="460"/>
      <c r="E132" s="460"/>
      <c r="F132" s="460"/>
      <c r="G132" s="460"/>
      <c r="H132" s="460"/>
      <c r="I132" s="460"/>
      <c r="J132" s="102"/>
      <c r="N132" s="103"/>
      <c r="O132" s="104"/>
      <c r="P132" s="104"/>
      <c r="Q132" s="104"/>
      <c r="R132" s="104"/>
      <c r="S132" s="104"/>
      <c r="T132" s="104"/>
      <c r="U132" s="104"/>
    </row>
    <row r="133" spans="1:21" s="101" customFormat="1" ht="15.75" customHeight="1" x14ac:dyDescent="0.2">
      <c r="A133" s="455" t="s">
        <v>64</v>
      </c>
      <c r="B133" s="455"/>
      <c r="C133" s="455"/>
      <c r="D133" s="455"/>
      <c r="E133" s="455"/>
      <c r="F133" s="455"/>
      <c r="G133" s="455"/>
      <c r="H133" s="455"/>
      <c r="I133" s="455"/>
      <c r="N133" s="103"/>
    </row>
    <row r="134" spans="1:21" s="101" customFormat="1" ht="15.75" customHeight="1" x14ac:dyDescent="0.2">
      <c r="A134" s="455" t="s">
        <v>65</v>
      </c>
      <c r="B134" s="455"/>
      <c r="C134" s="455"/>
      <c r="D134" s="455"/>
      <c r="E134" s="455"/>
      <c r="F134" s="455"/>
      <c r="G134" s="455"/>
      <c r="H134" s="455"/>
      <c r="I134" s="455"/>
      <c r="N134" s="103"/>
    </row>
    <row r="135" spans="1:21" s="101" customFormat="1" ht="28.5" customHeight="1" x14ac:dyDescent="0.2">
      <c r="A135" s="454" t="s">
        <v>115</v>
      </c>
      <c r="B135" s="454"/>
      <c r="C135" s="454"/>
      <c r="D135" s="454"/>
      <c r="E135" s="454"/>
      <c r="F135" s="454"/>
      <c r="G135" s="454"/>
      <c r="H135" s="454"/>
      <c r="I135" s="454"/>
      <c r="N135" s="103"/>
    </row>
    <row r="136" spans="1:21" s="101" customFormat="1" ht="28.5" customHeight="1" x14ac:dyDescent="0.2">
      <c r="A136" s="454" t="s">
        <v>123</v>
      </c>
      <c r="B136" s="454"/>
      <c r="C136" s="454"/>
      <c r="D136" s="454"/>
      <c r="E136" s="454"/>
      <c r="F136" s="454"/>
      <c r="G136" s="454"/>
      <c r="H136" s="454"/>
      <c r="I136" s="454"/>
      <c r="N136" s="103"/>
    </row>
    <row r="137" spans="1:21" s="101" customFormat="1" ht="28.5" customHeight="1" x14ac:dyDescent="0.2">
      <c r="A137" s="454" t="s">
        <v>111</v>
      </c>
      <c r="B137" s="454"/>
      <c r="C137" s="454"/>
      <c r="D137" s="454"/>
      <c r="E137" s="454"/>
      <c r="F137" s="454"/>
      <c r="G137" s="454"/>
      <c r="H137" s="454"/>
      <c r="I137" s="454"/>
      <c r="N137" s="103"/>
    </row>
    <row r="138" spans="1:21" s="101" customFormat="1" ht="28.5" customHeight="1" x14ac:dyDescent="0.2">
      <c r="A138" s="454" t="s">
        <v>120</v>
      </c>
      <c r="B138" s="454"/>
      <c r="C138" s="454"/>
      <c r="D138" s="454"/>
      <c r="E138" s="454"/>
      <c r="F138" s="454"/>
      <c r="G138" s="454"/>
      <c r="H138" s="454"/>
      <c r="I138" s="454"/>
      <c r="N138" s="103"/>
    </row>
    <row r="139" spans="1:21" s="101" customFormat="1" ht="41.25" customHeight="1" x14ac:dyDescent="0.2">
      <c r="A139" s="454" t="s">
        <v>133</v>
      </c>
      <c r="B139" s="454"/>
      <c r="C139" s="454"/>
      <c r="D139" s="454"/>
      <c r="E139" s="454"/>
      <c r="F139" s="454"/>
      <c r="G139" s="454"/>
      <c r="H139" s="454"/>
      <c r="I139" s="454"/>
      <c r="N139" s="103"/>
    </row>
    <row r="140" spans="1:21" s="101" customFormat="1" ht="15.75" customHeight="1" x14ac:dyDescent="0.2">
      <c r="A140" s="455" t="s">
        <v>117</v>
      </c>
      <c r="B140" s="455"/>
      <c r="C140" s="455"/>
      <c r="D140" s="455"/>
      <c r="E140" s="455"/>
      <c r="F140" s="455"/>
      <c r="G140" s="455"/>
      <c r="H140" s="455"/>
      <c r="I140" s="455"/>
      <c r="N140" s="103"/>
    </row>
    <row r="141" spans="1:21" s="101" customFormat="1" ht="28.5" customHeight="1" x14ac:dyDescent="0.2">
      <c r="A141" s="456" t="s">
        <v>118</v>
      </c>
      <c r="B141" s="456"/>
      <c r="C141" s="456"/>
      <c r="D141" s="456"/>
      <c r="E141" s="456"/>
      <c r="F141" s="456"/>
      <c r="G141" s="456"/>
      <c r="H141" s="456"/>
      <c r="I141" s="456"/>
      <c r="N141" s="103"/>
    </row>
    <row r="142" spans="1:21" s="101" customFormat="1" ht="26.25" customHeight="1" x14ac:dyDescent="0.2">
      <c r="A142" s="457" t="s">
        <v>109</v>
      </c>
      <c r="B142" s="456"/>
      <c r="C142" s="456"/>
      <c r="D142" s="456"/>
      <c r="E142" s="456"/>
      <c r="F142" s="456"/>
      <c r="G142" s="456"/>
      <c r="H142" s="456"/>
      <c r="I142" s="456"/>
      <c r="N142" s="103"/>
    </row>
    <row r="143" spans="1:21" s="101" customFormat="1" ht="54" customHeight="1" x14ac:dyDescent="0.2">
      <c r="A143" s="452" t="s">
        <v>125</v>
      </c>
      <c r="B143" s="452"/>
      <c r="C143" s="452"/>
      <c r="D143" s="452"/>
      <c r="E143" s="452"/>
      <c r="F143" s="452"/>
      <c r="G143" s="452"/>
      <c r="H143" s="452"/>
      <c r="I143" s="452"/>
      <c r="N143" s="103"/>
    </row>
    <row r="144" spans="1:21" ht="57" customHeight="1" x14ac:dyDescent="0.25">
      <c r="A144" s="452" t="s">
        <v>124</v>
      </c>
      <c r="B144" s="452"/>
      <c r="C144" s="452"/>
      <c r="D144" s="452"/>
      <c r="E144" s="452"/>
      <c r="F144" s="452"/>
      <c r="G144" s="452"/>
      <c r="H144" s="452"/>
      <c r="I144" s="452"/>
      <c r="N144" s="98"/>
    </row>
    <row r="145" spans="1:14" s="101" customFormat="1" ht="26.25" customHeight="1" x14ac:dyDescent="0.2">
      <c r="A145" s="451" t="s">
        <v>110</v>
      </c>
      <c r="B145" s="451"/>
      <c r="C145" s="451"/>
      <c r="D145" s="451"/>
      <c r="E145" s="451"/>
      <c r="F145" s="451"/>
      <c r="G145" s="451"/>
      <c r="H145" s="451"/>
      <c r="I145" s="451"/>
      <c r="N145" s="103"/>
    </row>
    <row r="146" spans="1:14" s="101" customFormat="1" ht="28.5" customHeight="1" x14ac:dyDescent="0.2">
      <c r="A146" s="452" t="s">
        <v>36</v>
      </c>
      <c r="B146" s="452"/>
      <c r="C146" s="452"/>
      <c r="D146" s="452"/>
      <c r="E146" s="452"/>
      <c r="F146" s="452"/>
      <c r="G146" s="452"/>
      <c r="H146" s="452"/>
      <c r="I146" s="452"/>
      <c r="N146" s="103"/>
    </row>
    <row r="147" spans="1:14" s="101" customFormat="1" ht="15.75" customHeight="1" x14ac:dyDescent="0.2">
      <c r="A147" s="453" t="s">
        <v>12</v>
      </c>
      <c r="B147" s="453"/>
      <c r="C147" s="453"/>
      <c r="D147" s="453"/>
      <c r="E147" s="453"/>
      <c r="F147" s="453"/>
      <c r="G147" s="453"/>
      <c r="H147" s="453"/>
      <c r="I147" s="453"/>
      <c r="N147" s="103"/>
    </row>
    <row r="148" spans="1:14" x14ac:dyDescent="0.25">
      <c r="A148" s="453"/>
      <c r="B148" s="453"/>
      <c r="C148" s="453"/>
      <c r="D148" s="453"/>
      <c r="E148" s="453"/>
      <c r="F148" s="453"/>
      <c r="G148" s="453"/>
      <c r="H148" s="453"/>
      <c r="I148" s="453"/>
      <c r="N148" s="98"/>
    </row>
    <row r="149" spans="1:14" x14ac:dyDescent="0.25">
      <c r="A149" s="98"/>
      <c r="N149" s="98"/>
    </row>
    <row r="150" spans="1:14" x14ac:dyDescent="0.25">
      <c r="A150" s="98"/>
      <c r="N150" s="98"/>
    </row>
    <row r="151" spans="1:14" x14ac:dyDescent="0.25">
      <c r="A151" s="98"/>
      <c r="N151" s="98"/>
    </row>
    <row r="152" spans="1:14" x14ac:dyDescent="0.25">
      <c r="A152" s="98"/>
      <c r="B152" s="197"/>
      <c r="C152" s="197"/>
      <c r="D152" s="197"/>
      <c r="E152" s="197"/>
      <c r="F152" s="197"/>
      <c r="G152" s="197"/>
      <c r="H152" s="197"/>
      <c r="I152" s="197"/>
      <c r="N152" s="98"/>
    </row>
    <row r="153" spans="1:14" x14ac:dyDescent="0.25">
      <c r="A153" s="98"/>
      <c r="N153" s="98"/>
    </row>
    <row r="154" spans="1:14" x14ac:dyDescent="0.25">
      <c r="A154" s="98"/>
      <c r="N154" s="98"/>
    </row>
    <row r="155" spans="1:14" x14ac:dyDescent="0.25">
      <c r="A155" s="98"/>
      <c r="N155" s="98"/>
    </row>
    <row r="156" spans="1:14" x14ac:dyDescent="0.25">
      <c r="A156" s="98"/>
      <c r="N156" s="98"/>
    </row>
    <row r="157" spans="1:14" x14ac:dyDescent="0.25">
      <c r="A157" s="98"/>
      <c r="N157" s="98"/>
    </row>
    <row r="158" spans="1:14" x14ac:dyDescent="0.25">
      <c r="A158" s="98"/>
      <c r="N158" s="98"/>
    </row>
    <row r="159" spans="1:14" x14ac:dyDescent="0.25">
      <c r="A159" s="98"/>
      <c r="N159" s="98"/>
    </row>
    <row r="160" spans="1:14" x14ac:dyDescent="0.25">
      <c r="A160" s="98"/>
      <c r="N160" s="98"/>
    </row>
    <row r="161" spans="1:14" x14ac:dyDescent="0.25">
      <c r="A161" s="98"/>
      <c r="N161" s="98"/>
    </row>
    <row r="162" spans="1:14" x14ac:dyDescent="0.25">
      <c r="A162" s="98"/>
      <c r="N162" s="98"/>
    </row>
    <row r="163" spans="1:14" x14ac:dyDescent="0.25">
      <c r="A163" s="98"/>
      <c r="N163" s="98"/>
    </row>
    <row r="164" spans="1:14" x14ac:dyDescent="0.25">
      <c r="A164" s="98"/>
      <c r="N164" s="98"/>
    </row>
    <row r="165" spans="1:14" x14ac:dyDescent="0.25">
      <c r="A165" s="98"/>
      <c r="N165" s="98"/>
    </row>
    <row r="166" spans="1:14" x14ac:dyDescent="0.25">
      <c r="A166" s="98"/>
      <c r="N166" s="98"/>
    </row>
    <row r="167" spans="1:14" x14ac:dyDescent="0.25">
      <c r="A167" s="98"/>
      <c r="N167" s="98"/>
    </row>
    <row r="168" spans="1:14" x14ac:dyDescent="0.25">
      <c r="A168" s="98"/>
      <c r="N168" s="98"/>
    </row>
    <row r="169" spans="1:14" x14ac:dyDescent="0.25">
      <c r="A169" s="98"/>
      <c r="N169" s="98"/>
    </row>
    <row r="170" spans="1:14" x14ac:dyDescent="0.25">
      <c r="A170" s="98"/>
      <c r="N170" s="98"/>
    </row>
    <row r="171" spans="1:14" x14ac:dyDescent="0.25">
      <c r="A171" s="98"/>
      <c r="N171" s="98"/>
    </row>
    <row r="172" spans="1:14" x14ac:dyDescent="0.25">
      <c r="A172" s="98"/>
      <c r="N172" s="98"/>
    </row>
    <row r="173" spans="1:14" x14ac:dyDescent="0.25">
      <c r="A173" s="98"/>
      <c r="N173" s="98"/>
    </row>
    <row r="174" spans="1:14" x14ac:dyDescent="0.25">
      <c r="A174" s="98"/>
      <c r="N174" s="98"/>
    </row>
    <row r="175" spans="1:14" x14ac:dyDescent="0.25">
      <c r="A175" s="98"/>
      <c r="N175" s="98"/>
    </row>
    <row r="176" spans="1:14" x14ac:dyDescent="0.25">
      <c r="A176" s="98"/>
      <c r="N176" s="98"/>
    </row>
    <row r="177" spans="1:14" x14ac:dyDescent="0.25">
      <c r="A177" s="98"/>
      <c r="N177" s="98"/>
    </row>
    <row r="178" spans="1:14" x14ac:dyDescent="0.25">
      <c r="A178" s="98"/>
      <c r="N178" s="98"/>
    </row>
    <row r="179" spans="1:14" x14ac:dyDescent="0.25">
      <c r="A179" s="98"/>
      <c r="N179" s="98"/>
    </row>
    <row r="180" spans="1:14" x14ac:dyDescent="0.25">
      <c r="A180" s="98"/>
      <c r="N180" s="98"/>
    </row>
    <row r="181" spans="1:14" x14ac:dyDescent="0.25">
      <c r="A181" s="98"/>
      <c r="N181" s="98"/>
    </row>
    <row r="182" spans="1:14" x14ac:dyDescent="0.25">
      <c r="A182" s="98"/>
      <c r="N182" s="98"/>
    </row>
    <row r="183" spans="1:14" x14ac:dyDescent="0.25">
      <c r="A183" s="98"/>
      <c r="N183" s="98"/>
    </row>
    <row r="184" spans="1:14" x14ac:dyDescent="0.25">
      <c r="A184" s="98"/>
      <c r="N184" s="98"/>
    </row>
    <row r="185" spans="1:14" x14ac:dyDescent="0.25">
      <c r="A185" s="98"/>
      <c r="N185" s="98"/>
    </row>
    <row r="186" spans="1:14" x14ac:dyDescent="0.25">
      <c r="A186" s="98"/>
      <c r="N186" s="98"/>
    </row>
    <row r="187" spans="1:14" x14ac:dyDescent="0.25">
      <c r="A187" s="98"/>
      <c r="N187" s="98"/>
    </row>
    <row r="188" spans="1:14" x14ac:dyDescent="0.25">
      <c r="A188" s="98"/>
      <c r="N188" s="98"/>
    </row>
    <row r="189" spans="1:14" x14ac:dyDescent="0.25">
      <c r="A189" s="98"/>
    </row>
    <row r="190" spans="1:14" x14ac:dyDescent="0.25">
      <c r="A190" s="98"/>
    </row>
    <row r="191" spans="1:14" x14ac:dyDescent="0.25">
      <c r="A191" s="98"/>
    </row>
    <row r="192" spans="1:14" x14ac:dyDescent="0.25">
      <c r="A192" s="98"/>
    </row>
    <row r="193" spans="1:1" x14ac:dyDescent="0.25">
      <c r="A193" s="98"/>
    </row>
    <row r="194" spans="1:1" x14ac:dyDescent="0.25">
      <c r="A194" s="98"/>
    </row>
    <row r="195" spans="1:1" x14ac:dyDescent="0.25">
      <c r="A195" s="98"/>
    </row>
    <row r="196" spans="1:1" x14ac:dyDescent="0.25">
      <c r="A196" s="98"/>
    </row>
    <row r="197" spans="1:1" x14ac:dyDescent="0.25">
      <c r="A197" s="98"/>
    </row>
    <row r="198" spans="1:1" x14ac:dyDescent="0.25">
      <c r="A198" s="98"/>
    </row>
    <row r="199" spans="1:1" x14ac:dyDescent="0.25">
      <c r="A199" s="98"/>
    </row>
    <row r="200" spans="1:1" x14ac:dyDescent="0.25">
      <c r="A200" s="98"/>
    </row>
    <row r="201" spans="1:1" x14ac:dyDescent="0.25">
      <c r="A201" s="98"/>
    </row>
    <row r="202" spans="1:1" x14ac:dyDescent="0.25">
      <c r="A202" s="98"/>
    </row>
    <row r="203" spans="1:1" x14ac:dyDescent="0.25">
      <c r="A203" s="98"/>
    </row>
    <row r="204" spans="1:1" x14ac:dyDescent="0.25">
      <c r="A204" s="98"/>
    </row>
    <row r="205" spans="1:1" x14ac:dyDescent="0.25">
      <c r="A205" s="98"/>
    </row>
    <row r="206" spans="1:1" x14ac:dyDescent="0.25">
      <c r="A206" s="98"/>
    </row>
    <row r="207" spans="1:1" x14ac:dyDescent="0.25">
      <c r="A207" s="98"/>
    </row>
    <row r="208" spans="1:1" x14ac:dyDescent="0.25">
      <c r="A208" s="98"/>
    </row>
  </sheetData>
  <sheetProtection password="CDD2" sheet="1" objects="1" scenarios="1"/>
  <mergeCells count="290">
    <mergeCell ref="B1:I1"/>
    <mergeCell ref="O1:U1"/>
    <mergeCell ref="N2:U2"/>
    <mergeCell ref="N3:U3"/>
    <mergeCell ref="A4:B4"/>
    <mergeCell ref="C4:E4"/>
    <mergeCell ref="N4:O4"/>
    <mergeCell ref="P4:Q4"/>
    <mergeCell ref="A7:I7"/>
    <mergeCell ref="N7:U7"/>
    <mergeCell ref="N8:O8"/>
    <mergeCell ref="P8:Q8"/>
    <mergeCell ref="R8:S8"/>
    <mergeCell ref="T8:U8"/>
    <mergeCell ref="F10:G10"/>
    <mergeCell ref="R10:S10"/>
    <mergeCell ref="A11:B11"/>
    <mergeCell ref="F11:G11"/>
    <mergeCell ref="N11:O11"/>
    <mergeCell ref="P11:Q11"/>
    <mergeCell ref="R11:S11"/>
    <mergeCell ref="A12:B12"/>
    <mergeCell ref="F12:G12"/>
    <mergeCell ref="N12:O12"/>
    <mergeCell ref="P12:Q12"/>
    <mergeCell ref="R12:S12"/>
    <mergeCell ref="A13:B13"/>
    <mergeCell ref="F13:G13"/>
    <mergeCell ref="N13:O13"/>
    <mergeCell ref="P13:Q13"/>
    <mergeCell ref="R13:S13"/>
    <mergeCell ref="A14:B14"/>
    <mergeCell ref="F14:G14"/>
    <mergeCell ref="N14:O14"/>
    <mergeCell ref="P14:Q14"/>
    <mergeCell ref="R14:S14"/>
    <mergeCell ref="A15:B15"/>
    <mergeCell ref="F15:G15"/>
    <mergeCell ref="N15:O15"/>
    <mergeCell ref="P15:Q15"/>
    <mergeCell ref="R15:S15"/>
    <mergeCell ref="A16:B16"/>
    <mergeCell ref="F16:G16"/>
    <mergeCell ref="N16:O16"/>
    <mergeCell ref="P16:Q16"/>
    <mergeCell ref="R16:S16"/>
    <mergeCell ref="A17:B17"/>
    <mergeCell ref="F17:G17"/>
    <mergeCell ref="N17:O17"/>
    <mergeCell ref="P17:Q17"/>
    <mergeCell ref="R17:S17"/>
    <mergeCell ref="A18:B18"/>
    <mergeCell ref="F18:G18"/>
    <mergeCell ref="N18:O18"/>
    <mergeCell ref="P18:Q18"/>
    <mergeCell ref="R18:S18"/>
    <mergeCell ref="A19:B19"/>
    <mergeCell ref="F19:G19"/>
    <mergeCell ref="N19:O19"/>
    <mergeCell ref="P19:Q19"/>
    <mergeCell ref="R19:S19"/>
    <mergeCell ref="A20:B20"/>
    <mergeCell ref="F20:G20"/>
    <mergeCell ref="N20:O20"/>
    <mergeCell ref="P20:Q20"/>
    <mergeCell ref="R20:S20"/>
    <mergeCell ref="A21:B21"/>
    <mergeCell ref="F21:G21"/>
    <mergeCell ref="N21:O21"/>
    <mergeCell ref="P21:Q21"/>
    <mergeCell ref="R21:S21"/>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N34:T34"/>
    <mergeCell ref="A36:B36"/>
    <mergeCell ref="N36:O36"/>
    <mergeCell ref="P36:T36"/>
    <mergeCell ref="A37:B37"/>
    <mergeCell ref="N37:O37"/>
    <mergeCell ref="P37:T37"/>
    <mergeCell ref="F33:H36"/>
    <mergeCell ref="A38:B38"/>
    <mergeCell ref="N38:O38"/>
    <mergeCell ref="P38:T38"/>
    <mergeCell ref="A39:B39"/>
    <mergeCell ref="N39:O39"/>
    <mergeCell ref="P39:T39"/>
    <mergeCell ref="A40:B40"/>
    <mergeCell ref="N40:O40"/>
    <mergeCell ref="P40:T40"/>
    <mergeCell ref="A41:B41"/>
    <mergeCell ref="N41:O41"/>
    <mergeCell ref="P41:T41"/>
    <mergeCell ref="A42:B42"/>
    <mergeCell ref="N42:O42"/>
    <mergeCell ref="P42:T42"/>
    <mergeCell ref="N43:Q43"/>
    <mergeCell ref="S43:T43"/>
    <mergeCell ref="N45:Q45"/>
    <mergeCell ref="S45:T45"/>
    <mergeCell ref="N49:O49"/>
    <mergeCell ref="P49:Q49"/>
    <mergeCell ref="A50:B58"/>
    <mergeCell ref="N50:O58"/>
    <mergeCell ref="P50:Q50"/>
    <mergeCell ref="P51:Q51"/>
    <mergeCell ref="P52:Q52"/>
    <mergeCell ref="P53:Q53"/>
    <mergeCell ref="P54:Q54"/>
    <mergeCell ref="P55:Q55"/>
    <mergeCell ref="P56:Q56"/>
    <mergeCell ref="P57:Q57"/>
    <mergeCell ref="P58:Q58"/>
    <mergeCell ref="A59:B59"/>
    <mergeCell ref="F59:H59"/>
    <mergeCell ref="N59:O59"/>
    <mergeCell ref="P59:Q59"/>
    <mergeCell ref="R59:T59"/>
    <mergeCell ref="A60:I60"/>
    <mergeCell ref="N60:U60"/>
    <mergeCell ref="A61:I61"/>
    <mergeCell ref="N61:U61"/>
    <mergeCell ref="A62:B62"/>
    <mergeCell ref="D62:G62"/>
    <mergeCell ref="N62:O62"/>
    <mergeCell ref="Q62:S62"/>
    <mergeCell ref="T62:U62"/>
    <mergeCell ref="N63:S63"/>
    <mergeCell ref="T63:U63"/>
    <mergeCell ref="A64:I64"/>
    <mergeCell ref="N64:U64"/>
    <mergeCell ref="A65:B65"/>
    <mergeCell ref="D65:G65"/>
    <mergeCell ref="N65:O65"/>
    <mergeCell ref="Q65:S65"/>
    <mergeCell ref="T65:U65"/>
    <mergeCell ref="N66:S66"/>
    <mergeCell ref="T66:U66"/>
    <mergeCell ref="A68:C68"/>
    <mergeCell ref="N68:P68"/>
    <mergeCell ref="A69:C69"/>
    <mergeCell ref="N69:P69"/>
    <mergeCell ref="A70:C70"/>
    <mergeCell ref="A71:C71"/>
    <mergeCell ref="N71:P71"/>
    <mergeCell ref="A72:C72"/>
    <mergeCell ref="N72:P72"/>
    <mergeCell ref="A73:C73"/>
    <mergeCell ref="N73:P73"/>
    <mergeCell ref="F74:H74"/>
    <mergeCell ref="N74:T74"/>
    <mergeCell ref="N75:T75"/>
    <mergeCell ref="A77:C77"/>
    <mergeCell ref="N77:P77"/>
    <mergeCell ref="A78:C78"/>
    <mergeCell ref="N78:P78"/>
    <mergeCell ref="A79:C79"/>
    <mergeCell ref="N79:P79"/>
    <mergeCell ref="A80:C80"/>
    <mergeCell ref="N80:P80"/>
    <mergeCell ref="A81:C81"/>
    <mergeCell ref="N81:P81"/>
    <mergeCell ref="A83:I83"/>
    <mergeCell ref="N83:U83"/>
    <mergeCell ref="C84:D84"/>
    <mergeCell ref="C85:D85"/>
    <mergeCell ref="N85:O85"/>
    <mergeCell ref="P85:Q85"/>
    <mergeCell ref="R85:U85"/>
    <mergeCell ref="C86:D86"/>
    <mergeCell ref="P86:Q86"/>
    <mergeCell ref="C87:D87"/>
    <mergeCell ref="P87:Q87"/>
    <mergeCell ref="C88:D88"/>
    <mergeCell ref="P88:Q88"/>
    <mergeCell ref="C89:D89"/>
    <mergeCell ref="P89:T89"/>
    <mergeCell ref="A90:I90"/>
    <mergeCell ref="N90:U90"/>
    <mergeCell ref="F92:I92"/>
    <mergeCell ref="N92:P92"/>
    <mergeCell ref="Q92:T92"/>
    <mergeCell ref="A95:B95"/>
    <mergeCell ref="N95:O95"/>
    <mergeCell ref="P95:R95"/>
    <mergeCell ref="A96:B96"/>
    <mergeCell ref="N96:O96"/>
    <mergeCell ref="P96:R96"/>
    <mergeCell ref="A99:C99"/>
    <mergeCell ref="F99:I99"/>
    <mergeCell ref="N99:U99"/>
    <mergeCell ref="C100:E100"/>
    <mergeCell ref="F101:G101"/>
    <mergeCell ref="A102:B102"/>
    <mergeCell ref="F102:G102"/>
    <mergeCell ref="N102:O102"/>
    <mergeCell ref="P102:Q102"/>
    <mergeCell ref="R102:S102"/>
    <mergeCell ref="A103:B103"/>
    <mergeCell ref="F103:G103"/>
    <mergeCell ref="N103:O103"/>
    <mergeCell ref="P103:Q103"/>
    <mergeCell ref="R103:S103"/>
    <mergeCell ref="A104:B104"/>
    <mergeCell ref="F104:G104"/>
    <mergeCell ref="N104:O104"/>
    <mergeCell ref="P104:Q104"/>
    <mergeCell ref="R104:S104"/>
    <mergeCell ref="A105:B105"/>
    <mergeCell ref="F105:G105"/>
    <mergeCell ref="N105:O105"/>
    <mergeCell ref="P105:Q105"/>
    <mergeCell ref="R105:S105"/>
    <mergeCell ref="A106:B106"/>
    <mergeCell ref="N106:O106"/>
    <mergeCell ref="A108:C108"/>
    <mergeCell ref="F108:H108"/>
    <mergeCell ref="N108:P108"/>
    <mergeCell ref="Q108:T108"/>
    <mergeCell ref="A109:C109"/>
    <mergeCell ref="E109:H109"/>
    <mergeCell ref="N109:P109"/>
    <mergeCell ref="Q109:T109"/>
    <mergeCell ref="N110:P110"/>
    <mergeCell ref="Q110:T110"/>
    <mergeCell ref="A111:C111"/>
    <mergeCell ref="F111:H111"/>
    <mergeCell ref="N111:T111"/>
    <mergeCell ref="A113:H113"/>
    <mergeCell ref="N113:U113"/>
    <mergeCell ref="A114:G114"/>
    <mergeCell ref="N114:U114"/>
    <mergeCell ref="A115:G115"/>
    <mergeCell ref="A131:I131"/>
    <mergeCell ref="N131:U131"/>
    <mergeCell ref="A132:I132"/>
    <mergeCell ref="A133:I133"/>
    <mergeCell ref="A134:I134"/>
    <mergeCell ref="A135:I135"/>
    <mergeCell ref="A136:I136"/>
    <mergeCell ref="A137:I137"/>
    <mergeCell ref="A138:I138"/>
    <mergeCell ref="A145:I145"/>
    <mergeCell ref="A146:I146"/>
    <mergeCell ref="A147:I147"/>
    <mergeCell ref="A148:I148"/>
    <mergeCell ref="A139:I139"/>
    <mergeCell ref="A140:I140"/>
    <mergeCell ref="A141:I141"/>
    <mergeCell ref="A142:I142"/>
    <mergeCell ref="A143:I143"/>
    <mergeCell ref="A144:I144"/>
  </mergeCells>
  <pageMargins left="0.1" right="0.1" top="0.5" bottom="0.5" header="0" footer="0.1"/>
  <pageSetup scale="70" fitToHeight="3" orientation="portrait" r:id="rId1"/>
  <headerFooter alignWithMargins="0">
    <oddFooter>&amp;R&amp;P of &amp;N</oddFooter>
  </headerFooter>
  <rowBreaks count="1" manualBreakCount="1">
    <brk id="129" max="16383" man="1"/>
  </rowBreaks>
  <colBreaks count="1" manualBreakCount="1">
    <brk id="9" max="1048575" man="1"/>
  </colBreaks>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dimension ref="A1:U208"/>
  <sheetViews>
    <sheetView showGridLines="0" zoomScale="90" zoomScaleNormal="90" workbookViewId="0">
      <pane ySplit="1" topLeftCell="A95" activePane="bottomLeft" state="frozen"/>
      <selection activeCell="A111" sqref="A111:C111"/>
      <selection pane="bottomLeft" activeCell="A111" sqref="A111:C111"/>
    </sheetView>
  </sheetViews>
  <sheetFormatPr defaultRowHeight="15.75" x14ac:dyDescent="0.25"/>
  <cols>
    <col min="1" max="1" width="10.28515625" style="91" customWidth="1"/>
    <col min="2" max="2" width="30.28515625" style="4" bestFit="1" customWidth="1"/>
    <col min="3" max="4" width="10.7109375" style="4" customWidth="1"/>
    <col min="5" max="5" width="11.7109375" style="4" customWidth="1"/>
    <col min="6" max="6" width="14" style="4" customWidth="1"/>
    <col min="7" max="7" width="7.42578125" style="4" customWidth="1"/>
    <col min="8" max="8" width="14.5703125" style="4" customWidth="1"/>
    <col min="9" max="9" width="23.7109375" style="4" bestFit="1" customWidth="1"/>
    <col min="10" max="10" width="11" style="4" bestFit="1" customWidth="1"/>
    <col min="11" max="12" width="10.28515625" style="4" bestFit="1" customWidth="1"/>
    <col min="13" max="13" width="9.140625" style="4"/>
    <col min="14" max="14" width="10.28515625" style="91" customWidth="1"/>
    <col min="15" max="15" width="34.28515625" style="4" customWidth="1"/>
    <col min="16" max="16" width="16.42578125" style="4" customWidth="1"/>
    <col min="17" max="17" width="6.7109375" style="4" customWidth="1"/>
    <col min="18" max="18" width="14.5703125" style="4" customWidth="1"/>
    <col min="19" max="19" width="8" style="4" customWidth="1"/>
    <col min="20" max="20" width="15.42578125" style="4" customWidth="1"/>
    <col min="21" max="21" width="21.42578125" style="4" customWidth="1"/>
    <col min="22" max="16384" width="9.140625" style="4"/>
  </cols>
  <sheetData>
    <row r="1" spans="1:21" ht="16.5" thickBot="1" x14ac:dyDescent="0.3">
      <c r="A1" s="107">
        <v>50</v>
      </c>
      <c r="B1" s="554" t="s">
        <v>17</v>
      </c>
      <c r="C1" s="555"/>
      <c r="D1" s="555"/>
      <c r="E1" s="556"/>
      <c r="F1" s="556"/>
      <c r="G1" s="556"/>
      <c r="H1" s="556"/>
      <c r="I1" s="556"/>
      <c r="J1" s="325"/>
      <c r="K1" s="325"/>
      <c r="L1" s="325"/>
      <c r="N1" s="107">
        <f>A1</f>
        <v>50</v>
      </c>
      <c r="O1" s="557" t="s">
        <v>17</v>
      </c>
      <c r="P1" s="558"/>
      <c r="Q1" s="559"/>
      <c r="R1" s="559"/>
      <c r="S1" s="559"/>
      <c r="T1" s="559"/>
      <c r="U1" s="559"/>
    </row>
    <row r="2" spans="1:21" ht="21" x14ac:dyDescent="0.35">
      <c r="A2" s="1" t="s">
        <v>203</v>
      </c>
      <c r="B2" s="2"/>
      <c r="C2" s="2"/>
      <c r="D2" s="2"/>
      <c r="E2" s="2"/>
      <c r="F2" s="2"/>
      <c r="G2" s="2"/>
      <c r="H2" s="2"/>
      <c r="I2" s="2"/>
      <c r="N2" s="560" t="s">
        <v>23</v>
      </c>
      <c r="O2" s="560"/>
      <c r="P2" s="560"/>
      <c r="Q2" s="560"/>
      <c r="R2" s="560"/>
      <c r="S2" s="560"/>
      <c r="T2" s="560"/>
      <c r="U2" s="560"/>
    </row>
    <row r="3" spans="1:21" x14ac:dyDescent="0.25">
      <c r="A3" s="106" t="str">
        <f>'0054'!A3</f>
        <v>Based on the 2015-16 FEFP 2nd Calculation</v>
      </c>
      <c r="N3" s="561" t="str">
        <f>A3</f>
        <v>Based on the 2015-16 FEFP 2nd Calculation</v>
      </c>
      <c r="O3" s="561"/>
      <c r="P3" s="561"/>
      <c r="Q3" s="561"/>
      <c r="R3" s="561"/>
      <c r="S3" s="561"/>
      <c r="T3" s="561"/>
      <c r="U3" s="561"/>
    </row>
    <row r="4" spans="1:21" x14ac:dyDescent="0.25">
      <c r="A4" s="562" t="s">
        <v>0</v>
      </c>
      <c r="B4" s="562"/>
      <c r="C4" s="563" t="s">
        <v>9</v>
      </c>
      <c r="D4" s="563"/>
      <c r="E4" s="563"/>
      <c r="F4" s="5"/>
      <c r="G4" s="5"/>
      <c r="H4" s="5"/>
      <c r="I4" s="5"/>
      <c r="N4" s="549" t="s">
        <v>0</v>
      </c>
      <c r="O4" s="549"/>
      <c r="P4" s="564" t="str">
        <f>C4</f>
        <v>Palm Beach</v>
      </c>
      <c r="Q4" s="564"/>
      <c r="R4" s="6"/>
      <c r="S4" s="6"/>
      <c r="T4" s="6"/>
      <c r="U4" s="6"/>
    </row>
    <row r="5" spans="1:21" ht="12" customHeight="1" thickBot="1" x14ac:dyDescent="0.3">
      <c r="A5" s="371"/>
      <c r="B5" s="371"/>
      <c r="C5" s="353"/>
      <c r="D5" s="353"/>
      <c r="E5" s="353"/>
      <c r="F5" s="354"/>
      <c r="G5" s="354"/>
      <c r="H5" s="354"/>
      <c r="I5" s="354"/>
      <c r="N5" s="111"/>
      <c r="O5" s="111"/>
      <c r="P5" s="7"/>
      <c r="Q5" s="7"/>
      <c r="R5" s="6"/>
      <c r="S5" s="6"/>
      <c r="T5" s="6"/>
      <c r="U5" s="6"/>
    </row>
    <row r="6" spans="1:21" ht="12" customHeight="1" x14ac:dyDescent="0.25">
      <c r="A6" s="368"/>
      <c r="B6" s="368"/>
      <c r="C6" s="365"/>
      <c r="D6" s="365"/>
      <c r="E6" s="365"/>
      <c r="F6" s="5"/>
      <c r="G6" s="5"/>
      <c r="H6" s="5"/>
      <c r="I6" s="5"/>
      <c r="N6" s="366"/>
      <c r="O6" s="366"/>
      <c r="P6" s="367"/>
      <c r="Q6" s="367"/>
      <c r="R6" s="6"/>
      <c r="S6" s="6"/>
      <c r="T6" s="6"/>
      <c r="U6" s="6"/>
    </row>
    <row r="7" spans="1:21" x14ac:dyDescent="0.25">
      <c r="A7" s="548" t="s">
        <v>102</v>
      </c>
      <c r="B7" s="548"/>
      <c r="C7" s="548"/>
      <c r="D7" s="548"/>
      <c r="E7" s="548"/>
      <c r="F7" s="548"/>
      <c r="G7" s="548"/>
      <c r="H7" s="548"/>
      <c r="I7" s="548"/>
      <c r="N7" s="549" t="s">
        <v>102</v>
      </c>
      <c r="O7" s="549"/>
      <c r="P7" s="549"/>
      <c r="Q7" s="549"/>
      <c r="R7" s="549"/>
      <c r="S7" s="549"/>
      <c r="T7" s="549"/>
      <c r="U7" s="549"/>
    </row>
    <row r="8" spans="1:21" x14ac:dyDescent="0.25">
      <c r="A8" s="112"/>
      <c r="B8" s="113" t="s">
        <v>161</v>
      </c>
      <c r="C8" s="321">
        <f>'0054'!C8</f>
        <v>4154.45</v>
      </c>
      <c r="D8" s="115"/>
      <c r="E8" s="116"/>
      <c r="F8" s="112"/>
      <c r="G8" s="113" t="s">
        <v>160</v>
      </c>
      <c r="H8" s="324">
        <f>'0054'!H8</f>
        <v>1.0319</v>
      </c>
      <c r="I8" s="99"/>
      <c r="N8" s="550" t="s">
        <v>10</v>
      </c>
      <c r="O8" s="550"/>
      <c r="P8" s="551">
        <v>4154.45</v>
      </c>
      <c r="Q8" s="551"/>
      <c r="R8" s="552" t="s">
        <v>11</v>
      </c>
      <c r="S8" s="552"/>
      <c r="T8" s="553">
        <f>H8</f>
        <v>1.0319</v>
      </c>
      <c r="U8" s="553"/>
    </row>
    <row r="9" spans="1:21" x14ac:dyDescent="0.25">
      <c r="A9" s="8"/>
      <c r="B9" s="8"/>
      <c r="C9" s="9"/>
      <c r="D9" s="9"/>
      <c r="E9" s="9"/>
      <c r="F9" s="10"/>
      <c r="G9" s="10"/>
      <c r="H9" s="11"/>
      <c r="I9" s="12" t="s">
        <v>78</v>
      </c>
      <c r="N9" s="13"/>
      <c r="O9" s="13"/>
      <c r="P9" s="14"/>
      <c r="Q9" s="14"/>
      <c r="R9" s="15"/>
      <c r="S9" s="15"/>
      <c r="T9" s="16"/>
      <c r="U9" s="17" t="s">
        <v>78</v>
      </c>
    </row>
    <row r="10" spans="1:21" x14ac:dyDescent="0.25">
      <c r="A10" s="8"/>
      <c r="B10" s="8"/>
      <c r="C10" s="117" t="s">
        <v>162</v>
      </c>
      <c r="D10" s="117" t="s">
        <v>163</v>
      </c>
      <c r="E10" s="118" t="s">
        <v>8</v>
      </c>
      <c r="F10" s="543" t="s">
        <v>1</v>
      </c>
      <c r="G10" s="543"/>
      <c r="H10" s="11" t="s">
        <v>77</v>
      </c>
      <c r="I10" s="12" t="s">
        <v>37</v>
      </c>
      <c r="N10" s="13"/>
      <c r="O10" s="13"/>
      <c r="P10" s="14"/>
      <c r="Q10" s="14"/>
      <c r="R10" s="544" t="s">
        <v>1</v>
      </c>
      <c r="S10" s="544"/>
      <c r="T10" s="16" t="s">
        <v>77</v>
      </c>
      <c r="U10" s="17" t="s">
        <v>37</v>
      </c>
    </row>
    <row r="11" spans="1:21" x14ac:dyDescent="0.25">
      <c r="A11" s="524" t="s">
        <v>1</v>
      </c>
      <c r="B11" s="524"/>
      <c r="C11" s="119" t="s">
        <v>2</v>
      </c>
      <c r="D11" s="119" t="s">
        <v>2</v>
      </c>
      <c r="E11" s="119" t="s">
        <v>2</v>
      </c>
      <c r="F11" s="545" t="s">
        <v>80</v>
      </c>
      <c r="G11" s="545"/>
      <c r="H11" s="18" t="s">
        <v>76</v>
      </c>
      <c r="I11" s="19" t="s">
        <v>79</v>
      </c>
      <c r="N11" s="525" t="s">
        <v>1</v>
      </c>
      <c r="O11" s="525"/>
      <c r="P11" s="546" t="s">
        <v>24</v>
      </c>
      <c r="Q11" s="546"/>
      <c r="R11" s="547" t="s">
        <v>80</v>
      </c>
      <c r="S11" s="547"/>
      <c r="T11" s="20" t="s">
        <v>76</v>
      </c>
      <c r="U11" s="21" t="s">
        <v>79</v>
      </c>
    </row>
    <row r="12" spans="1:21" x14ac:dyDescent="0.25">
      <c r="A12" s="536" t="s">
        <v>50</v>
      </c>
      <c r="B12" s="536"/>
      <c r="C12" s="120"/>
      <c r="D12" s="120"/>
      <c r="E12" s="121" t="s">
        <v>51</v>
      </c>
      <c r="F12" s="537" t="s">
        <v>52</v>
      </c>
      <c r="G12" s="537"/>
      <c r="H12" s="22" t="s">
        <v>53</v>
      </c>
      <c r="I12" s="23" t="s">
        <v>54</v>
      </c>
      <c r="N12" s="538" t="s">
        <v>50</v>
      </c>
      <c r="O12" s="538"/>
      <c r="P12" s="539" t="s">
        <v>51</v>
      </c>
      <c r="Q12" s="539"/>
      <c r="R12" s="540" t="s">
        <v>52</v>
      </c>
      <c r="S12" s="540"/>
      <c r="T12" s="24" t="s">
        <v>53</v>
      </c>
      <c r="U12" s="25" t="s">
        <v>54</v>
      </c>
    </row>
    <row r="13" spans="1:21" x14ac:dyDescent="0.25">
      <c r="A13" s="527" t="s">
        <v>29</v>
      </c>
      <c r="B13" s="527"/>
      <c r="C13" s="204">
        <v>0</v>
      </c>
      <c r="D13" s="204">
        <v>0</v>
      </c>
      <c r="E13" s="276">
        <f>IF(D$29=0,C13*2,C13+D13)</f>
        <v>0</v>
      </c>
      <c r="F13" s="541">
        <f>'0054'!F13:G13</f>
        <v>1.115</v>
      </c>
      <c r="G13" s="541"/>
      <c r="H13" s="208">
        <f>ROUND(E13*F13,4)</f>
        <v>0</v>
      </c>
      <c r="I13" s="150">
        <f t="shared" ref="I13:I28" si="0">ROUND(ROUND(H13*$C$8,4)*($H$8),2)</f>
        <v>0</v>
      </c>
      <c r="N13" s="528" t="s">
        <v>29</v>
      </c>
      <c r="O13" s="528"/>
      <c r="P13" s="530">
        <f t="shared" ref="P13:P28" si="1">IF($H$115=1,E13,0)</f>
        <v>0</v>
      </c>
      <c r="Q13" s="530"/>
      <c r="R13" s="542">
        <v>1</v>
      </c>
      <c r="S13" s="542"/>
      <c r="T13" s="124">
        <f>ROUND(P13*R13,4)</f>
        <v>0</v>
      </c>
      <c r="U13" s="125">
        <f t="shared" ref="U13:U28" si="2">ROUND(ROUND(T13*$C$8,4)*($H$8),0)</f>
        <v>0</v>
      </c>
    </row>
    <row r="14" spans="1:21" x14ac:dyDescent="0.25">
      <c r="A14" s="458" t="s">
        <v>30</v>
      </c>
      <c r="B14" s="458"/>
      <c r="C14" s="206">
        <v>0.5</v>
      </c>
      <c r="D14" s="206">
        <v>0.5</v>
      </c>
      <c r="E14" s="159">
        <f t="shared" ref="E14:E28" si="3">IF(D$29=0,C14*2,C14+D14)</f>
        <v>1</v>
      </c>
      <c r="F14" s="448">
        <f>'0054'!F14:G14</f>
        <v>1.115</v>
      </c>
      <c r="G14" s="448"/>
      <c r="H14" s="105">
        <f t="shared" ref="H14:H28" si="4">ROUND(E14*F14,4)</f>
        <v>1.115</v>
      </c>
      <c r="I14" s="130">
        <f t="shared" si="0"/>
        <v>4779.9799999999996</v>
      </c>
      <c r="J14" s="85" t="str">
        <f>IF(ROUND(E14,2)=ROUND(SUM(E50:E52),2)," ","CHECK PK-3 LINES BELOW")</f>
        <v xml:space="preserve"> </v>
      </c>
      <c r="N14" s="461" t="s">
        <v>30</v>
      </c>
      <c r="O14" s="461"/>
      <c r="P14" s="530">
        <f t="shared" si="1"/>
        <v>1</v>
      </c>
      <c r="Q14" s="530"/>
      <c r="R14" s="535">
        <v>1</v>
      </c>
      <c r="S14" s="535"/>
      <c r="T14" s="124">
        <f t="shared" ref="T14:T28" si="5">ROUND(P14*R14,4)</f>
        <v>1</v>
      </c>
      <c r="U14" s="125">
        <f t="shared" si="2"/>
        <v>4287</v>
      </c>
    </row>
    <row r="15" spans="1:21" x14ac:dyDescent="0.25">
      <c r="A15" s="458" t="s">
        <v>31</v>
      </c>
      <c r="B15" s="458"/>
      <c r="C15" s="206">
        <v>0</v>
      </c>
      <c r="D15" s="206">
        <v>0</v>
      </c>
      <c r="E15" s="159">
        <f t="shared" si="3"/>
        <v>0</v>
      </c>
      <c r="F15" s="448">
        <f>'0054'!F15:G15</f>
        <v>1</v>
      </c>
      <c r="G15" s="448"/>
      <c r="H15" s="105">
        <f t="shared" si="4"/>
        <v>0</v>
      </c>
      <c r="I15" s="130">
        <f t="shared" si="0"/>
        <v>0</v>
      </c>
      <c r="N15" s="461" t="s">
        <v>31</v>
      </c>
      <c r="O15" s="461"/>
      <c r="P15" s="530">
        <f t="shared" si="1"/>
        <v>0</v>
      </c>
      <c r="Q15" s="530"/>
      <c r="R15" s="535">
        <v>1</v>
      </c>
      <c r="S15" s="535"/>
      <c r="T15" s="124">
        <f t="shared" si="5"/>
        <v>0</v>
      </c>
      <c r="U15" s="125">
        <f t="shared" si="2"/>
        <v>0</v>
      </c>
    </row>
    <row r="16" spans="1:21" x14ac:dyDescent="0.25">
      <c r="A16" s="458" t="s">
        <v>32</v>
      </c>
      <c r="B16" s="458"/>
      <c r="C16" s="206">
        <v>0</v>
      </c>
      <c r="D16" s="206">
        <v>0</v>
      </c>
      <c r="E16" s="159">
        <f t="shared" si="3"/>
        <v>0</v>
      </c>
      <c r="F16" s="448">
        <f>'0054'!F16:G16</f>
        <v>1</v>
      </c>
      <c r="G16" s="448"/>
      <c r="H16" s="105">
        <f t="shared" si="4"/>
        <v>0</v>
      </c>
      <c r="I16" s="130">
        <f t="shared" si="0"/>
        <v>0</v>
      </c>
      <c r="J16" s="85" t="str">
        <f>IF(ROUND(E16,2)=ROUND(SUM(E53:E55),2)," ","CHECK 4-8 LINES BELOW")</f>
        <v xml:space="preserve"> </v>
      </c>
      <c r="N16" s="461" t="s">
        <v>32</v>
      </c>
      <c r="O16" s="461"/>
      <c r="P16" s="530">
        <f t="shared" si="1"/>
        <v>0</v>
      </c>
      <c r="Q16" s="530"/>
      <c r="R16" s="535">
        <v>1</v>
      </c>
      <c r="S16" s="535"/>
      <c r="T16" s="124">
        <f t="shared" si="5"/>
        <v>0</v>
      </c>
      <c r="U16" s="125">
        <f t="shared" si="2"/>
        <v>0</v>
      </c>
    </row>
    <row r="17" spans="1:21" x14ac:dyDescent="0.25">
      <c r="A17" s="458" t="s">
        <v>33</v>
      </c>
      <c r="B17" s="458"/>
      <c r="C17" s="206">
        <v>0</v>
      </c>
      <c r="D17" s="206">
        <v>0</v>
      </c>
      <c r="E17" s="159">
        <f t="shared" si="3"/>
        <v>0</v>
      </c>
      <c r="F17" s="448">
        <f>'0054'!F17:G17</f>
        <v>1.0049999999999999</v>
      </c>
      <c r="G17" s="448"/>
      <c r="H17" s="105">
        <f t="shared" si="4"/>
        <v>0</v>
      </c>
      <c r="I17" s="130">
        <f t="shared" si="0"/>
        <v>0</v>
      </c>
      <c r="N17" s="461" t="s">
        <v>33</v>
      </c>
      <c r="O17" s="461"/>
      <c r="P17" s="530">
        <f t="shared" si="1"/>
        <v>0</v>
      </c>
      <c r="Q17" s="530"/>
      <c r="R17" s="535">
        <v>1</v>
      </c>
      <c r="S17" s="535"/>
      <c r="T17" s="124">
        <f t="shared" si="5"/>
        <v>0</v>
      </c>
      <c r="U17" s="125">
        <f t="shared" si="2"/>
        <v>0</v>
      </c>
    </row>
    <row r="18" spans="1:21" x14ac:dyDescent="0.25">
      <c r="A18" s="458" t="s">
        <v>34</v>
      </c>
      <c r="B18" s="458"/>
      <c r="C18" s="206">
        <v>0</v>
      </c>
      <c r="D18" s="206">
        <v>0</v>
      </c>
      <c r="E18" s="159">
        <f t="shared" si="3"/>
        <v>0</v>
      </c>
      <c r="F18" s="448">
        <f>'0054'!F18:G18</f>
        <v>1.0049999999999999</v>
      </c>
      <c r="G18" s="448"/>
      <c r="H18" s="105">
        <f t="shared" si="4"/>
        <v>0</v>
      </c>
      <c r="I18" s="130">
        <f t="shared" si="0"/>
        <v>0</v>
      </c>
      <c r="J18" s="85" t="str">
        <f>IF(ROUND(E18,2)=ROUND(SUM(E56:E58),2)," ","CHECK 4-8 LINES BELOW")</f>
        <v xml:space="preserve"> </v>
      </c>
      <c r="N18" s="461" t="s">
        <v>34</v>
      </c>
      <c r="O18" s="461"/>
      <c r="P18" s="530">
        <f t="shared" si="1"/>
        <v>0</v>
      </c>
      <c r="Q18" s="530"/>
      <c r="R18" s="535">
        <v>1</v>
      </c>
      <c r="S18" s="535"/>
      <c r="T18" s="124">
        <f t="shared" si="5"/>
        <v>0</v>
      </c>
      <c r="U18" s="127">
        <f t="shared" si="2"/>
        <v>0</v>
      </c>
    </row>
    <row r="19" spans="1:21" x14ac:dyDescent="0.25">
      <c r="A19" s="458" t="s">
        <v>146</v>
      </c>
      <c r="B19" s="458"/>
      <c r="C19" s="206">
        <v>25.4</v>
      </c>
      <c r="D19" s="206">
        <v>24.02</v>
      </c>
      <c r="E19" s="159">
        <f t="shared" si="3"/>
        <v>49.42</v>
      </c>
      <c r="F19" s="448">
        <f>'0054'!F19:G19</f>
        <v>3.613</v>
      </c>
      <c r="G19" s="448"/>
      <c r="H19" s="105">
        <f t="shared" si="4"/>
        <v>178.55449999999999</v>
      </c>
      <c r="I19" s="130">
        <f t="shared" si="0"/>
        <v>765459.03</v>
      </c>
      <c r="N19" s="461" t="s">
        <v>146</v>
      </c>
      <c r="O19" s="461"/>
      <c r="P19" s="530">
        <f t="shared" si="1"/>
        <v>49.42</v>
      </c>
      <c r="Q19" s="530"/>
      <c r="R19" s="535">
        <v>1</v>
      </c>
      <c r="S19" s="535"/>
      <c r="T19" s="124">
        <f t="shared" si="5"/>
        <v>49.42</v>
      </c>
      <c r="U19" s="125">
        <f t="shared" si="2"/>
        <v>211862</v>
      </c>
    </row>
    <row r="20" spans="1:21" x14ac:dyDescent="0.25">
      <c r="A20" s="458" t="s">
        <v>147</v>
      </c>
      <c r="B20" s="458"/>
      <c r="C20" s="206">
        <v>16.5</v>
      </c>
      <c r="D20" s="206">
        <v>16.66</v>
      </c>
      <c r="E20" s="159">
        <f t="shared" si="3"/>
        <v>33.159999999999997</v>
      </c>
      <c r="F20" s="448">
        <f>'0054'!F20:G20</f>
        <v>3.613</v>
      </c>
      <c r="G20" s="448"/>
      <c r="H20" s="105">
        <f t="shared" si="4"/>
        <v>119.80710000000001</v>
      </c>
      <c r="I20" s="130">
        <f t="shared" si="0"/>
        <v>513610.28</v>
      </c>
      <c r="N20" s="461" t="s">
        <v>147</v>
      </c>
      <c r="O20" s="461"/>
      <c r="P20" s="530">
        <f t="shared" si="1"/>
        <v>33.159999999999997</v>
      </c>
      <c r="Q20" s="530"/>
      <c r="R20" s="535">
        <v>1</v>
      </c>
      <c r="S20" s="535"/>
      <c r="T20" s="124">
        <f t="shared" si="5"/>
        <v>33.159999999999997</v>
      </c>
      <c r="U20" s="125">
        <f t="shared" si="2"/>
        <v>142156</v>
      </c>
    </row>
    <row r="21" spans="1:21" x14ac:dyDescent="0.25">
      <c r="A21" s="458" t="s">
        <v>148</v>
      </c>
      <c r="B21" s="458"/>
      <c r="C21" s="206">
        <v>0</v>
      </c>
      <c r="D21" s="206">
        <v>0</v>
      </c>
      <c r="E21" s="159">
        <f t="shared" si="3"/>
        <v>0</v>
      </c>
      <c r="F21" s="448">
        <f>'0054'!F21:G21</f>
        <v>3.613</v>
      </c>
      <c r="G21" s="448"/>
      <c r="H21" s="105">
        <f t="shared" si="4"/>
        <v>0</v>
      </c>
      <c r="I21" s="130">
        <f t="shared" si="0"/>
        <v>0</v>
      </c>
      <c r="N21" s="461" t="s">
        <v>148</v>
      </c>
      <c r="O21" s="461"/>
      <c r="P21" s="530">
        <f t="shared" si="1"/>
        <v>0</v>
      </c>
      <c r="Q21" s="530"/>
      <c r="R21" s="535">
        <v>1</v>
      </c>
      <c r="S21" s="535"/>
      <c r="T21" s="124">
        <f t="shared" si="5"/>
        <v>0</v>
      </c>
      <c r="U21" s="125">
        <f t="shared" si="2"/>
        <v>0</v>
      </c>
    </row>
    <row r="22" spans="1:21" x14ac:dyDescent="0.25">
      <c r="A22" s="458" t="s">
        <v>149</v>
      </c>
      <c r="B22" s="458"/>
      <c r="C22" s="206">
        <v>8.56</v>
      </c>
      <c r="D22" s="206">
        <v>9</v>
      </c>
      <c r="E22" s="159">
        <f t="shared" si="3"/>
        <v>17.560000000000002</v>
      </c>
      <c r="F22" s="448">
        <f>'0054'!F22:G22</f>
        <v>5.258</v>
      </c>
      <c r="G22" s="448"/>
      <c r="H22" s="105">
        <f t="shared" si="4"/>
        <v>92.330500000000001</v>
      </c>
      <c r="I22" s="130">
        <f t="shared" si="0"/>
        <v>395818.73</v>
      </c>
      <c r="N22" s="461" t="s">
        <v>149</v>
      </c>
      <c r="O22" s="461"/>
      <c r="P22" s="530">
        <f t="shared" si="1"/>
        <v>17.560000000000002</v>
      </c>
      <c r="Q22" s="530"/>
      <c r="R22" s="535">
        <v>1</v>
      </c>
      <c r="S22" s="535"/>
      <c r="T22" s="124">
        <f t="shared" si="5"/>
        <v>17.559999999999999</v>
      </c>
      <c r="U22" s="125">
        <f t="shared" si="2"/>
        <v>75279</v>
      </c>
    </row>
    <row r="23" spans="1:21" x14ac:dyDescent="0.25">
      <c r="A23" s="458" t="s">
        <v>150</v>
      </c>
      <c r="B23" s="458"/>
      <c r="C23" s="206">
        <v>7.5</v>
      </c>
      <c r="D23" s="206">
        <v>7.44</v>
      </c>
      <c r="E23" s="159">
        <f t="shared" si="3"/>
        <v>14.940000000000001</v>
      </c>
      <c r="F23" s="448">
        <f>'0054'!F23:G23</f>
        <v>5.258</v>
      </c>
      <c r="G23" s="448"/>
      <c r="H23" s="105">
        <f t="shared" si="4"/>
        <v>78.554500000000004</v>
      </c>
      <c r="I23" s="130">
        <f t="shared" si="0"/>
        <v>336761.33</v>
      </c>
      <c r="N23" s="461" t="s">
        <v>150</v>
      </c>
      <c r="O23" s="461"/>
      <c r="P23" s="530">
        <f t="shared" si="1"/>
        <v>14.940000000000001</v>
      </c>
      <c r="Q23" s="530"/>
      <c r="R23" s="535">
        <v>1</v>
      </c>
      <c r="S23" s="535"/>
      <c r="T23" s="124">
        <f t="shared" si="5"/>
        <v>14.94</v>
      </c>
      <c r="U23" s="125">
        <f t="shared" si="2"/>
        <v>64047</v>
      </c>
    </row>
    <row r="24" spans="1:21" x14ac:dyDescent="0.25">
      <c r="A24" s="458" t="s">
        <v>151</v>
      </c>
      <c r="B24" s="458"/>
      <c r="C24" s="206">
        <v>0</v>
      </c>
      <c r="D24" s="206">
        <v>0</v>
      </c>
      <c r="E24" s="159">
        <f t="shared" si="3"/>
        <v>0</v>
      </c>
      <c r="F24" s="448">
        <f>'0054'!F24:G24</f>
        <v>5.258</v>
      </c>
      <c r="G24" s="448"/>
      <c r="H24" s="105">
        <f t="shared" si="4"/>
        <v>0</v>
      </c>
      <c r="I24" s="130">
        <f t="shared" si="0"/>
        <v>0</v>
      </c>
      <c r="N24" s="461" t="s">
        <v>151</v>
      </c>
      <c r="O24" s="461"/>
      <c r="P24" s="530">
        <f t="shared" si="1"/>
        <v>0</v>
      </c>
      <c r="Q24" s="530"/>
      <c r="R24" s="535">
        <v>1</v>
      </c>
      <c r="S24" s="535"/>
      <c r="T24" s="124">
        <f t="shared" si="5"/>
        <v>0</v>
      </c>
      <c r="U24" s="125">
        <f t="shared" si="2"/>
        <v>0</v>
      </c>
    </row>
    <row r="25" spans="1:21" x14ac:dyDescent="0.25">
      <c r="A25" s="458" t="s">
        <v>152</v>
      </c>
      <c r="B25" s="458"/>
      <c r="C25" s="206">
        <v>0</v>
      </c>
      <c r="D25" s="206">
        <v>0</v>
      </c>
      <c r="E25" s="159">
        <f t="shared" si="3"/>
        <v>0</v>
      </c>
      <c r="F25" s="448">
        <f>'0054'!F25:G25</f>
        <v>1.18</v>
      </c>
      <c r="G25" s="448"/>
      <c r="H25" s="105">
        <f t="shared" si="4"/>
        <v>0</v>
      </c>
      <c r="I25" s="130">
        <f t="shared" si="0"/>
        <v>0</v>
      </c>
      <c r="N25" s="461" t="s">
        <v>152</v>
      </c>
      <c r="O25" s="461"/>
      <c r="P25" s="530">
        <f t="shared" si="1"/>
        <v>0</v>
      </c>
      <c r="Q25" s="530"/>
      <c r="R25" s="535">
        <v>1</v>
      </c>
      <c r="S25" s="535"/>
      <c r="T25" s="124">
        <f t="shared" si="5"/>
        <v>0</v>
      </c>
      <c r="U25" s="125">
        <f t="shared" si="2"/>
        <v>0</v>
      </c>
    </row>
    <row r="26" spans="1:21" x14ac:dyDescent="0.25">
      <c r="A26" s="458" t="s">
        <v>153</v>
      </c>
      <c r="B26" s="458"/>
      <c r="C26" s="206">
        <v>0</v>
      </c>
      <c r="D26" s="206">
        <v>0</v>
      </c>
      <c r="E26" s="159">
        <f t="shared" si="3"/>
        <v>0</v>
      </c>
      <c r="F26" s="448">
        <f>'0054'!F26:G26</f>
        <v>1.18</v>
      </c>
      <c r="G26" s="448"/>
      <c r="H26" s="105">
        <f t="shared" si="4"/>
        <v>0</v>
      </c>
      <c r="I26" s="130">
        <f t="shared" si="0"/>
        <v>0</v>
      </c>
      <c r="N26" s="461" t="s">
        <v>153</v>
      </c>
      <c r="O26" s="461"/>
      <c r="P26" s="530">
        <f t="shared" si="1"/>
        <v>0</v>
      </c>
      <c r="Q26" s="530"/>
      <c r="R26" s="535">
        <v>1</v>
      </c>
      <c r="S26" s="535"/>
      <c r="T26" s="124">
        <f t="shared" si="5"/>
        <v>0</v>
      </c>
      <c r="U26" s="125">
        <f t="shared" si="2"/>
        <v>0</v>
      </c>
    </row>
    <row r="27" spans="1:21" x14ac:dyDescent="0.25">
      <c r="A27" s="458" t="s">
        <v>154</v>
      </c>
      <c r="B27" s="458"/>
      <c r="C27" s="206">
        <v>0</v>
      </c>
      <c r="D27" s="206">
        <v>0</v>
      </c>
      <c r="E27" s="159">
        <f t="shared" si="3"/>
        <v>0</v>
      </c>
      <c r="F27" s="448">
        <f>'0054'!F27:G27</f>
        <v>1.18</v>
      </c>
      <c r="G27" s="448"/>
      <c r="H27" s="105">
        <f t="shared" si="4"/>
        <v>0</v>
      </c>
      <c r="I27" s="130">
        <f t="shared" si="0"/>
        <v>0</v>
      </c>
      <c r="N27" s="461" t="s">
        <v>154</v>
      </c>
      <c r="O27" s="461"/>
      <c r="P27" s="530">
        <f t="shared" si="1"/>
        <v>0</v>
      </c>
      <c r="Q27" s="530"/>
      <c r="R27" s="535">
        <v>1</v>
      </c>
      <c r="S27" s="535"/>
      <c r="T27" s="124">
        <f t="shared" si="5"/>
        <v>0</v>
      </c>
      <c r="U27" s="125">
        <f t="shared" si="2"/>
        <v>0</v>
      </c>
    </row>
    <row r="28" spans="1:21" x14ac:dyDescent="0.25">
      <c r="A28" s="575" t="s">
        <v>155</v>
      </c>
      <c r="B28" s="575"/>
      <c r="C28" s="147">
        <v>0</v>
      </c>
      <c r="D28" s="147">
        <v>0</v>
      </c>
      <c r="E28" s="220">
        <f t="shared" si="3"/>
        <v>0</v>
      </c>
      <c r="F28" s="529">
        <f>'0054'!F28:G28</f>
        <v>1.0049999999999999</v>
      </c>
      <c r="G28" s="529"/>
      <c r="H28" s="122">
        <f t="shared" si="4"/>
        <v>0</v>
      </c>
      <c r="I28" s="123">
        <f t="shared" si="0"/>
        <v>0</v>
      </c>
      <c r="N28" s="469" t="s">
        <v>155</v>
      </c>
      <c r="O28" s="469"/>
      <c r="P28" s="530">
        <f t="shared" si="1"/>
        <v>0</v>
      </c>
      <c r="Q28" s="530"/>
      <c r="R28" s="531">
        <v>1</v>
      </c>
      <c r="S28" s="531"/>
      <c r="T28" s="124">
        <f t="shared" si="5"/>
        <v>0</v>
      </c>
      <c r="U28" s="125">
        <f t="shared" si="2"/>
        <v>0</v>
      </c>
    </row>
    <row r="29" spans="1:21" x14ac:dyDescent="0.25">
      <c r="A29" s="573" t="s">
        <v>5</v>
      </c>
      <c r="B29" s="573"/>
      <c r="C29" s="123">
        <f>SUM(C13:C28)</f>
        <v>58.46</v>
      </c>
      <c r="D29" s="123">
        <f>SUM(D13:D28)</f>
        <v>57.62</v>
      </c>
      <c r="E29" s="123">
        <f>SUM(E13:E28)</f>
        <v>116.08</v>
      </c>
      <c r="F29" s="574"/>
      <c r="G29" s="574"/>
      <c r="H29" s="128">
        <f>SUM(H13:H28)</f>
        <v>470.36160000000001</v>
      </c>
      <c r="I29" s="123">
        <f>SUM(I13:I28)</f>
        <v>2016429.35</v>
      </c>
      <c r="N29" s="533" t="s">
        <v>5</v>
      </c>
      <c r="O29" s="533"/>
      <c r="P29" s="534">
        <f>SUM(P13:P28)</f>
        <v>116.08</v>
      </c>
      <c r="Q29" s="534"/>
      <c r="R29" s="521"/>
      <c r="S29" s="521"/>
      <c r="T29" s="129">
        <f>SUM(T13:T28)</f>
        <v>116.08</v>
      </c>
      <c r="U29" s="125">
        <f>SUM(U13:U28)</f>
        <v>497631</v>
      </c>
    </row>
    <row r="30" spans="1:21" x14ac:dyDescent="0.25">
      <c r="A30" s="28"/>
      <c r="B30" s="28"/>
      <c r="C30" s="130"/>
      <c r="D30" s="130"/>
      <c r="E30" s="130"/>
      <c r="F30" s="29"/>
      <c r="G30" s="29"/>
      <c r="H30" s="105"/>
      <c r="I30" s="130"/>
      <c r="N30" s="35"/>
      <c r="O30" s="35"/>
      <c r="P30" s="31"/>
      <c r="Q30" s="31"/>
      <c r="R30" s="32"/>
      <c r="S30" s="32"/>
      <c r="T30" s="131"/>
      <c r="U30" s="132"/>
    </row>
    <row r="31" spans="1:21" x14ac:dyDescent="0.25">
      <c r="A31" s="209" t="s">
        <v>126</v>
      </c>
      <c r="B31" s="28"/>
      <c r="C31" s="130"/>
      <c r="D31" s="130"/>
      <c r="E31" s="130"/>
      <c r="F31" s="29"/>
      <c r="G31" s="29"/>
      <c r="H31" s="105"/>
      <c r="I31" s="130"/>
      <c r="N31" s="35"/>
      <c r="O31" s="35"/>
      <c r="P31" s="31"/>
      <c r="Q31" s="31"/>
      <c r="R31" s="32"/>
      <c r="S31" s="32"/>
      <c r="T31" s="131"/>
      <c r="U31" s="132"/>
    </row>
    <row r="32" spans="1:21" hidden="1" x14ac:dyDescent="0.25">
      <c r="A32" s="209"/>
      <c r="B32" s="28"/>
      <c r="C32" s="130"/>
      <c r="D32" s="130"/>
      <c r="E32" s="130"/>
      <c r="F32" s="364"/>
      <c r="G32" s="364"/>
      <c r="H32" s="105"/>
      <c r="I32" s="130"/>
      <c r="N32" s="362"/>
      <c r="O32" s="362"/>
      <c r="P32" s="31"/>
      <c r="Q32" s="31"/>
      <c r="R32" s="363"/>
      <c r="S32" s="363"/>
      <c r="T32" s="131"/>
      <c r="U32" s="132"/>
    </row>
    <row r="33" spans="1:21" hidden="1" x14ac:dyDescent="0.25">
      <c r="A33" s="209"/>
      <c r="B33" s="28"/>
      <c r="C33" s="130"/>
      <c r="D33" s="130"/>
      <c r="E33" s="130"/>
      <c r="F33" s="578" t="s">
        <v>386</v>
      </c>
      <c r="G33" s="578"/>
      <c r="H33" s="578"/>
      <c r="I33" s="130"/>
      <c r="N33" s="362"/>
      <c r="O33" s="362"/>
      <c r="P33" s="31"/>
      <c r="Q33" s="31"/>
      <c r="R33" s="363"/>
      <c r="S33" s="363"/>
      <c r="T33" s="131"/>
      <c r="U33" s="132"/>
    </row>
    <row r="34" spans="1:21" hidden="1" x14ac:dyDescent="0.25">
      <c r="A34" s="4"/>
      <c r="B34" s="136"/>
      <c r="C34" s="136"/>
      <c r="D34" s="136"/>
      <c r="E34" s="136"/>
      <c r="F34" s="578"/>
      <c r="G34" s="578"/>
      <c r="H34" s="578"/>
      <c r="I34" s="26" t="s">
        <v>78</v>
      </c>
      <c r="N34" s="473" t="s">
        <v>35</v>
      </c>
      <c r="O34" s="473"/>
      <c r="P34" s="473"/>
      <c r="Q34" s="473"/>
      <c r="R34" s="473"/>
      <c r="S34" s="473"/>
      <c r="T34" s="473"/>
      <c r="U34" s="27" t="s">
        <v>78</v>
      </c>
    </row>
    <row r="35" spans="1:21" hidden="1" x14ac:dyDescent="0.25">
      <c r="A35" s="28"/>
      <c r="B35" s="28"/>
      <c r="C35" s="117" t="s">
        <v>162</v>
      </c>
      <c r="D35" s="117" t="s">
        <v>163</v>
      </c>
      <c r="E35" s="118" t="s">
        <v>8</v>
      </c>
      <c r="F35" s="578"/>
      <c r="G35" s="578"/>
      <c r="H35" s="578"/>
      <c r="I35" s="26" t="s">
        <v>37</v>
      </c>
      <c r="N35" s="35"/>
      <c r="O35" s="35"/>
      <c r="P35" s="31"/>
      <c r="Q35" s="31"/>
      <c r="R35" s="32"/>
      <c r="S35" s="32"/>
      <c r="T35" s="131"/>
      <c r="U35" s="27" t="s">
        <v>37</v>
      </c>
    </row>
    <row r="36" spans="1:21" hidden="1" x14ac:dyDescent="0.25">
      <c r="A36" s="524" t="s">
        <v>66</v>
      </c>
      <c r="B36" s="524"/>
      <c r="C36" s="119" t="s">
        <v>2</v>
      </c>
      <c r="D36" s="119" t="s">
        <v>2</v>
      </c>
      <c r="E36" s="119" t="s">
        <v>2</v>
      </c>
      <c r="F36" s="579"/>
      <c r="G36" s="579"/>
      <c r="H36" s="579"/>
      <c r="I36" s="33" t="s">
        <v>79</v>
      </c>
      <c r="N36" s="525" t="s">
        <v>66</v>
      </c>
      <c r="O36" s="525"/>
      <c r="P36" s="526" t="s">
        <v>24</v>
      </c>
      <c r="Q36" s="526"/>
      <c r="R36" s="526"/>
      <c r="S36" s="526"/>
      <c r="T36" s="526"/>
      <c r="U36" s="21" t="s">
        <v>79</v>
      </c>
    </row>
    <row r="37" spans="1:21" hidden="1" x14ac:dyDescent="0.25">
      <c r="A37" s="527" t="s">
        <v>59</v>
      </c>
      <c r="B37" s="527"/>
      <c r="C37" s="210">
        <v>0</v>
      </c>
      <c r="D37" s="210">
        <v>0</v>
      </c>
      <c r="E37" s="276">
        <f t="shared" ref="E37:E42" si="6">IF(D$43=0,C37*2,C37+D37)</f>
        <v>0</v>
      </c>
      <c r="F37" s="211"/>
      <c r="G37" s="211"/>
      <c r="H37" s="211"/>
      <c r="I37" s="150">
        <f t="shared" ref="I37:I42" si="7">ROUND(ROUND(E37*$C$8,4)*($H$8),2)</f>
        <v>0</v>
      </c>
      <c r="N37" s="528" t="s">
        <v>59</v>
      </c>
      <c r="O37" s="528"/>
      <c r="P37" s="470">
        <f t="shared" ref="P37:P42" si="8">IF($H$115=1,E37,0)</f>
        <v>0</v>
      </c>
      <c r="Q37" s="470"/>
      <c r="R37" s="470"/>
      <c r="S37" s="470"/>
      <c r="T37" s="470"/>
      <c r="U37" s="127">
        <f t="shared" ref="U37:U42" si="9">ROUND(ROUND(P37*$C$8,4)*($H$8),0)</f>
        <v>0</v>
      </c>
    </row>
    <row r="38" spans="1:21" hidden="1" x14ac:dyDescent="0.25">
      <c r="A38" s="519" t="s">
        <v>60</v>
      </c>
      <c r="B38" s="519"/>
      <c r="C38" s="213">
        <v>0</v>
      </c>
      <c r="D38" s="213">
        <v>0</v>
      </c>
      <c r="E38" s="159">
        <f t="shared" si="6"/>
        <v>0</v>
      </c>
      <c r="F38" s="214"/>
      <c r="G38" s="214"/>
      <c r="H38" s="214"/>
      <c r="I38" s="130">
        <f t="shared" si="7"/>
        <v>0</v>
      </c>
      <c r="N38" s="476" t="s">
        <v>60</v>
      </c>
      <c r="O38" s="476"/>
      <c r="P38" s="470">
        <f t="shared" si="8"/>
        <v>0</v>
      </c>
      <c r="Q38" s="470"/>
      <c r="R38" s="470"/>
      <c r="S38" s="470"/>
      <c r="T38" s="470"/>
      <c r="U38" s="127">
        <f t="shared" si="9"/>
        <v>0</v>
      </c>
    </row>
    <row r="39" spans="1:21" hidden="1" x14ac:dyDescent="0.25">
      <c r="A39" s="522" t="s">
        <v>61</v>
      </c>
      <c r="B39" s="522"/>
      <c r="C39" s="213">
        <v>0</v>
      </c>
      <c r="D39" s="213">
        <v>0</v>
      </c>
      <c r="E39" s="159">
        <f t="shared" si="6"/>
        <v>0</v>
      </c>
      <c r="F39" s="214"/>
      <c r="G39" s="214"/>
      <c r="H39" s="214"/>
      <c r="I39" s="130">
        <f t="shared" si="7"/>
        <v>0</v>
      </c>
      <c r="N39" s="523" t="s">
        <v>61</v>
      </c>
      <c r="O39" s="523"/>
      <c r="P39" s="470">
        <f t="shared" si="8"/>
        <v>0</v>
      </c>
      <c r="Q39" s="470"/>
      <c r="R39" s="470"/>
      <c r="S39" s="470"/>
      <c r="T39" s="470"/>
      <c r="U39" s="127">
        <f t="shared" si="9"/>
        <v>0</v>
      </c>
    </row>
    <row r="40" spans="1:21" hidden="1" x14ac:dyDescent="0.25">
      <c r="A40" s="519" t="s">
        <v>62</v>
      </c>
      <c r="B40" s="519"/>
      <c r="C40" s="213">
        <v>0</v>
      </c>
      <c r="D40" s="213">
        <v>0</v>
      </c>
      <c r="E40" s="159">
        <f t="shared" si="6"/>
        <v>0</v>
      </c>
      <c r="F40" s="214"/>
      <c r="G40" s="214"/>
      <c r="H40" s="214"/>
      <c r="I40" s="130">
        <f t="shared" si="7"/>
        <v>0</v>
      </c>
      <c r="N40" s="476" t="s">
        <v>62</v>
      </c>
      <c r="O40" s="476"/>
      <c r="P40" s="470">
        <f t="shared" si="8"/>
        <v>0</v>
      </c>
      <c r="Q40" s="470"/>
      <c r="R40" s="470"/>
      <c r="S40" s="470"/>
      <c r="T40" s="470"/>
      <c r="U40" s="127">
        <f t="shared" si="9"/>
        <v>0</v>
      </c>
    </row>
    <row r="41" spans="1:21" hidden="1" x14ac:dyDescent="0.25">
      <c r="A41" s="519" t="s">
        <v>63</v>
      </c>
      <c r="B41" s="519"/>
      <c r="C41" s="213">
        <v>0</v>
      </c>
      <c r="D41" s="213">
        <v>0</v>
      </c>
      <c r="E41" s="159">
        <f t="shared" si="6"/>
        <v>0</v>
      </c>
      <c r="F41" s="214"/>
      <c r="G41" s="214"/>
      <c r="H41" s="214"/>
      <c r="I41" s="130">
        <f t="shared" si="7"/>
        <v>0</v>
      </c>
      <c r="N41" s="476" t="s">
        <v>63</v>
      </c>
      <c r="O41" s="476"/>
      <c r="P41" s="470">
        <f t="shared" si="8"/>
        <v>0</v>
      </c>
      <c r="Q41" s="470"/>
      <c r="R41" s="470"/>
      <c r="S41" s="470"/>
      <c r="T41" s="470"/>
      <c r="U41" s="127">
        <f t="shared" si="9"/>
        <v>0</v>
      </c>
    </row>
    <row r="42" spans="1:21" hidden="1" x14ac:dyDescent="0.25">
      <c r="A42" s="519" t="s">
        <v>55</v>
      </c>
      <c r="B42" s="519"/>
      <c r="C42" s="212">
        <v>0</v>
      </c>
      <c r="D42" s="212">
        <v>0</v>
      </c>
      <c r="E42" s="220">
        <f t="shared" si="6"/>
        <v>0</v>
      </c>
      <c r="F42" s="214"/>
      <c r="G42" s="214"/>
      <c r="H42" s="214"/>
      <c r="I42" s="123">
        <f t="shared" si="7"/>
        <v>0</v>
      </c>
      <c r="N42" s="469" t="s">
        <v>55</v>
      </c>
      <c r="O42" s="469"/>
      <c r="P42" s="470">
        <f t="shared" si="8"/>
        <v>0</v>
      </c>
      <c r="Q42" s="470"/>
      <c r="R42" s="470"/>
      <c r="S42" s="470"/>
      <c r="T42" s="470"/>
      <c r="U42" s="127">
        <f t="shared" si="9"/>
        <v>0</v>
      </c>
    </row>
    <row r="43" spans="1:21" hidden="1" x14ac:dyDescent="0.25">
      <c r="A43" s="64"/>
      <c r="B43" s="137" t="s">
        <v>164</v>
      </c>
      <c r="C43" s="126">
        <f>SUM(C37:C42)</f>
        <v>0</v>
      </c>
      <c r="D43" s="126">
        <f>SUM(D37:D42)</f>
        <v>0</v>
      </c>
      <c r="E43" s="126">
        <f>SUM(E37:E42)</f>
        <v>0</v>
      </c>
      <c r="F43" s="34"/>
      <c r="G43" s="138"/>
      <c r="H43" s="139" t="s">
        <v>166</v>
      </c>
      <c r="I43" s="126">
        <f>SUM(I37:I42)</f>
        <v>0</v>
      </c>
      <c r="N43" s="520" t="s">
        <v>57</v>
      </c>
      <c r="O43" s="520"/>
      <c r="P43" s="520"/>
      <c r="Q43" s="520"/>
      <c r="R43" s="36">
        <f>SUM(P37:R42)</f>
        <v>0</v>
      </c>
      <c r="S43" s="521" t="s">
        <v>68</v>
      </c>
      <c r="T43" s="521"/>
      <c r="U43" s="132">
        <f>SUM(U37:U42)</f>
        <v>0</v>
      </c>
    </row>
    <row r="44" spans="1:21" ht="16.5" hidden="1" thickBot="1" x14ac:dyDescent="0.3">
      <c r="A44" s="64"/>
      <c r="B44" s="137"/>
      <c r="C44" s="130"/>
      <c r="D44" s="130"/>
      <c r="E44" s="150"/>
      <c r="F44" s="34"/>
      <c r="G44" s="138"/>
      <c r="H44" s="139"/>
      <c r="I44" s="130"/>
      <c r="N44" s="35"/>
      <c r="O44" s="35"/>
      <c r="P44" s="35"/>
      <c r="Q44" s="35"/>
      <c r="R44" s="36"/>
      <c r="S44" s="32"/>
      <c r="T44" s="32"/>
      <c r="U44" s="132"/>
    </row>
    <row r="45" spans="1:21" ht="16.5" hidden="1" thickBot="1" x14ac:dyDescent="0.3">
      <c r="A45" s="64"/>
      <c r="B45" s="137" t="s">
        <v>165</v>
      </c>
      <c r="C45" s="64"/>
      <c r="D45" s="64"/>
      <c r="E45" s="215">
        <f>H29+E43</f>
        <v>470.36160000000001</v>
      </c>
      <c r="F45" s="37"/>
      <c r="G45" s="138"/>
      <c r="H45" s="139" t="s">
        <v>167</v>
      </c>
      <c r="I45" s="123">
        <f>SUM(I43,I29)</f>
        <v>2016429.35</v>
      </c>
      <c r="N45" s="520" t="s">
        <v>58</v>
      </c>
      <c r="O45" s="520"/>
      <c r="P45" s="520"/>
      <c r="Q45" s="520"/>
      <c r="R45" s="38">
        <f>R43+T29</f>
        <v>116.08</v>
      </c>
      <c r="S45" s="521" t="s">
        <v>56</v>
      </c>
      <c r="T45" s="521"/>
      <c r="U45" s="140">
        <f>SUM(U43,U29)</f>
        <v>497631</v>
      </c>
    </row>
    <row r="46" spans="1:21" x14ac:dyDescent="0.25">
      <c r="A46" s="28"/>
      <c r="B46" s="28"/>
      <c r="C46" s="28"/>
      <c r="D46" s="28"/>
      <c r="E46" s="28"/>
      <c r="F46" s="37"/>
      <c r="G46" s="141"/>
      <c r="H46" s="141"/>
      <c r="I46" s="130"/>
      <c r="N46" s="35"/>
      <c r="O46" s="35"/>
      <c r="P46" s="35"/>
      <c r="Q46" s="35"/>
      <c r="R46" s="38"/>
      <c r="S46" s="32"/>
      <c r="T46" s="32"/>
      <c r="U46" s="132"/>
    </row>
    <row r="47" spans="1:21" x14ac:dyDescent="0.25">
      <c r="A47" s="28"/>
      <c r="B47" s="28"/>
      <c r="C47" s="28"/>
      <c r="D47" s="28"/>
      <c r="E47" s="28"/>
      <c r="F47" s="37"/>
      <c r="G47" s="141"/>
      <c r="H47" s="141"/>
      <c r="I47" s="130"/>
      <c r="N47" s="35"/>
      <c r="O47" s="35"/>
      <c r="P47" s="35"/>
      <c r="Q47" s="35"/>
      <c r="R47" s="38"/>
      <c r="S47" s="32"/>
      <c r="T47" s="32"/>
      <c r="U47" s="132"/>
    </row>
    <row r="48" spans="1:21" x14ac:dyDescent="0.25">
      <c r="A48" s="28"/>
      <c r="B48" s="28"/>
      <c r="C48" s="117" t="s">
        <v>162</v>
      </c>
      <c r="D48" s="117" t="s">
        <v>163</v>
      </c>
      <c r="E48" s="118" t="s">
        <v>8</v>
      </c>
      <c r="F48" s="142" t="s">
        <v>168</v>
      </c>
      <c r="G48" s="143" t="s">
        <v>170</v>
      </c>
      <c r="H48" s="144" t="s">
        <v>171</v>
      </c>
      <c r="I48" s="130"/>
      <c r="N48" s="35"/>
      <c r="O48" s="35"/>
      <c r="P48" s="35"/>
      <c r="Q48" s="35"/>
      <c r="R48" s="38"/>
      <c r="S48" s="32"/>
      <c r="T48" s="32"/>
      <c r="U48" s="132"/>
    </row>
    <row r="49" spans="1:21" x14ac:dyDescent="0.25">
      <c r="A49" s="39" t="s">
        <v>103</v>
      </c>
      <c r="B49" s="39"/>
      <c r="C49" s="119" t="s">
        <v>2</v>
      </c>
      <c r="D49" s="119" t="s">
        <v>2</v>
      </c>
      <c r="E49" s="119" t="s">
        <v>2</v>
      </c>
      <c r="F49" s="121" t="s">
        <v>169</v>
      </c>
      <c r="G49" s="77" t="s">
        <v>169</v>
      </c>
      <c r="H49" s="145" t="s">
        <v>172</v>
      </c>
      <c r="I49" s="39"/>
      <c r="N49" s="469" t="s">
        <v>103</v>
      </c>
      <c r="O49" s="469"/>
      <c r="P49" s="514" t="s">
        <v>2</v>
      </c>
      <c r="Q49" s="514"/>
      <c r="R49" s="40" t="s">
        <v>25</v>
      </c>
      <c r="S49" s="78" t="s">
        <v>26</v>
      </c>
      <c r="T49" s="146" t="s">
        <v>27</v>
      </c>
      <c r="U49" s="40"/>
    </row>
    <row r="50" spans="1:21" x14ac:dyDescent="0.25">
      <c r="A50" s="515" t="s">
        <v>127</v>
      </c>
      <c r="B50" s="515"/>
      <c r="C50" s="206">
        <v>0</v>
      </c>
      <c r="D50" s="206">
        <v>0</v>
      </c>
      <c r="E50" s="159">
        <f>IF(D$59=0,C50*2,C50+D50)</f>
        <v>0</v>
      </c>
      <c r="F50" s="41" t="s">
        <v>21</v>
      </c>
      <c r="G50" s="54">
        <v>251</v>
      </c>
      <c r="H50" s="328">
        <f>'0054'!H50</f>
        <v>1047</v>
      </c>
      <c r="I50" s="130">
        <f>ROUND(E50*H50,2)</f>
        <v>0</v>
      </c>
      <c r="N50" s="517" t="s">
        <v>28</v>
      </c>
      <c r="O50" s="517"/>
      <c r="P50" s="518"/>
      <c r="Q50" s="518"/>
      <c r="R50" s="43" t="s">
        <v>21</v>
      </c>
      <c r="S50" s="44">
        <v>251</v>
      </c>
      <c r="T50" s="148">
        <f>H50</f>
        <v>1047</v>
      </c>
      <c r="U50" s="149">
        <f>ROUND(P50*T50,0)</f>
        <v>0</v>
      </c>
    </row>
    <row r="51" spans="1:21" x14ac:dyDescent="0.25">
      <c r="A51" s="516"/>
      <c r="B51" s="516"/>
      <c r="C51" s="206">
        <v>0</v>
      </c>
      <c r="D51" s="206">
        <v>0</v>
      </c>
      <c r="E51" s="159">
        <f t="shared" ref="E51:E58" si="10">IF(D$59=0,C51*2,C51+D51)</f>
        <v>0</v>
      </c>
      <c r="F51" s="54" t="s">
        <v>21</v>
      </c>
      <c r="G51" s="54">
        <v>252</v>
      </c>
      <c r="H51" s="328">
        <f>'0054'!H51</f>
        <v>3380</v>
      </c>
      <c r="I51" s="130">
        <f t="shared" ref="I51:I58" si="11">ROUND(E51*H51,2)</f>
        <v>0</v>
      </c>
      <c r="N51" s="517"/>
      <c r="O51" s="517"/>
      <c r="P51" s="511"/>
      <c r="Q51" s="511"/>
      <c r="R51" s="44" t="s">
        <v>21</v>
      </c>
      <c r="S51" s="44">
        <v>252</v>
      </c>
      <c r="T51" s="148">
        <f t="shared" ref="T51:T58" si="12">H51</f>
        <v>3380</v>
      </c>
      <c r="U51" s="149">
        <f t="shared" ref="U51:U58" si="13">ROUND(P51*T51,0)</f>
        <v>0</v>
      </c>
    </row>
    <row r="52" spans="1:21" x14ac:dyDescent="0.25">
      <c r="A52" s="516"/>
      <c r="B52" s="516"/>
      <c r="C52" s="206">
        <v>0.5</v>
      </c>
      <c r="D52" s="206">
        <v>0.5</v>
      </c>
      <c r="E52" s="159">
        <f t="shared" si="10"/>
        <v>1</v>
      </c>
      <c r="F52" s="54" t="s">
        <v>21</v>
      </c>
      <c r="G52" s="54">
        <v>253</v>
      </c>
      <c r="H52" s="328">
        <f>'0054'!H52</f>
        <v>6896</v>
      </c>
      <c r="I52" s="130">
        <f t="shared" si="11"/>
        <v>6896</v>
      </c>
      <c r="N52" s="517"/>
      <c r="O52" s="517"/>
      <c r="P52" s="511"/>
      <c r="Q52" s="511"/>
      <c r="R52" s="44" t="s">
        <v>21</v>
      </c>
      <c r="S52" s="44">
        <v>253</v>
      </c>
      <c r="T52" s="148">
        <f t="shared" si="12"/>
        <v>6896</v>
      </c>
      <c r="U52" s="149">
        <f t="shared" si="13"/>
        <v>0</v>
      </c>
    </row>
    <row r="53" spans="1:21" x14ac:dyDescent="0.25">
      <c r="A53" s="516"/>
      <c r="B53" s="516"/>
      <c r="C53" s="206">
        <v>0</v>
      </c>
      <c r="D53" s="206">
        <v>0</v>
      </c>
      <c r="E53" s="159">
        <f t="shared" si="10"/>
        <v>0</v>
      </c>
      <c r="F53" s="153" t="s">
        <v>14</v>
      </c>
      <c r="G53" s="54">
        <v>251</v>
      </c>
      <c r="H53" s="328">
        <f>'0054'!H53</f>
        <v>1173</v>
      </c>
      <c r="I53" s="130">
        <f t="shared" si="11"/>
        <v>0</v>
      </c>
      <c r="N53" s="517"/>
      <c r="O53" s="517"/>
      <c r="P53" s="511"/>
      <c r="Q53" s="511"/>
      <c r="R53" s="46" t="s">
        <v>14</v>
      </c>
      <c r="S53" s="44">
        <v>251</v>
      </c>
      <c r="T53" s="148">
        <f t="shared" si="12"/>
        <v>1173</v>
      </c>
      <c r="U53" s="149">
        <f t="shared" si="13"/>
        <v>0</v>
      </c>
    </row>
    <row r="54" spans="1:21" x14ac:dyDescent="0.25">
      <c r="A54" s="516"/>
      <c r="B54" s="516"/>
      <c r="C54" s="206">
        <v>0</v>
      </c>
      <c r="D54" s="206">
        <v>0</v>
      </c>
      <c r="E54" s="159">
        <f t="shared" si="10"/>
        <v>0</v>
      </c>
      <c r="F54" s="153" t="s">
        <v>14</v>
      </c>
      <c r="G54" s="54">
        <v>252</v>
      </c>
      <c r="H54" s="328">
        <f>'0054'!H54</f>
        <v>3506</v>
      </c>
      <c r="I54" s="130">
        <f t="shared" si="11"/>
        <v>0</v>
      </c>
      <c r="N54" s="517"/>
      <c r="O54" s="517"/>
      <c r="P54" s="511"/>
      <c r="Q54" s="511"/>
      <c r="R54" s="46" t="s">
        <v>14</v>
      </c>
      <c r="S54" s="44">
        <v>252</v>
      </c>
      <c r="T54" s="148">
        <f t="shared" si="12"/>
        <v>3506</v>
      </c>
      <c r="U54" s="149">
        <f t="shared" si="13"/>
        <v>0</v>
      </c>
    </row>
    <row r="55" spans="1:21" x14ac:dyDescent="0.25">
      <c r="A55" s="516"/>
      <c r="B55" s="516"/>
      <c r="C55" s="206">
        <v>0</v>
      </c>
      <c r="D55" s="206">
        <v>0</v>
      </c>
      <c r="E55" s="159">
        <f t="shared" si="10"/>
        <v>0</v>
      </c>
      <c r="F55" s="153" t="s">
        <v>14</v>
      </c>
      <c r="G55" s="54">
        <v>253</v>
      </c>
      <c r="H55" s="328">
        <f>'0054'!H55</f>
        <v>7023</v>
      </c>
      <c r="I55" s="130">
        <f t="shared" si="11"/>
        <v>0</v>
      </c>
      <c r="N55" s="517"/>
      <c r="O55" s="517"/>
      <c r="P55" s="511"/>
      <c r="Q55" s="511"/>
      <c r="R55" s="46" t="s">
        <v>14</v>
      </c>
      <c r="S55" s="44">
        <v>253</v>
      </c>
      <c r="T55" s="148">
        <f t="shared" si="12"/>
        <v>7023</v>
      </c>
      <c r="U55" s="149">
        <f t="shared" si="13"/>
        <v>0</v>
      </c>
    </row>
    <row r="56" spans="1:21" x14ac:dyDescent="0.25">
      <c r="A56" s="516"/>
      <c r="B56" s="516"/>
      <c r="C56" s="206">
        <v>0</v>
      </c>
      <c r="D56" s="206">
        <v>0</v>
      </c>
      <c r="E56" s="159">
        <f t="shared" si="10"/>
        <v>0</v>
      </c>
      <c r="F56" s="153" t="s">
        <v>15</v>
      </c>
      <c r="G56" s="54">
        <v>251</v>
      </c>
      <c r="H56" s="328">
        <f>'0054'!H56</f>
        <v>835</v>
      </c>
      <c r="I56" s="130">
        <f t="shared" si="11"/>
        <v>0</v>
      </c>
      <c r="N56" s="517"/>
      <c r="O56" s="517"/>
      <c r="P56" s="511"/>
      <c r="Q56" s="511"/>
      <c r="R56" s="46" t="s">
        <v>15</v>
      </c>
      <c r="S56" s="44">
        <v>251</v>
      </c>
      <c r="T56" s="148">
        <f t="shared" si="12"/>
        <v>835</v>
      </c>
      <c r="U56" s="149">
        <f t="shared" si="13"/>
        <v>0</v>
      </c>
    </row>
    <row r="57" spans="1:21" x14ac:dyDescent="0.25">
      <c r="A57" s="516"/>
      <c r="B57" s="516"/>
      <c r="C57" s="206">
        <v>0</v>
      </c>
      <c r="D57" s="206">
        <v>0</v>
      </c>
      <c r="E57" s="159">
        <f t="shared" si="10"/>
        <v>0</v>
      </c>
      <c r="F57" s="153" t="s">
        <v>15</v>
      </c>
      <c r="G57" s="54">
        <v>252</v>
      </c>
      <c r="H57" s="328">
        <f>'0054'!H57</f>
        <v>3168</v>
      </c>
      <c r="I57" s="130">
        <f t="shared" si="11"/>
        <v>0</v>
      </c>
      <c r="N57" s="517"/>
      <c r="O57" s="517"/>
      <c r="P57" s="511"/>
      <c r="Q57" s="511"/>
      <c r="R57" s="46" t="s">
        <v>15</v>
      </c>
      <c r="S57" s="44">
        <v>252</v>
      </c>
      <c r="T57" s="148">
        <f t="shared" si="12"/>
        <v>3168</v>
      </c>
      <c r="U57" s="149">
        <f t="shared" si="13"/>
        <v>0</v>
      </c>
    </row>
    <row r="58" spans="1:21" ht="16.5" thickBot="1" x14ac:dyDescent="0.3">
      <c r="A58" s="516"/>
      <c r="B58" s="516"/>
      <c r="C58" s="206">
        <v>0</v>
      </c>
      <c r="D58" s="206">
        <v>0</v>
      </c>
      <c r="E58" s="159">
        <f t="shared" si="10"/>
        <v>0</v>
      </c>
      <c r="F58" s="153" t="s">
        <v>15</v>
      </c>
      <c r="G58" s="54">
        <v>253</v>
      </c>
      <c r="H58" s="328">
        <f>'0054'!H58</f>
        <v>6685</v>
      </c>
      <c r="I58" s="130">
        <f t="shared" si="11"/>
        <v>0</v>
      </c>
      <c r="N58" s="517"/>
      <c r="O58" s="517"/>
      <c r="P58" s="512"/>
      <c r="Q58" s="512"/>
      <c r="R58" s="46" t="s">
        <v>15</v>
      </c>
      <c r="S58" s="44">
        <v>253</v>
      </c>
      <c r="T58" s="148">
        <f t="shared" si="12"/>
        <v>6685</v>
      </c>
      <c r="U58" s="151">
        <f t="shared" si="13"/>
        <v>0</v>
      </c>
    </row>
    <row r="59" spans="1:21" ht="16.5" thickBot="1" x14ac:dyDescent="0.3">
      <c r="A59" s="465" t="s">
        <v>16</v>
      </c>
      <c r="B59" s="465"/>
      <c r="C59" s="126">
        <f>SUM(C50:C58)</f>
        <v>0.5</v>
      </c>
      <c r="D59" s="126">
        <f>SUM(D50:D58)</f>
        <v>0.5</v>
      </c>
      <c r="E59" s="126">
        <f>SUM(E50:E58)</f>
        <v>1</v>
      </c>
      <c r="F59" s="465" t="s">
        <v>81</v>
      </c>
      <c r="G59" s="465"/>
      <c r="H59" s="465"/>
      <c r="I59" s="126">
        <f>SUM(I50:I58)</f>
        <v>6896</v>
      </c>
      <c r="N59" s="464" t="s">
        <v>16</v>
      </c>
      <c r="O59" s="464"/>
      <c r="P59" s="513">
        <f>SUM(P50:P58)</f>
        <v>0</v>
      </c>
      <c r="Q59" s="513"/>
      <c r="R59" s="464" t="s">
        <v>81</v>
      </c>
      <c r="S59" s="464"/>
      <c r="T59" s="464"/>
      <c r="U59" s="140">
        <f>SUM(U50:U58)</f>
        <v>0</v>
      </c>
    </row>
    <row r="60" spans="1:21" x14ac:dyDescent="0.25">
      <c r="A60" s="481"/>
      <c r="B60" s="481"/>
      <c r="C60" s="481"/>
      <c r="D60" s="481"/>
      <c r="E60" s="481"/>
      <c r="F60" s="481"/>
      <c r="G60" s="481"/>
      <c r="H60" s="481"/>
      <c r="I60" s="481"/>
      <c r="N60" s="471"/>
      <c r="O60" s="471"/>
      <c r="P60" s="471"/>
      <c r="Q60" s="471"/>
      <c r="R60" s="471"/>
      <c r="S60" s="471"/>
      <c r="T60" s="471"/>
      <c r="U60" s="471"/>
    </row>
    <row r="61" spans="1:21" x14ac:dyDescent="0.25">
      <c r="A61" s="509" t="s">
        <v>175</v>
      </c>
      <c r="B61" s="458"/>
      <c r="C61" s="458"/>
      <c r="D61" s="458"/>
      <c r="E61" s="458"/>
      <c r="F61" s="458"/>
      <c r="G61" s="458"/>
      <c r="H61" s="458"/>
      <c r="I61" s="458"/>
      <c r="N61" s="461" t="s">
        <v>104</v>
      </c>
      <c r="O61" s="461"/>
      <c r="P61" s="461"/>
      <c r="Q61" s="461"/>
      <c r="R61" s="461"/>
      <c r="S61" s="461"/>
      <c r="T61" s="461"/>
      <c r="U61" s="461"/>
    </row>
    <row r="62" spans="1:21" x14ac:dyDescent="0.25">
      <c r="A62" s="509" t="s">
        <v>177</v>
      </c>
      <c r="B62" s="458"/>
      <c r="C62" s="152">
        <f>E29</f>
        <v>116.08</v>
      </c>
      <c r="D62" s="576" t="s">
        <v>174</v>
      </c>
      <c r="E62" s="576"/>
      <c r="F62" s="576"/>
      <c r="G62" s="576"/>
      <c r="H62" s="331">
        <f>'0054'!H62</f>
        <v>186422.85</v>
      </c>
      <c r="I62" s="155"/>
      <c r="N62" s="510" t="s">
        <v>173</v>
      </c>
      <c r="O62" s="461"/>
      <c r="P62" s="47">
        <f>P29</f>
        <v>116.08</v>
      </c>
      <c r="Q62" s="507" t="s">
        <v>83</v>
      </c>
      <c r="R62" s="507"/>
      <c r="S62" s="507"/>
      <c r="T62" s="508">
        <f>H62</f>
        <v>186422.85</v>
      </c>
      <c r="U62" s="508"/>
    </row>
    <row r="63" spans="1:21" x14ac:dyDescent="0.25">
      <c r="B63" s="91"/>
      <c r="G63" s="48" t="s">
        <v>13</v>
      </c>
      <c r="H63" s="156">
        <f>ROUND(C62/H62,6)</f>
        <v>6.2299999999999996E-4</v>
      </c>
      <c r="I63" s="157"/>
      <c r="N63" s="461" t="s">
        <v>19</v>
      </c>
      <c r="O63" s="461"/>
      <c r="P63" s="461"/>
      <c r="Q63" s="461"/>
      <c r="R63" s="461"/>
      <c r="S63" s="461"/>
      <c r="T63" s="505">
        <f>ROUND(P62/T62,6)</f>
        <v>6.2299999999999996E-4</v>
      </c>
      <c r="U63" s="505"/>
    </row>
    <row r="64" spans="1:21" x14ac:dyDescent="0.25">
      <c r="A64" s="509" t="s">
        <v>176</v>
      </c>
      <c r="B64" s="458"/>
      <c r="C64" s="458"/>
      <c r="D64" s="458"/>
      <c r="E64" s="458"/>
      <c r="F64" s="458"/>
      <c r="G64" s="458"/>
      <c r="H64" s="458"/>
      <c r="I64" s="458"/>
      <c r="N64" s="461" t="s">
        <v>105</v>
      </c>
      <c r="O64" s="461"/>
      <c r="P64" s="461"/>
      <c r="Q64" s="461"/>
      <c r="R64" s="461"/>
      <c r="S64" s="461"/>
      <c r="T64" s="461"/>
      <c r="U64" s="461"/>
    </row>
    <row r="65" spans="1:21" x14ac:dyDescent="0.25">
      <c r="A65" s="509" t="s">
        <v>178</v>
      </c>
      <c r="B65" s="458"/>
      <c r="C65" s="152">
        <f>E45</f>
        <v>470.36160000000001</v>
      </c>
      <c r="D65" s="576" t="s">
        <v>179</v>
      </c>
      <c r="E65" s="576"/>
      <c r="F65" s="576"/>
      <c r="G65" s="576"/>
      <c r="H65" s="220">
        <f>'0054'!H65</f>
        <v>204954.58</v>
      </c>
      <c r="I65" s="159"/>
      <c r="N65" s="461" t="s">
        <v>85</v>
      </c>
      <c r="O65" s="461"/>
      <c r="P65" s="49">
        <f>R45</f>
        <v>116.08</v>
      </c>
      <c r="Q65" s="507" t="s">
        <v>84</v>
      </c>
      <c r="R65" s="507"/>
      <c r="S65" s="507"/>
      <c r="T65" s="508">
        <f>H65</f>
        <v>204954.58</v>
      </c>
      <c r="U65" s="508"/>
    </row>
    <row r="66" spans="1:21" s="39" customFormat="1" x14ac:dyDescent="0.25">
      <c r="A66" s="160"/>
      <c r="G66" s="50" t="s">
        <v>13</v>
      </c>
      <c r="H66" s="161">
        <f>ROUND(C65/H65,6)</f>
        <v>2.2950000000000002E-3</v>
      </c>
      <c r="I66" s="161"/>
      <c r="N66" s="469" t="s">
        <v>20</v>
      </c>
      <c r="O66" s="469"/>
      <c r="P66" s="469"/>
      <c r="Q66" s="469"/>
      <c r="R66" s="469"/>
      <c r="S66" s="469"/>
      <c r="T66" s="503">
        <f>ROUND(P65/T65,6)</f>
        <v>5.6599999999999999E-4</v>
      </c>
      <c r="U66" s="503"/>
    </row>
    <row r="67" spans="1:21" s="64" customFormat="1" x14ac:dyDescent="0.25">
      <c r="A67" s="136"/>
      <c r="G67" s="48"/>
      <c r="H67" s="162"/>
      <c r="I67" s="162"/>
      <c r="N67" s="163"/>
      <c r="O67" s="163"/>
      <c r="P67" s="163"/>
      <c r="Q67" s="163"/>
      <c r="R67" s="164"/>
      <c r="S67" s="163"/>
      <c r="T67" s="165"/>
      <c r="U67" s="166"/>
    </row>
    <row r="68" spans="1:21" x14ac:dyDescent="0.25">
      <c r="A68" s="458" t="s">
        <v>100</v>
      </c>
      <c r="B68" s="458"/>
      <c r="C68" s="458"/>
      <c r="D68" s="91"/>
      <c r="E68" s="74" t="s">
        <v>3</v>
      </c>
      <c r="F68" s="174">
        <f>'0054'!F68</f>
        <v>35355377</v>
      </c>
      <c r="G68" s="41" t="s">
        <v>6</v>
      </c>
      <c r="H68" s="167">
        <f>H63</f>
        <v>6.2299999999999996E-4</v>
      </c>
      <c r="I68" s="130">
        <f>ROUND(F68*H68,2)</f>
        <v>22026.400000000001</v>
      </c>
      <c r="N68" s="461" t="s">
        <v>100</v>
      </c>
      <c r="O68" s="461"/>
      <c r="P68" s="461"/>
      <c r="Q68" s="52" t="s">
        <v>3</v>
      </c>
      <c r="R68" s="168">
        <f>F68</f>
        <v>35355377</v>
      </c>
      <c r="S68" s="43" t="s">
        <v>6</v>
      </c>
      <c r="T68" s="169">
        <f>T63</f>
        <v>6.2299999999999996E-4</v>
      </c>
      <c r="U68" s="125">
        <f>ROUND(R68*T68,0)</f>
        <v>22026</v>
      </c>
    </row>
    <row r="69" spans="1:21" x14ac:dyDescent="0.25">
      <c r="A69" s="571" t="s">
        <v>119</v>
      </c>
      <c r="B69" s="458"/>
      <c r="C69" s="458"/>
      <c r="D69" s="91"/>
      <c r="E69" s="74"/>
      <c r="F69" s="174"/>
      <c r="G69" s="41"/>
      <c r="H69" s="167"/>
      <c r="I69" s="130"/>
      <c r="N69" s="461" t="s">
        <v>99</v>
      </c>
      <c r="O69" s="461"/>
      <c r="P69" s="461"/>
      <c r="Q69" s="170"/>
      <c r="R69" s="170"/>
      <c r="S69" s="170"/>
      <c r="T69" s="170"/>
      <c r="U69" s="170"/>
    </row>
    <row r="70" spans="1:21" x14ac:dyDescent="0.25">
      <c r="A70" s="570" t="s">
        <v>180</v>
      </c>
      <c r="B70" s="458"/>
      <c r="C70" s="458"/>
      <c r="D70" s="91"/>
      <c r="E70" s="74" t="s">
        <v>3</v>
      </c>
      <c r="F70" s="174">
        <f>'0054'!F70</f>
        <v>0</v>
      </c>
      <c r="G70" s="41" t="s">
        <v>6</v>
      </c>
      <c r="H70" s="167">
        <f>H63</f>
        <v>6.2299999999999996E-4</v>
      </c>
      <c r="I70" s="130">
        <f>ROUND(F70*H70,2)</f>
        <v>0</v>
      </c>
      <c r="N70" s="53"/>
      <c r="O70" s="53"/>
      <c r="P70" s="53"/>
      <c r="Q70" s="52" t="s">
        <v>3</v>
      </c>
      <c r="R70" s="168">
        <f>F70</f>
        <v>0</v>
      </c>
      <c r="S70" s="43" t="s">
        <v>6</v>
      </c>
      <c r="T70" s="169">
        <f>T63</f>
        <v>6.2299999999999996E-4</v>
      </c>
      <c r="U70" s="125">
        <f>ROUND(R70*T70,0)</f>
        <v>0</v>
      </c>
    </row>
    <row r="71" spans="1:21" x14ac:dyDescent="0.25">
      <c r="A71" s="458" t="s">
        <v>98</v>
      </c>
      <c r="B71" s="458"/>
      <c r="C71" s="458"/>
      <c r="D71" s="91"/>
      <c r="E71" s="74" t="s">
        <v>128</v>
      </c>
      <c r="F71" s="174">
        <f>'0054'!F71</f>
        <v>3088857</v>
      </c>
      <c r="G71" s="41" t="s">
        <v>6</v>
      </c>
      <c r="H71" s="167">
        <f>H63</f>
        <v>6.2299999999999996E-4</v>
      </c>
      <c r="I71" s="130">
        <f>ROUND(F71*H71,2)</f>
        <v>1924.36</v>
      </c>
      <c r="N71" s="461" t="s">
        <v>98</v>
      </c>
      <c r="O71" s="461"/>
      <c r="P71" s="461"/>
      <c r="Q71" s="52" t="s">
        <v>86</v>
      </c>
      <c r="R71" s="168">
        <f>F71</f>
        <v>3088857</v>
      </c>
      <c r="S71" s="43" t="s">
        <v>6</v>
      </c>
      <c r="T71" s="169">
        <f>T63</f>
        <v>6.2299999999999996E-4</v>
      </c>
      <c r="U71" s="125">
        <f>ROUND(R71*T71,0)</f>
        <v>1924</v>
      </c>
    </row>
    <row r="72" spans="1:21" x14ac:dyDescent="0.25">
      <c r="A72" s="458" t="s">
        <v>97</v>
      </c>
      <c r="B72" s="458"/>
      <c r="C72" s="458"/>
      <c r="D72" s="91"/>
      <c r="E72" s="74" t="s">
        <v>3</v>
      </c>
      <c r="F72" s="174">
        <f>'0054'!F72</f>
        <v>4226978</v>
      </c>
      <c r="G72" s="41" t="s">
        <v>6</v>
      </c>
      <c r="H72" s="167">
        <f>H63</f>
        <v>6.2299999999999996E-4</v>
      </c>
      <c r="I72" s="130">
        <f>ROUND(F72*H72,2)</f>
        <v>2633.41</v>
      </c>
      <c r="N72" s="461" t="s">
        <v>97</v>
      </c>
      <c r="O72" s="461"/>
      <c r="P72" s="461"/>
      <c r="Q72" s="52" t="s">
        <v>3</v>
      </c>
      <c r="R72" s="168">
        <f>F72</f>
        <v>4226978</v>
      </c>
      <c r="S72" s="43" t="s">
        <v>6</v>
      </c>
      <c r="T72" s="169">
        <f>T63</f>
        <v>6.2299999999999996E-4</v>
      </c>
      <c r="U72" s="125">
        <f>ROUND(R72*T72,0)</f>
        <v>2633</v>
      </c>
    </row>
    <row r="73" spans="1:21" x14ac:dyDescent="0.25">
      <c r="A73" s="458" t="s">
        <v>96</v>
      </c>
      <c r="B73" s="458"/>
      <c r="C73" s="458"/>
      <c r="D73" s="91"/>
      <c r="E73" s="74" t="s">
        <v>3</v>
      </c>
      <c r="F73" s="174">
        <f>'0054'!F73</f>
        <v>14485979</v>
      </c>
      <c r="G73" s="41" t="s">
        <v>6</v>
      </c>
      <c r="H73" s="167">
        <f>H63</f>
        <v>6.2299999999999996E-4</v>
      </c>
      <c r="I73" s="130">
        <f>ROUND(F73*H73,2)</f>
        <v>9024.76</v>
      </c>
      <c r="N73" s="461" t="s">
        <v>96</v>
      </c>
      <c r="O73" s="461"/>
      <c r="P73" s="461"/>
      <c r="Q73" s="52" t="s">
        <v>3</v>
      </c>
      <c r="R73" s="171">
        <f>F73</f>
        <v>14485979</v>
      </c>
      <c r="S73" s="43" t="s">
        <v>6</v>
      </c>
      <c r="T73" s="169">
        <f>T63</f>
        <v>6.2299999999999996E-4</v>
      </c>
      <c r="U73" s="125">
        <f>ROUND(R73*T73,0)</f>
        <v>9025</v>
      </c>
    </row>
    <row r="74" spans="1:21" x14ac:dyDescent="0.25">
      <c r="A74" s="375" t="s">
        <v>129</v>
      </c>
      <c r="D74" s="91"/>
      <c r="E74" s="54" t="s">
        <v>130</v>
      </c>
      <c r="F74" s="496"/>
      <c r="G74" s="496"/>
      <c r="H74" s="496"/>
      <c r="I74" s="130">
        <v>0</v>
      </c>
      <c r="N74" s="461" t="s">
        <v>156</v>
      </c>
      <c r="O74" s="461"/>
      <c r="P74" s="461"/>
      <c r="Q74" s="461"/>
      <c r="R74" s="461"/>
      <c r="S74" s="461"/>
      <c r="T74" s="461"/>
      <c r="U74" s="125">
        <f>IF($H$115=1,I74,0)</f>
        <v>0</v>
      </c>
    </row>
    <row r="75" spans="1:21" x14ac:dyDescent="0.25">
      <c r="A75" s="376" t="s">
        <v>181</v>
      </c>
      <c r="I75" s="130"/>
      <c r="N75" s="461" t="s">
        <v>44</v>
      </c>
      <c r="O75" s="461"/>
      <c r="P75" s="461"/>
      <c r="Q75" s="461"/>
      <c r="R75" s="461"/>
      <c r="S75" s="461"/>
      <c r="T75" s="461"/>
      <c r="U75" s="125">
        <f>IF($H$115=1,I75,0)</f>
        <v>0</v>
      </c>
    </row>
    <row r="76" spans="1:21" x14ac:dyDescent="0.25">
      <c r="A76" s="90" t="s">
        <v>134</v>
      </c>
      <c r="B76" s="91"/>
      <c r="C76" s="91"/>
      <c r="D76" s="91"/>
      <c r="E76" s="91"/>
      <c r="F76" s="91"/>
      <c r="G76" s="91"/>
      <c r="H76" s="91"/>
      <c r="I76" s="172"/>
      <c r="N76" s="173" t="s">
        <v>45</v>
      </c>
      <c r="O76" s="53"/>
      <c r="P76" s="53"/>
      <c r="Q76" s="53"/>
      <c r="R76" s="53"/>
      <c r="S76" s="53"/>
      <c r="T76" s="53"/>
      <c r="U76" s="132"/>
    </row>
    <row r="77" spans="1:21" x14ac:dyDescent="0.25">
      <c r="A77" s="509" t="s">
        <v>182</v>
      </c>
      <c r="B77" s="458"/>
      <c r="C77" s="458"/>
      <c r="D77" s="91"/>
      <c r="E77" s="74" t="s">
        <v>4</v>
      </c>
      <c r="F77" s="174">
        <f>'0054'!F77</f>
        <v>0</v>
      </c>
      <c r="G77" s="41" t="s">
        <v>6</v>
      </c>
      <c r="H77" s="167">
        <f>H66</f>
        <v>2.2950000000000002E-3</v>
      </c>
      <c r="I77" s="130">
        <f>ROUND(F77*H77,2)</f>
        <v>0</v>
      </c>
      <c r="N77" s="461" t="s">
        <v>101</v>
      </c>
      <c r="O77" s="461"/>
      <c r="P77" s="461"/>
      <c r="Q77" s="52" t="s">
        <v>4</v>
      </c>
      <c r="R77" s="171">
        <f>F77</f>
        <v>0</v>
      </c>
      <c r="S77" s="43" t="s">
        <v>6</v>
      </c>
      <c r="T77" s="169">
        <f>T66</f>
        <v>5.6599999999999999E-4</v>
      </c>
      <c r="U77" s="125">
        <f>ROUND(R77*T77,0)</f>
        <v>0</v>
      </c>
    </row>
    <row r="78" spans="1:21" x14ac:dyDescent="0.25">
      <c r="A78" s="458" t="s">
        <v>67</v>
      </c>
      <c r="B78" s="458"/>
      <c r="C78" s="458"/>
      <c r="D78" s="91"/>
      <c r="E78" s="74" t="s">
        <v>4</v>
      </c>
      <c r="F78" s="174">
        <f>'0054'!F78</f>
        <v>0</v>
      </c>
      <c r="G78" s="41" t="s">
        <v>6</v>
      </c>
      <c r="H78" s="167">
        <f>H66</f>
        <v>2.2950000000000002E-3</v>
      </c>
      <c r="I78" s="130">
        <f>ROUND(F78*H78,2)</f>
        <v>0</v>
      </c>
      <c r="N78" s="461" t="s">
        <v>67</v>
      </c>
      <c r="O78" s="461"/>
      <c r="P78" s="461"/>
      <c r="Q78" s="52" t="s">
        <v>4</v>
      </c>
      <c r="R78" s="171">
        <f>F78</f>
        <v>0</v>
      </c>
      <c r="S78" s="43" t="s">
        <v>6</v>
      </c>
      <c r="T78" s="169">
        <f>T66</f>
        <v>5.6599999999999999E-4</v>
      </c>
      <c r="U78" s="125">
        <f>ROUND(R78*T78,0)</f>
        <v>0</v>
      </c>
    </row>
    <row r="79" spans="1:21" x14ac:dyDescent="0.25">
      <c r="A79" s="458" t="s">
        <v>88</v>
      </c>
      <c r="B79" s="458"/>
      <c r="C79" s="458"/>
      <c r="D79" s="91"/>
      <c r="E79" s="74" t="s">
        <v>4</v>
      </c>
      <c r="F79" s="174">
        <f>'0054'!F79</f>
        <v>118620773</v>
      </c>
      <c r="G79" s="41" t="s">
        <v>6</v>
      </c>
      <c r="H79" s="167">
        <f>H66</f>
        <v>2.2950000000000002E-3</v>
      </c>
      <c r="I79" s="130">
        <f>ROUND(F79*H79,2)</f>
        <v>272234.67</v>
      </c>
      <c r="N79" s="461" t="s">
        <v>88</v>
      </c>
      <c r="O79" s="461"/>
      <c r="P79" s="461"/>
      <c r="Q79" s="52" t="s">
        <v>4</v>
      </c>
      <c r="R79" s="171">
        <f>F79</f>
        <v>118620773</v>
      </c>
      <c r="S79" s="43" t="s">
        <v>6</v>
      </c>
      <c r="T79" s="169">
        <f>T66</f>
        <v>5.6599999999999999E-4</v>
      </c>
      <c r="U79" s="125">
        <f>ROUND(R79*T79,0)</f>
        <v>67139</v>
      </c>
    </row>
    <row r="80" spans="1:21" x14ac:dyDescent="0.25">
      <c r="A80" s="458" t="s">
        <v>89</v>
      </c>
      <c r="B80" s="458"/>
      <c r="C80" s="458"/>
      <c r="D80" s="91"/>
      <c r="E80" s="74" t="s">
        <v>4</v>
      </c>
      <c r="F80" s="174">
        <f>'0054'!F80</f>
        <v>-391991</v>
      </c>
      <c r="G80" s="41" t="s">
        <v>6</v>
      </c>
      <c r="H80" s="167">
        <f>H66</f>
        <v>2.2950000000000002E-3</v>
      </c>
      <c r="I80" s="130">
        <f>ROUND(F80*H80,2)</f>
        <v>-899.62</v>
      </c>
      <c r="N80" s="461" t="s">
        <v>89</v>
      </c>
      <c r="O80" s="461"/>
      <c r="P80" s="461"/>
      <c r="Q80" s="52" t="s">
        <v>4</v>
      </c>
      <c r="R80" s="168">
        <f>F80</f>
        <v>-391991</v>
      </c>
      <c r="S80" s="43" t="s">
        <v>6</v>
      </c>
      <c r="T80" s="169">
        <f>T66</f>
        <v>5.6599999999999999E-4</v>
      </c>
      <c r="U80" s="125">
        <f>ROUND(R80*T80,0)</f>
        <v>-222</v>
      </c>
    </row>
    <row r="81" spans="1:21" x14ac:dyDescent="0.25">
      <c r="A81" s="458" t="s">
        <v>90</v>
      </c>
      <c r="B81" s="458"/>
      <c r="C81" s="458"/>
      <c r="D81" s="91"/>
      <c r="E81" s="74" t="s">
        <v>4</v>
      </c>
      <c r="F81" s="174">
        <f>'0054'!F81</f>
        <v>698197</v>
      </c>
      <c r="G81" s="41" t="s">
        <v>6</v>
      </c>
      <c r="H81" s="167">
        <f>H66</f>
        <v>2.2950000000000002E-3</v>
      </c>
      <c r="I81" s="130">
        <f>ROUND(F81*H81,2)</f>
        <v>1602.36</v>
      </c>
      <c r="N81" s="461" t="s">
        <v>90</v>
      </c>
      <c r="O81" s="461"/>
      <c r="P81" s="461"/>
      <c r="Q81" s="52" t="s">
        <v>4</v>
      </c>
      <c r="R81" s="171">
        <f>F81</f>
        <v>698197</v>
      </c>
      <c r="S81" s="43" t="s">
        <v>6</v>
      </c>
      <c r="T81" s="169">
        <f>T66</f>
        <v>5.6599999999999999E-4</v>
      </c>
      <c r="U81" s="125">
        <f>ROUND(R81*T81,0)</f>
        <v>395</v>
      </c>
    </row>
    <row r="82" spans="1:21" x14ac:dyDescent="0.25">
      <c r="B82" s="91"/>
      <c r="C82" s="91"/>
      <c r="D82" s="91"/>
      <c r="E82" s="74"/>
      <c r="F82" s="174"/>
      <c r="G82" s="41"/>
      <c r="H82" s="167"/>
      <c r="I82" s="130"/>
      <c r="N82" s="53"/>
      <c r="O82" s="53"/>
      <c r="P82" s="53"/>
      <c r="Q82" s="52"/>
      <c r="R82" s="175"/>
      <c r="S82" s="43"/>
      <c r="T82" s="169"/>
      <c r="U82" s="132"/>
    </row>
    <row r="83" spans="1:21" x14ac:dyDescent="0.25">
      <c r="A83" s="458" t="s">
        <v>112</v>
      </c>
      <c r="B83" s="458"/>
      <c r="C83" s="458"/>
      <c r="D83" s="458"/>
      <c r="E83" s="458"/>
      <c r="F83" s="458"/>
      <c r="G83" s="458"/>
      <c r="H83" s="458"/>
      <c r="I83" s="458"/>
      <c r="N83" s="461" t="s">
        <v>91</v>
      </c>
      <c r="O83" s="461"/>
      <c r="P83" s="461"/>
      <c r="Q83" s="461"/>
      <c r="R83" s="461"/>
      <c r="S83" s="461"/>
      <c r="T83" s="461"/>
      <c r="U83" s="461"/>
    </row>
    <row r="84" spans="1:21" x14ac:dyDescent="0.25">
      <c r="B84" s="91"/>
      <c r="C84" s="496" t="s">
        <v>77</v>
      </c>
      <c r="D84" s="496"/>
      <c r="E84" s="91"/>
      <c r="F84" s="153" t="s">
        <v>38</v>
      </c>
      <c r="G84" s="91"/>
      <c r="H84" s="91"/>
      <c r="I84" s="91"/>
      <c r="N84" s="53"/>
      <c r="O84" s="53"/>
      <c r="P84" s="53"/>
      <c r="Q84" s="53"/>
      <c r="R84" s="53"/>
      <c r="S84" s="53"/>
      <c r="T84" s="53"/>
      <c r="U84" s="53"/>
    </row>
    <row r="85" spans="1:21" x14ac:dyDescent="0.25">
      <c r="A85" s="4"/>
      <c r="B85" s="176"/>
      <c r="C85" s="481" t="s">
        <v>184</v>
      </c>
      <c r="D85" s="481"/>
      <c r="E85" s="177" t="s">
        <v>190</v>
      </c>
      <c r="F85" s="178" t="s">
        <v>189</v>
      </c>
      <c r="G85" s="179"/>
      <c r="H85" s="179"/>
      <c r="I85" s="179"/>
      <c r="N85" s="497" t="s">
        <v>49</v>
      </c>
      <c r="O85" s="497"/>
      <c r="P85" s="498" t="s">
        <v>157</v>
      </c>
      <c r="Q85" s="498"/>
      <c r="R85" s="499" t="s">
        <v>41</v>
      </c>
      <c r="S85" s="499"/>
      <c r="T85" s="499"/>
      <c r="U85" s="499"/>
    </row>
    <row r="86" spans="1:21" x14ac:dyDescent="0.25">
      <c r="A86" s="55"/>
      <c r="B86" s="67" t="s">
        <v>188</v>
      </c>
      <c r="C86" s="494">
        <f>H13+H14+H19+H22+H25</f>
        <v>272</v>
      </c>
      <c r="D86" s="494"/>
      <c r="E86" s="56">
        <f>H8</f>
        <v>1.0319</v>
      </c>
      <c r="F86" s="346">
        <f>'0054'!F86</f>
        <v>1313.27</v>
      </c>
      <c r="G86" s="200" t="s">
        <v>13</v>
      </c>
      <c r="H86" s="130">
        <f>ROUND(C86*E86*F86,2)</f>
        <v>368604.42</v>
      </c>
      <c r="I86" s="134"/>
      <c r="N86" s="59" t="s">
        <v>22</v>
      </c>
      <c r="O86" s="60">
        <f>T13+T14+T19+T22+T25</f>
        <v>67.98</v>
      </c>
      <c r="P86" s="495">
        <f>T8</f>
        <v>1.0319</v>
      </c>
      <c r="Q86" s="495"/>
      <c r="R86" s="61">
        <f>F86</f>
        <v>1313.27</v>
      </c>
      <c r="S86" s="62" t="s">
        <v>13</v>
      </c>
      <c r="T86" s="171">
        <f>ROUND(O86*P86*R86,0)</f>
        <v>92124</v>
      </c>
      <c r="U86" s="131"/>
    </row>
    <row r="87" spans="1:21" x14ac:dyDescent="0.25">
      <c r="A87" s="63"/>
      <c r="B87" s="63" t="s">
        <v>187</v>
      </c>
      <c r="C87" s="494">
        <f>H15+H16+H20+H23+H26</f>
        <v>198.36160000000001</v>
      </c>
      <c r="D87" s="494"/>
      <c r="E87" s="56">
        <f>H8</f>
        <v>1.0319</v>
      </c>
      <c r="F87" s="346">
        <f>'0054'!F87</f>
        <v>895.79</v>
      </c>
      <c r="G87" s="200" t="s">
        <v>13</v>
      </c>
      <c r="H87" s="130">
        <f>ROUND(C87*E87*F87,2)</f>
        <v>183358.66</v>
      </c>
      <c r="I87" s="64"/>
      <c r="N87" s="65" t="s">
        <v>14</v>
      </c>
      <c r="O87" s="60">
        <f>T15+T16+T20+T23+T26</f>
        <v>48.099999999999994</v>
      </c>
      <c r="P87" s="495">
        <f>T8</f>
        <v>1.0319</v>
      </c>
      <c r="Q87" s="495"/>
      <c r="R87" s="61">
        <f>F87</f>
        <v>895.79</v>
      </c>
      <c r="S87" s="62" t="s">
        <v>13</v>
      </c>
      <c r="T87" s="171">
        <f>ROUND(O87*P87*R87,0)</f>
        <v>44462</v>
      </c>
      <c r="U87" s="66"/>
    </row>
    <row r="88" spans="1:21" ht="16.5" thickBot="1" x14ac:dyDescent="0.3">
      <c r="A88" s="67"/>
      <c r="B88" s="67" t="s">
        <v>186</v>
      </c>
      <c r="C88" s="494">
        <f>H17+H18+H21+H24+H27+H28</f>
        <v>0</v>
      </c>
      <c r="D88" s="494"/>
      <c r="E88" s="56">
        <f>H8</f>
        <v>1.0319</v>
      </c>
      <c r="F88" s="346">
        <f>'0054'!F88</f>
        <v>897.95</v>
      </c>
      <c r="G88" s="200" t="s">
        <v>13</v>
      </c>
      <c r="H88" s="123">
        <f>ROUND(C88*E88*F88,2)</f>
        <v>0</v>
      </c>
      <c r="I88" s="64"/>
      <c r="N88" s="68" t="s">
        <v>15</v>
      </c>
      <c r="O88" s="69">
        <f>T17+T18+T21+T24+T27+T28</f>
        <v>0</v>
      </c>
      <c r="P88" s="495">
        <f>T8</f>
        <v>1.0319</v>
      </c>
      <c r="Q88" s="495"/>
      <c r="R88" s="61">
        <f>F88</f>
        <v>897.95</v>
      </c>
      <c r="S88" s="62" t="s">
        <v>13</v>
      </c>
      <c r="T88" s="171">
        <f>ROUND(O88*P88*R88,0)</f>
        <v>0</v>
      </c>
      <c r="U88" s="66"/>
    </row>
    <row r="89" spans="1:21" ht="16.5" thickBot="1" x14ac:dyDescent="0.3">
      <c r="A89" s="70"/>
      <c r="B89" s="180" t="s">
        <v>185</v>
      </c>
      <c r="C89" s="487">
        <f>SUM(C86:C88)</f>
        <v>470.36160000000001</v>
      </c>
      <c r="D89" s="487"/>
      <c r="E89" s="181"/>
      <c r="F89" s="181"/>
      <c r="G89" s="181"/>
      <c r="H89" s="182" t="s">
        <v>183</v>
      </c>
      <c r="I89" s="130">
        <f>IF(A1=75,0,H88+H87+H86)</f>
        <v>551963.07999999996</v>
      </c>
      <c r="N89" s="73" t="s">
        <v>158</v>
      </c>
      <c r="O89" s="72">
        <f>SUM(O86:O88)</f>
        <v>116.08</v>
      </c>
      <c r="P89" s="488" t="s">
        <v>18</v>
      </c>
      <c r="Q89" s="489"/>
      <c r="R89" s="489"/>
      <c r="S89" s="489"/>
      <c r="T89" s="489"/>
      <c r="U89" s="125">
        <f>IF(N1=75,0,T88+T87+T86)</f>
        <v>136586</v>
      </c>
    </row>
    <row r="90" spans="1:21" ht="16.5" thickTop="1" x14ac:dyDescent="0.25">
      <c r="A90" s="490" t="s">
        <v>107</v>
      </c>
      <c r="B90" s="490"/>
      <c r="C90" s="490"/>
      <c r="D90" s="490"/>
      <c r="E90" s="490"/>
      <c r="F90" s="490"/>
      <c r="G90" s="490"/>
      <c r="H90" s="490"/>
      <c r="I90" s="490"/>
      <c r="N90" s="491" t="s">
        <v>107</v>
      </c>
      <c r="O90" s="491"/>
      <c r="P90" s="491"/>
      <c r="Q90" s="491"/>
      <c r="R90" s="491"/>
      <c r="S90" s="491"/>
      <c r="T90" s="491"/>
      <c r="U90" s="491"/>
    </row>
    <row r="91" spans="1:21" x14ac:dyDescent="0.25">
      <c r="A91" s="183"/>
      <c r="B91" s="183"/>
      <c r="C91" s="183"/>
      <c r="D91" s="183"/>
      <c r="E91" s="183"/>
      <c r="F91" s="183"/>
      <c r="G91" s="183"/>
      <c r="H91" s="183"/>
      <c r="I91" s="183"/>
      <c r="N91" s="184"/>
      <c r="O91" s="184"/>
      <c r="P91" s="184"/>
      <c r="Q91" s="184"/>
      <c r="R91" s="184"/>
      <c r="S91" s="184"/>
      <c r="T91" s="184"/>
      <c r="U91" s="184"/>
    </row>
    <row r="92" spans="1:21" x14ac:dyDescent="0.25">
      <c r="A92" s="4" t="s">
        <v>92</v>
      </c>
      <c r="C92" s="74"/>
      <c r="D92" s="91"/>
      <c r="E92" s="74" t="s">
        <v>46</v>
      </c>
      <c r="F92" s="492"/>
      <c r="G92" s="492"/>
      <c r="H92" s="492"/>
      <c r="I92" s="492"/>
      <c r="N92" s="461" t="s">
        <v>92</v>
      </c>
      <c r="O92" s="461"/>
      <c r="P92" s="461"/>
      <c r="Q92" s="493" t="s">
        <v>46</v>
      </c>
      <c r="R92" s="493"/>
      <c r="S92" s="493"/>
      <c r="T92" s="493"/>
      <c r="U92" s="132"/>
    </row>
    <row r="93" spans="1:21" x14ac:dyDescent="0.25">
      <c r="B93" s="91"/>
      <c r="C93" s="117" t="s">
        <v>162</v>
      </c>
      <c r="D93" s="117" t="s">
        <v>163</v>
      </c>
      <c r="E93" s="118" t="s">
        <v>191</v>
      </c>
      <c r="F93" s="74"/>
      <c r="G93" s="74"/>
      <c r="H93" s="74"/>
      <c r="I93" s="74"/>
      <c r="N93" s="53"/>
      <c r="O93" s="53"/>
      <c r="P93" s="53"/>
      <c r="Q93" s="185"/>
      <c r="R93" s="185"/>
      <c r="S93" s="185"/>
      <c r="T93" s="185"/>
      <c r="U93" s="132"/>
    </row>
    <row r="94" spans="1:21" x14ac:dyDescent="0.25">
      <c r="B94" s="91"/>
      <c r="C94" s="119" t="s">
        <v>2</v>
      </c>
      <c r="D94" s="119" t="s">
        <v>2</v>
      </c>
      <c r="E94" s="119" t="s">
        <v>2</v>
      </c>
      <c r="F94" s="74"/>
      <c r="G94" s="74"/>
      <c r="H94" s="74"/>
      <c r="I94" s="74"/>
      <c r="N94" s="53"/>
      <c r="O94" s="53"/>
      <c r="P94" s="53"/>
      <c r="Q94" s="185"/>
      <c r="R94" s="185"/>
      <c r="S94" s="185"/>
      <c r="T94" s="185"/>
      <c r="U94" s="132"/>
    </row>
    <row r="95" spans="1:21" x14ac:dyDescent="0.25">
      <c r="A95" s="465" t="s">
        <v>69</v>
      </c>
      <c r="B95" s="465"/>
      <c r="C95" s="206">
        <v>0</v>
      </c>
      <c r="D95" s="206">
        <v>0</v>
      </c>
      <c r="E95" s="159">
        <f>AVERAGE(C95:D95)</f>
        <v>0</v>
      </c>
      <c r="F95" s="186" t="s">
        <v>40</v>
      </c>
      <c r="G95" s="189">
        <f>'0054'!G95</f>
        <v>371</v>
      </c>
      <c r="I95" s="130">
        <f>ROUND(G95*E95,2)</f>
        <v>0</v>
      </c>
      <c r="N95" s="486" t="s">
        <v>69</v>
      </c>
      <c r="O95" s="486"/>
      <c r="P95" s="485">
        <f>IF(H115=1,E95,0)</f>
        <v>0</v>
      </c>
      <c r="Q95" s="485"/>
      <c r="R95" s="485"/>
      <c r="S95" s="111" t="s">
        <v>40</v>
      </c>
      <c r="T95" s="76">
        <f>G95</f>
        <v>371</v>
      </c>
      <c r="U95" s="125">
        <f>ROUND(T95*P95,0)</f>
        <v>0</v>
      </c>
    </row>
    <row r="96" spans="1:21" x14ac:dyDescent="0.25">
      <c r="A96" s="465" t="s">
        <v>87</v>
      </c>
      <c r="B96" s="465"/>
      <c r="C96" s="206">
        <v>0</v>
      </c>
      <c r="D96" s="206">
        <v>0</v>
      </c>
      <c r="E96" s="159">
        <f>AVERAGE(C96:D96)</f>
        <v>0</v>
      </c>
      <c r="F96" s="186" t="s">
        <v>40</v>
      </c>
      <c r="G96" s="189">
        <f>'0054'!G96</f>
        <v>1391</v>
      </c>
      <c r="I96" s="130">
        <f>ROUND(G96*E96,2)</f>
        <v>0</v>
      </c>
      <c r="N96" s="486" t="s">
        <v>87</v>
      </c>
      <c r="O96" s="486"/>
      <c r="P96" s="470"/>
      <c r="Q96" s="470"/>
      <c r="R96" s="470"/>
      <c r="S96" s="111" t="s">
        <v>40</v>
      </c>
      <c r="T96" s="76">
        <f>G96</f>
        <v>1391</v>
      </c>
      <c r="U96" s="125">
        <f>ROUND(T96*P96,0)</f>
        <v>0</v>
      </c>
    </row>
    <row r="97" spans="1:21" x14ac:dyDescent="0.25">
      <c r="A97" s="187"/>
      <c r="B97" s="187"/>
      <c r="C97" s="94"/>
      <c r="D97" s="94"/>
      <c r="E97" s="94"/>
      <c r="F97" s="94"/>
      <c r="G97" s="188"/>
      <c r="H97" s="189"/>
      <c r="I97" s="130"/>
      <c r="N97" s="190"/>
      <c r="O97" s="190"/>
      <c r="P97" s="191"/>
      <c r="Q97" s="191"/>
      <c r="R97" s="191"/>
      <c r="S97" s="111"/>
      <c r="T97" s="76"/>
      <c r="U97" s="132"/>
    </row>
    <row r="98" spans="1:21" x14ac:dyDescent="0.25">
      <c r="A98" s="187"/>
      <c r="B98" s="187"/>
      <c r="C98" s="94"/>
      <c r="D98" s="94"/>
      <c r="E98" s="94"/>
      <c r="F98" s="94"/>
      <c r="G98" s="188"/>
      <c r="H98" s="189"/>
      <c r="I98" s="130"/>
      <c r="N98" s="190"/>
      <c r="O98" s="190"/>
      <c r="P98" s="191"/>
      <c r="Q98" s="191"/>
      <c r="R98" s="191"/>
      <c r="S98" s="111"/>
      <c r="T98" s="76"/>
      <c r="U98" s="132"/>
    </row>
    <row r="99" spans="1:21" hidden="1" x14ac:dyDescent="0.25">
      <c r="A99" s="458" t="s">
        <v>131</v>
      </c>
      <c r="B99" s="458"/>
      <c r="C99" s="458"/>
      <c r="D99" s="91"/>
      <c r="E99" s="54" t="s">
        <v>132</v>
      </c>
      <c r="F99" s="496"/>
      <c r="G99" s="496"/>
      <c r="H99" s="496"/>
      <c r="I99" s="496"/>
      <c r="N99" s="461" t="s">
        <v>106</v>
      </c>
      <c r="O99" s="461"/>
      <c r="P99" s="461"/>
      <c r="Q99" s="461"/>
      <c r="R99" s="461"/>
      <c r="S99" s="461"/>
      <c r="T99" s="461"/>
      <c r="U99" s="461"/>
    </row>
    <row r="100" spans="1:21" hidden="1" x14ac:dyDescent="0.25">
      <c r="B100" s="91"/>
      <c r="C100" s="481" t="s">
        <v>108</v>
      </c>
      <c r="D100" s="481"/>
      <c r="E100" s="481"/>
      <c r="F100" s="54"/>
      <c r="G100" s="54"/>
      <c r="H100" s="200" t="s">
        <v>192</v>
      </c>
      <c r="I100" s="54"/>
      <c r="N100" s="53"/>
      <c r="O100" s="53"/>
      <c r="P100" s="53"/>
      <c r="Q100" s="53"/>
      <c r="R100" s="53"/>
      <c r="S100" s="53"/>
      <c r="T100" s="53"/>
      <c r="U100" s="53"/>
    </row>
    <row r="101" spans="1:21" hidden="1" x14ac:dyDescent="0.25">
      <c r="B101" s="91"/>
      <c r="C101" s="117" t="s">
        <v>162</v>
      </c>
      <c r="D101" s="117" t="s">
        <v>163</v>
      </c>
      <c r="E101" s="199" t="s">
        <v>8</v>
      </c>
      <c r="F101" s="577" t="s">
        <v>193</v>
      </c>
      <c r="G101" s="472"/>
      <c r="H101" s="41" t="s">
        <v>39</v>
      </c>
      <c r="I101" s="54"/>
      <c r="N101" s="53"/>
      <c r="O101" s="53"/>
      <c r="P101" s="53"/>
      <c r="Q101" s="53"/>
      <c r="R101" s="53"/>
      <c r="S101" s="53"/>
      <c r="T101" s="53"/>
      <c r="U101" s="53"/>
    </row>
    <row r="102" spans="1:21" hidden="1" x14ac:dyDescent="0.25">
      <c r="A102" s="481" t="s">
        <v>113</v>
      </c>
      <c r="B102" s="481"/>
      <c r="C102" s="119" t="s">
        <v>2</v>
      </c>
      <c r="D102" s="119" t="s">
        <v>2</v>
      </c>
      <c r="E102" s="77" t="s">
        <v>2</v>
      </c>
      <c r="F102" s="481" t="s">
        <v>38</v>
      </c>
      <c r="G102" s="481"/>
      <c r="H102" s="77" t="s">
        <v>38</v>
      </c>
      <c r="I102" s="77" t="s">
        <v>8</v>
      </c>
      <c r="N102" s="471" t="s">
        <v>70</v>
      </c>
      <c r="O102" s="471"/>
      <c r="P102" s="485" t="s">
        <v>108</v>
      </c>
      <c r="Q102" s="485"/>
      <c r="R102" s="471" t="s">
        <v>71</v>
      </c>
      <c r="S102" s="471"/>
      <c r="T102" s="78" t="s">
        <v>72</v>
      </c>
      <c r="U102" s="78" t="s">
        <v>8</v>
      </c>
    </row>
    <row r="103" spans="1:21" hidden="1" x14ac:dyDescent="0.25">
      <c r="A103" s="474" t="s">
        <v>73</v>
      </c>
      <c r="B103" s="474"/>
      <c r="C103" s="204">
        <v>0</v>
      </c>
      <c r="D103" s="204">
        <v>0</v>
      </c>
      <c r="E103" s="276">
        <f>IF(D$59=0,C103*2,C103+D103)</f>
        <v>0</v>
      </c>
      <c r="F103" s="475">
        <v>0</v>
      </c>
      <c r="G103" s="475"/>
      <c r="H103" s="349">
        <f>IF(C103=0,0,125)</f>
        <v>0</v>
      </c>
      <c r="I103" s="130">
        <f>ROUND((H103+F103)*E103,2)</f>
        <v>0</v>
      </c>
      <c r="N103" s="476" t="s">
        <v>73</v>
      </c>
      <c r="O103" s="476"/>
      <c r="P103" s="470">
        <f>IF(H$115=1,C103,0)</f>
        <v>0</v>
      </c>
      <c r="Q103" s="470"/>
      <c r="R103" s="477">
        <f>F103</f>
        <v>0</v>
      </c>
      <c r="S103" s="477"/>
      <c r="T103" s="80">
        <f>H103</f>
        <v>0</v>
      </c>
      <c r="U103" s="125">
        <f>ROUND((T103+R103)*P103,0)</f>
        <v>0</v>
      </c>
    </row>
    <row r="104" spans="1:21" hidden="1" x14ac:dyDescent="0.25">
      <c r="A104" s="450" t="s">
        <v>74</v>
      </c>
      <c r="B104" s="450"/>
      <c r="C104" s="206">
        <v>0</v>
      </c>
      <c r="D104" s="206">
        <v>0</v>
      </c>
      <c r="E104" s="159">
        <f>IF(D$59=0,C104*2,C104+D104)</f>
        <v>0</v>
      </c>
      <c r="F104" s="572">
        <f>ROUND(F103/2,2)</f>
        <v>0</v>
      </c>
      <c r="G104" s="572"/>
      <c r="H104" s="350">
        <f>IF(C104=0,0,62.5)</f>
        <v>0</v>
      </c>
      <c r="I104" s="130">
        <f>ROUND((H104+F104)*E104,2)</f>
        <v>0</v>
      </c>
      <c r="N104" s="476" t="s">
        <v>74</v>
      </c>
      <c r="O104" s="476"/>
      <c r="P104" s="470">
        <f>IF(H$115=1,C104,0)</f>
        <v>0</v>
      </c>
      <c r="Q104" s="470"/>
      <c r="R104" s="479">
        <f>ROUND(R103/2,2)</f>
        <v>0</v>
      </c>
      <c r="S104" s="479"/>
      <c r="T104" s="82">
        <f>H104</f>
        <v>0</v>
      </c>
      <c r="U104" s="125">
        <f>ROUND((T104+R104)*P104,0)</f>
        <v>0</v>
      </c>
    </row>
    <row r="105" spans="1:21" ht="16.5" hidden="1" thickBot="1" x14ac:dyDescent="0.3">
      <c r="A105" s="450" t="s">
        <v>75</v>
      </c>
      <c r="B105" s="450"/>
      <c r="C105" s="206">
        <v>0</v>
      </c>
      <c r="D105" s="206">
        <v>0</v>
      </c>
      <c r="E105" s="159">
        <f>IF(D$59=0,C105*2,C105+D105)</f>
        <v>0</v>
      </c>
      <c r="F105" s="468"/>
      <c r="G105" s="468"/>
      <c r="H105" s="351">
        <f>IF(H103&gt;0,436,0)</f>
        <v>0</v>
      </c>
      <c r="I105" s="130">
        <f>ROUND(H105*E105,2)</f>
        <v>0</v>
      </c>
      <c r="N105" s="469" t="s">
        <v>75</v>
      </c>
      <c r="O105" s="469"/>
      <c r="P105" s="470">
        <f>IF(H$115=1,C105,0)</f>
        <v>0</v>
      </c>
      <c r="Q105" s="470"/>
      <c r="R105" s="471"/>
      <c r="S105" s="471"/>
      <c r="T105" s="84">
        <f>H105</f>
        <v>0</v>
      </c>
      <c r="U105" s="132">
        <f>ROUND(T105*P105,0)</f>
        <v>0</v>
      </c>
    </row>
    <row r="106" spans="1:21" ht="16.5" hidden="1" thickBot="1" x14ac:dyDescent="0.3">
      <c r="A106" s="472" t="s">
        <v>8</v>
      </c>
      <c r="B106" s="472"/>
      <c r="C106" s="85"/>
      <c r="D106" s="85"/>
      <c r="E106" s="85"/>
      <c r="F106" s="85"/>
      <c r="G106" s="85"/>
      <c r="H106" s="85"/>
      <c r="I106" s="126">
        <f>SUM(I103:I105)</f>
        <v>0</v>
      </c>
      <c r="N106" s="473" t="s">
        <v>8</v>
      </c>
      <c r="O106" s="473"/>
      <c r="P106" s="86"/>
      <c r="Q106" s="86"/>
      <c r="R106" s="86"/>
      <c r="S106" s="86"/>
      <c r="T106" s="86"/>
      <c r="U106" s="87">
        <f>SUM(U103:U105)</f>
        <v>0</v>
      </c>
    </row>
    <row r="107" spans="1:21" hidden="1" x14ac:dyDescent="0.25">
      <c r="A107" s="41"/>
      <c r="B107" s="41"/>
      <c r="C107" s="85"/>
      <c r="D107" s="85"/>
      <c r="E107" s="85"/>
      <c r="F107" s="85"/>
      <c r="G107" s="85"/>
      <c r="H107" s="85"/>
      <c r="I107" s="130"/>
      <c r="N107" s="43"/>
      <c r="O107" s="43"/>
      <c r="P107" s="86"/>
      <c r="Q107" s="86"/>
      <c r="R107" s="86"/>
      <c r="S107" s="86"/>
      <c r="T107" s="86"/>
      <c r="U107" s="201"/>
    </row>
    <row r="108" spans="1:21" x14ac:dyDescent="0.25">
      <c r="A108" s="458" t="s">
        <v>93</v>
      </c>
      <c r="B108" s="458"/>
      <c r="C108" s="458"/>
      <c r="D108" s="91"/>
      <c r="E108" s="89" t="s">
        <v>42</v>
      </c>
      <c r="F108" s="463"/>
      <c r="G108" s="463"/>
      <c r="H108" s="463"/>
      <c r="I108" s="159">
        <v>0</v>
      </c>
      <c r="N108" s="461" t="s">
        <v>93</v>
      </c>
      <c r="O108" s="461"/>
      <c r="P108" s="461"/>
      <c r="Q108" s="462" t="s">
        <v>42</v>
      </c>
      <c r="R108" s="462"/>
      <c r="S108" s="462"/>
      <c r="T108" s="462"/>
      <c r="U108" s="125">
        <f>IF('2791'!$H$115=1,'2791'!U109,0)</f>
        <v>0</v>
      </c>
    </row>
    <row r="109" spans="1:21" x14ac:dyDescent="0.25">
      <c r="A109" s="458" t="s">
        <v>94</v>
      </c>
      <c r="B109" s="458"/>
      <c r="C109" s="458"/>
      <c r="D109" s="91"/>
      <c r="E109" s="467"/>
      <c r="F109" s="467"/>
      <c r="G109" s="467"/>
      <c r="H109" s="467"/>
      <c r="I109" s="159">
        <v>0</v>
      </c>
      <c r="N109" s="461" t="s">
        <v>94</v>
      </c>
      <c r="O109" s="461"/>
      <c r="P109" s="461"/>
      <c r="Q109" s="462" t="s">
        <v>47</v>
      </c>
      <c r="R109" s="462"/>
      <c r="S109" s="462"/>
      <c r="T109" s="462"/>
      <c r="U109" s="125">
        <f>IF('2791'!$H$115=1,'2791'!U110,0)</f>
        <v>0</v>
      </c>
    </row>
    <row r="110" spans="1:21" x14ac:dyDescent="0.25">
      <c r="A110" s="90" t="s">
        <v>122</v>
      </c>
      <c r="B110" s="91"/>
      <c r="C110" s="91"/>
      <c r="D110" s="91"/>
      <c r="E110" s="192"/>
      <c r="F110" s="192"/>
      <c r="G110" s="192"/>
      <c r="H110" s="192"/>
      <c r="I110" s="219"/>
      <c r="N110" s="461" t="s">
        <v>95</v>
      </c>
      <c r="O110" s="461"/>
      <c r="P110" s="461"/>
      <c r="Q110" s="462" t="s">
        <v>48</v>
      </c>
      <c r="R110" s="462"/>
      <c r="S110" s="462"/>
      <c r="T110" s="462"/>
      <c r="U110" s="125">
        <f>IF('2791'!$H$115=1,'2791'!U113,0)</f>
        <v>0</v>
      </c>
    </row>
    <row r="111" spans="1:21" ht="16.5" thickBot="1" x14ac:dyDescent="0.3">
      <c r="A111" s="458" t="s">
        <v>95</v>
      </c>
      <c r="B111" s="458"/>
      <c r="C111" s="458"/>
      <c r="D111" s="91"/>
      <c r="E111" s="89" t="s">
        <v>47</v>
      </c>
      <c r="F111" s="463"/>
      <c r="G111" s="463"/>
      <c r="H111" s="463"/>
      <c r="I111" s="220">
        <v>0</v>
      </c>
      <c r="N111" s="464" t="s">
        <v>43</v>
      </c>
      <c r="O111" s="464"/>
      <c r="P111" s="464"/>
      <c r="Q111" s="464"/>
      <c r="R111" s="464"/>
      <c r="S111" s="464"/>
      <c r="T111" s="464"/>
      <c r="U111" s="193">
        <f>SUM(U109,U108,U106,U95,U89,U75,U74,U73,U72,U71,U70,U68,U59,U45,U77,U78,U79,U80,U81,U110)</f>
        <v>737137</v>
      </c>
    </row>
    <row r="112" spans="1:21" ht="16.5" thickTop="1" x14ac:dyDescent="0.25">
      <c r="B112" s="91"/>
      <c r="C112" s="91"/>
      <c r="D112" s="91"/>
      <c r="E112" s="89"/>
      <c r="F112" s="89"/>
      <c r="G112" s="89"/>
      <c r="H112" s="89"/>
      <c r="I112" s="159"/>
      <c r="N112" s="59"/>
      <c r="O112" s="59"/>
      <c r="P112" s="59"/>
      <c r="Q112" s="59"/>
      <c r="R112" s="59"/>
      <c r="S112" s="59"/>
      <c r="T112" s="59"/>
      <c r="U112" s="201"/>
    </row>
    <row r="113" spans="1:21" x14ac:dyDescent="0.25">
      <c r="A113" s="465" t="s">
        <v>8</v>
      </c>
      <c r="B113" s="465"/>
      <c r="C113" s="465"/>
      <c r="D113" s="465"/>
      <c r="E113" s="465"/>
      <c r="F113" s="465"/>
      <c r="G113" s="465"/>
      <c r="H113" s="465"/>
      <c r="I113" s="130">
        <f>SUM(I111,I109,I108,I106,I96,I95,I89,I81,I80,I79,I78,I77,I75,I74,I73,I72,I71,I70,I68,I59,I45)</f>
        <v>2883834.77</v>
      </c>
      <c r="N113" s="466"/>
      <c r="O113" s="466"/>
      <c r="P113" s="466"/>
      <c r="Q113" s="466"/>
      <c r="R113" s="466"/>
      <c r="S113" s="466"/>
      <c r="T113" s="466"/>
      <c r="U113" s="466"/>
    </row>
    <row r="114" spans="1:21" x14ac:dyDescent="0.25">
      <c r="A114" s="458" t="s">
        <v>121</v>
      </c>
      <c r="B114" s="458"/>
      <c r="C114" s="458"/>
      <c r="D114" s="458"/>
      <c r="E114" s="458"/>
      <c r="F114" s="458"/>
      <c r="G114" s="458"/>
      <c r="H114" s="91" t="s">
        <v>48</v>
      </c>
      <c r="I114" s="195"/>
      <c r="N114" s="459" t="s">
        <v>7</v>
      </c>
      <c r="O114" s="459"/>
      <c r="P114" s="459"/>
      <c r="Q114" s="459"/>
      <c r="R114" s="459"/>
      <c r="S114" s="459"/>
      <c r="T114" s="459"/>
      <c r="U114" s="459"/>
    </row>
    <row r="115" spans="1:21" x14ac:dyDescent="0.25">
      <c r="A115" s="458" t="s">
        <v>116</v>
      </c>
      <c r="B115" s="458"/>
      <c r="C115" s="458"/>
      <c r="D115" s="458"/>
      <c r="E115" s="458"/>
      <c r="F115" s="458"/>
      <c r="G115" s="458"/>
      <c r="H115" s="92">
        <f>IF(E29=0,"",IF((E14+E16+SUM(E18:E24))/E29&gt;0.75,1,""))</f>
        <v>1</v>
      </c>
      <c r="I115" s="159">
        <f>U111</f>
        <v>737137</v>
      </c>
      <c r="N115" s="93" t="s">
        <v>144</v>
      </c>
      <c r="O115" s="93"/>
      <c r="P115" s="93"/>
      <c r="Q115" s="93"/>
      <c r="R115" s="93"/>
      <c r="S115" s="93"/>
      <c r="T115" s="93"/>
      <c r="U115" s="93"/>
    </row>
    <row r="116" spans="1:21" x14ac:dyDescent="0.25">
      <c r="B116" s="91"/>
      <c r="C116" s="91"/>
      <c r="D116" s="91"/>
      <c r="E116" s="91"/>
      <c r="F116" s="91"/>
      <c r="G116" s="91"/>
      <c r="H116" s="94"/>
      <c r="I116" s="130"/>
      <c r="N116" s="95" t="s">
        <v>145</v>
      </c>
      <c r="O116" s="93"/>
      <c r="P116" s="93"/>
      <c r="Q116" s="93"/>
      <c r="R116" s="93"/>
      <c r="S116" s="93"/>
      <c r="T116" s="93"/>
      <c r="U116" s="93"/>
    </row>
    <row r="117" spans="1:21" x14ac:dyDescent="0.25">
      <c r="A117" s="4" t="s">
        <v>138</v>
      </c>
      <c r="B117" s="91"/>
      <c r="C117" s="91"/>
      <c r="D117" s="91"/>
      <c r="E117" s="91"/>
      <c r="F117" s="91"/>
      <c r="G117" s="91"/>
      <c r="H117" s="202">
        <f>IF(H115=1,I115,I113)</f>
        <v>737137</v>
      </c>
      <c r="I117" s="123">
        <f>IF(E29=0,0,IF(E29&gt;250,-(((250/E29)*H117)*IF(J117="H",0.02,0.05)),IF(J117="H",-0.02*H117,-0.05*H117)))</f>
        <v>-36856.85</v>
      </c>
      <c r="N117" s="97"/>
      <c r="O117" s="97"/>
      <c r="P117" s="97"/>
      <c r="Q117" s="97"/>
      <c r="R117" s="97"/>
      <c r="S117" s="97"/>
      <c r="T117" s="97"/>
      <c r="U117" s="97"/>
    </row>
    <row r="118" spans="1:21" x14ac:dyDescent="0.25">
      <c r="B118" s="91"/>
      <c r="C118" s="91"/>
      <c r="D118" s="91"/>
      <c r="E118" s="91"/>
      <c r="F118" s="91"/>
      <c r="G118" s="91"/>
      <c r="H118" s="94"/>
      <c r="I118" s="130"/>
      <c r="N118" s="97"/>
      <c r="O118" s="97"/>
      <c r="P118" s="97"/>
      <c r="Q118" s="97"/>
      <c r="R118" s="97"/>
      <c r="S118" s="97"/>
      <c r="T118" s="97"/>
      <c r="U118" s="97"/>
    </row>
    <row r="119" spans="1:21" x14ac:dyDescent="0.25">
      <c r="A119" s="4" t="s">
        <v>139</v>
      </c>
      <c r="B119" s="91"/>
      <c r="C119" s="91"/>
      <c r="D119" s="91"/>
      <c r="E119" s="91"/>
      <c r="F119" s="91"/>
      <c r="G119" s="91"/>
      <c r="H119" s="94"/>
      <c r="I119" s="130">
        <f>I113+I117</f>
        <v>2846977.92</v>
      </c>
      <c r="N119" s="97"/>
      <c r="O119" s="97"/>
      <c r="P119" s="97"/>
      <c r="Q119" s="97"/>
      <c r="R119" s="97"/>
      <c r="S119" s="97"/>
      <c r="T119" s="97"/>
      <c r="U119" s="97"/>
    </row>
    <row r="120" spans="1:21" x14ac:dyDescent="0.25">
      <c r="B120" s="91"/>
      <c r="C120" s="91"/>
      <c r="D120" s="91"/>
      <c r="E120" s="91"/>
      <c r="F120" s="91"/>
      <c r="G120" s="91"/>
      <c r="H120" s="94"/>
      <c r="I120" s="130"/>
      <c r="N120" s="97"/>
      <c r="O120" s="97"/>
      <c r="P120" s="97"/>
      <c r="Q120" s="97"/>
      <c r="R120" s="97"/>
      <c r="S120" s="97"/>
      <c r="T120" s="97"/>
      <c r="U120" s="97"/>
    </row>
    <row r="121" spans="1:21" x14ac:dyDescent="0.25">
      <c r="A121" s="106" t="s">
        <v>140</v>
      </c>
      <c r="B121" s="91"/>
      <c r="C121" s="203">
        <f>'0054'!C121</f>
        <v>2</v>
      </c>
      <c r="D121" s="91"/>
      <c r="E121" s="4" t="s">
        <v>141</v>
      </c>
      <c r="F121" s="91"/>
      <c r="G121" s="91"/>
      <c r="H121" s="94"/>
      <c r="I121" s="130">
        <f>ROUND(I119/12*C121,2)</f>
        <v>474496.32</v>
      </c>
      <c r="N121" s="97"/>
      <c r="O121" s="97"/>
      <c r="P121" s="97"/>
      <c r="Q121" s="97"/>
      <c r="R121" s="97"/>
      <c r="S121" s="97"/>
      <c r="T121" s="97"/>
      <c r="U121" s="97"/>
    </row>
    <row r="122" spans="1:21" x14ac:dyDescent="0.25">
      <c r="B122" s="91"/>
      <c r="C122" s="91"/>
      <c r="D122" s="91"/>
      <c r="E122" s="91"/>
      <c r="F122" s="91"/>
      <c r="G122" s="91"/>
      <c r="H122" s="94"/>
      <c r="I122" s="130"/>
      <c r="N122" s="97"/>
      <c r="O122" s="97"/>
      <c r="P122" s="97"/>
      <c r="Q122" s="97"/>
      <c r="R122" s="97"/>
      <c r="S122" s="97"/>
      <c r="T122" s="97"/>
      <c r="U122" s="97"/>
    </row>
    <row r="123" spans="1:21" x14ac:dyDescent="0.25">
      <c r="A123" s="4" t="s">
        <v>142</v>
      </c>
      <c r="B123" s="91"/>
      <c r="C123" s="91"/>
      <c r="D123" s="91"/>
      <c r="E123" s="91"/>
      <c r="F123" s="91"/>
      <c r="G123" s="91"/>
      <c r="H123" s="94"/>
      <c r="I123" s="123">
        <v>-237248.16</v>
      </c>
      <c r="N123" s="97"/>
      <c r="O123" s="97"/>
      <c r="P123" s="97"/>
      <c r="Q123" s="97"/>
      <c r="R123" s="97"/>
      <c r="S123" s="97"/>
      <c r="T123" s="97"/>
      <c r="U123" s="97"/>
    </row>
    <row r="124" spans="1:21" x14ac:dyDescent="0.25">
      <c r="B124" s="91"/>
      <c r="C124" s="91"/>
      <c r="D124" s="91"/>
      <c r="E124" s="91"/>
      <c r="F124" s="91"/>
      <c r="G124" s="91"/>
      <c r="H124" s="94"/>
      <c r="I124" s="130"/>
      <c r="N124" s="97"/>
      <c r="O124" s="97"/>
      <c r="P124" s="97"/>
      <c r="Q124" s="97"/>
      <c r="R124" s="97"/>
      <c r="S124" s="97"/>
      <c r="T124" s="97"/>
      <c r="U124" s="97"/>
    </row>
    <row r="125" spans="1:21" ht="16.5" thickBot="1" x14ac:dyDescent="0.3">
      <c r="A125" s="4" t="s">
        <v>143</v>
      </c>
      <c r="B125" s="91"/>
      <c r="C125" s="91"/>
      <c r="D125" s="91"/>
      <c r="E125" s="91"/>
      <c r="F125" s="91"/>
      <c r="G125" s="91"/>
      <c r="H125" s="94"/>
      <c r="I125" s="222">
        <f>I121+I123</f>
        <v>237248.16</v>
      </c>
      <c r="N125" s="97"/>
      <c r="O125" s="97"/>
      <c r="P125" s="97"/>
      <c r="Q125" s="97"/>
      <c r="R125" s="97"/>
      <c r="S125" s="97"/>
      <c r="T125" s="97"/>
      <c r="U125" s="97"/>
    </row>
    <row r="126" spans="1:21" ht="16.5" thickTop="1" x14ac:dyDescent="0.25">
      <c r="B126" s="91"/>
      <c r="C126" s="91"/>
      <c r="D126" s="91"/>
      <c r="E126" s="91"/>
      <c r="F126" s="91"/>
      <c r="G126" s="91"/>
      <c r="H126" s="94"/>
      <c r="I126" s="130"/>
      <c r="N126" s="97"/>
      <c r="O126" s="97"/>
      <c r="P126" s="97"/>
      <c r="Q126" s="97"/>
      <c r="R126" s="97"/>
      <c r="S126" s="97"/>
      <c r="T126" s="97"/>
      <c r="U126" s="97"/>
    </row>
    <row r="127" spans="1:21" ht="16.5" thickBot="1" x14ac:dyDescent="0.3">
      <c r="A127" s="4" t="s">
        <v>159</v>
      </c>
      <c r="B127" s="91"/>
      <c r="C127" s="91"/>
      <c r="D127" s="91"/>
      <c r="E127" s="91"/>
      <c r="F127" s="91"/>
      <c r="G127" s="91"/>
      <c r="H127" s="94"/>
      <c r="I127" s="194">
        <f>IF(J117="H",(H117*0.02)+I117,(H117*0.05)+I117)</f>
        <v>0</v>
      </c>
      <c r="N127" s="97"/>
      <c r="O127" s="97"/>
      <c r="P127" s="97"/>
      <c r="Q127" s="97"/>
      <c r="R127" s="97"/>
      <c r="S127" s="97"/>
      <c r="T127" s="97"/>
      <c r="U127" s="97"/>
    </row>
    <row r="128" spans="1:21" ht="16.5" thickTop="1" x14ac:dyDescent="0.25">
      <c r="B128" s="91"/>
      <c r="C128" s="91"/>
      <c r="D128" s="91"/>
      <c r="E128" s="91"/>
      <c r="F128" s="91"/>
      <c r="G128" s="91"/>
      <c r="H128" s="94"/>
      <c r="I128" s="195"/>
      <c r="N128" s="97"/>
      <c r="O128" s="97"/>
      <c r="P128" s="97"/>
      <c r="Q128" s="97"/>
      <c r="R128" s="97"/>
      <c r="S128" s="97"/>
      <c r="T128" s="97"/>
      <c r="U128" s="97"/>
    </row>
    <row r="129" spans="1:21" x14ac:dyDescent="0.25">
      <c r="B129" s="91"/>
      <c r="C129" s="91"/>
      <c r="D129" s="91"/>
      <c r="E129" s="91"/>
      <c r="F129" s="91"/>
      <c r="G129" s="91"/>
      <c r="H129" s="94"/>
      <c r="I129" s="195"/>
      <c r="N129" s="97"/>
      <c r="O129" s="97"/>
      <c r="P129" s="97"/>
      <c r="Q129" s="97"/>
      <c r="R129" s="97"/>
      <c r="S129" s="97"/>
      <c r="T129" s="97"/>
      <c r="U129" s="97"/>
    </row>
    <row r="130" spans="1:21" x14ac:dyDescent="0.25">
      <c r="B130" s="91"/>
      <c r="C130" s="91"/>
      <c r="D130" s="91"/>
      <c r="E130" s="91"/>
      <c r="F130" s="91"/>
      <c r="G130" s="91"/>
      <c r="H130" s="94"/>
      <c r="I130" s="195"/>
      <c r="N130" s="97"/>
      <c r="O130" s="97"/>
      <c r="P130" s="97"/>
      <c r="Q130" s="97"/>
      <c r="R130" s="97"/>
      <c r="S130" s="97"/>
      <c r="T130" s="97"/>
      <c r="U130" s="97"/>
    </row>
    <row r="131" spans="1:21" x14ac:dyDescent="0.25">
      <c r="A131" s="455" t="s">
        <v>7</v>
      </c>
      <c r="B131" s="455"/>
      <c r="C131" s="455"/>
      <c r="D131" s="455"/>
      <c r="E131" s="455"/>
      <c r="F131" s="455"/>
      <c r="G131" s="455"/>
      <c r="H131" s="455"/>
      <c r="I131" s="455"/>
      <c r="J131" s="196"/>
      <c r="N131" s="455"/>
      <c r="O131" s="455"/>
      <c r="P131" s="455"/>
      <c r="Q131" s="455"/>
      <c r="R131" s="455"/>
      <c r="S131" s="455"/>
      <c r="T131" s="455"/>
      <c r="U131" s="455"/>
    </row>
    <row r="132" spans="1:21" s="101" customFormat="1" ht="28.5" customHeight="1" x14ac:dyDescent="0.2">
      <c r="A132" s="460" t="s">
        <v>114</v>
      </c>
      <c r="B132" s="460"/>
      <c r="C132" s="460"/>
      <c r="D132" s="460"/>
      <c r="E132" s="460"/>
      <c r="F132" s="460"/>
      <c r="G132" s="460"/>
      <c r="H132" s="460"/>
      <c r="I132" s="460"/>
      <c r="J132" s="102"/>
      <c r="N132" s="103"/>
      <c r="O132" s="104"/>
      <c r="P132" s="104"/>
      <c r="Q132" s="104"/>
      <c r="R132" s="104"/>
      <c r="S132" s="104"/>
      <c r="T132" s="104"/>
      <c r="U132" s="104"/>
    </row>
    <row r="133" spans="1:21" s="101" customFormat="1" ht="15.75" customHeight="1" x14ac:dyDescent="0.2">
      <c r="A133" s="455" t="s">
        <v>64</v>
      </c>
      <c r="B133" s="455"/>
      <c r="C133" s="455"/>
      <c r="D133" s="455"/>
      <c r="E133" s="455"/>
      <c r="F133" s="455"/>
      <c r="G133" s="455"/>
      <c r="H133" s="455"/>
      <c r="I133" s="455"/>
      <c r="N133" s="103"/>
    </row>
    <row r="134" spans="1:21" s="101" customFormat="1" ht="15.75" customHeight="1" x14ac:dyDescent="0.2">
      <c r="A134" s="455" t="s">
        <v>65</v>
      </c>
      <c r="B134" s="455"/>
      <c r="C134" s="455"/>
      <c r="D134" s="455"/>
      <c r="E134" s="455"/>
      <c r="F134" s="455"/>
      <c r="G134" s="455"/>
      <c r="H134" s="455"/>
      <c r="I134" s="455"/>
      <c r="N134" s="103"/>
    </row>
    <row r="135" spans="1:21" s="101" customFormat="1" ht="28.5" customHeight="1" x14ac:dyDescent="0.2">
      <c r="A135" s="454" t="s">
        <v>115</v>
      </c>
      <c r="B135" s="454"/>
      <c r="C135" s="454"/>
      <c r="D135" s="454"/>
      <c r="E135" s="454"/>
      <c r="F135" s="454"/>
      <c r="G135" s="454"/>
      <c r="H135" s="454"/>
      <c r="I135" s="454"/>
      <c r="N135" s="103"/>
    </row>
    <row r="136" spans="1:21" s="101" customFormat="1" ht="28.5" customHeight="1" x14ac:dyDescent="0.2">
      <c r="A136" s="454" t="s">
        <v>123</v>
      </c>
      <c r="B136" s="454"/>
      <c r="C136" s="454"/>
      <c r="D136" s="454"/>
      <c r="E136" s="454"/>
      <c r="F136" s="454"/>
      <c r="G136" s="454"/>
      <c r="H136" s="454"/>
      <c r="I136" s="454"/>
      <c r="N136" s="103"/>
    </row>
    <row r="137" spans="1:21" s="101" customFormat="1" ht="28.5" customHeight="1" x14ac:dyDescent="0.2">
      <c r="A137" s="454" t="s">
        <v>111</v>
      </c>
      <c r="B137" s="454"/>
      <c r="C137" s="454"/>
      <c r="D137" s="454"/>
      <c r="E137" s="454"/>
      <c r="F137" s="454"/>
      <c r="G137" s="454"/>
      <c r="H137" s="454"/>
      <c r="I137" s="454"/>
      <c r="N137" s="103"/>
    </row>
    <row r="138" spans="1:21" s="101" customFormat="1" ht="28.5" customHeight="1" x14ac:dyDescent="0.2">
      <c r="A138" s="454" t="s">
        <v>120</v>
      </c>
      <c r="B138" s="454"/>
      <c r="C138" s="454"/>
      <c r="D138" s="454"/>
      <c r="E138" s="454"/>
      <c r="F138" s="454"/>
      <c r="G138" s="454"/>
      <c r="H138" s="454"/>
      <c r="I138" s="454"/>
      <c r="N138" s="103"/>
    </row>
    <row r="139" spans="1:21" s="101" customFormat="1" ht="41.25" customHeight="1" x14ac:dyDescent="0.2">
      <c r="A139" s="454" t="s">
        <v>133</v>
      </c>
      <c r="B139" s="454"/>
      <c r="C139" s="454"/>
      <c r="D139" s="454"/>
      <c r="E139" s="454"/>
      <c r="F139" s="454"/>
      <c r="G139" s="454"/>
      <c r="H139" s="454"/>
      <c r="I139" s="454"/>
      <c r="N139" s="103"/>
    </row>
    <row r="140" spans="1:21" s="101" customFormat="1" ht="15.75" customHeight="1" x14ac:dyDescent="0.2">
      <c r="A140" s="455" t="s">
        <v>117</v>
      </c>
      <c r="B140" s="455"/>
      <c r="C140" s="455"/>
      <c r="D140" s="455"/>
      <c r="E140" s="455"/>
      <c r="F140" s="455"/>
      <c r="G140" s="455"/>
      <c r="H140" s="455"/>
      <c r="I140" s="455"/>
      <c r="N140" s="103"/>
    </row>
    <row r="141" spans="1:21" s="101" customFormat="1" ht="28.5" customHeight="1" x14ac:dyDescent="0.2">
      <c r="A141" s="456" t="s">
        <v>118</v>
      </c>
      <c r="B141" s="456"/>
      <c r="C141" s="456"/>
      <c r="D141" s="456"/>
      <c r="E141" s="456"/>
      <c r="F141" s="456"/>
      <c r="G141" s="456"/>
      <c r="H141" s="456"/>
      <c r="I141" s="456"/>
      <c r="N141" s="103"/>
    </row>
    <row r="142" spans="1:21" s="101" customFormat="1" ht="26.25" customHeight="1" x14ac:dyDescent="0.2">
      <c r="A142" s="457" t="s">
        <v>109</v>
      </c>
      <c r="B142" s="456"/>
      <c r="C142" s="456"/>
      <c r="D142" s="456"/>
      <c r="E142" s="456"/>
      <c r="F142" s="456"/>
      <c r="G142" s="456"/>
      <c r="H142" s="456"/>
      <c r="I142" s="456"/>
      <c r="N142" s="103"/>
    </row>
    <row r="143" spans="1:21" s="101" customFormat="1" ht="54" customHeight="1" x14ac:dyDescent="0.2">
      <c r="A143" s="452" t="s">
        <v>125</v>
      </c>
      <c r="B143" s="452"/>
      <c r="C143" s="452"/>
      <c r="D143" s="452"/>
      <c r="E143" s="452"/>
      <c r="F143" s="452"/>
      <c r="G143" s="452"/>
      <c r="H143" s="452"/>
      <c r="I143" s="452"/>
      <c r="N143" s="103"/>
    </row>
    <row r="144" spans="1:21" ht="57" customHeight="1" x14ac:dyDescent="0.25">
      <c r="A144" s="452" t="s">
        <v>124</v>
      </c>
      <c r="B144" s="452"/>
      <c r="C144" s="452"/>
      <c r="D144" s="452"/>
      <c r="E144" s="452"/>
      <c r="F144" s="452"/>
      <c r="G144" s="452"/>
      <c r="H144" s="452"/>
      <c r="I144" s="452"/>
      <c r="N144" s="98"/>
    </row>
    <row r="145" spans="1:14" s="101" customFormat="1" ht="26.25" customHeight="1" x14ac:dyDescent="0.2">
      <c r="A145" s="451" t="s">
        <v>110</v>
      </c>
      <c r="B145" s="451"/>
      <c r="C145" s="451"/>
      <c r="D145" s="451"/>
      <c r="E145" s="451"/>
      <c r="F145" s="451"/>
      <c r="G145" s="451"/>
      <c r="H145" s="451"/>
      <c r="I145" s="451"/>
      <c r="N145" s="103"/>
    </row>
    <row r="146" spans="1:14" s="101" customFormat="1" ht="28.5" customHeight="1" x14ac:dyDescent="0.2">
      <c r="A146" s="452" t="s">
        <v>36</v>
      </c>
      <c r="B146" s="452"/>
      <c r="C146" s="452"/>
      <c r="D146" s="452"/>
      <c r="E146" s="452"/>
      <c r="F146" s="452"/>
      <c r="G146" s="452"/>
      <c r="H146" s="452"/>
      <c r="I146" s="452"/>
      <c r="N146" s="103"/>
    </row>
    <row r="147" spans="1:14" s="101" customFormat="1" ht="15.75" customHeight="1" x14ac:dyDescent="0.2">
      <c r="A147" s="453" t="s">
        <v>12</v>
      </c>
      <c r="B147" s="453"/>
      <c r="C147" s="453"/>
      <c r="D147" s="453"/>
      <c r="E147" s="453"/>
      <c r="F147" s="453"/>
      <c r="G147" s="453"/>
      <c r="H147" s="453"/>
      <c r="I147" s="453"/>
      <c r="N147" s="103"/>
    </row>
    <row r="148" spans="1:14" x14ac:dyDescent="0.25">
      <c r="A148" s="453"/>
      <c r="B148" s="453"/>
      <c r="C148" s="453"/>
      <c r="D148" s="453"/>
      <c r="E148" s="453"/>
      <c r="F148" s="453"/>
      <c r="G148" s="453"/>
      <c r="H148" s="453"/>
      <c r="I148" s="453"/>
      <c r="N148" s="98"/>
    </row>
    <row r="149" spans="1:14" x14ac:dyDescent="0.25">
      <c r="A149" s="98"/>
      <c r="N149" s="98"/>
    </row>
    <row r="150" spans="1:14" x14ac:dyDescent="0.25">
      <c r="A150" s="98"/>
      <c r="N150" s="98"/>
    </row>
    <row r="151" spans="1:14" x14ac:dyDescent="0.25">
      <c r="A151" s="98"/>
      <c r="N151" s="98"/>
    </row>
    <row r="152" spans="1:14" x14ac:dyDescent="0.25">
      <c r="A152" s="98"/>
      <c r="B152" s="197"/>
      <c r="C152" s="197"/>
      <c r="D152" s="197"/>
      <c r="E152" s="197"/>
      <c r="F152" s="197"/>
      <c r="G152" s="197"/>
      <c r="H152" s="197"/>
      <c r="I152" s="197"/>
      <c r="N152" s="98"/>
    </row>
    <row r="153" spans="1:14" x14ac:dyDescent="0.25">
      <c r="A153" s="98"/>
      <c r="N153" s="98"/>
    </row>
    <row r="154" spans="1:14" x14ac:dyDescent="0.25">
      <c r="A154" s="98"/>
      <c r="N154" s="98"/>
    </row>
    <row r="155" spans="1:14" x14ac:dyDescent="0.25">
      <c r="A155" s="98"/>
      <c r="N155" s="98"/>
    </row>
    <row r="156" spans="1:14" x14ac:dyDescent="0.25">
      <c r="A156" s="98"/>
      <c r="N156" s="98"/>
    </row>
    <row r="157" spans="1:14" x14ac:dyDescent="0.25">
      <c r="A157" s="98"/>
      <c r="N157" s="98"/>
    </row>
    <row r="158" spans="1:14" x14ac:dyDescent="0.25">
      <c r="A158" s="98"/>
      <c r="N158" s="98"/>
    </row>
    <row r="159" spans="1:14" x14ac:dyDescent="0.25">
      <c r="A159" s="98"/>
      <c r="N159" s="98"/>
    </row>
    <row r="160" spans="1:14" x14ac:dyDescent="0.25">
      <c r="A160" s="98"/>
      <c r="N160" s="98"/>
    </row>
    <row r="161" spans="1:14" x14ac:dyDescent="0.25">
      <c r="A161" s="98"/>
      <c r="N161" s="98"/>
    </row>
    <row r="162" spans="1:14" x14ac:dyDescent="0.25">
      <c r="A162" s="98"/>
      <c r="N162" s="98"/>
    </row>
    <row r="163" spans="1:14" x14ac:dyDescent="0.25">
      <c r="A163" s="98"/>
      <c r="N163" s="98"/>
    </row>
    <row r="164" spans="1:14" x14ac:dyDescent="0.25">
      <c r="A164" s="98"/>
      <c r="N164" s="98"/>
    </row>
    <row r="165" spans="1:14" x14ac:dyDescent="0.25">
      <c r="A165" s="98"/>
      <c r="N165" s="98"/>
    </row>
    <row r="166" spans="1:14" x14ac:dyDescent="0.25">
      <c r="A166" s="98"/>
      <c r="N166" s="98"/>
    </row>
    <row r="167" spans="1:14" x14ac:dyDescent="0.25">
      <c r="A167" s="98"/>
      <c r="N167" s="98"/>
    </row>
    <row r="168" spans="1:14" x14ac:dyDescent="0.25">
      <c r="A168" s="98"/>
      <c r="N168" s="98"/>
    </row>
    <row r="169" spans="1:14" x14ac:dyDescent="0.25">
      <c r="A169" s="98"/>
      <c r="N169" s="98"/>
    </row>
    <row r="170" spans="1:14" x14ac:dyDescent="0.25">
      <c r="A170" s="98"/>
      <c r="N170" s="98"/>
    </row>
    <row r="171" spans="1:14" x14ac:dyDescent="0.25">
      <c r="A171" s="98"/>
      <c r="N171" s="98"/>
    </row>
    <row r="172" spans="1:14" x14ac:dyDescent="0.25">
      <c r="A172" s="98"/>
      <c r="N172" s="98"/>
    </row>
    <row r="173" spans="1:14" x14ac:dyDescent="0.25">
      <c r="A173" s="98"/>
      <c r="N173" s="98"/>
    </row>
    <row r="174" spans="1:14" x14ac:dyDescent="0.25">
      <c r="A174" s="98"/>
      <c r="N174" s="98"/>
    </row>
    <row r="175" spans="1:14" x14ac:dyDescent="0.25">
      <c r="A175" s="98"/>
      <c r="N175" s="98"/>
    </row>
    <row r="176" spans="1:14" x14ac:dyDescent="0.25">
      <c r="A176" s="98"/>
      <c r="N176" s="98"/>
    </row>
    <row r="177" spans="1:14" x14ac:dyDescent="0.25">
      <c r="A177" s="98"/>
      <c r="N177" s="98"/>
    </row>
    <row r="178" spans="1:14" x14ac:dyDescent="0.25">
      <c r="A178" s="98"/>
      <c r="N178" s="98"/>
    </row>
    <row r="179" spans="1:14" x14ac:dyDescent="0.25">
      <c r="A179" s="98"/>
      <c r="N179" s="98"/>
    </row>
    <row r="180" spans="1:14" x14ac:dyDescent="0.25">
      <c r="A180" s="98"/>
      <c r="N180" s="98"/>
    </row>
    <row r="181" spans="1:14" x14ac:dyDescent="0.25">
      <c r="A181" s="98"/>
      <c r="N181" s="98"/>
    </row>
    <row r="182" spans="1:14" x14ac:dyDescent="0.25">
      <c r="A182" s="98"/>
      <c r="N182" s="98"/>
    </row>
    <row r="183" spans="1:14" x14ac:dyDescent="0.25">
      <c r="A183" s="98"/>
      <c r="N183" s="98"/>
    </row>
    <row r="184" spans="1:14" x14ac:dyDescent="0.25">
      <c r="A184" s="98"/>
      <c r="N184" s="98"/>
    </row>
    <row r="185" spans="1:14" x14ac:dyDescent="0.25">
      <c r="A185" s="98"/>
      <c r="N185" s="98"/>
    </row>
    <row r="186" spans="1:14" x14ac:dyDescent="0.25">
      <c r="A186" s="98"/>
      <c r="N186" s="98"/>
    </row>
    <row r="187" spans="1:14" x14ac:dyDescent="0.25">
      <c r="A187" s="98"/>
      <c r="N187" s="98"/>
    </row>
    <row r="188" spans="1:14" x14ac:dyDescent="0.25">
      <c r="A188" s="98"/>
      <c r="N188" s="98"/>
    </row>
    <row r="189" spans="1:14" x14ac:dyDescent="0.25">
      <c r="A189" s="98"/>
    </row>
    <row r="190" spans="1:14" x14ac:dyDescent="0.25">
      <c r="A190" s="98"/>
    </row>
    <row r="191" spans="1:14" x14ac:dyDescent="0.25">
      <c r="A191" s="98"/>
    </row>
    <row r="192" spans="1:14" x14ac:dyDescent="0.25">
      <c r="A192" s="98"/>
    </row>
    <row r="193" spans="1:1" x14ac:dyDescent="0.25">
      <c r="A193" s="98"/>
    </row>
    <row r="194" spans="1:1" x14ac:dyDescent="0.25">
      <c r="A194" s="98"/>
    </row>
    <row r="195" spans="1:1" x14ac:dyDescent="0.25">
      <c r="A195" s="98"/>
    </row>
    <row r="196" spans="1:1" x14ac:dyDescent="0.25">
      <c r="A196" s="98"/>
    </row>
    <row r="197" spans="1:1" x14ac:dyDescent="0.25">
      <c r="A197" s="98"/>
    </row>
    <row r="198" spans="1:1" x14ac:dyDescent="0.25">
      <c r="A198" s="98"/>
    </row>
    <row r="199" spans="1:1" x14ac:dyDescent="0.25">
      <c r="A199" s="98"/>
    </row>
    <row r="200" spans="1:1" x14ac:dyDescent="0.25">
      <c r="A200" s="98"/>
    </row>
    <row r="201" spans="1:1" x14ac:dyDescent="0.25">
      <c r="A201" s="98"/>
    </row>
    <row r="202" spans="1:1" x14ac:dyDescent="0.25">
      <c r="A202" s="98"/>
    </row>
    <row r="203" spans="1:1" x14ac:dyDescent="0.25">
      <c r="A203" s="98"/>
    </row>
    <row r="204" spans="1:1" x14ac:dyDescent="0.25">
      <c r="A204" s="98"/>
    </row>
    <row r="205" spans="1:1" x14ac:dyDescent="0.25">
      <c r="A205" s="98"/>
    </row>
    <row r="206" spans="1:1" x14ac:dyDescent="0.25">
      <c r="A206" s="98"/>
    </row>
    <row r="207" spans="1:1" x14ac:dyDescent="0.25">
      <c r="A207" s="98"/>
    </row>
    <row r="208" spans="1:1" x14ac:dyDescent="0.25">
      <c r="A208" s="98"/>
    </row>
  </sheetData>
  <sheetProtection password="CDD2" sheet="1" objects="1" scenarios="1"/>
  <mergeCells count="290">
    <mergeCell ref="B1:I1"/>
    <mergeCell ref="O1:U1"/>
    <mergeCell ref="N2:U2"/>
    <mergeCell ref="N3:U3"/>
    <mergeCell ref="A4:B4"/>
    <mergeCell ref="C4:E4"/>
    <mergeCell ref="N4:O4"/>
    <mergeCell ref="P4:Q4"/>
    <mergeCell ref="A7:I7"/>
    <mergeCell ref="N7:U7"/>
    <mergeCell ref="N8:O8"/>
    <mergeCell ref="P8:Q8"/>
    <mergeCell ref="R8:S8"/>
    <mergeCell ref="T8:U8"/>
    <mergeCell ref="F10:G10"/>
    <mergeCell ref="R10:S10"/>
    <mergeCell ref="A11:B11"/>
    <mergeCell ref="F11:G11"/>
    <mergeCell ref="N11:O11"/>
    <mergeCell ref="P11:Q11"/>
    <mergeCell ref="R11:S11"/>
    <mergeCell ref="A12:B12"/>
    <mergeCell ref="F12:G12"/>
    <mergeCell ref="N12:O12"/>
    <mergeCell ref="P12:Q12"/>
    <mergeCell ref="R12:S12"/>
    <mergeCell ref="A13:B13"/>
    <mergeCell ref="F13:G13"/>
    <mergeCell ref="N13:O13"/>
    <mergeCell ref="P13:Q13"/>
    <mergeCell ref="R13:S13"/>
    <mergeCell ref="A14:B14"/>
    <mergeCell ref="F14:G14"/>
    <mergeCell ref="N14:O14"/>
    <mergeCell ref="P14:Q14"/>
    <mergeCell ref="R14:S14"/>
    <mergeCell ref="A15:B15"/>
    <mergeCell ref="F15:G15"/>
    <mergeCell ref="N15:O15"/>
    <mergeCell ref="P15:Q15"/>
    <mergeCell ref="R15:S15"/>
    <mergeCell ref="A16:B16"/>
    <mergeCell ref="F16:G16"/>
    <mergeCell ref="N16:O16"/>
    <mergeCell ref="P16:Q16"/>
    <mergeCell ref="R16:S16"/>
    <mergeCell ref="A17:B17"/>
    <mergeCell ref="F17:G17"/>
    <mergeCell ref="N17:O17"/>
    <mergeCell ref="P17:Q17"/>
    <mergeCell ref="R17:S17"/>
    <mergeCell ref="A18:B18"/>
    <mergeCell ref="F18:G18"/>
    <mergeCell ref="N18:O18"/>
    <mergeCell ref="P18:Q18"/>
    <mergeCell ref="R18:S18"/>
    <mergeCell ref="A19:B19"/>
    <mergeCell ref="F19:G19"/>
    <mergeCell ref="N19:O19"/>
    <mergeCell ref="P19:Q19"/>
    <mergeCell ref="R19:S19"/>
    <mergeCell ref="A20:B20"/>
    <mergeCell ref="F20:G20"/>
    <mergeCell ref="N20:O20"/>
    <mergeCell ref="P20:Q20"/>
    <mergeCell ref="R20:S20"/>
    <mergeCell ref="A21:B21"/>
    <mergeCell ref="F21:G21"/>
    <mergeCell ref="N21:O21"/>
    <mergeCell ref="P21:Q21"/>
    <mergeCell ref="R21:S21"/>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N34:T34"/>
    <mergeCell ref="A36:B36"/>
    <mergeCell ref="N36:O36"/>
    <mergeCell ref="P36:T36"/>
    <mergeCell ref="A37:B37"/>
    <mergeCell ref="N37:O37"/>
    <mergeCell ref="P37:T37"/>
    <mergeCell ref="F33:H36"/>
    <mergeCell ref="A38:B38"/>
    <mergeCell ref="N38:O38"/>
    <mergeCell ref="P38:T38"/>
    <mergeCell ref="A39:B39"/>
    <mergeCell ref="N39:O39"/>
    <mergeCell ref="P39:T39"/>
    <mergeCell ref="A40:B40"/>
    <mergeCell ref="N40:O40"/>
    <mergeCell ref="P40:T40"/>
    <mergeCell ref="A41:B41"/>
    <mergeCell ref="N41:O41"/>
    <mergeCell ref="P41:T41"/>
    <mergeCell ref="A42:B42"/>
    <mergeCell ref="N42:O42"/>
    <mergeCell ref="P42:T42"/>
    <mergeCell ref="N43:Q43"/>
    <mergeCell ref="S43:T43"/>
    <mergeCell ref="N45:Q45"/>
    <mergeCell ref="S45:T45"/>
    <mergeCell ref="N49:O49"/>
    <mergeCell ref="P49:Q49"/>
    <mergeCell ref="A50:B58"/>
    <mergeCell ref="N50:O58"/>
    <mergeCell ref="P50:Q50"/>
    <mergeCell ref="P51:Q51"/>
    <mergeCell ref="P52:Q52"/>
    <mergeCell ref="P53:Q53"/>
    <mergeCell ref="P54:Q54"/>
    <mergeCell ref="P55:Q55"/>
    <mergeCell ref="P56:Q56"/>
    <mergeCell ref="P57:Q57"/>
    <mergeCell ref="P58:Q58"/>
    <mergeCell ref="A59:B59"/>
    <mergeCell ref="F59:H59"/>
    <mergeCell ref="N59:O59"/>
    <mergeCell ref="P59:Q59"/>
    <mergeCell ref="R59:T59"/>
    <mergeCell ref="A60:I60"/>
    <mergeCell ref="N60:U60"/>
    <mergeCell ref="A61:I61"/>
    <mergeCell ref="N61:U61"/>
    <mergeCell ref="A62:B62"/>
    <mergeCell ref="D62:G62"/>
    <mergeCell ref="N62:O62"/>
    <mergeCell ref="Q62:S62"/>
    <mergeCell ref="T62:U62"/>
    <mergeCell ref="N63:S63"/>
    <mergeCell ref="T63:U63"/>
    <mergeCell ref="A64:I64"/>
    <mergeCell ref="N64:U64"/>
    <mergeCell ref="A65:B65"/>
    <mergeCell ref="D65:G65"/>
    <mergeCell ref="N65:O65"/>
    <mergeCell ref="Q65:S65"/>
    <mergeCell ref="T65:U65"/>
    <mergeCell ref="N66:S66"/>
    <mergeCell ref="T66:U66"/>
    <mergeCell ref="A68:C68"/>
    <mergeCell ref="N68:P68"/>
    <mergeCell ref="A69:C69"/>
    <mergeCell ref="N69:P69"/>
    <mergeCell ref="A70:C70"/>
    <mergeCell ref="A71:C71"/>
    <mergeCell ref="N71:P71"/>
    <mergeCell ref="A72:C72"/>
    <mergeCell ref="N72:P72"/>
    <mergeCell ref="A73:C73"/>
    <mergeCell ref="N73:P73"/>
    <mergeCell ref="F74:H74"/>
    <mergeCell ref="N74:T74"/>
    <mergeCell ref="N75:T75"/>
    <mergeCell ref="A77:C77"/>
    <mergeCell ref="N77:P77"/>
    <mergeCell ref="A78:C78"/>
    <mergeCell ref="N78:P78"/>
    <mergeCell ref="A79:C79"/>
    <mergeCell ref="N79:P79"/>
    <mergeCell ref="A80:C80"/>
    <mergeCell ref="N80:P80"/>
    <mergeCell ref="A81:C81"/>
    <mergeCell ref="N81:P81"/>
    <mergeCell ref="A83:I83"/>
    <mergeCell ref="N83:U83"/>
    <mergeCell ref="C84:D84"/>
    <mergeCell ref="C85:D85"/>
    <mergeCell ref="N85:O85"/>
    <mergeCell ref="P85:Q85"/>
    <mergeCell ref="R85:U85"/>
    <mergeCell ref="C86:D86"/>
    <mergeCell ref="P86:Q86"/>
    <mergeCell ref="C87:D87"/>
    <mergeCell ref="P87:Q87"/>
    <mergeCell ref="C88:D88"/>
    <mergeCell ref="P88:Q88"/>
    <mergeCell ref="C89:D89"/>
    <mergeCell ref="P89:T89"/>
    <mergeCell ref="A90:I90"/>
    <mergeCell ref="N90:U90"/>
    <mergeCell ref="F92:I92"/>
    <mergeCell ref="N92:P92"/>
    <mergeCell ref="Q92:T92"/>
    <mergeCell ref="A95:B95"/>
    <mergeCell ref="N95:O95"/>
    <mergeCell ref="P95:R95"/>
    <mergeCell ref="A96:B96"/>
    <mergeCell ref="N96:O96"/>
    <mergeCell ref="P96:R96"/>
    <mergeCell ref="A99:C99"/>
    <mergeCell ref="F99:I99"/>
    <mergeCell ref="N99:U99"/>
    <mergeCell ref="C100:E100"/>
    <mergeCell ref="F101:G101"/>
    <mergeCell ref="A102:B102"/>
    <mergeCell ref="F102:G102"/>
    <mergeCell ref="N102:O102"/>
    <mergeCell ref="P102:Q102"/>
    <mergeCell ref="R102:S102"/>
    <mergeCell ref="A103:B103"/>
    <mergeCell ref="F103:G103"/>
    <mergeCell ref="N103:O103"/>
    <mergeCell ref="P103:Q103"/>
    <mergeCell ref="R103:S103"/>
    <mergeCell ref="A104:B104"/>
    <mergeCell ref="F104:G104"/>
    <mergeCell ref="N104:O104"/>
    <mergeCell ref="P104:Q104"/>
    <mergeCell ref="R104:S104"/>
    <mergeCell ref="A105:B105"/>
    <mergeCell ref="F105:G105"/>
    <mergeCell ref="N105:O105"/>
    <mergeCell ref="P105:Q105"/>
    <mergeCell ref="R105:S105"/>
    <mergeCell ref="A106:B106"/>
    <mergeCell ref="N106:O106"/>
    <mergeCell ref="A108:C108"/>
    <mergeCell ref="F108:H108"/>
    <mergeCell ref="N108:P108"/>
    <mergeCell ref="Q108:T108"/>
    <mergeCell ref="A109:C109"/>
    <mergeCell ref="E109:H109"/>
    <mergeCell ref="N109:P109"/>
    <mergeCell ref="Q109:T109"/>
    <mergeCell ref="N110:P110"/>
    <mergeCell ref="Q110:T110"/>
    <mergeCell ref="A111:C111"/>
    <mergeCell ref="F111:H111"/>
    <mergeCell ref="N111:T111"/>
    <mergeCell ref="A113:H113"/>
    <mergeCell ref="N113:U113"/>
    <mergeCell ref="A114:G114"/>
    <mergeCell ref="N114:U114"/>
    <mergeCell ref="A115:G115"/>
    <mergeCell ref="A131:I131"/>
    <mergeCell ref="N131:U131"/>
    <mergeCell ref="A132:I132"/>
    <mergeCell ref="A133:I133"/>
    <mergeCell ref="A134:I134"/>
    <mergeCell ref="A135:I135"/>
    <mergeCell ref="A136:I136"/>
    <mergeCell ref="A137:I137"/>
    <mergeCell ref="A138:I138"/>
    <mergeCell ref="A145:I145"/>
    <mergeCell ref="A146:I146"/>
    <mergeCell ref="A147:I147"/>
    <mergeCell ref="A148:I148"/>
    <mergeCell ref="A139:I139"/>
    <mergeCell ref="A140:I140"/>
    <mergeCell ref="A141:I141"/>
    <mergeCell ref="A142:I142"/>
    <mergeCell ref="A143:I143"/>
    <mergeCell ref="A144:I144"/>
  </mergeCells>
  <pageMargins left="0.1" right="0.1" top="0.5" bottom="0.5" header="0" footer="0.1"/>
  <pageSetup scale="70" fitToHeight="3" orientation="portrait" r:id="rId1"/>
  <headerFooter alignWithMargins="0">
    <oddFooter>&amp;R&amp;P of &amp;N</oddFooter>
  </headerFooter>
  <rowBreaks count="1" manualBreakCount="1">
    <brk id="129" max="16383" man="1"/>
  </rowBreaks>
  <colBreaks count="1" manualBreakCount="1">
    <brk id="9" max="1048575" man="1"/>
  </colBreaks>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dimension ref="A1:U208"/>
  <sheetViews>
    <sheetView showGridLines="0" zoomScale="90" zoomScaleNormal="90" workbookViewId="0">
      <pane ySplit="1" topLeftCell="A88" activePane="bottomLeft" state="frozen"/>
      <selection activeCell="A111" sqref="A111:C111"/>
      <selection pane="bottomLeft" activeCell="A111" sqref="A111:C111"/>
    </sheetView>
  </sheetViews>
  <sheetFormatPr defaultRowHeight="15.75" x14ac:dyDescent="0.25"/>
  <cols>
    <col min="1" max="1" width="10.28515625" style="91" customWidth="1"/>
    <col min="2" max="2" width="30.28515625" style="4" bestFit="1" customWidth="1"/>
    <col min="3" max="4" width="10.7109375" style="4" customWidth="1"/>
    <col min="5" max="5" width="12.7109375" style="4" customWidth="1"/>
    <col min="6" max="6" width="14" style="4" customWidth="1"/>
    <col min="7" max="7" width="7.42578125" style="4" customWidth="1"/>
    <col min="8" max="8" width="14.5703125" style="4" customWidth="1"/>
    <col min="9" max="9" width="23.7109375" style="4" bestFit="1" customWidth="1"/>
    <col min="10" max="10" width="11" style="4" bestFit="1" customWidth="1"/>
    <col min="11" max="12" width="10.28515625" style="4" bestFit="1" customWidth="1"/>
    <col min="13" max="13" width="9.140625" style="4"/>
    <col min="14" max="14" width="10.28515625" style="91" customWidth="1"/>
    <col min="15" max="15" width="34.28515625" style="4" customWidth="1"/>
    <col min="16" max="16" width="16.42578125" style="4" customWidth="1"/>
    <col min="17" max="17" width="6.7109375" style="4" customWidth="1"/>
    <col min="18" max="18" width="14.5703125" style="4" customWidth="1"/>
    <col min="19" max="19" width="8" style="4" customWidth="1"/>
    <col min="20" max="20" width="15.42578125" style="4" customWidth="1"/>
    <col min="21" max="21" width="21.42578125" style="4" customWidth="1"/>
    <col min="22" max="16384" width="9.140625" style="4"/>
  </cols>
  <sheetData>
    <row r="1" spans="1:21" ht="16.5" thickBot="1" x14ac:dyDescent="0.3">
      <c r="A1" s="107">
        <v>50</v>
      </c>
      <c r="B1" s="554" t="s">
        <v>17</v>
      </c>
      <c r="C1" s="555"/>
      <c r="D1" s="555"/>
      <c r="E1" s="556"/>
      <c r="F1" s="556"/>
      <c r="G1" s="556"/>
      <c r="H1" s="556"/>
      <c r="I1" s="556"/>
      <c r="J1" s="325"/>
      <c r="K1" s="325"/>
      <c r="L1" s="325"/>
      <c r="N1" s="107">
        <f>A1</f>
        <v>50</v>
      </c>
      <c r="O1" s="557" t="s">
        <v>17</v>
      </c>
      <c r="P1" s="558"/>
      <c r="Q1" s="559"/>
      <c r="R1" s="559"/>
      <c r="S1" s="559"/>
      <c r="T1" s="559"/>
      <c r="U1" s="559"/>
    </row>
    <row r="2" spans="1:21" ht="21" x14ac:dyDescent="0.35">
      <c r="A2" s="1" t="s">
        <v>204</v>
      </c>
      <c r="B2" s="2"/>
      <c r="C2" s="2"/>
      <c r="D2" s="2"/>
      <c r="E2" s="2"/>
      <c r="F2" s="2"/>
      <c r="G2" s="2"/>
      <c r="H2" s="2"/>
      <c r="I2" s="2"/>
      <c r="N2" s="560" t="s">
        <v>23</v>
      </c>
      <c r="O2" s="560"/>
      <c r="P2" s="560"/>
      <c r="Q2" s="560"/>
      <c r="R2" s="560"/>
      <c r="S2" s="560"/>
      <c r="T2" s="560"/>
      <c r="U2" s="560"/>
    </row>
    <row r="3" spans="1:21" x14ac:dyDescent="0.25">
      <c r="A3" s="106" t="str">
        <f>'0054'!A3</f>
        <v>Based on the 2015-16 FEFP 2nd Calculation</v>
      </c>
      <c r="N3" s="561" t="str">
        <f>A3</f>
        <v>Based on the 2015-16 FEFP 2nd Calculation</v>
      </c>
      <c r="O3" s="561"/>
      <c r="P3" s="561"/>
      <c r="Q3" s="561"/>
      <c r="R3" s="561"/>
      <c r="S3" s="561"/>
      <c r="T3" s="561"/>
      <c r="U3" s="561"/>
    </row>
    <row r="4" spans="1:21" x14ac:dyDescent="0.25">
      <c r="A4" s="562" t="s">
        <v>0</v>
      </c>
      <c r="B4" s="562"/>
      <c r="C4" s="563" t="s">
        <v>9</v>
      </c>
      <c r="D4" s="563"/>
      <c r="E4" s="563"/>
      <c r="F4" s="5"/>
      <c r="G4" s="5"/>
      <c r="H4" s="5"/>
      <c r="I4" s="5"/>
      <c r="N4" s="549" t="s">
        <v>0</v>
      </c>
      <c r="O4" s="549"/>
      <c r="P4" s="564" t="str">
        <f>C4</f>
        <v>Palm Beach</v>
      </c>
      <c r="Q4" s="564"/>
      <c r="R4" s="6"/>
      <c r="S4" s="6"/>
      <c r="T4" s="6"/>
      <c r="U4" s="6"/>
    </row>
    <row r="5" spans="1:21" ht="12" customHeight="1" thickBot="1" x14ac:dyDescent="0.3">
      <c r="A5" s="371"/>
      <c r="B5" s="371"/>
      <c r="C5" s="353"/>
      <c r="D5" s="353"/>
      <c r="E5" s="353"/>
      <c r="F5" s="354"/>
      <c r="G5" s="354"/>
      <c r="H5" s="354"/>
      <c r="I5" s="354"/>
      <c r="N5" s="111"/>
      <c r="O5" s="111"/>
      <c r="P5" s="7"/>
      <c r="Q5" s="7"/>
      <c r="R5" s="6"/>
      <c r="S5" s="6"/>
      <c r="T5" s="6"/>
      <c r="U5" s="6"/>
    </row>
    <row r="6" spans="1:21" ht="12" customHeight="1" x14ac:dyDescent="0.25">
      <c r="A6" s="368"/>
      <c r="B6" s="368"/>
      <c r="C6" s="365"/>
      <c r="D6" s="365"/>
      <c r="E6" s="365"/>
      <c r="F6" s="5"/>
      <c r="G6" s="5"/>
      <c r="H6" s="5"/>
      <c r="I6" s="5"/>
      <c r="N6" s="366"/>
      <c r="O6" s="366"/>
      <c r="P6" s="367"/>
      <c r="Q6" s="367"/>
      <c r="R6" s="6"/>
      <c r="S6" s="6"/>
      <c r="T6" s="6"/>
      <c r="U6" s="6"/>
    </row>
    <row r="7" spans="1:21" x14ac:dyDescent="0.25">
      <c r="A7" s="548" t="s">
        <v>102</v>
      </c>
      <c r="B7" s="548"/>
      <c r="C7" s="548"/>
      <c r="D7" s="548"/>
      <c r="E7" s="548"/>
      <c r="F7" s="548"/>
      <c r="G7" s="548"/>
      <c r="H7" s="548"/>
      <c r="I7" s="548"/>
      <c r="N7" s="549" t="s">
        <v>102</v>
      </c>
      <c r="O7" s="549"/>
      <c r="P7" s="549"/>
      <c r="Q7" s="549"/>
      <c r="R7" s="549"/>
      <c r="S7" s="549"/>
      <c r="T7" s="549"/>
      <c r="U7" s="549"/>
    </row>
    <row r="8" spans="1:21" x14ac:dyDescent="0.25">
      <c r="A8" s="112"/>
      <c r="B8" s="113" t="s">
        <v>161</v>
      </c>
      <c r="C8" s="321">
        <f>'0054'!C8</f>
        <v>4154.45</v>
      </c>
      <c r="D8" s="115"/>
      <c r="E8" s="116"/>
      <c r="F8" s="112"/>
      <c r="G8" s="113" t="s">
        <v>160</v>
      </c>
      <c r="H8" s="324">
        <f>'0054'!H8</f>
        <v>1.0319</v>
      </c>
      <c r="I8" s="99"/>
      <c r="N8" s="550" t="s">
        <v>10</v>
      </c>
      <c r="O8" s="550"/>
      <c r="P8" s="551">
        <v>4154.45</v>
      </c>
      <c r="Q8" s="551"/>
      <c r="R8" s="552" t="s">
        <v>11</v>
      </c>
      <c r="S8" s="552"/>
      <c r="T8" s="553">
        <f>H8</f>
        <v>1.0319</v>
      </c>
      <c r="U8" s="553"/>
    </row>
    <row r="9" spans="1:21" x14ac:dyDescent="0.25">
      <c r="A9" s="8"/>
      <c r="B9" s="8"/>
      <c r="C9" s="9"/>
      <c r="D9" s="9"/>
      <c r="E9" s="9"/>
      <c r="F9" s="10"/>
      <c r="G9" s="10"/>
      <c r="H9" s="11"/>
      <c r="I9" s="12" t="s">
        <v>78</v>
      </c>
      <c r="N9" s="13"/>
      <c r="O9" s="13"/>
      <c r="P9" s="14"/>
      <c r="Q9" s="14"/>
      <c r="R9" s="15"/>
      <c r="S9" s="15"/>
      <c r="T9" s="16"/>
      <c r="U9" s="17" t="s">
        <v>78</v>
      </c>
    </row>
    <row r="10" spans="1:21" x14ac:dyDescent="0.25">
      <c r="A10" s="8"/>
      <c r="B10" s="8"/>
      <c r="C10" s="117" t="s">
        <v>162</v>
      </c>
      <c r="D10" s="117" t="s">
        <v>163</v>
      </c>
      <c r="E10" s="118" t="s">
        <v>8</v>
      </c>
      <c r="F10" s="543" t="s">
        <v>1</v>
      </c>
      <c r="G10" s="543"/>
      <c r="H10" s="11" t="s">
        <v>77</v>
      </c>
      <c r="I10" s="12" t="s">
        <v>37</v>
      </c>
      <c r="N10" s="13"/>
      <c r="O10" s="13"/>
      <c r="P10" s="14"/>
      <c r="Q10" s="14"/>
      <c r="R10" s="544" t="s">
        <v>1</v>
      </c>
      <c r="S10" s="544"/>
      <c r="T10" s="16" t="s">
        <v>77</v>
      </c>
      <c r="U10" s="17" t="s">
        <v>37</v>
      </c>
    </row>
    <row r="11" spans="1:21" x14ac:dyDescent="0.25">
      <c r="A11" s="524" t="s">
        <v>1</v>
      </c>
      <c r="B11" s="524"/>
      <c r="C11" s="119" t="s">
        <v>2</v>
      </c>
      <c r="D11" s="119" t="s">
        <v>2</v>
      </c>
      <c r="E11" s="119" t="s">
        <v>2</v>
      </c>
      <c r="F11" s="545" t="s">
        <v>80</v>
      </c>
      <c r="G11" s="545"/>
      <c r="H11" s="18" t="s">
        <v>76</v>
      </c>
      <c r="I11" s="19" t="s">
        <v>79</v>
      </c>
      <c r="N11" s="525" t="s">
        <v>1</v>
      </c>
      <c r="O11" s="525"/>
      <c r="P11" s="546" t="s">
        <v>24</v>
      </c>
      <c r="Q11" s="546"/>
      <c r="R11" s="547" t="s">
        <v>80</v>
      </c>
      <c r="S11" s="547"/>
      <c r="T11" s="20" t="s">
        <v>76</v>
      </c>
      <c r="U11" s="21" t="s">
        <v>79</v>
      </c>
    </row>
    <row r="12" spans="1:21" x14ac:dyDescent="0.25">
      <c r="A12" s="536" t="s">
        <v>50</v>
      </c>
      <c r="B12" s="536"/>
      <c r="C12" s="120"/>
      <c r="D12" s="120"/>
      <c r="E12" s="121" t="s">
        <v>51</v>
      </c>
      <c r="F12" s="537" t="s">
        <v>52</v>
      </c>
      <c r="G12" s="537"/>
      <c r="H12" s="22" t="s">
        <v>53</v>
      </c>
      <c r="I12" s="23" t="s">
        <v>54</v>
      </c>
      <c r="N12" s="538" t="s">
        <v>50</v>
      </c>
      <c r="O12" s="538"/>
      <c r="P12" s="539" t="s">
        <v>51</v>
      </c>
      <c r="Q12" s="539"/>
      <c r="R12" s="540" t="s">
        <v>52</v>
      </c>
      <c r="S12" s="540"/>
      <c r="T12" s="24" t="s">
        <v>53</v>
      </c>
      <c r="U12" s="25" t="s">
        <v>54</v>
      </c>
    </row>
    <row r="13" spans="1:21" x14ac:dyDescent="0.25">
      <c r="A13" s="527" t="s">
        <v>29</v>
      </c>
      <c r="B13" s="527"/>
      <c r="C13" s="204">
        <v>165.02</v>
      </c>
      <c r="D13" s="204">
        <v>156.1</v>
      </c>
      <c r="E13" s="276">
        <f>IF(D$29=0,C13*2,C13+D13)</f>
        <v>321.12</v>
      </c>
      <c r="F13" s="541">
        <f>'0054'!F13:G13</f>
        <v>1.115</v>
      </c>
      <c r="G13" s="541"/>
      <c r="H13" s="208">
        <f>ROUND(E13*F13,4)</f>
        <v>358.04880000000003</v>
      </c>
      <c r="I13" s="150">
        <f t="shared" ref="I13:I28" si="0">ROUND(ROUND(H13*$C$8,4)*($H$8),2)</f>
        <v>1534946.95</v>
      </c>
      <c r="N13" s="528" t="s">
        <v>29</v>
      </c>
      <c r="O13" s="528"/>
      <c r="P13" s="530">
        <f t="shared" ref="P13:P28" si="1">IF($H$115=1,E13,0)</f>
        <v>0</v>
      </c>
      <c r="Q13" s="530"/>
      <c r="R13" s="542">
        <v>1</v>
      </c>
      <c r="S13" s="542"/>
      <c r="T13" s="124">
        <f>ROUND(P13*R13,4)</f>
        <v>0</v>
      </c>
      <c r="U13" s="125">
        <f t="shared" ref="U13:U28" si="2">ROUND(ROUND(T13*$C$8,4)*($H$8),0)</f>
        <v>0</v>
      </c>
    </row>
    <row r="14" spans="1:21" x14ac:dyDescent="0.25">
      <c r="A14" s="458" t="s">
        <v>30</v>
      </c>
      <c r="B14" s="458"/>
      <c r="C14" s="206">
        <v>23.53</v>
      </c>
      <c r="D14" s="206">
        <v>28.04</v>
      </c>
      <c r="E14" s="159">
        <f t="shared" ref="E14:E28" si="3">IF(D$29=0,C14*2,C14+D14)</f>
        <v>51.57</v>
      </c>
      <c r="F14" s="448">
        <f>'0054'!F14:G14</f>
        <v>1.115</v>
      </c>
      <c r="G14" s="448"/>
      <c r="H14" s="105">
        <f t="shared" ref="H14:H28" si="4">ROUND(E14*F14,4)</f>
        <v>57.500599999999999</v>
      </c>
      <c r="I14" s="130">
        <f t="shared" si="0"/>
        <v>246503.75</v>
      </c>
      <c r="J14" s="85" t="str">
        <f>IF(ROUND(E14,2)=ROUND(SUM(E50:E52),2)," ","CHECK PK-3 LINES BELOW")</f>
        <v xml:space="preserve"> </v>
      </c>
      <c r="N14" s="461" t="s">
        <v>30</v>
      </c>
      <c r="O14" s="461"/>
      <c r="P14" s="530">
        <f t="shared" si="1"/>
        <v>0</v>
      </c>
      <c r="Q14" s="530"/>
      <c r="R14" s="535">
        <v>1</v>
      </c>
      <c r="S14" s="535"/>
      <c r="T14" s="124">
        <f t="shared" ref="T14:T28" si="5">ROUND(P14*R14,4)</f>
        <v>0</v>
      </c>
      <c r="U14" s="125">
        <f t="shared" si="2"/>
        <v>0</v>
      </c>
    </row>
    <row r="15" spans="1:21" x14ac:dyDescent="0.25">
      <c r="A15" s="458" t="s">
        <v>31</v>
      </c>
      <c r="B15" s="458"/>
      <c r="C15" s="206">
        <v>284.66000000000003</v>
      </c>
      <c r="D15" s="206">
        <v>273.83999999999997</v>
      </c>
      <c r="E15" s="159">
        <f t="shared" si="3"/>
        <v>558.5</v>
      </c>
      <c r="F15" s="448">
        <f>'0054'!F15:G15</f>
        <v>1</v>
      </c>
      <c r="G15" s="448"/>
      <c r="H15" s="105">
        <f t="shared" si="4"/>
        <v>558.5</v>
      </c>
      <c r="I15" s="130">
        <f t="shared" si="0"/>
        <v>2394276.63</v>
      </c>
      <c r="N15" s="461" t="s">
        <v>31</v>
      </c>
      <c r="O15" s="461"/>
      <c r="P15" s="530">
        <f t="shared" si="1"/>
        <v>0</v>
      </c>
      <c r="Q15" s="530"/>
      <c r="R15" s="535">
        <v>1</v>
      </c>
      <c r="S15" s="535"/>
      <c r="T15" s="124">
        <f t="shared" si="5"/>
        <v>0</v>
      </c>
      <c r="U15" s="125">
        <f t="shared" si="2"/>
        <v>0</v>
      </c>
    </row>
    <row r="16" spans="1:21" x14ac:dyDescent="0.25">
      <c r="A16" s="458" t="s">
        <v>32</v>
      </c>
      <c r="B16" s="458"/>
      <c r="C16" s="206">
        <v>33.549999999999997</v>
      </c>
      <c r="D16" s="206">
        <v>31.89</v>
      </c>
      <c r="E16" s="159">
        <f t="shared" si="3"/>
        <v>65.44</v>
      </c>
      <c r="F16" s="448">
        <f>'0054'!F16:G16</f>
        <v>1</v>
      </c>
      <c r="G16" s="448"/>
      <c r="H16" s="105">
        <f t="shared" si="4"/>
        <v>65.44</v>
      </c>
      <c r="I16" s="130">
        <f t="shared" si="0"/>
        <v>280539.77</v>
      </c>
      <c r="J16" s="85" t="str">
        <f>IF(ROUND(E16,2)=ROUND(SUM(E53:E55),2)," ","CHECK 4-8 LINES BELOW")</f>
        <v xml:space="preserve"> </v>
      </c>
      <c r="N16" s="461" t="s">
        <v>32</v>
      </c>
      <c r="O16" s="461"/>
      <c r="P16" s="530">
        <f t="shared" si="1"/>
        <v>0</v>
      </c>
      <c r="Q16" s="530"/>
      <c r="R16" s="535">
        <v>1</v>
      </c>
      <c r="S16" s="535"/>
      <c r="T16" s="124">
        <f t="shared" si="5"/>
        <v>0</v>
      </c>
      <c r="U16" s="125">
        <f t="shared" si="2"/>
        <v>0</v>
      </c>
    </row>
    <row r="17" spans="1:21" x14ac:dyDescent="0.25">
      <c r="A17" s="458" t="s">
        <v>33</v>
      </c>
      <c r="B17" s="458"/>
      <c r="C17" s="206">
        <v>0</v>
      </c>
      <c r="D17" s="206">
        <v>0</v>
      </c>
      <c r="E17" s="159">
        <f t="shared" si="3"/>
        <v>0</v>
      </c>
      <c r="F17" s="448">
        <f>'0054'!F17:G17</f>
        <v>1.0049999999999999</v>
      </c>
      <c r="G17" s="448"/>
      <c r="H17" s="105">
        <f t="shared" si="4"/>
        <v>0</v>
      </c>
      <c r="I17" s="130">
        <f t="shared" si="0"/>
        <v>0</v>
      </c>
      <c r="N17" s="461" t="s">
        <v>33</v>
      </c>
      <c r="O17" s="461"/>
      <c r="P17" s="530">
        <f t="shared" si="1"/>
        <v>0</v>
      </c>
      <c r="Q17" s="530"/>
      <c r="R17" s="535">
        <v>1</v>
      </c>
      <c r="S17" s="535"/>
      <c r="T17" s="124">
        <f t="shared" si="5"/>
        <v>0</v>
      </c>
      <c r="U17" s="125">
        <f t="shared" si="2"/>
        <v>0</v>
      </c>
    </row>
    <row r="18" spans="1:21" x14ac:dyDescent="0.25">
      <c r="A18" s="458" t="s">
        <v>34</v>
      </c>
      <c r="B18" s="458"/>
      <c r="C18" s="206">
        <v>0</v>
      </c>
      <c r="D18" s="206">
        <v>0</v>
      </c>
      <c r="E18" s="159">
        <f t="shared" si="3"/>
        <v>0</v>
      </c>
      <c r="F18" s="448">
        <f>'0054'!F18:G18</f>
        <v>1.0049999999999999</v>
      </c>
      <c r="G18" s="448"/>
      <c r="H18" s="105">
        <f t="shared" si="4"/>
        <v>0</v>
      </c>
      <c r="I18" s="130">
        <f t="shared" si="0"/>
        <v>0</v>
      </c>
      <c r="J18" s="85" t="str">
        <f>IF(ROUND(E18,2)=ROUND(SUM(E56:E58),2)," ","CHECK 4-8 LINES BELOW")</f>
        <v xml:space="preserve"> </v>
      </c>
      <c r="N18" s="461" t="s">
        <v>34</v>
      </c>
      <c r="O18" s="461"/>
      <c r="P18" s="530">
        <f t="shared" si="1"/>
        <v>0</v>
      </c>
      <c r="Q18" s="530"/>
      <c r="R18" s="535">
        <v>1</v>
      </c>
      <c r="S18" s="535"/>
      <c r="T18" s="124">
        <f t="shared" si="5"/>
        <v>0</v>
      </c>
      <c r="U18" s="127">
        <f t="shared" si="2"/>
        <v>0</v>
      </c>
    </row>
    <row r="19" spans="1:21" x14ac:dyDescent="0.25">
      <c r="A19" s="458" t="s">
        <v>146</v>
      </c>
      <c r="B19" s="458"/>
      <c r="C19" s="206">
        <v>0</v>
      </c>
      <c r="D19" s="206">
        <v>0</v>
      </c>
      <c r="E19" s="159">
        <f t="shared" si="3"/>
        <v>0</v>
      </c>
      <c r="F19" s="448">
        <f>'0054'!F19:G19</f>
        <v>3.613</v>
      </c>
      <c r="G19" s="448"/>
      <c r="H19" s="105">
        <f t="shared" si="4"/>
        <v>0</v>
      </c>
      <c r="I19" s="130">
        <f t="shared" si="0"/>
        <v>0</v>
      </c>
      <c r="N19" s="461" t="s">
        <v>146</v>
      </c>
      <c r="O19" s="461"/>
      <c r="P19" s="530">
        <f t="shared" si="1"/>
        <v>0</v>
      </c>
      <c r="Q19" s="530"/>
      <c r="R19" s="535">
        <v>1</v>
      </c>
      <c r="S19" s="535"/>
      <c r="T19" s="124">
        <f t="shared" si="5"/>
        <v>0</v>
      </c>
      <c r="U19" s="125">
        <f t="shared" si="2"/>
        <v>0</v>
      </c>
    </row>
    <row r="20" spans="1:21" x14ac:dyDescent="0.25">
      <c r="A20" s="458" t="s">
        <v>147</v>
      </c>
      <c r="B20" s="458"/>
      <c r="C20" s="206">
        <v>0</v>
      </c>
      <c r="D20" s="206">
        <v>0</v>
      </c>
      <c r="E20" s="159">
        <f t="shared" si="3"/>
        <v>0</v>
      </c>
      <c r="F20" s="448">
        <f>'0054'!F20:G20</f>
        <v>3.613</v>
      </c>
      <c r="G20" s="448"/>
      <c r="H20" s="105">
        <f t="shared" si="4"/>
        <v>0</v>
      </c>
      <c r="I20" s="130">
        <f t="shared" si="0"/>
        <v>0</v>
      </c>
      <c r="N20" s="461" t="s">
        <v>147</v>
      </c>
      <c r="O20" s="461"/>
      <c r="P20" s="530">
        <f t="shared" si="1"/>
        <v>0</v>
      </c>
      <c r="Q20" s="530"/>
      <c r="R20" s="535">
        <v>1</v>
      </c>
      <c r="S20" s="535"/>
      <c r="T20" s="124">
        <f t="shared" si="5"/>
        <v>0</v>
      </c>
      <c r="U20" s="125">
        <f t="shared" si="2"/>
        <v>0</v>
      </c>
    </row>
    <row r="21" spans="1:21" x14ac:dyDescent="0.25">
      <c r="A21" s="458" t="s">
        <v>148</v>
      </c>
      <c r="B21" s="458"/>
      <c r="C21" s="206">
        <v>0</v>
      </c>
      <c r="D21" s="206">
        <v>0</v>
      </c>
      <c r="E21" s="159">
        <f t="shared" si="3"/>
        <v>0</v>
      </c>
      <c r="F21" s="448">
        <f>'0054'!F21:G21</f>
        <v>3.613</v>
      </c>
      <c r="G21" s="448"/>
      <c r="H21" s="105">
        <f t="shared" si="4"/>
        <v>0</v>
      </c>
      <c r="I21" s="130">
        <f t="shared" si="0"/>
        <v>0</v>
      </c>
      <c r="N21" s="461" t="s">
        <v>148</v>
      </c>
      <c r="O21" s="461"/>
      <c r="P21" s="530">
        <f t="shared" si="1"/>
        <v>0</v>
      </c>
      <c r="Q21" s="530"/>
      <c r="R21" s="535">
        <v>1</v>
      </c>
      <c r="S21" s="535"/>
      <c r="T21" s="124">
        <f t="shared" si="5"/>
        <v>0</v>
      </c>
      <c r="U21" s="125">
        <f t="shared" si="2"/>
        <v>0</v>
      </c>
    </row>
    <row r="22" spans="1:21" x14ac:dyDescent="0.25">
      <c r="A22" s="458" t="s">
        <v>149</v>
      </c>
      <c r="B22" s="458"/>
      <c r="C22" s="206">
        <v>0</v>
      </c>
      <c r="D22" s="206">
        <v>0</v>
      </c>
      <c r="E22" s="159">
        <f t="shared" si="3"/>
        <v>0</v>
      </c>
      <c r="F22" s="448">
        <f>'0054'!F22:G22</f>
        <v>5.258</v>
      </c>
      <c r="G22" s="448"/>
      <c r="H22" s="105">
        <f t="shared" si="4"/>
        <v>0</v>
      </c>
      <c r="I22" s="130">
        <f t="shared" si="0"/>
        <v>0</v>
      </c>
      <c r="N22" s="461" t="s">
        <v>149</v>
      </c>
      <c r="O22" s="461"/>
      <c r="P22" s="530">
        <f t="shared" si="1"/>
        <v>0</v>
      </c>
      <c r="Q22" s="530"/>
      <c r="R22" s="535">
        <v>1</v>
      </c>
      <c r="S22" s="535"/>
      <c r="T22" s="124">
        <f t="shared" si="5"/>
        <v>0</v>
      </c>
      <c r="U22" s="125">
        <f t="shared" si="2"/>
        <v>0</v>
      </c>
    </row>
    <row r="23" spans="1:21" x14ac:dyDescent="0.25">
      <c r="A23" s="458" t="s">
        <v>150</v>
      </c>
      <c r="B23" s="458"/>
      <c r="C23" s="206">
        <v>0</v>
      </c>
      <c r="D23" s="206">
        <v>0</v>
      </c>
      <c r="E23" s="159">
        <f t="shared" si="3"/>
        <v>0</v>
      </c>
      <c r="F23" s="448">
        <f>'0054'!F23:G23</f>
        <v>5.258</v>
      </c>
      <c r="G23" s="448"/>
      <c r="H23" s="105">
        <f t="shared" si="4"/>
        <v>0</v>
      </c>
      <c r="I23" s="130">
        <f t="shared" si="0"/>
        <v>0</v>
      </c>
      <c r="N23" s="461" t="s">
        <v>150</v>
      </c>
      <c r="O23" s="461"/>
      <c r="P23" s="530">
        <f t="shared" si="1"/>
        <v>0</v>
      </c>
      <c r="Q23" s="530"/>
      <c r="R23" s="535">
        <v>1</v>
      </c>
      <c r="S23" s="535"/>
      <c r="T23" s="124">
        <f t="shared" si="5"/>
        <v>0</v>
      </c>
      <c r="U23" s="125">
        <f t="shared" si="2"/>
        <v>0</v>
      </c>
    </row>
    <row r="24" spans="1:21" x14ac:dyDescent="0.25">
      <c r="A24" s="458" t="s">
        <v>151</v>
      </c>
      <c r="B24" s="458"/>
      <c r="C24" s="206">
        <v>0</v>
      </c>
      <c r="D24" s="206">
        <v>0</v>
      </c>
      <c r="E24" s="159">
        <f t="shared" si="3"/>
        <v>0</v>
      </c>
      <c r="F24" s="448">
        <f>'0054'!F24:G24</f>
        <v>5.258</v>
      </c>
      <c r="G24" s="448"/>
      <c r="H24" s="105">
        <f t="shared" si="4"/>
        <v>0</v>
      </c>
      <c r="I24" s="130">
        <f t="shared" si="0"/>
        <v>0</v>
      </c>
      <c r="N24" s="461" t="s">
        <v>151</v>
      </c>
      <c r="O24" s="461"/>
      <c r="P24" s="530">
        <f t="shared" si="1"/>
        <v>0</v>
      </c>
      <c r="Q24" s="530"/>
      <c r="R24" s="535">
        <v>1</v>
      </c>
      <c r="S24" s="535"/>
      <c r="T24" s="124">
        <f t="shared" si="5"/>
        <v>0</v>
      </c>
      <c r="U24" s="125">
        <f t="shared" si="2"/>
        <v>0</v>
      </c>
    </row>
    <row r="25" spans="1:21" x14ac:dyDescent="0.25">
      <c r="A25" s="458" t="s">
        <v>152</v>
      </c>
      <c r="B25" s="458"/>
      <c r="C25" s="206">
        <v>43.45</v>
      </c>
      <c r="D25" s="206">
        <v>40.18</v>
      </c>
      <c r="E25" s="159">
        <f t="shared" si="3"/>
        <v>83.63</v>
      </c>
      <c r="F25" s="448">
        <f>'0054'!F25:G25</f>
        <v>1.18</v>
      </c>
      <c r="G25" s="448"/>
      <c r="H25" s="105">
        <f t="shared" si="4"/>
        <v>98.683400000000006</v>
      </c>
      <c r="I25" s="130">
        <f t="shared" si="0"/>
        <v>423053.46</v>
      </c>
      <c r="N25" s="461" t="s">
        <v>152</v>
      </c>
      <c r="O25" s="461"/>
      <c r="P25" s="530">
        <f t="shared" si="1"/>
        <v>0</v>
      </c>
      <c r="Q25" s="530"/>
      <c r="R25" s="535">
        <v>1</v>
      </c>
      <c r="S25" s="535"/>
      <c r="T25" s="124">
        <f t="shared" si="5"/>
        <v>0</v>
      </c>
      <c r="U25" s="125">
        <f t="shared" si="2"/>
        <v>0</v>
      </c>
    </row>
    <row r="26" spans="1:21" x14ac:dyDescent="0.25">
      <c r="A26" s="458" t="s">
        <v>153</v>
      </c>
      <c r="B26" s="458"/>
      <c r="C26" s="206">
        <v>14.13</v>
      </c>
      <c r="D26" s="206">
        <v>12.98</v>
      </c>
      <c r="E26" s="159">
        <f t="shared" si="3"/>
        <v>27.11</v>
      </c>
      <c r="F26" s="448">
        <f>'0054'!F26:G26</f>
        <v>1.18</v>
      </c>
      <c r="G26" s="448"/>
      <c r="H26" s="105">
        <f t="shared" si="4"/>
        <v>31.989799999999999</v>
      </c>
      <c r="I26" s="130">
        <f t="shared" si="0"/>
        <v>137139.54</v>
      </c>
      <c r="N26" s="461" t="s">
        <v>153</v>
      </c>
      <c r="O26" s="461"/>
      <c r="P26" s="530">
        <f t="shared" si="1"/>
        <v>0</v>
      </c>
      <c r="Q26" s="530"/>
      <c r="R26" s="535">
        <v>1</v>
      </c>
      <c r="S26" s="535"/>
      <c r="T26" s="124">
        <f t="shared" si="5"/>
        <v>0</v>
      </c>
      <c r="U26" s="125">
        <f t="shared" si="2"/>
        <v>0</v>
      </c>
    </row>
    <row r="27" spans="1:21" x14ac:dyDescent="0.25">
      <c r="A27" s="458" t="s">
        <v>154</v>
      </c>
      <c r="B27" s="458"/>
      <c r="C27" s="206">
        <v>0</v>
      </c>
      <c r="D27" s="206">
        <v>0</v>
      </c>
      <c r="E27" s="159">
        <f t="shared" si="3"/>
        <v>0</v>
      </c>
      <c r="F27" s="448">
        <f>'0054'!F27:G27</f>
        <v>1.18</v>
      </c>
      <c r="G27" s="448"/>
      <c r="H27" s="105">
        <f t="shared" si="4"/>
        <v>0</v>
      </c>
      <c r="I27" s="130">
        <f t="shared" si="0"/>
        <v>0</v>
      </c>
      <c r="N27" s="461" t="s">
        <v>154</v>
      </c>
      <c r="O27" s="461"/>
      <c r="P27" s="530">
        <f t="shared" si="1"/>
        <v>0</v>
      </c>
      <c r="Q27" s="530"/>
      <c r="R27" s="535">
        <v>1</v>
      </c>
      <c r="S27" s="535"/>
      <c r="T27" s="124">
        <f t="shared" si="5"/>
        <v>0</v>
      </c>
      <c r="U27" s="125">
        <f t="shared" si="2"/>
        <v>0</v>
      </c>
    </row>
    <row r="28" spans="1:21" x14ac:dyDescent="0.25">
      <c r="A28" s="575" t="s">
        <v>155</v>
      </c>
      <c r="B28" s="575"/>
      <c r="C28" s="147">
        <v>0</v>
      </c>
      <c r="D28" s="147">
        <v>0</v>
      </c>
      <c r="E28" s="220">
        <f t="shared" si="3"/>
        <v>0</v>
      </c>
      <c r="F28" s="529">
        <f>'0054'!F28:G28</f>
        <v>1.0049999999999999</v>
      </c>
      <c r="G28" s="529"/>
      <c r="H28" s="122">
        <f t="shared" si="4"/>
        <v>0</v>
      </c>
      <c r="I28" s="123">
        <f t="shared" si="0"/>
        <v>0</v>
      </c>
      <c r="N28" s="469" t="s">
        <v>155</v>
      </c>
      <c r="O28" s="469"/>
      <c r="P28" s="530">
        <f t="shared" si="1"/>
        <v>0</v>
      </c>
      <c r="Q28" s="530"/>
      <c r="R28" s="531">
        <v>1</v>
      </c>
      <c r="S28" s="531"/>
      <c r="T28" s="124">
        <f t="shared" si="5"/>
        <v>0</v>
      </c>
      <c r="U28" s="125">
        <f t="shared" si="2"/>
        <v>0</v>
      </c>
    </row>
    <row r="29" spans="1:21" x14ac:dyDescent="0.25">
      <c r="A29" s="573" t="s">
        <v>5</v>
      </c>
      <c r="B29" s="573"/>
      <c r="C29" s="123">
        <f>SUM(C13:C28)</f>
        <v>564.34</v>
      </c>
      <c r="D29" s="123">
        <f>SUM(D13:D28)</f>
        <v>543.03</v>
      </c>
      <c r="E29" s="123">
        <f>SUM(E13:E28)</f>
        <v>1107.3700000000001</v>
      </c>
      <c r="F29" s="574"/>
      <c r="G29" s="574"/>
      <c r="H29" s="128">
        <f>SUM(H13:H28)</f>
        <v>1170.1626000000003</v>
      </c>
      <c r="I29" s="123">
        <f>SUM(I13:I28)</f>
        <v>5016460.0999999996</v>
      </c>
      <c r="N29" s="533" t="s">
        <v>5</v>
      </c>
      <c r="O29" s="533"/>
      <c r="P29" s="534">
        <f>SUM(P13:P28)</f>
        <v>0</v>
      </c>
      <c r="Q29" s="534"/>
      <c r="R29" s="521"/>
      <c r="S29" s="521"/>
      <c r="T29" s="129">
        <f>SUM(T13:T28)</f>
        <v>0</v>
      </c>
      <c r="U29" s="125">
        <f>SUM(U13:U28)</f>
        <v>0</v>
      </c>
    </row>
    <row r="30" spans="1:21" x14ac:dyDescent="0.25">
      <c r="A30" s="28"/>
      <c r="B30" s="28"/>
      <c r="C30" s="130"/>
      <c r="D30" s="130"/>
      <c r="E30" s="130"/>
      <c r="F30" s="29"/>
      <c r="G30" s="29"/>
      <c r="H30" s="105"/>
      <c r="I30" s="130"/>
      <c r="N30" s="35"/>
      <c r="O30" s="35"/>
      <c r="P30" s="31"/>
      <c r="Q30" s="31"/>
      <c r="R30" s="32"/>
      <c r="S30" s="32"/>
      <c r="T30" s="131"/>
      <c r="U30" s="132"/>
    </row>
    <row r="31" spans="1:21" x14ac:dyDescent="0.25">
      <c r="A31" s="209" t="s">
        <v>126</v>
      </c>
      <c r="B31" s="28"/>
      <c r="C31" s="130"/>
      <c r="D31" s="130"/>
      <c r="E31" s="130"/>
      <c r="F31" s="29"/>
      <c r="G31" s="29"/>
      <c r="H31" s="105"/>
      <c r="I31" s="130"/>
      <c r="N31" s="35"/>
      <c r="O31" s="35"/>
      <c r="P31" s="31"/>
      <c r="Q31" s="31"/>
      <c r="R31" s="32"/>
      <c r="S31" s="32"/>
      <c r="T31" s="131"/>
      <c r="U31" s="132"/>
    </row>
    <row r="32" spans="1:21" hidden="1" x14ac:dyDescent="0.25">
      <c r="A32" s="209"/>
      <c r="B32" s="28"/>
      <c r="C32" s="130"/>
      <c r="D32" s="130"/>
      <c r="E32" s="130"/>
      <c r="F32" s="364"/>
      <c r="G32" s="364"/>
      <c r="H32" s="105"/>
      <c r="I32" s="130"/>
      <c r="N32" s="362"/>
      <c r="O32" s="362"/>
      <c r="P32" s="31"/>
      <c r="Q32" s="31"/>
      <c r="R32" s="363"/>
      <c r="S32" s="363"/>
      <c r="T32" s="131"/>
      <c r="U32" s="132"/>
    </row>
    <row r="33" spans="1:21" hidden="1" x14ac:dyDescent="0.25">
      <c r="A33" s="209"/>
      <c r="B33" s="28"/>
      <c r="C33" s="130"/>
      <c r="D33" s="130"/>
      <c r="E33" s="130"/>
      <c r="F33" s="578" t="s">
        <v>386</v>
      </c>
      <c r="G33" s="578"/>
      <c r="H33" s="578"/>
      <c r="I33" s="130"/>
      <c r="N33" s="362"/>
      <c r="O33" s="362"/>
      <c r="P33" s="31"/>
      <c r="Q33" s="31"/>
      <c r="R33" s="363"/>
      <c r="S33" s="363"/>
      <c r="T33" s="131"/>
      <c r="U33" s="132"/>
    </row>
    <row r="34" spans="1:21" hidden="1" x14ac:dyDescent="0.25">
      <c r="A34" s="4"/>
      <c r="B34" s="136"/>
      <c r="C34" s="136"/>
      <c r="D34" s="136"/>
      <c r="E34" s="136"/>
      <c r="F34" s="578"/>
      <c r="G34" s="578"/>
      <c r="H34" s="578"/>
      <c r="I34" s="26" t="s">
        <v>78</v>
      </c>
      <c r="N34" s="473" t="s">
        <v>35</v>
      </c>
      <c r="O34" s="473"/>
      <c r="P34" s="473"/>
      <c r="Q34" s="473"/>
      <c r="R34" s="473"/>
      <c r="S34" s="473"/>
      <c r="T34" s="473"/>
      <c r="U34" s="27" t="s">
        <v>78</v>
      </c>
    </row>
    <row r="35" spans="1:21" hidden="1" x14ac:dyDescent="0.25">
      <c r="A35" s="28"/>
      <c r="B35" s="28"/>
      <c r="C35" s="117" t="s">
        <v>162</v>
      </c>
      <c r="D35" s="117" t="s">
        <v>163</v>
      </c>
      <c r="E35" s="118" t="s">
        <v>8</v>
      </c>
      <c r="F35" s="578"/>
      <c r="G35" s="578"/>
      <c r="H35" s="578"/>
      <c r="I35" s="26" t="s">
        <v>37</v>
      </c>
      <c r="N35" s="35"/>
      <c r="O35" s="35"/>
      <c r="P35" s="31"/>
      <c r="Q35" s="31"/>
      <c r="R35" s="32"/>
      <c r="S35" s="32"/>
      <c r="T35" s="131"/>
      <c r="U35" s="27" t="s">
        <v>37</v>
      </c>
    </row>
    <row r="36" spans="1:21" hidden="1" x14ac:dyDescent="0.25">
      <c r="A36" s="524" t="s">
        <v>66</v>
      </c>
      <c r="B36" s="524"/>
      <c r="C36" s="119" t="s">
        <v>2</v>
      </c>
      <c r="D36" s="119" t="s">
        <v>2</v>
      </c>
      <c r="E36" s="119" t="s">
        <v>2</v>
      </c>
      <c r="F36" s="579"/>
      <c r="G36" s="579"/>
      <c r="H36" s="579"/>
      <c r="I36" s="33" t="s">
        <v>79</v>
      </c>
      <c r="N36" s="525" t="s">
        <v>66</v>
      </c>
      <c r="O36" s="525"/>
      <c r="P36" s="526" t="s">
        <v>24</v>
      </c>
      <c r="Q36" s="526"/>
      <c r="R36" s="526"/>
      <c r="S36" s="526"/>
      <c r="T36" s="526"/>
      <c r="U36" s="21" t="s">
        <v>79</v>
      </c>
    </row>
    <row r="37" spans="1:21" hidden="1" x14ac:dyDescent="0.25">
      <c r="A37" s="527" t="s">
        <v>59</v>
      </c>
      <c r="B37" s="527"/>
      <c r="C37" s="210">
        <v>0</v>
      </c>
      <c r="D37" s="210">
        <v>0</v>
      </c>
      <c r="E37" s="276">
        <f t="shared" ref="E37:E42" si="6">IF(D$43=0,C37*2,C37+D37)</f>
        <v>0</v>
      </c>
      <c r="F37" s="211"/>
      <c r="G37" s="211"/>
      <c r="H37" s="211"/>
      <c r="I37" s="150">
        <f t="shared" ref="I37:I42" si="7">ROUND(ROUND(E37*$C$8,4)*($H$8),2)</f>
        <v>0</v>
      </c>
      <c r="N37" s="528" t="s">
        <v>59</v>
      </c>
      <c r="O37" s="528"/>
      <c r="P37" s="470">
        <f t="shared" ref="P37:P42" si="8">IF($H$115=1,E37,0)</f>
        <v>0</v>
      </c>
      <c r="Q37" s="470"/>
      <c r="R37" s="470"/>
      <c r="S37" s="470"/>
      <c r="T37" s="470"/>
      <c r="U37" s="127">
        <f t="shared" ref="U37:U42" si="9">ROUND(ROUND(P37*$C$8,4)*($H$8),0)</f>
        <v>0</v>
      </c>
    </row>
    <row r="38" spans="1:21" hidden="1" x14ac:dyDescent="0.25">
      <c r="A38" s="519" t="s">
        <v>60</v>
      </c>
      <c r="B38" s="519"/>
      <c r="C38" s="213">
        <v>0</v>
      </c>
      <c r="D38" s="213">
        <v>0</v>
      </c>
      <c r="E38" s="159">
        <f t="shared" si="6"/>
        <v>0</v>
      </c>
      <c r="F38" s="214"/>
      <c r="G38" s="214"/>
      <c r="H38" s="214"/>
      <c r="I38" s="130">
        <f t="shared" si="7"/>
        <v>0</v>
      </c>
      <c r="N38" s="476" t="s">
        <v>60</v>
      </c>
      <c r="O38" s="476"/>
      <c r="P38" s="470">
        <f t="shared" si="8"/>
        <v>0</v>
      </c>
      <c r="Q38" s="470"/>
      <c r="R38" s="470"/>
      <c r="S38" s="470"/>
      <c r="T38" s="470"/>
      <c r="U38" s="127">
        <f t="shared" si="9"/>
        <v>0</v>
      </c>
    </row>
    <row r="39" spans="1:21" hidden="1" x14ac:dyDescent="0.25">
      <c r="A39" s="522" t="s">
        <v>61</v>
      </c>
      <c r="B39" s="522"/>
      <c r="C39" s="213">
        <v>0</v>
      </c>
      <c r="D39" s="213">
        <v>0</v>
      </c>
      <c r="E39" s="159">
        <f t="shared" si="6"/>
        <v>0</v>
      </c>
      <c r="F39" s="214"/>
      <c r="G39" s="214"/>
      <c r="H39" s="214"/>
      <c r="I39" s="130">
        <f t="shared" si="7"/>
        <v>0</v>
      </c>
      <c r="N39" s="523" t="s">
        <v>61</v>
      </c>
      <c r="O39" s="523"/>
      <c r="P39" s="470">
        <f t="shared" si="8"/>
        <v>0</v>
      </c>
      <c r="Q39" s="470"/>
      <c r="R39" s="470"/>
      <c r="S39" s="470"/>
      <c r="T39" s="470"/>
      <c r="U39" s="127">
        <f t="shared" si="9"/>
        <v>0</v>
      </c>
    </row>
    <row r="40" spans="1:21" hidden="1" x14ac:dyDescent="0.25">
      <c r="A40" s="519" t="s">
        <v>62</v>
      </c>
      <c r="B40" s="519"/>
      <c r="C40" s="213">
        <v>0</v>
      </c>
      <c r="D40" s="213">
        <v>0</v>
      </c>
      <c r="E40" s="159">
        <f t="shared" si="6"/>
        <v>0</v>
      </c>
      <c r="F40" s="214"/>
      <c r="G40" s="214"/>
      <c r="H40" s="214"/>
      <c r="I40" s="130">
        <f t="shared" si="7"/>
        <v>0</v>
      </c>
      <c r="N40" s="476" t="s">
        <v>62</v>
      </c>
      <c r="O40" s="476"/>
      <c r="P40" s="470">
        <f t="shared" si="8"/>
        <v>0</v>
      </c>
      <c r="Q40" s="470"/>
      <c r="R40" s="470"/>
      <c r="S40" s="470"/>
      <c r="T40" s="470"/>
      <c r="U40" s="127">
        <f t="shared" si="9"/>
        <v>0</v>
      </c>
    </row>
    <row r="41" spans="1:21" hidden="1" x14ac:dyDescent="0.25">
      <c r="A41" s="519" t="s">
        <v>63</v>
      </c>
      <c r="B41" s="519"/>
      <c r="C41" s="213">
        <v>0</v>
      </c>
      <c r="D41" s="213">
        <v>0</v>
      </c>
      <c r="E41" s="159">
        <f t="shared" si="6"/>
        <v>0</v>
      </c>
      <c r="F41" s="214"/>
      <c r="G41" s="214"/>
      <c r="H41" s="214"/>
      <c r="I41" s="130">
        <f t="shared" si="7"/>
        <v>0</v>
      </c>
      <c r="N41" s="476" t="s">
        <v>63</v>
      </c>
      <c r="O41" s="476"/>
      <c r="P41" s="470">
        <f t="shared" si="8"/>
        <v>0</v>
      </c>
      <c r="Q41" s="470"/>
      <c r="R41" s="470"/>
      <c r="S41" s="470"/>
      <c r="T41" s="470"/>
      <c r="U41" s="127">
        <f t="shared" si="9"/>
        <v>0</v>
      </c>
    </row>
    <row r="42" spans="1:21" hidden="1" x14ac:dyDescent="0.25">
      <c r="A42" s="519" t="s">
        <v>55</v>
      </c>
      <c r="B42" s="519"/>
      <c r="C42" s="212">
        <v>0</v>
      </c>
      <c r="D42" s="212">
        <v>0</v>
      </c>
      <c r="E42" s="220">
        <f t="shared" si="6"/>
        <v>0</v>
      </c>
      <c r="F42" s="214"/>
      <c r="G42" s="214"/>
      <c r="H42" s="214"/>
      <c r="I42" s="123">
        <f t="shared" si="7"/>
        <v>0</v>
      </c>
      <c r="N42" s="469" t="s">
        <v>55</v>
      </c>
      <c r="O42" s="469"/>
      <c r="P42" s="470">
        <f t="shared" si="8"/>
        <v>0</v>
      </c>
      <c r="Q42" s="470"/>
      <c r="R42" s="470"/>
      <c r="S42" s="470"/>
      <c r="T42" s="470"/>
      <c r="U42" s="127">
        <f t="shared" si="9"/>
        <v>0</v>
      </c>
    </row>
    <row r="43" spans="1:21" hidden="1" x14ac:dyDescent="0.25">
      <c r="A43" s="64"/>
      <c r="B43" s="137" t="s">
        <v>164</v>
      </c>
      <c r="C43" s="126">
        <f>SUM(C37:C42)</f>
        <v>0</v>
      </c>
      <c r="D43" s="126">
        <f>SUM(D37:D42)</f>
        <v>0</v>
      </c>
      <c r="E43" s="126">
        <f>SUM(E37:E42)</f>
        <v>0</v>
      </c>
      <c r="F43" s="34"/>
      <c r="G43" s="138"/>
      <c r="H43" s="139" t="s">
        <v>166</v>
      </c>
      <c r="I43" s="126">
        <f>SUM(I37:I42)</f>
        <v>0</v>
      </c>
      <c r="N43" s="520" t="s">
        <v>57</v>
      </c>
      <c r="O43" s="520"/>
      <c r="P43" s="520"/>
      <c r="Q43" s="520"/>
      <c r="R43" s="36">
        <f>SUM(P37:R42)</f>
        <v>0</v>
      </c>
      <c r="S43" s="521" t="s">
        <v>68</v>
      </c>
      <c r="T43" s="521"/>
      <c r="U43" s="132">
        <f>SUM(U37:U42)</f>
        <v>0</v>
      </c>
    </row>
    <row r="44" spans="1:21" ht="16.5" hidden="1" thickBot="1" x14ac:dyDescent="0.3">
      <c r="A44" s="64"/>
      <c r="B44" s="137"/>
      <c r="C44" s="130"/>
      <c r="D44" s="130"/>
      <c r="E44" s="150"/>
      <c r="F44" s="34"/>
      <c r="G44" s="138"/>
      <c r="H44" s="139"/>
      <c r="I44" s="130"/>
      <c r="N44" s="35"/>
      <c r="O44" s="35"/>
      <c r="P44" s="35"/>
      <c r="Q44" s="35"/>
      <c r="R44" s="36"/>
      <c r="S44" s="32"/>
      <c r="T44" s="32"/>
      <c r="U44" s="132"/>
    </row>
    <row r="45" spans="1:21" ht="16.5" hidden="1" thickBot="1" x14ac:dyDescent="0.3">
      <c r="A45" s="64"/>
      <c r="B45" s="137" t="s">
        <v>165</v>
      </c>
      <c r="C45" s="64"/>
      <c r="D45" s="64"/>
      <c r="E45" s="215">
        <f>H29+E43</f>
        <v>1170.1626000000003</v>
      </c>
      <c r="F45" s="37"/>
      <c r="G45" s="138"/>
      <c r="H45" s="139" t="s">
        <v>167</v>
      </c>
      <c r="I45" s="123">
        <f>SUM(I43,I29)</f>
        <v>5016460.0999999996</v>
      </c>
      <c r="N45" s="520" t="s">
        <v>58</v>
      </c>
      <c r="O45" s="520"/>
      <c r="P45" s="520"/>
      <c r="Q45" s="520"/>
      <c r="R45" s="38">
        <f>R43+T29</f>
        <v>0</v>
      </c>
      <c r="S45" s="521" t="s">
        <v>56</v>
      </c>
      <c r="T45" s="521"/>
      <c r="U45" s="140">
        <f>SUM(U43,U29)</f>
        <v>0</v>
      </c>
    </row>
    <row r="46" spans="1:21" x14ac:dyDescent="0.25">
      <c r="A46" s="28"/>
      <c r="B46" s="28"/>
      <c r="C46" s="28"/>
      <c r="D46" s="28"/>
      <c r="E46" s="28"/>
      <c r="F46" s="37"/>
      <c r="G46" s="141"/>
      <c r="H46" s="141"/>
      <c r="I46" s="130"/>
      <c r="N46" s="35"/>
      <c r="O46" s="35"/>
      <c r="P46" s="35"/>
      <c r="Q46" s="35"/>
      <c r="R46" s="38"/>
      <c r="S46" s="32"/>
      <c r="T46" s="32"/>
      <c r="U46" s="132"/>
    </row>
    <row r="47" spans="1:21" x14ac:dyDescent="0.25">
      <c r="A47" s="28"/>
      <c r="B47" s="28"/>
      <c r="C47" s="28"/>
      <c r="D47" s="28"/>
      <c r="E47" s="28"/>
      <c r="F47" s="37"/>
      <c r="G47" s="141"/>
      <c r="H47" s="141"/>
      <c r="I47" s="130"/>
      <c r="N47" s="35"/>
      <c r="O47" s="35"/>
      <c r="P47" s="35"/>
      <c r="Q47" s="35"/>
      <c r="R47" s="38"/>
      <c r="S47" s="32"/>
      <c r="T47" s="32"/>
      <c r="U47" s="132"/>
    </row>
    <row r="48" spans="1:21" x14ac:dyDescent="0.25">
      <c r="A48" s="28"/>
      <c r="B48" s="28"/>
      <c r="C48" s="117" t="s">
        <v>162</v>
      </c>
      <c r="D48" s="117" t="s">
        <v>163</v>
      </c>
      <c r="E48" s="118" t="s">
        <v>8</v>
      </c>
      <c r="F48" s="142" t="s">
        <v>168</v>
      </c>
      <c r="G48" s="143" t="s">
        <v>170</v>
      </c>
      <c r="H48" s="144" t="s">
        <v>171</v>
      </c>
      <c r="I48" s="130"/>
      <c r="N48" s="35"/>
      <c r="O48" s="35"/>
      <c r="P48" s="35"/>
      <c r="Q48" s="35"/>
      <c r="R48" s="38"/>
      <c r="S48" s="32"/>
      <c r="T48" s="32"/>
      <c r="U48" s="132"/>
    </row>
    <row r="49" spans="1:21" x14ac:dyDescent="0.25">
      <c r="A49" s="39" t="s">
        <v>103</v>
      </c>
      <c r="B49" s="39"/>
      <c r="C49" s="119" t="s">
        <v>2</v>
      </c>
      <c r="D49" s="119" t="s">
        <v>2</v>
      </c>
      <c r="E49" s="119" t="s">
        <v>2</v>
      </c>
      <c r="F49" s="121" t="s">
        <v>169</v>
      </c>
      <c r="G49" s="77" t="s">
        <v>169</v>
      </c>
      <c r="H49" s="145" t="s">
        <v>172</v>
      </c>
      <c r="I49" s="39"/>
      <c r="N49" s="469" t="s">
        <v>103</v>
      </c>
      <c r="O49" s="469"/>
      <c r="P49" s="514" t="s">
        <v>2</v>
      </c>
      <c r="Q49" s="514"/>
      <c r="R49" s="40" t="s">
        <v>25</v>
      </c>
      <c r="S49" s="78" t="s">
        <v>26</v>
      </c>
      <c r="T49" s="146" t="s">
        <v>27</v>
      </c>
      <c r="U49" s="40"/>
    </row>
    <row r="50" spans="1:21" x14ac:dyDescent="0.25">
      <c r="A50" s="515" t="s">
        <v>127</v>
      </c>
      <c r="B50" s="515"/>
      <c r="C50" s="206">
        <v>23.53</v>
      </c>
      <c r="D50" s="206">
        <v>28.04</v>
      </c>
      <c r="E50" s="159">
        <f>IF(D$59=0,C50*2,C50+D50)</f>
        <v>51.57</v>
      </c>
      <c r="F50" s="41" t="s">
        <v>21</v>
      </c>
      <c r="G50" s="54">
        <v>251</v>
      </c>
      <c r="H50" s="328">
        <f>'0054'!H50</f>
        <v>1047</v>
      </c>
      <c r="I50" s="130">
        <f>ROUND(E50*H50,2)</f>
        <v>53993.79</v>
      </c>
      <c r="N50" s="517" t="s">
        <v>28</v>
      </c>
      <c r="O50" s="517"/>
      <c r="P50" s="518"/>
      <c r="Q50" s="518"/>
      <c r="R50" s="43" t="s">
        <v>21</v>
      </c>
      <c r="S50" s="44">
        <v>251</v>
      </c>
      <c r="T50" s="148">
        <f>H50</f>
        <v>1047</v>
      </c>
      <c r="U50" s="149">
        <f>ROUND(P50*T50,0)</f>
        <v>0</v>
      </c>
    </row>
    <row r="51" spans="1:21" x14ac:dyDescent="0.25">
      <c r="A51" s="516"/>
      <c r="B51" s="516"/>
      <c r="C51" s="206">
        <v>0</v>
      </c>
      <c r="D51" s="206">
        <v>0</v>
      </c>
      <c r="E51" s="159">
        <f t="shared" ref="E51:E58" si="10">IF(D$59=0,C51*2,C51+D51)</f>
        <v>0</v>
      </c>
      <c r="F51" s="54" t="s">
        <v>21</v>
      </c>
      <c r="G51" s="54">
        <v>252</v>
      </c>
      <c r="H51" s="328">
        <f>'0054'!H51</f>
        <v>3380</v>
      </c>
      <c r="I51" s="130">
        <f t="shared" ref="I51:I58" si="11">ROUND(E51*H51,2)</f>
        <v>0</v>
      </c>
      <c r="N51" s="517"/>
      <c r="O51" s="517"/>
      <c r="P51" s="511"/>
      <c r="Q51" s="511"/>
      <c r="R51" s="44" t="s">
        <v>21</v>
      </c>
      <c r="S51" s="44">
        <v>252</v>
      </c>
      <c r="T51" s="148">
        <f t="shared" ref="T51:T58" si="12">H51</f>
        <v>3380</v>
      </c>
      <c r="U51" s="149">
        <f t="shared" ref="U51:U58" si="13">ROUND(P51*T51,0)</f>
        <v>0</v>
      </c>
    </row>
    <row r="52" spans="1:21" x14ac:dyDescent="0.25">
      <c r="A52" s="516"/>
      <c r="B52" s="516"/>
      <c r="C52" s="206">
        <v>0</v>
      </c>
      <c r="D52" s="206">
        <v>0</v>
      </c>
      <c r="E52" s="159">
        <f t="shared" si="10"/>
        <v>0</v>
      </c>
      <c r="F52" s="54" t="s">
        <v>21</v>
      </c>
      <c r="G52" s="54">
        <v>253</v>
      </c>
      <c r="H52" s="328">
        <f>'0054'!H52</f>
        <v>6896</v>
      </c>
      <c r="I52" s="130">
        <f t="shared" si="11"/>
        <v>0</v>
      </c>
      <c r="N52" s="517"/>
      <c r="O52" s="517"/>
      <c r="P52" s="511"/>
      <c r="Q52" s="511"/>
      <c r="R52" s="44" t="s">
        <v>21</v>
      </c>
      <c r="S52" s="44">
        <v>253</v>
      </c>
      <c r="T52" s="148">
        <f t="shared" si="12"/>
        <v>6896</v>
      </c>
      <c r="U52" s="149">
        <f t="shared" si="13"/>
        <v>0</v>
      </c>
    </row>
    <row r="53" spans="1:21" x14ac:dyDescent="0.25">
      <c r="A53" s="516"/>
      <c r="B53" s="516"/>
      <c r="C53" s="206">
        <v>33.549999999999997</v>
      </c>
      <c r="D53" s="206">
        <v>31.39</v>
      </c>
      <c r="E53" s="159">
        <f t="shared" si="10"/>
        <v>64.94</v>
      </c>
      <c r="F53" s="153" t="s">
        <v>14</v>
      </c>
      <c r="G53" s="54">
        <v>251</v>
      </c>
      <c r="H53" s="328">
        <f>'0054'!H53</f>
        <v>1173</v>
      </c>
      <c r="I53" s="130">
        <f t="shared" si="11"/>
        <v>76174.62</v>
      </c>
      <c r="N53" s="517"/>
      <c r="O53" s="517"/>
      <c r="P53" s="511"/>
      <c r="Q53" s="511"/>
      <c r="R53" s="46" t="s">
        <v>14</v>
      </c>
      <c r="S53" s="44">
        <v>251</v>
      </c>
      <c r="T53" s="148">
        <f t="shared" si="12"/>
        <v>1173</v>
      </c>
      <c r="U53" s="149">
        <f t="shared" si="13"/>
        <v>0</v>
      </c>
    </row>
    <row r="54" spans="1:21" x14ac:dyDescent="0.25">
      <c r="A54" s="516"/>
      <c r="B54" s="516"/>
      <c r="C54" s="206">
        <v>0</v>
      </c>
      <c r="D54" s="206">
        <v>0.5</v>
      </c>
      <c r="E54" s="159">
        <f t="shared" si="10"/>
        <v>0.5</v>
      </c>
      <c r="F54" s="153" t="s">
        <v>14</v>
      </c>
      <c r="G54" s="54">
        <v>252</v>
      </c>
      <c r="H54" s="328">
        <f>'0054'!H54</f>
        <v>3506</v>
      </c>
      <c r="I54" s="130">
        <f t="shared" si="11"/>
        <v>1753</v>
      </c>
      <c r="N54" s="517"/>
      <c r="O54" s="517"/>
      <c r="P54" s="511"/>
      <c r="Q54" s="511"/>
      <c r="R54" s="46" t="s">
        <v>14</v>
      </c>
      <c r="S54" s="44">
        <v>252</v>
      </c>
      <c r="T54" s="148">
        <f t="shared" si="12"/>
        <v>3506</v>
      </c>
      <c r="U54" s="149">
        <f t="shared" si="13"/>
        <v>0</v>
      </c>
    </row>
    <row r="55" spans="1:21" x14ac:dyDescent="0.25">
      <c r="A55" s="516"/>
      <c r="B55" s="516"/>
      <c r="C55" s="206">
        <v>0</v>
      </c>
      <c r="D55" s="206">
        <v>0</v>
      </c>
      <c r="E55" s="159">
        <f t="shared" si="10"/>
        <v>0</v>
      </c>
      <c r="F55" s="153" t="s">
        <v>14</v>
      </c>
      <c r="G55" s="54">
        <v>253</v>
      </c>
      <c r="H55" s="328">
        <f>'0054'!H55</f>
        <v>7023</v>
      </c>
      <c r="I55" s="130">
        <f t="shared" si="11"/>
        <v>0</v>
      </c>
      <c r="N55" s="517"/>
      <c r="O55" s="517"/>
      <c r="P55" s="511"/>
      <c r="Q55" s="511"/>
      <c r="R55" s="46" t="s">
        <v>14</v>
      </c>
      <c r="S55" s="44">
        <v>253</v>
      </c>
      <c r="T55" s="148">
        <f t="shared" si="12"/>
        <v>7023</v>
      </c>
      <c r="U55" s="149">
        <f t="shared" si="13"/>
        <v>0</v>
      </c>
    </row>
    <row r="56" spans="1:21" x14ac:dyDescent="0.25">
      <c r="A56" s="516"/>
      <c r="B56" s="516"/>
      <c r="C56" s="206">
        <v>0</v>
      </c>
      <c r="D56" s="206">
        <v>0</v>
      </c>
      <c r="E56" s="159">
        <f t="shared" si="10"/>
        <v>0</v>
      </c>
      <c r="F56" s="153" t="s">
        <v>15</v>
      </c>
      <c r="G56" s="54">
        <v>251</v>
      </c>
      <c r="H56" s="328">
        <f>'0054'!H56</f>
        <v>835</v>
      </c>
      <c r="I56" s="130">
        <f t="shared" si="11"/>
        <v>0</v>
      </c>
      <c r="N56" s="517"/>
      <c r="O56" s="517"/>
      <c r="P56" s="511"/>
      <c r="Q56" s="511"/>
      <c r="R56" s="46" t="s">
        <v>15</v>
      </c>
      <c r="S56" s="44">
        <v>251</v>
      </c>
      <c r="T56" s="148">
        <f t="shared" si="12"/>
        <v>835</v>
      </c>
      <c r="U56" s="149">
        <f t="shared" si="13"/>
        <v>0</v>
      </c>
    </row>
    <row r="57" spans="1:21" x14ac:dyDescent="0.25">
      <c r="A57" s="516"/>
      <c r="B57" s="516"/>
      <c r="C57" s="206">
        <v>0</v>
      </c>
      <c r="D57" s="206">
        <v>0</v>
      </c>
      <c r="E57" s="159">
        <f t="shared" si="10"/>
        <v>0</v>
      </c>
      <c r="F57" s="153" t="s">
        <v>15</v>
      </c>
      <c r="G57" s="54">
        <v>252</v>
      </c>
      <c r="H57" s="328">
        <f>'0054'!H57</f>
        <v>3168</v>
      </c>
      <c r="I57" s="130">
        <f t="shared" si="11"/>
        <v>0</v>
      </c>
      <c r="N57" s="517"/>
      <c r="O57" s="517"/>
      <c r="P57" s="511"/>
      <c r="Q57" s="511"/>
      <c r="R57" s="46" t="s">
        <v>15</v>
      </c>
      <c r="S57" s="44">
        <v>252</v>
      </c>
      <c r="T57" s="148">
        <f t="shared" si="12"/>
        <v>3168</v>
      </c>
      <c r="U57" s="149">
        <f t="shared" si="13"/>
        <v>0</v>
      </c>
    </row>
    <row r="58" spans="1:21" ht="16.5" thickBot="1" x14ac:dyDescent="0.3">
      <c r="A58" s="516"/>
      <c r="B58" s="516"/>
      <c r="C58" s="206">
        <v>0</v>
      </c>
      <c r="D58" s="206">
        <v>0</v>
      </c>
      <c r="E58" s="159">
        <f t="shared" si="10"/>
        <v>0</v>
      </c>
      <c r="F58" s="153" t="s">
        <v>15</v>
      </c>
      <c r="G58" s="54">
        <v>253</v>
      </c>
      <c r="H58" s="328">
        <f>'0054'!H58</f>
        <v>6685</v>
      </c>
      <c r="I58" s="130">
        <f t="shared" si="11"/>
        <v>0</v>
      </c>
      <c r="N58" s="517"/>
      <c r="O58" s="517"/>
      <c r="P58" s="512"/>
      <c r="Q58" s="512"/>
      <c r="R58" s="46" t="s">
        <v>15</v>
      </c>
      <c r="S58" s="44">
        <v>253</v>
      </c>
      <c r="T58" s="148">
        <f t="shared" si="12"/>
        <v>6685</v>
      </c>
      <c r="U58" s="151">
        <f t="shared" si="13"/>
        <v>0</v>
      </c>
    </row>
    <row r="59" spans="1:21" ht="16.5" thickBot="1" x14ac:dyDescent="0.3">
      <c r="A59" s="465" t="s">
        <v>16</v>
      </c>
      <c r="B59" s="465"/>
      <c r="C59" s="126">
        <f>SUM(C50:C58)</f>
        <v>57.08</v>
      </c>
      <c r="D59" s="126">
        <f>SUM(D50:D58)</f>
        <v>59.93</v>
      </c>
      <c r="E59" s="126">
        <f>SUM(E50:E58)</f>
        <v>117.00999999999999</v>
      </c>
      <c r="F59" s="465" t="s">
        <v>81</v>
      </c>
      <c r="G59" s="465"/>
      <c r="H59" s="465"/>
      <c r="I59" s="126">
        <f>SUM(I50:I58)</f>
        <v>131921.41</v>
      </c>
      <c r="N59" s="464" t="s">
        <v>16</v>
      </c>
      <c r="O59" s="464"/>
      <c r="P59" s="513">
        <f>SUM(P50:P58)</f>
        <v>0</v>
      </c>
      <c r="Q59" s="513"/>
      <c r="R59" s="464" t="s">
        <v>81</v>
      </c>
      <c r="S59" s="464"/>
      <c r="T59" s="464"/>
      <c r="U59" s="140">
        <f>SUM(U50:U58)</f>
        <v>0</v>
      </c>
    </row>
    <row r="60" spans="1:21" x14ac:dyDescent="0.25">
      <c r="A60" s="481"/>
      <c r="B60" s="481"/>
      <c r="C60" s="481"/>
      <c r="D60" s="481"/>
      <c r="E60" s="481"/>
      <c r="F60" s="481"/>
      <c r="G60" s="481"/>
      <c r="H60" s="481"/>
      <c r="I60" s="481"/>
      <c r="N60" s="471"/>
      <c r="O60" s="471"/>
      <c r="P60" s="471"/>
      <c r="Q60" s="471"/>
      <c r="R60" s="471"/>
      <c r="S60" s="471"/>
      <c r="T60" s="471"/>
      <c r="U60" s="471"/>
    </row>
    <row r="61" spans="1:21" x14ac:dyDescent="0.25">
      <c r="A61" s="509" t="s">
        <v>175</v>
      </c>
      <c r="B61" s="458"/>
      <c r="C61" s="458"/>
      <c r="D61" s="458"/>
      <c r="E61" s="458"/>
      <c r="F61" s="458"/>
      <c r="G61" s="458"/>
      <c r="H61" s="458"/>
      <c r="I61" s="458"/>
      <c r="N61" s="461" t="s">
        <v>104</v>
      </c>
      <c r="O61" s="461"/>
      <c r="P61" s="461"/>
      <c r="Q61" s="461"/>
      <c r="R61" s="461"/>
      <c r="S61" s="461"/>
      <c r="T61" s="461"/>
      <c r="U61" s="461"/>
    </row>
    <row r="62" spans="1:21" x14ac:dyDescent="0.25">
      <c r="A62" s="509" t="s">
        <v>177</v>
      </c>
      <c r="B62" s="458"/>
      <c r="C62" s="152">
        <f>E29</f>
        <v>1107.3700000000001</v>
      </c>
      <c r="D62" s="576" t="s">
        <v>174</v>
      </c>
      <c r="E62" s="576"/>
      <c r="F62" s="576"/>
      <c r="G62" s="576"/>
      <c r="H62" s="331">
        <f>'0054'!H62</f>
        <v>186422.85</v>
      </c>
      <c r="I62" s="155"/>
      <c r="N62" s="510" t="s">
        <v>173</v>
      </c>
      <c r="O62" s="461"/>
      <c r="P62" s="47">
        <f>P29</f>
        <v>0</v>
      </c>
      <c r="Q62" s="507" t="s">
        <v>83</v>
      </c>
      <c r="R62" s="507"/>
      <c r="S62" s="507"/>
      <c r="T62" s="508">
        <f>H62</f>
        <v>186422.85</v>
      </c>
      <c r="U62" s="508"/>
    </row>
    <row r="63" spans="1:21" x14ac:dyDescent="0.25">
      <c r="B63" s="91"/>
      <c r="G63" s="48" t="s">
        <v>13</v>
      </c>
      <c r="H63" s="156">
        <f>ROUND(C62/H62,6)</f>
        <v>5.94E-3</v>
      </c>
      <c r="I63" s="157"/>
      <c r="N63" s="461" t="s">
        <v>19</v>
      </c>
      <c r="O63" s="461"/>
      <c r="P63" s="461"/>
      <c r="Q63" s="461"/>
      <c r="R63" s="461"/>
      <c r="S63" s="461"/>
      <c r="T63" s="505">
        <f>ROUND(P62/T62,6)</f>
        <v>0</v>
      </c>
      <c r="U63" s="505"/>
    </row>
    <row r="64" spans="1:21" x14ac:dyDescent="0.25">
      <c r="A64" s="509" t="s">
        <v>176</v>
      </c>
      <c r="B64" s="458"/>
      <c r="C64" s="458"/>
      <c r="D64" s="458"/>
      <c r="E64" s="458"/>
      <c r="F64" s="458"/>
      <c r="G64" s="458"/>
      <c r="H64" s="458"/>
      <c r="I64" s="458"/>
      <c r="N64" s="461" t="s">
        <v>105</v>
      </c>
      <c r="O64" s="461"/>
      <c r="P64" s="461"/>
      <c r="Q64" s="461"/>
      <c r="R64" s="461"/>
      <c r="S64" s="461"/>
      <c r="T64" s="461"/>
      <c r="U64" s="461"/>
    </row>
    <row r="65" spans="1:21" x14ac:dyDescent="0.25">
      <c r="A65" s="509" t="s">
        <v>178</v>
      </c>
      <c r="B65" s="458"/>
      <c r="C65" s="152">
        <f>E45</f>
        <v>1170.1626000000003</v>
      </c>
      <c r="D65" s="576" t="s">
        <v>179</v>
      </c>
      <c r="E65" s="576"/>
      <c r="F65" s="576"/>
      <c r="G65" s="576"/>
      <c r="H65" s="220">
        <f>'0054'!H65</f>
        <v>204954.58</v>
      </c>
      <c r="I65" s="159"/>
      <c r="N65" s="461" t="s">
        <v>85</v>
      </c>
      <c r="O65" s="461"/>
      <c r="P65" s="49">
        <f>R45</f>
        <v>0</v>
      </c>
      <c r="Q65" s="507" t="s">
        <v>84</v>
      </c>
      <c r="R65" s="507"/>
      <c r="S65" s="507"/>
      <c r="T65" s="508">
        <f>H65</f>
        <v>204954.58</v>
      </c>
      <c r="U65" s="508"/>
    </row>
    <row r="66" spans="1:21" s="39" customFormat="1" x14ac:dyDescent="0.25">
      <c r="A66" s="160"/>
      <c r="G66" s="50" t="s">
        <v>13</v>
      </c>
      <c r="H66" s="161">
        <f>ROUND(C65/H65,6)</f>
        <v>5.7089999999999997E-3</v>
      </c>
      <c r="I66" s="161"/>
      <c r="N66" s="469" t="s">
        <v>20</v>
      </c>
      <c r="O66" s="469"/>
      <c r="P66" s="469"/>
      <c r="Q66" s="469"/>
      <c r="R66" s="469"/>
      <c r="S66" s="469"/>
      <c r="T66" s="503">
        <f>ROUND(P65/T65,6)</f>
        <v>0</v>
      </c>
      <c r="U66" s="503"/>
    </row>
    <row r="67" spans="1:21" s="64" customFormat="1" x14ac:dyDescent="0.25">
      <c r="A67" s="136"/>
      <c r="G67" s="48"/>
      <c r="H67" s="162"/>
      <c r="I67" s="162"/>
      <c r="N67" s="163"/>
      <c r="O67" s="163"/>
      <c r="P67" s="163"/>
      <c r="Q67" s="163"/>
      <c r="R67" s="164"/>
      <c r="S67" s="163"/>
      <c r="T67" s="165"/>
      <c r="U67" s="166"/>
    </row>
    <row r="68" spans="1:21" x14ac:dyDescent="0.25">
      <c r="A68" s="458" t="s">
        <v>100</v>
      </c>
      <c r="B68" s="458"/>
      <c r="C68" s="458"/>
      <c r="D68" s="91"/>
      <c r="E68" s="74" t="s">
        <v>3</v>
      </c>
      <c r="F68" s="174">
        <f>'0054'!F68</f>
        <v>35355377</v>
      </c>
      <c r="G68" s="41" t="s">
        <v>6</v>
      </c>
      <c r="H68" s="167">
        <f>H63</f>
        <v>5.94E-3</v>
      </c>
      <c r="I68" s="130">
        <f>ROUND(F68*H68,2)</f>
        <v>210010.94</v>
      </c>
      <c r="N68" s="461" t="s">
        <v>100</v>
      </c>
      <c r="O68" s="461"/>
      <c r="P68" s="461"/>
      <c r="Q68" s="52" t="s">
        <v>3</v>
      </c>
      <c r="R68" s="168">
        <f>F68</f>
        <v>35355377</v>
      </c>
      <c r="S68" s="43" t="s">
        <v>6</v>
      </c>
      <c r="T68" s="169">
        <f>T63</f>
        <v>0</v>
      </c>
      <c r="U68" s="125">
        <f>ROUND(R68*T68,0)</f>
        <v>0</v>
      </c>
    </row>
    <row r="69" spans="1:21" x14ac:dyDescent="0.25">
      <c r="A69" s="571" t="s">
        <v>119</v>
      </c>
      <c r="B69" s="458"/>
      <c r="C69" s="458"/>
      <c r="D69" s="91"/>
      <c r="E69" s="74"/>
      <c r="F69" s="174"/>
      <c r="G69" s="41"/>
      <c r="H69" s="167"/>
      <c r="I69" s="130"/>
      <c r="N69" s="461" t="s">
        <v>99</v>
      </c>
      <c r="O69" s="461"/>
      <c r="P69" s="461"/>
      <c r="Q69" s="170"/>
      <c r="R69" s="170"/>
      <c r="S69" s="170"/>
      <c r="T69" s="170"/>
      <c r="U69" s="170"/>
    </row>
    <row r="70" spans="1:21" x14ac:dyDescent="0.25">
      <c r="A70" s="570" t="s">
        <v>180</v>
      </c>
      <c r="B70" s="458"/>
      <c r="C70" s="458"/>
      <c r="D70" s="91"/>
      <c r="E70" s="74" t="s">
        <v>3</v>
      </c>
      <c r="F70" s="174">
        <f>'0054'!F70</f>
        <v>0</v>
      </c>
      <c r="G70" s="41" t="s">
        <v>6</v>
      </c>
      <c r="H70" s="167">
        <f>H63</f>
        <v>5.94E-3</v>
      </c>
      <c r="I70" s="130">
        <f>ROUND(F70*H70,2)</f>
        <v>0</v>
      </c>
      <c r="N70" s="53"/>
      <c r="O70" s="53"/>
      <c r="P70" s="53"/>
      <c r="Q70" s="52" t="s">
        <v>3</v>
      </c>
      <c r="R70" s="168">
        <f>F70</f>
        <v>0</v>
      </c>
      <c r="S70" s="43" t="s">
        <v>6</v>
      </c>
      <c r="T70" s="169">
        <f>T63</f>
        <v>0</v>
      </c>
      <c r="U70" s="125">
        <f>ROUND(R70*T70,0)</f>
        <v>0</v>
      </c>
    </row>
    <row r="71" spans="1:21" x14ac:dyDescent="0.25">
      <c r="A71" s="458" t="s">
        <v>98</v>
      </c>
      <c r="B71" s="458"/>
      <c r="C71" s="458"/>
      <c r="D71" s="91"/>
      <c r="E71" s="74" t="s">
        <v>128</v>
      </c>
      <c r="F71" s="174">
        <f>'0054'!F71</f>
        <v>3088857</v>
      </c>
      <c r="G71" s="41" t="s">
        <v>6</v>
      </c>
      <c r="H71" s="167">
        <f>H63</f>
        <v>5.94E-3</v>
      </c>
      <c r="I71" s="130">
        <f>ROUND(F71*H71,2)</f>
        <v>18347.810000000001</v>
      </c>
      <c r="N71" s="461" t="s">
        <v>98</v>
      </c>
      <c r="O71" s="461"/>
      <c r="P71" s="461"/>
      <c r="Q71" s="52" t="s">
        <v>86</v>
      </c>
      <c r="R71" s="168">
        <f>F71</f>
        <v>3088857</v>
      </c>
      <c r="S71" s="43" t="s">
        <v>6</v>
      </c>
      <c r="T71" s="169">
        <f>T63</f>
        <v>0</v>
      </c>
      <c r="U71" s="125">
        <f>ROUND(R71*T71,0)</f>
        <v>0</v>
      </c>
    </row>
    <row r="72" spans="1:21" x14ac:dyDescent="0.25">
      <c r="A72" s="458" t="s">
        <v>97</v>
      </c>
      <c r="B72" s="458"/>
      <c r="C72" s="458"/>
      <c r="D72" s="91"/>
      <c r="E72" s="74" t="s">
        <v>3</v>
      </c>
      <c r="F72" s="174">
        <f>'0054'!F72</f>
        <v>4226978</v>
      </c>
      <c r="G72" s="41" t="s">
        <v>6</v>
      </c>
      <c r="H72" s="167">
        <f>H63</f>
        <v>5.94E-3</v>
      </c>
      <c r="I72" s="130">
        <f>ROUND(F72*H72,2)</f>
        <v>25108.25</v>
      </c>
      <c r="N72" s="461" t="s">
        <v>97</v>
      </c>
      <c r="O72" s="461"/>
      <c r="P72" s="461"/>
      <c r="Q72" s="52" t="s">
        <v>3</v>
      </c>
      <c r="R72" s="168">
        <f>F72</f>
        <v>4226978</v>
      </c>
      <c r="S72" s="43" t="s">
        <v>6</v>
      </c>
      <c r="T72" s="169">
        <f>T63</f>
        <v>0</v>
      </c>
      <c r="U72" s="125">
        <f>ROUND(R72*T72,0)</f>
        <v>0</v>
      </c>
    </row>
    <row r="73" spans="1:21" x14ac:dyDescent="0.25">
      <c r="A73" s="458" t="s">
        <v>96</v>
      </c>
      <c r="B73" s="458"/>
      <c r="C73" s="458"/>
      <c r="D73" s="91"/>
      <c r="E73" s="74" t="s">
        <v>3</v>
      </c>
      <c r="F73" s="174">
        <f>'0054'!F73</f>
        <v>14485979</v>
      </c>
      <c r="G73" s="41" t="s">
        <v>6</v>
      </c>
      <c r="H73" s="167">
        <f>H63</f>
        <v>5.94E-3</v>
      </c>
      <c r="I73" s="130">
        <f>ROUND(F73*H73,2)</f>
        <v>86046.720000000001</v>
      </c>
      <c r="N73" s="461" t="s">
        <v>96</v>
      </c>
      <c r="O73" s="461"/>
      <c r="P73" s="461"/>
      <c r="Q73" s="52" t="s">
        <v>3</v>
      </c>
      <c r="R73" s="171">
        <f>F73</f>
        <v>14485979</v>
      </c>
      <c r="S73" s="43" t="s">
        <v>6</v>
      </c>
      <c r="T73" s="169">
        <f>T63</f>
        <v>0</v>
      </c>
      <c r="U73" s="125">
        <f>ROUND(R73*T73,0)</f>
        <v>0</v>
      </c>
    </row>
    <row r="74" spans="1:21" x14ac:dyDescent="0.25">
      <c r="A74" s="375" t="s">
        <v>129</v>
      </c>
      <c r="D74" s="91"/>
      <c r="E74" s="54" t="s">
        <v>130</v>
      </c>
      <c r="F74" s="496"/>
      <c r="G74" s="496"/>
      <c r="H74" s="496"/>
      <c r="I74" s="130">
        <v>0</v>
      </c>
      <c r="N74" s="461" t="s">
        <v>156</v>
      </c>
      <c r="O74" s="461"/>
      <c r="P74" s="461"/>
      <c r="Q74" s="461"/>
      <c r="R74" s="461"/>
      <c r="S74" s="461"/>
      <c r="T74" s="461"/>
      <c r="U74" s="125">
        <f>IF($H$115=1,I74,0)</f>
        <v>0</v>
      </c>
    </row>
    <row r="75" spans="1:21" x14ac:dyDescent="0.25">
      <c r="A75" s="376" t="s">
        <v>181</v>
      </c>
      <c r="I75" s="130"/>
      <c r="N75" s="461" t="s">
        <v>44</v>
      </c>
      <c r="O75" s="461"/>
      <c r="P75" s="461"/>
      <c r="Q75" s="461"/>
      <c r="R75" s="461"/>
      <c r="S75" s="461"/>
      <c r="T75" s="461"/>
      <c r="U75" s="125">
        <f>IF($H$115=1,I75,0)</f>
        <v>0</v>
      </c>
    </row>
    <row r="76" spans="1:21" x14ac:dyDescent="0.25">
      <c r="A76" s="90" t="s">
        <v>134</v>
      </c>
      <c r="B76" s="91"/>
      <c r="C76" s="91"/>
      <c r="D76" s="91"/>
      <c r="E76" s="91"/>
      <c r="F76" s="91"/>
      <c r="G76" s="91"/>
      <c r="H76" s="91"/>
      <c r="I76" s="172"/>
      <c r="N76" s="173" t="s">
        <v>45</v>
      </c>
      <c r="O76" s="53"/>
      <c r="P76" s="53"/>
      <c r="Q76" s="53"/>
      <c r="R76" s="53"/>
      <c r="S76" s="53"/>
      <c r="T76" s="53"/>
      <c r="U76" s="132"/>
    </row>
    <row r="77" spans="1:21" x14ac:dyDescent="0.25">
      <c r="A77" s="509" t="s">
        <v>182</v>
      </c>
      <c r="B77" s="458"/>
      <c r="C77" s="458"/>
      <c r="D77" s="91"/>
      <c r="E77" s="74" t="s">
        <v>4</v>
      </c>
      <c r="F77" s="174">
        <f>'0054'!F77</f>
        <v>0</v>
      </c>
      <c r="G77" s="41" t="s">
        <v>6</v>
      </c>
      <c r="H77" s="167">
        <f>H66</f>
        <v>5.7089999999999997E-3</v>
      </c>
      <c r="I77" s="130">
        <f>ROUND(F77*H77,2)</f>
        <v>0</v>
      </c>
      <c r="N77" s="461" t="s">
        <v>101</v>
      </c>
      <c r="O77" s="461"/>
      <c r="P77" s="461"/>
      <c r="Q77" s="52" t="s">
        <v>4</v>
      </c>
      <c r="R77" s="171">
        <f>F77</f>
        <v>0</v>
      </c>
      <c r="S77" s="43" t="s">
        <v>6</v>
      </c>
      <c r="T77" s="169">
        <f>T66</f>
        <v>0</v>
      </c>
      <c r="U77" s="125">
        <f>ROUND(R77*T77,0)</f>
        <v>0</v>
      </c>
    </row>
    <row r="78" spans="1:21" x14ac:dyDescent="0.25">
      <c r="A78" s="458" t="s">
        <v>67</v>
      </c>
      <c r="B78" s="458"/>
      <c r="C78" s="458"/>
      <c r="D78" s="91"/>
      <c r="E78" s="74" t="s">
        <v>4</v>
      </c>
      <c r="F78" s="174">
        <f>'0054'!F78</f>
        <v>0</v>
      </c>
      <c r="G78" s="41" t="s">
        <v>6</v>
      </c>
      <c r="H78" s="167">
        <f>H66</f>
        <v>5.7089999999999997E-3</v>
      </c>
      <c r="I78" s="130">
        <f>ROUND(F78*H78,2)</f>
        <v>0</v>
      </c>
      <c r="N78" s="461" t="s">
        <v>67</v>
      </c>
      <c r="O78" s="461"/>
      <c r="P78" s="461"/>
      <c r="Q78" s="52" t="s">
        <v>4</v>
      </c>
      <c r="R78" s="171">
        <f>F78</f>
        <v>0</v>
      </c>
      <c r="S78" s="43" t="s">
        <v>6</v>
      </c>
      <c r="T78" s="169">
        <f>T66</f>
        <v>0</v>
      </c>
      <c r="U78" s="125">
        <f>ROUND(R78*T78,0)</f>
        <v>0</v>
      </c>
    </row>
    <row r="79" spans="1:21" x14ac:dyDescent="0.25">
      <c r="A79" s="458" t="s">
        <v>88</v>
      </c>
      <c r="B79" s="458"/>
      <c r="C79" s="458"/>
      <c r="D79" s="91"/>
      <c r="E79" s="74" t="s">
        <v>4</v>
      </c>
      <c r="F79" s="174">
        <f>'0054'!F79</f>
        <v>118620773</v>
      </c>
      <c r="G79" s="41" t="s">
        <v>6</v>
      </c>
      <c r="H79" s="167">
        <f>H66</f>
        <v>5.7089999999999997E-3</v>
      </c>
      <c r="I79" s="130">
        <f>ROUND(F79*H79,2)</f>
        <v>677205.99</v>
      </c>
      <c r="N79" s="461" t="s">
        <v>88</v>
      </c>
      <c r="O79" s="461"/>
      <c r="P79" s="461"/>
      <c r="Q79" s="52" t="s">
        <v>4</v>
      </c>
      <c r="R79" s="171">
        <f>F79</f>
        <v>118620773</v>
      </c>
      <c r="S79" s="43" t="s">
        <v>6</v>
      </c>
      <c r="T79" s="169">
        <f>T66</f>
        <v>0</v>
      </c>
      <c r="U79" s="125">
        <f>ROUND(R79*T79,0)</f>
        <v>0</v>
      </c>
    </row>
    <row r="80" spans="1:21" x14ac:dyDescent="0.25">
      <c r="A80" s="458" t="s">
        <v>89</v>
      </c>
      <c r="B80" s="458"/>
      <c r="C80" s="458"/>
      <c r="D80" s="91"/>
      <c r="E80" s="74" t="s">
        <v>4</v>
      </c>
      <c r="F80" s="174">
        <f>'0054'!F80</f>
        <v>-391991</v>
      </c>
      <c r="G80" s="41" t="s">
        <v>6</v>
      </c>
      <c r="H80" s="167">
        <f>H66</f>
        <v>5.7089999999999997E-3</v>
      </c>
      <c r="I80" s="130">
        <f>ROUND(F80*H80,2)</f>
        <v>-2237.88</v>
      </c>
      <c r="N80" s="461" t="s">
        <v>89</v>
      </c>
      <c r="O80" s="461"/>
      <c r="P80" s="461"/>
      <c r="Q80" s="52" t="s">
        <v>4</v>
      </c>
      <c r="R80" s="168">
        <f>F80</f>
        <v>-391991</v>
      </c>
      <c r="S80" s="43" t="s">
        <v>6</v>
      </c>
      <c r="T80" s="169">
        <f>T66</f>
        <v>0</v>
      </c>
      <c r="U80" s="125">
        <f>ROUND(R80*T80,0)</f>
        <v>0</v>
      </c>
    </row>
    <row r="81" spans="1:21" x14ac:dyDescent="0.25">
      <c r="A81" s="458" t="s">
        <v>90</v>
      </c>
      <c r="B81" s="458"/>
      <c r="C81" s="458"/>
      <c r="D81" s="91"/>
      <c r="E81" s="74" t="s">
        <v>4</v>
      </c>
      <c r="F81" s="174">
        <f>'0054'!F81</f>
        <v>698197</v>
      </c>
      <c r="G81" s="41" t="s">
        <v>6</v>
      </c>
      <c r="H81" s="167">
        <f>H66</f>
        <v>5.7089999999999997E-3</v>
      </c>
      <c r="I81" s="130">
        <f>ROUND(F81*H81,2)</f>
        <v>3986.01</v>
      </c>
      <c r="N81" s="461" t="s">
        <v>90</v>
      </c>
      <c r="O81" s="461"/>
      <c r="P81" s="461"/>
      <c r="Q81" s="52" t="s">
        <v>4</v>
      </c>
      <c r="R81" s="171">
        <f>F81</f>
        <v>698197</v>
      </c>
      <c r="S81" s="43" t="s">
        <v>6</v>
      </c>
      <c r="T81" s="169">
        <f>T66</f>
        <v>0</v>
      </c>
      <c r="U81" s="125">
        <f>ROUND(R81*T81,0)</f>
        <v>0</v>
      </c>
    </row>
    <row r="82" spans="1:21" x14ac:dyDescent="0.25">
      <c r="B82" s="91"/>
      <c r="C82" s="91"/>
      <c r="D82" s="91"/>
      <c r="E82" s="74"/>
      <c r="F82" s="174"/>
      <c r="G82" s="41"/>
      <c r="H82" s="167"/>
      <c r="I82" s="130"/>
      <c r="N82" s="53"/>
      <c r="O82" s="53"/>
      <c r="P82" s="53"/>
      <c r="Q82" s="52"/>
      <c r="R82" s="175"/>
      <c r="S82" s="43"/>
      <c r="T82" s="169"/>
      <c r="U82" s="132"/>
    </row>
    <row r="83" spans="1:21" x14ac:dyDescent="0.25">
      <c r="A83" s="458" t="s">
        <v>112</v>
      </c>
      <c r="B83" s="458"/>
      <c r="C83" s="458"/>
      <c r="D83" s="458"/>
      <c r="E83" s="458"/>
      <c r="F83" s="458"/>
      <c r="G83" s="458"/>
      <c r="H83" s="458"/>
      <c r="I83" s="458"/>
      <c r="N83" s="461" t="s">
        <v>91</v>
      </c>
      <c r="O83" s="461"/>
      <c r="P83" s="461"/>
      <c r="Q83" s="461"/>
      <c r="R83" s="461"/>
      <c r="S83" s="461"/>
      <c r="T83" s="461"/>
      <c r="U83" s="461"/>
    </row>
    <row r="84" spans="1:21" x14ac:dyDescent="0.25">
      <c r="B84" s="91"/>
      <c r="C84" s="496" t="s">
        <v>77</v>
      </c>
      <c r="D84" s="496"/>
      <c r="E84" s="91"/>
      <c r="F84" s="153" t="s">
        <v>38</v>
      </c>
      <c r="G84" s="91"/>
      <c r="H84" s="91"/>
      <c r="I84" s="91"/>
      <c r="N84" s="53"/>
      <c r="O84" s="53"/>
      <c r="P84" s="53"/>
      <c r="Q84" s="53"/>
      <c r="R84" s="53"/>
      <c r="S84" s="53"/>
      <c r="T84" s="53"/>
      <c r="U84" s="53"/>
    </row>
    <row r="85" spans="1:21" x14ac:dyDescent="0.25">
      <c r="A85" s="4"/>
      <c r="B85" s="176"/>
      <c r="C85" s="481" t="s">
        <v>184</v>
      </c>
      <c r="D85" s="481"/>
      <c r="E85" s="177" t="s">
        <v>190</v>
      </c>
      <c r="F85" s="178" t="s">
        <v>189</v>
      </c>
      <c r="G85" s="179"/>
      <c r="H85" s="179"/>
      <c r="I85" s="179"/>
      <c r="N85" s="497" t="s">
        <v>49</v>
      </c>
      <c r="O85" s="497"/>
      <c r="P85" s="498" t="s">
        <v>157</v>
      </c>
      <c r="Q85" s="498"/>
      <c r="R85" s="499" t="s">
        <v>41</v>
      </c>
      <c r="S85" s="499"/>
      <c r="T85" s="499"/>
      <c r="U85" s="499"/>
    </row>
    <row r="86" spans="1:21" x14ac:dyDescent="0.25">
      <c r="A86" s="55"/>
      <c r="B86" s="67" t="s">
        <v>188</v>
      </c>
      <c r="C86" s="494">
        <f>H13+H14+H19+H22+H25</f>
        <v>514.2328</v>
      </c>
      <c r="D86" s="494"/>
      <c r="E86" s="56">
        <f>H8</f>
        <v>1.0319</v>
      </c>
      <c r="F86" s="346">
        <f>'0054'!F86</f>
        <v>1313.27</v>
      </c>
      <c r="G86" s="200" t="s">
        <v>13</v>
      </c>
      <c r="H86" s="130">
        <f>ROUND(C86*E86*F86,2)</f>
        <v>696869.42</v>
      </c>
      <c r="I86" s="134"/>
      <c r="N86" s="59" t="s">
        <v>22</v>
      </c>
      <c r="O86" s="60">
        <f>T13+T14+T19+T22+T25</f>
        <v>0</v>
      </c>
      <c r="P86" s="495">
        <f>T8</f>
        <v>1.0319</v>
      </c>
      <c r="Q86" s="495"/>
      <c r="R86" s="61">
        <f>F86</f>
        <v>1313.27</v>
      </c>
      <c r="S86" s="62" t="s">
        <v>13</v>
      </c>
      <c r="T86" s="171">
        <f>ROUND(O86*P86*R86,0)</f>
        <v>0</v>
      </c>
      <c r="U86" s="131"/>
    </row>
    <row r="87" spans="1:21" x14ac:dyDescent="0.25">
      <c r="A87" s="63"/>
      <c r="B87" s="63" t="s">
        <v>187</v>
      </c>
      <c r="C87" s="494">
        <f>H15+H16+H20+H23+H26</f>
        <v>655.9298</v>
      </c>
      <c r="D87" s="494"/>
      <c r="E87" s="56">
        <f>H8</f>
        <v>1.0319</v>
      </c>
      <c r="F87" s="346">
        <f>'0054'!F87</f>
        <v>895.79</v>
      </c>
      <c r="G87" s="200" t="s">
        <v>13</v>
      </c>
      <c r="H87" s="130">
        <f>ROUND(C87*E87*F87,2)</f>
        <v>606319.01</v>
      </c>
      <c r="I87" s="64"/>
      <c r="N87" s="65" t="s">
        <v>14</v>
      </c>
      <c r="O87" s="60">
        <f>T15+T16+T20+T23+T26</f>
        <v>0</v>
      </c>
      <c r="P87" s="495">
        <f>T8</f>
        <v>1.0319</v>
      </c>
      <c r="Q87" s="495"/>
      <c r="R87" s="61">
        <f>F87</f>
        <v>895.79</v>
      </c>
      <c r="S87" s="62" t="s">
        <v>13</v>
      </c>
      <c r="T87" s="171">
        <f>ROUND(O87*P87*R87,0)</f>
        <v>0</v>
      </c>
      <c r="U87" s="66"/>
    </row>
    <row r="88" spans="1:21" ht="16.5" thickBot="1" x14ac:dyDescent="0.3">
      <c r="A88" s="67"/>
      <c r="B88" s="67" t="s">
        <v>186</v>
      </c>
      <c r="C88" s="494">
        <f>H17+H18+H21+H24+H27+H28</f>
        <v>0</v>
      </c>
      <c r="D88" s="494"/>
      <c r="E88" s="56">
        <f>H8</f>
        <v>1.0319</v>
      </c>
      <c r="F88" s="346">
        <f>'0054'!F88</f>
        <v>897.95</v>
      </c>
      <c r="G88" s="200" t="s">
        <v>13</v>
      </c>
      <c r="H88" s="123">
        <f>ROUND(C88*E88*F88,2)</f>
        <v>0</v>
      </c>
      <c r="I88" s="64"/>
      <c r="N88" s="68" t="s">
        <v>15</v>
      </c>
      <c r="O88" s="69">
        <f>T17+T18+T21+T24+T27+T28</f>
        <v>0</v>
      </c>
      <c r="P88" s="495">
        <f>T8</f>
        <v>1.0319</v>
      </c>
      <c r="Q88" s="495"/>
      <c r="R88" s="61">
        <f>F88</f>
        <v>897.95</v>
      </c>
      <c r="S88" s="62" t="s">
        <v>13</v>
      </c>
      <c r="T88" s="171">
        <f>ROUND(O88*P88*R88,0)</f>
        <v>0</v>
      </c>
      <c r="U88" s="66"/>
    </row>
    <row r="89" spans="1:21" ht="16.5" thickBot="1" x14ac:dyDescent="0.3">
      <c r="A89" s="70"/>
      <c r="B89" s="180" t="s">
        <v>185</v>
      </c>
      <c r="C89" s="487">
        <f>SUM(C86:C88)</f>
        <v>1170.1626000000001</v>
      </c>
      <c r="D89" s="487"/>
      <c r="E89" s="181"/>
      <c r="F89" s="181"/>
      <c r="G89" s="181"/>
      <c r="H89" s="182" t="s">
        <v>183</v>
      </c>
      <c r="I89" s="130">
        <f>IF(A1=75,0,H88+H87+H86)</f>
        <v>1303188.4300000002</v>
      </c>
      <c r="N89" s="73" t="s">
        <v>158</v>
      </c>
      <c r="O89" s="72">
        <f>SUM(O86:O88)</f>
        <v>0</v>
      </c>
      <c r="P89" s="488" t="s">
        <v>18</v>
      </c>
      <c r="Q89" s="489"/>
      <c r="R89" s="489"/>
      <c r="S89" s="489"/>
      <c r="T89" s="489"/>
      <c r="U89" s="125">
        <f>IF(N1=75,0,T88+T87+T86)</f>
        <v>0</v>
      </c>
    </row>
    <row r="90" spans="1:21" ht="16.5" thickTop="1" x14ac:dyDescent="0.25">
      <c r="A90" s="490" t="s">
        <v>107</v>
      </c>
      <c r="B90" s="490"/>
      <c r="C90" s="490"/>
      <c r="D90" s="490"/>
      <c r="E90" s="490"/>
      <c r="F90" s="490"/>
      <c r="G90" s="490"/>
      <c r="H90" s="490"/>
      <c r="I90" s="490"/>
      <c r="N90" s="491" t="s">
        <v>107</v>
      </c>
      <c r="O90" s="491"/>
      <c r="P90" s="491"/>
      <c r="Q90" s="491"/>
      <c r="R90" s="491"/>
      <c r="S90" s="491"/>
      <c r="T90" s="491"/>
      <c r="U90" s="491"/>
    </row>
    <row r="91" spans="1:21" x14ac:dyDescent="0.25">
      <c r="A91" s="183"/>
      <c r="B91" s="183"/>
      <c r="C91" s="183"/>
      <c r="D91" s="183"/>
      <c r="E91" s="183"/>
      <c r="F91" s="183"/>
      <c r="G91" s="183"/>
      <c r="H91" s="183"/>
      <c r="I91" s="183"/>
      <c r="N91" s="184"/>
      <c r="O91" s="184"/>
      <c r="P91" s="184"/>
      <c r="Q91" s="184"/>
      <c r="R91" s="184"/>
      <c r="S91" s="184"/>
      <c r="T91" s="184"/>
      <c r="U91" s="184"/>
    </row>
    <row r="92" spans="1:21" x14ac:dyDescent="0.25">
      <c r="A92" s="4" t="s">
        <v>92</v>
      </c>
      <c r="C92" s="74"/>
      <c r="D92" s="91"/>
      <c r="E92" s="74" t="s">
        <v>46</v>
      </c>
      <c r="F92" s="492"/>
      <c r="G92" s="492"/>
      <c r="H92" s="492"/>
      <c r="I92" s="492"/>
      <c r="N92" s="461" t="s">
        <v>92</v>
      </c>
      <c r="O92" s="461"/>
      <c r="P92" s="461"/>
      <c r="Q92" s="493" t="s">
        <v>46</v>
      </c>
      <c r="R92" s="493"/>
      <c r="S92" s="493"/>
      <c r="T92" s="493"/>
      <c r="U92" s="132"/>
    </row>
    <row r="93" spans="1:21" x14ac:dyDescent="0.25">
      <c r="B93" s="91"/>
      <c r="C93" s="117" t="s">
        <v>162</v>
      </c>
      <c r="D93" s="117" t="s">
        <v>163</v>
      </c>
      <c r="E93" s="118" t="s">
        <v>191</v>
      </c>
      <c r="F93" s="74"/>
      <c r="G93" s="74"/>
      <c r="H93" s="74"/>
      <c r="I93" s="74"/>
      <c r="N93" s="53"/>
      <c r="O93" s="53"/>
      <c r="P93" s="53"/>
      <c r="Q93" s="185"/>
      <c r="R93" s="185"/>
      <c r="S93" s="185"/>
      <c r="T93" s="185"/>
      <c r="U93" s="132"/>
    </row>
    <row r="94" spans="1:21" x14ac:dyDescent="0.25">
      <c r="B94" s="91"/>
      <c r="C94" s="119" t="s">
        <v>2</v>
      </c>
      <c r="D94" s="119" t="s">
        <v>2</v>
      </c>
      <c r="E94" s="119" t="s">
        <v>2</v>
      </c>
      <c r="F94" s="74"/>
      <c r="G94" s="74"/>
      <c r="H94" s="74"/>
      <c r="I94" s="74"/>
      <c r="N94" s="53"/>
      <c r="O94" s="53"/>
      <c r="P94" s="53"/>
      <c r="Q94" s="185"/>
      <c r="R94" s="185"/>
      <c r="S94" s="185"/>
      <c r="T94" s="185"/>
      <c r="U94" s="132"/>
    </row>
    <row r="95" spans="1:21" x14ac:dyDescent="0.25">
      <c r="A95" s="465" t="s">
        <v>69</v>
      </c>
      <c r="B95" s="465"/>
      <c r="C95" s="206">
        <v>521</v>
      </c>
      <c r="D95" s="206">
        <v>506</v>
      </c>
      <c r="E95" s="159">
        <f>AVERAGE(C95:D95)</f>
        <v>513.5</v>
      </c>
      <c r="F95" s="186" t="s">
        <v>40</v>
      </c>
      <c r="G95" s="189">
        <f>'0054'!G95</f>
        <v>371</v>
      </c>
      <c r="I95" s="130">
        <f>ROUND(G95*E95,2)</f>
        <v>190508.5</v>
      </c>
      <c r="N95" s="486" t="s">
        <v>69</v>
      </c>
      <c r="O95" s="486"/>
      <c r="P95" s="485">
        <f>IF(H115=1,E95,0)</f>
        <v>0</v>
      </c>
      <c r="Q95" s="485"/>
      <c r="R95" s="485"/>
      <c r="S95" s="111" t="s">
        <v>40</v>
      </c>
      <c r="T95" s="76">
        <f>G95</f>
        <v>371</v>
      </c>
      <c r="U95" s="125">
        <f>ROUND(T95*P95,0)</f>
        <v>0</v>
      </c>
    </row>
    <row r="96" spans="1:21" x14ac:dyDescent="0.25">
      <c r="A96" s="465" t="s">
        <v>87</v>
      </c>
      <c r="B96" s="465"/>
      <c r="C96" s="206">
        <v>0</v>
      </c>
      <c r="D96" s="206">
        <v>0</v>
      </c>
      <c r="E96" s="159">
        <f>AVERAGE(C96:D96)</f>
        <v>0</v>
      </c>
      <c r="F96" s="186" t="s">
        <v>40</v>
      </c>
      <c r="G96" s="189">
        <f>'0054'!G96</f>
        <v>1391</v>
      </c>
      <c r="I96" s="130">
        <f>ROUND(G96*E96,2)</f>
        <v>0</v>
      </c>
      <c r="N96" s="486" t="s">
        <v>87</v>
      </c>
      <c r="O96" s="486"/>
      <c r="P96" s="470"/>
      <c r="Q96" s="470"/>
      <c r="R96" s="470"/>
      <c r="S96" s="111" t="s">
        <v>40</v>
      </c>
      <c r="T96" s="76">
        <f>G96</f>
        <v>1391</v>
      </c>
      <c r="U96" s="125">
        <f>ROUND(T96*P96,0)</f>
        <v>0</v>
      </c>
    </row>
    <row r="97" spans="1:21" x14ac:dyDescent="0.25">
      <c r="A97" s="187"/>
      <c r="B97" s="187"/>
      <c r="C97" s="94"/>
      <c r="D97" s="94"/>
      <c r="E97" s="94"/>
      <c r="F97" s="94"/>
      <c r="G97" s="188"/>
      <c r="H97" s="189"/>
      <c r="I97" s="130"/>
      <c r="N97" s="190"/>
      <c r="O97" s="190"/>
      <c r="P97" s="191"/>
      <c r="Q97" s="191"/>
      <c r="R97" s="191"/>
      <c r="S97" s="111"/>
      <c r="T97" s="76"/>
      <c r="U97" s="132"/>
    </row>
    <row r="98" spans="1:21" x14ac:dyDescent="0.25">
      <c r="A98" s="187"/>
      <c r="B98" s="187"/>
      <c r="C98" s="94"/>
      <c r="D98" s="94"/>
      <c r="E98" s="94"/>
      <c r="F98" s="94"/>
      <c r="G98" s="188"/>
      <c r="H98" s="189"/>
      <c r="I98" s="130"/>
      <c r="N98" s="190"/>
      <c r="O98" s="190"/>
      <c r="P98" s="191"/>
      <c r="Q98" s="191"/>
      <c r="R98" s="191"/>
      <c r="S98" s="111"/>
      <c r="T98" s="76"/>
      <c r="U98" s="132"/>
    </row>
    <row r="99" spans="1:21" hidden="1" x14ac:dyDescent="0.25">
      <c r="A99" s="458" t="s">
        <v>131</v>
      </c>
      <c r="B99" s="458"/>
      <c r="C99" s="458"/>
      <c r="D99" s="91"/>
      <c r="E99" s="54" t="s">
        <v>132</v>
      </c>
      <c r="F99" s="496"/>
      <c r="G99" s="496"/>
      <c r="H99" s="496"/>
      <c r="I99" s="496"/>
      <c r="N99" s="461" t="s">
        <v>106</v>
      </c>
      <c r="O99" s="461"/>
      <c r="P99" s="461"/>
      <c r="Q99" s="461"/>
      <c r="R99" s="461"/>
      <c r="S99" s="461"/>
      <c r="T99" s="461"/>
      <c r="U99" s="461"/>
    </row>
    <row r="100" spans="1:21" hidden="1" x14ac:dyDescent="0.25">
      <c r="B100" s="91"/>
      <c r="C100" s="481" t="s">
        <v>108</v>
      </c>
      <c r="D100" s="481"/>
      <c r="E100" s="481"/>
      <c r="F100" s="54"/>
      <c r="G100" s="54"/>
      <c r="H100" s="200" t="s">
        <v>192</v>
      </c>
      <c r="I100" s="54"/>
      <c r="N100" s="53"/>
      <c r="O100" s="53"/>
      <c r="P100" s="53"/>
      <c r="Q100" s="53"/>
      <c r="R100" s="53"/>
      <c r="S100" s="53"/>
      <c r="T100" s="53"/>
      <c r="U100" s="53"/>
    </row>
    <row r="101" spans="1:21" hidden="1" x14ac:dyDescent="0.25">
      <c r="B101" s="91"/>
      <c r="C101" s="117" t="s">
        <v>162</v>
      </c>
      <c r="D101" s="117" t="s">
        <v>163</v>
      </c>
      <c r="E101" s="199" t="s">
        <v>8</v>
      </c>
      <c r="F101" s="577" t="s">
        <v>193</v>
      </c>
      <c r="G101" s="472"/>
      <c r="H101" s="41" t="s">
        <v>39</v>
      </c>
      <c r="I101" s="54"/>
      <c r="N101" s="53"/>
      <c r="O101" s="53"/>
      <c r="P101" s="53"/>
      <c r="Q101" s="53"/>
      <c r="R101" s="53"/>
      <c r="S101" s="53"/>
      <c r="T101" s="53"/>
      <c r="U101" s="53"/>
    </row>
    <row r="102" spans="1:21" hidden="1" x14ac:dyDescent="0.25">
      <c r="A102" s="481" t="s">
        <v>113</v>
      </c>
      <c r="B102" s="481"/>
      <c r="C102" s="119" t="s">
        <v>2</v>
      </c>
      <c r="D102" s="119" t="s">
        <v>2</v>
      </c>
      <c r="E102" s="77" t="s">
        <v>2</v>
      </c>
      <c r="F102" s="481" t="s">
        <v>38</v>
      </c>
      <c r="G102" s="481"/>
      <c r="H102" s="77" t="s">
        <v>38</v>
      </c>
      <c r="I102" s="77" t="s">
        <v>8</v>
      </c>
      <c r="N102" s="471" t="s">
        <v>70</v>
      </c>
      <c r="O102" s="471"/>
      <c r="P102" s="485" t="s">
        <v>108</v>
      </c>
      <c r="Q102" s="485"/>
      <c r="R102" s="471" t="s">
        <v>71</v>
      </c>
      <c r="S102" s="471"/>
      <c r="T102" s="78" t="s">
        <v>72</v>
      </c>
      <c r="U102" s="78" t="s">
        <v>8</v>
      </c>
    </row>
    <row r="103" spans="1:21" hidden="1" x14ac:dyDescent="0.25">
      <c r="A103" s="474" t="s">
        <v>73</v>
      </c>
      <c r="B103" s="474"/>
      <c r="C103" s="204">
        <v>0</v>
      </c>
      <c r="D103" s="204">
        <v>0</v>
      </c>
      <c r="E103" s="276">
        <f>IF(D$59=0,C103*2,C103+D103)</f>
        <v>0</v>
      </c>
      <c r="F103" s="475">
        <v>0</v>
      </c>
      <c r="G103" s="475"/>
      <c r="H103" s="349">
        <f>IF(C103=0,0,125)</f>
        <v>0</v>
      </c>
      <c r="I103" s="130">
        <f>ROUND((H103+F103)*E103,2)</f>
        <v>0</v>
      </c>
      <c r="N103" s="476" t="s">
        <v>73</v>
      </c>
      <c r="O103" s="476"/>
      <c r="P103" s="470">
        <f>IF(H$115=1,C103,0)</f>
        <v>0</v>
      </c>
      <c r="Q103" s="470"/>
      <c r="R103" s="477">
        <f>F103</f>
        <v>0</v>
      </c>
      <c r="S103" s="477"/>
      <c r="T103" s="80">
        <f>H103</f>
        <v>0</v>
      </c>
      <c r="U103" s="125">
        <f>ROUND((T103+R103)*P103,0)</f>
        <v>0</v>
      </c>
    </row>
    <row r="104" spans="1:21" hidden="1" x14ac:dyDescent="0.25">
      <c r="A104" s="450" t="s">
        <v>74</v>
      </c>
      <c r="B104" s="450"/>
      <c r="C104" s="206">
        <v>0</v>
      </c>
      <c r="D104" s="206">
        <v>0</v>
      </c>
      <c r="E104" s="159">
        <f>IF(D$59=0,C104*2,C104+D104)</f>
        <v>0</v>
      </c>
      <c r="F104" s="572">
        <f>ROUND(F103/2,2)</f>
        <v>0</v>
      </c>
      <c r="G104" s="572"/>
      <c r="H104" s="350">
        <f>IF(C104=0,0,62.5)</f>
        <v>0</v>
      </c>
      <c r="I104" s="130">
        <f>ROUND((H104+F104)*E104,2)</f>
        <v>0</v>
      </c>
      <c r="N104" s="476" t="s">
        <v>74</v>
      </c>
      <c r="O104" s="476"/>
      <c r="P104" s="470">
        <f>IF(H$115=1,C104,0)</f>
        <v>0</v>
      </c>
      <c r="Q104" s="470"/>
      <c r="R104" s="479">
        <f>ROUND(R103/2,2)</f>
        <v>0</v>
      </c>
      <c r="S104" s="479"/>
      <c r="T104" s="82">
        <f>H104</f>
        <v>0</v>
      </c>
      <c r="U104" s="125">
        <f>ROUND((T104+R104)*P104,0)</f>
        <v>0</v>
      </c>
    </row>
    <row r="105" spans="1:21" ht="16.5" hidden="1" thickBot="1" x14ac:dyDescent="0.3">
      <c r="A105" s="450" t="s">
        <v>75</v>
      </c>
      <c r="B105" s="450"/>
      <c r="C105" s="206">
        <v>0</v>
      </c>
      <c r="D105" s="206">
        <v>0</v>
      </c>
      <c r="E105" s="159">
        <f>IF(D$59=0,C105*2,C105+D105)</f>
        <v>0</v>
      </c>
      <c r="F105" s="468"/>
      <c r="G105" s="468"/>
      <c r="H105" s="351">
        <f>IF(H103&gt;0,436,0)</f>
        <v>0</v>
      </c>
      <c r="I105" s="130">
        <f>ROUND(H105*E105,2)</f>
        <v>0</v>
      </c>
      <c r="N105" s="469" t="s">
        <v>75</v>
      </c>
      <c r="O105" s="469"/>
      <c r="P105" s="470">
        <f>IF(H$115=1,C105,0)</f>
        <v>0</v>
      </c>
      <c r="Q105" s="470"/>
      <c r="R105" s="471"/>
      <c r="S105" s="471"/>
      <c r="T105" s="84">
        <f>H105</f>
        <v>0</v>
      </c>
      <c r="U105" s="132">
        <f>ROUND(T105*P105,0)</f>
        <v>0</v>
      </c>
    </row>
    <row r="106" spans="1:21" ht="16.5" hidden="1" thickBot="1" x14ac:dyDescent="0.3">
      <c r="A106" s="472" t="s">
        <v>8</v>
      </c>
      <c r="B106" s="472"/>
      <c r="C106" s="85"/>
      <c r="D106" s="85"/>
      <c r="E106" s="85"/>
      <c r="F106" s="85"/>
      <c r="G106" s="85"/>
      <c r="H106" s="85"/>
      <c r="I106" s="126">
        <f>SUM(I103:I105)</f>
        <v>0</v>
      </c>
      <c r="N106" s="473" t="s">
        <v>8</v>
      </c>
      <c r="O106" s="473"/>
      <c r="P106" s="86"/>
      <c r="Q106" s="86"/>
      <c r="R106" s="86"/>
      <c r="S106" s="86"/>
      <c r="T106" s="86"/>
      <c r="U106" s="87">
        <f>SUM(U103:U105)</f>
        <v>0</v>
      </c>
    </row>
    <row r="107" spans="1:21" hidden="1" x14ac:dyDescent="0.25">
      <c r="A107" s="41"/>
      <c r="B107" s="41"/>
      <c r="C107" s="85"/>
      <c r="D107" s="85"/>
      <c r="E107" s="85"/>
      <c r="F107" s="85"/>
      <c r="G107" s="85"/>
      <c r="H107" s="85"/>
      <c r="I107" s="130"/>
      <c r="N107" s="43"/>
      <c r="O107" s="43"/>
      <c r="P107" s="86"/>
      <c r="Q107" s="86"/>
      <c r="R107" s="86"/>
      <c r="S107" s="86"/>
      <c r="T107" s="86"/>
      <c r="U107" s="201"/>
    </row>
    <row r="108" spans="1:21" x14ac:dyDescent="0.25">
      <c r="A108" s="458" t="s">
        <v>93</v>
      </c>
      <c r="B108" s="458"/>
      <c r="C108" s="458"/>
      <c r="D108" s="91"/>
      <c r="E108" s="89" t="s">
        <v>42</v>
      </c>
      <c r="F108" s="463"/>
      <c r="G108" s="463"/>
      <c r="H108" s="463"/>
      <c r="I108" s="159">
        <v>0</v>
      </c>
      <c r="N108" s="461" t="s">
        <v>93</v>
      </c>
      <c r="O108" s="461"/>
      <c r="P108" s="461"/>
      <c r="Q108" s="462" t="s">
        <v>42</v>
      </c>
      <c r="R108" s="462"/>
      <c r="S108" s="462"/>
      <c r="T108" s="462"/>
      <c r="U108" s="125">
        <f>IF('2801'!$H$115=1,'2801'!U109,0)</f>
        <v>0</v>
      </c>
    </row>
    <row r="109" spans="1:21" x14ac:dyDescent="0.25">
      <c r="A109" s="458" t="s">
        <v>94</v>
      </c>
      <c r="B109" s="458"/>
      <c r="C109" s="458"/>
      <c r="D109" s="91"/>
      <c r="E109" s="467"/>
      <c r="F109" s="467"/>
      <c r="G109" s="467"/>
      <c r="H109" s="467"/>
      <c r="I109" s="159">
        <v>0</v>
      </c>
      <c r="N109" s="461" t="s">
        <v>94</v>
      </c>
      <c r="O109" s="461"/>
      <c r="P109" s="461"/>
      <c r="Q109" s="462" t="s">
        <v>47</v>
      </c>
      <c r="R109" s="462"/>
      <c r="S109" s="462"/>
      <c r="T109" s="462"/>
      <c r="U109" s="125">
        <f>IF('2801'!$H$115=1,'2801'!U110,0)</f>
        <v>0</v>
      </c>
    </row>
    <row r="110" spans="1:21" x14ac:dyDescent="0.25">
      <c r="A110" s="90" t="s">
        <v>122</v>
      </c>
      <c r="B110" s="91"/>
      <c r="C110" s="91"/>
      <c r="D110" s="91"/>
      <c r="E110" s="192"/>
      <c r="F110" s="192"/>
      <c r="G110" s="192"/>
      <c r="H110" s="192"/>
      <c r="I110" s="219"/>
      <c r="N110" s="461" t="s">
        <v>95</v>
      </c>
      <c r="O110" s="461"/>
      <c r="P110" s="461"/>
      <c r="Q110" s="462" t="s">
        <v>48</v>
      </c>
      <c r="R110" s="462"/>
      <c r="S110" s="462"/>
      <c r="T110" s="462"/>
      <c r="U110" s="125">
        <f>IF('2801'!$H$115=1,'2801'!U113,0)</f>
        <v>0</v>
      </c>
    </row>
    <row r="111" spans="1:21" ht="16.5" thickBot="1" x14ac:dyDescent="0.3">
      <c r="A111" s="458" t="s">
        <v>95</v>
      </c>
      <c r="B111" s="458"/>
      <c r="C111" s="458"/>
      <c r="D111" s="91"/>
      <c r="E111" s="89" t="s">
        <v>47</v>
      </c>
      <c r="F111" s="463"/>
      <c r="G111" s="463"/>
      <c r="H111" s="463"/>
      <c r="I111" s="220">
        <v>0</v>
      </c>
      <c r="N111" s="464" t="s">
        <v>43</v>
      </c>
      <c r="O111" s="464"/>
      <c r="P111" s="464"/>
      <c r="Q111" s="464"/>
      <c r="R111" s="464"/>
      <c r="S111" s="464"/>
      <c r="T111" s="464"/>
      <c r="U111" s="193">
        <f>SUM(U109,U108,U106,U95,U89,U75,U74,U73,U72,U71,U70,U68,U59,U45,U77,U78,U79,U80,U81,U110)</f>
        <v>0</v>
      </c>
    </row>
    <row r="112" spans="1:21" ht="16.5" thickTop="1" x14ac:dyDescent="0.25">
      <c r="B112" s="91"/>
      <c r="C112" s="91"/>
      <c r="D112" s="91"/>
      <c r="E112" s="89"/>
      <c r="F112" s="89"/>
      <c r="G112" s="89"/>
      <c r="H112" s="89"/>
      <c r="I112" s="159"/>
      <c r="N112" s="59"/>
      <c r="O112" s="59"/>
      <c r="P112" s="59"/>
      <c r="Q112" s="59"/>
      <c r="R112" s="59"/>
      <c r="S112" s="59"/>
      <c r="T112" s="59"/>
      <c r="U112" s="201"/>
    </row>
    <row r="113" spans="1:21" x14ac:dyDescent="0.25">
      <c r="A113" s="465" t="s">
        <v>8</v>
      </c>
      <c r="B113" s="465"/>
      <c r="C113" s="465"/>
      <c r="D113" s="465"/>
      <c r="E113" s="465"/>
      <c r="F113" s="465"/>
      <c r="G113" s="465"/>
      <c r="H113" s="465"/>
      <c r="I113" s="130">
        <f>SUM(I111,I109,I108,I106,I96,I95,I89,I81,I80,I79,I78,I77,I75,I74,I73,I72,I71,I70,I68,I59,I45)</f>
        <v>7660546.2800000003</v>
      </c>
      <c r="N113" s="466"/>
      <c r="O113" s="466"/>
      <c r="P113" s="466"/>
      <c r="Q113" s="466"/>
      <c r="R113" s="466"/>
      <c r="S113" s="466"/>
      <c r="T113" s="466"/>
      <c r="U113" s="466"/>
    </row>
    <row r="114" spans="1:21" x14ac:dyDescent="0.25">
      <c r="A114" s="458" t="s">
        <v>121</v>
      </c>
      <c r="B114" s="458"/>
      <c r="C114" s="458"/>
      <c r="D114" s="458"/>
      <c r="E114" s="458"/>
      <c r="F114" s="458"/>
      <c r="G114" s="458"/>
      <c r="H114" s="91" t="s">
        <v>48</v>
      </c>
      <c r="I114" s="195"/>
      <c r="N114" s="459" t="s">
        <v>7</v>
      </c>
      <c r="O114" s="459"/>
      <c r="P114" s="459"/>
      <c r="Q114" s="459"/>
      <c r="R114" s="459"/>
      <c r="S114" s="459"/>
      <c r="T114" s="459"/>
      <c r="U114" s="459"/>
    </row>
    <row r="115" spans="1:21" x14ac:dyDescent="0.25">
      <c r="A115" s="458" t="s">
        <v>116</v>
      </c>
      <c r="B115" s="458"/>
      <c r="C115" s="458"/>
      <c r="D115" s="458"/>
      <c r="E115" s="458"/>
      <c r="F115" s="458"/>
      <c r="G115" s="458"/>
      <c r="H115" s="92" t="str">
        <f>IF(E29=0,"",IF((E14+E16+SUM(E18:E24))/E29&gt;0.75,1,""))</f>
        <v/>
      </c>
      <c r="I115" s="159">
        <f>U111</f>
        <v>0</v>
      </c>
      <c r="N115" s="93" t="s">
        <v>144</v>
      </c>
      <c r="O115" s="93"/>
      <c r="P115" s="93"/>
      <c r="Q115" s="93"/>
      <c r="R115" s="93"/>
      <c r="S115" s="93"/>
      <c r="T115" s="93"/>
      <c r="U115" s="93"/>
    </row>
    <row r="116" spans="1:21" x14ac:dyDescent="0.25">
      <c r="B116" s="91"/>
      <c r="C116" s="91"/>
      <c r="D116" s="91"/>
      <c r="E116" s="91"/>
      <c r="F116" s="91"/>
      <c r="G116" s="91"/>
      <c r="H116" s="94"/>
      <c r="I116" s="130"/>
      <c r="N116" s="95" t="s">
        <v>145</v>
      </c>
      <c r="O116" s="93"/>
      <c r="P116" s="93"/>
      <c r="Q116" s="93"/>
      <c r="R116" s="93"/>
      <c r="S116" s="93"/>
      <c r="T116" s="93"/>
      <c r="U116" s="93"/>
    </row>
    <row r="117" spans="1:21" x14ac:dyDescent="0.25">
      <c r="A117" s="4" t="s">
        <v>138</v>
      </c>
      <c r="B117" s="91"/>
      <c r="C117" s="91"/>
      <c r="D117" s="91"/>
      <c r="E117" s="91"/>
      <c r="F117" s="91"/>
      <c r="G117" s="91"/>
      <c r="H117" s="202">
        <f>IF(H115=1,I115,I113)</f>
        <v>7660546.2800000003</v>
      </c>
      <c r="I117" s="123">
        <f>IF(E29=0,0,IF(E29&gt;250,-(((250/E29)*H117)*IF(J117="H",0.02,0.05)),IF(J117="H",-0.02*H117,-0.05*H117)))</f>
        <v>-86472.297876951692</v>
      </c>
      <c r="N117" s="97"/>
      <c r="O117" s="97"/>
      <c r="P117" s="97"/>
      <c r="Q117" s="97"/>
      <c r="R117" s="97"/>
      <c r="S117" s="97"/>
      <c r="T117" s="97"/>
      <c r="U117" s="97"/>
    </row>
    <row r="118" spans="1:21" x14ac:dyDescent="0.25">
      <c r="B118" s="91"/>
      <c r="C118" s="91"/>
      <c r="D118" s="91"/>
      <c r="E118" s="91"/>
      <c r="F118" s="91"/>
      <c r="G118" s="91"/>
      <c r="H118" s="94"/>
      <c r="I118" s="130"/>
      <c r="N118" s="97"/>
      <c r="O118" s="97"/>
      <c r="P118" s="97"/>
      <c r="Q118" s="97"/>
      <c r="R118" s="97"/>
      <c r="S118" s="97"/>
      <c r="T118" s="97"/>
      <c r="U118" s="97"/>
    </row>
    <row r="119" spans="1:21" x14ac:dyDescent="0.25">
      <c r="A119" s="4" t="s">
        <v>139</v>
      </c>
      <c r="B119" s="91"/>
      <c r="C119" s="91"/>
      <c r="D119" s="91"/>
      <c r="E119" s="91"/>
      <c r="F119" s="91"/>
      <c r="G119" s="91"/>
      <c r="H119" s="94"/>
      <c r="I119" s="130">
        <f>I113+I117</f>
        <v>7574073.982123049</v>
      </c>
      <c r="N119" s="97"/>
      <c r="O119" s="97"/>
      <c r="P119" s="97"/>
      <c r="Q119" s="97"/>
      <c r="R119" s="97"/>
      <c r="S119" s="97"/>
      <c r="T119" s="97"/>
      <c r="U119" s="97"/>
    </row>
    <row r="120" spans="1:21" x14ac:dyDescent="0.25">
      <c r="B120" s="91"/>
      <c r="C120" s="91"/>
      <c r="D120" s="91"/>
      <c r="E120" s="91"/>
      <c r="F120" s="91"/>
      <c r="G120" s="91"/>
      <c r="H120" s="94"/>
      <c r="I120" s="130"/>
      <c r="N120" s="97"/>
      <c r="O120" s="97"/>
      <c r="P120" s="97"/>
      <c r="Q120" s="97"/>
      <c r="R120" s="97"/>
      <c r="S120" s="97"/>
      <c r="T120" s="97"/>
      <c r="U120" s="97"/>
    </row>
    <row r="121" spans="1:21" x14ac:dyDescent="0.25">
      <c r="A121" s="106" t="s">
        <v>140</v>
      </c>
      <c r="B121" s="91"/>
      <c r="C121" s="203">
        <f>'0054'!C121</f>
        <v>2</v>
      </c>
      <c r="D121" s="91"/>
      <c r="E121" s="4" t="s">
        <v>141</v>
      </c>
      <c r="F121" s="91"/>
      <c r="G121" s="91"/>
      <c r="H121" s="94"/>
      <c r="I121" s="130">
        <f>ROUND(I119/12*C121,2)</f>
        <v>1262345.6599999999</v>
      </c>
      <c r="N121" s="97"/>
      <c r="O121" s="97"/>
      <c r="P121" s="97"/>
      <c r="Q121" s="97"/>
      <c r="R121" s="97"/>
      <c r="S121" s="97"/>
      <c r="T121" s="97"/>
      <c r="U121" s="97"/>
    </row>
    <row r="122" spans="1:21" x14ac:dyDescent="0.25">
      <c r="B122" s="91"/>
      <c r="C122" s="91"/>
      <c r="D122" s="91"/>
      <c r="E122" s="91"/>
      <c r="F122" s="91"/>
      <c r="G122" s="91"/>
      <c r="H122" s="94"/>
      <c r="I122" s="130"/>
      <c r="N122" s="97"/>
      <c r="O122" s="97"/>
      <c r="P122" s="97"/>
      <c r="Q122" s="97"/>
      <c r="R122" s="97"/>
      <c r="S122" s="97"/>
      <c r="T122" s="97"/>
      <c r="U122" s="97"/>
    </row>
    <row r="123" spans="1:21" x14ac:dyDescent="0.25">
      <c r="A123" s="4" t="s">
        <v>142</v>
      </c>
      <c r="B123" s="91"/>
      <c r="C123" s="91"/>
      <c r="D123" s="91"/>
      <c r="E123" s="91"/>
      <c r="F123" s="91"/>
      <c r="G123" s="91"/>
      <c r="H123" s="94"/>
      <c r="I123" s="123">
        <v>-631172.82999999996</v>
      </c>
      <c r="N123" s="97"/>
      <c r="O123" s="97"/>
      <c r="P123" s="97"/>
      <c r="Q123" s="97"/>
      <c r="R123" s="97"/>
      <c r="S123" s="97"/>
      <c r="T123" s="97"/>
      <c r="U123" s="97"/>
    </row>
    <row r="124" spans="1:21" x14ac:dyDescent="0.25">
      <c r="B124" s="91"/>
      <c r="C124" s="91"/>
      <c r="D124" s="91"/>
      <c r="E124" s="91"/>
      <c r="F124" s="91"/>
      <c r="G124" s="91"/>
      <c r="H124" s="94"/>
      <c r="I124" s="130"/>
      <c r="N124" s="97"/>
      <c r="O124" s="97"/>
      <c r="P124" s="97"/>
      <c r="Q124" s="97"/>
      <c r="R124" s="97"/>
      <c r="S124" s="97"/>
      <c r="T124" s="97"/>
      <c r="U124" s="97"/>
    </row>
    <row r="125" spans="1:21" ht="16.5" thickBot="1" x14ac:dyDescent="0.3">
      <c r="A125" s="4" t="s">
        <v>143</v>
      </c>
      <c r="B125" s="91"/>
      <c r="C125" s="91"/>
      <c r="D125" s="91"/>
      <c r="E125" s="91"/>
      <c r="F125" s="91"/>
      <c r="G125" s="91"/>
      <c r="H125" s="94"/>
      <c r="I125" s="222">
        <f>I121+I123</f>
        <v>631172.82999999996</v>
      </c>
      <c r="N125" s="97"/>
      <c r="O125" s="97"/>
      <c r="P125" s="97"/>
      <c r="Q125" s="97"/>
      <c r="R125" s="97"/>
      <c r="S125" s="97"/>
      <c r="T125" s="97"/>
      <c r="U125" s="97"/>
    </row>
    <row r="126" spans="1:21" ht="16.5" thickTop="1" x14ac:dyDescent="0.25">
      <c r="B126" s="91"/>
      <c r="C126" s="91"/>
      <c r="D126" s="91"/>
      <c r="E126" s="91"/>
      <c r="F126" s="91"/>
      <c r="G126" s="91"/>
      <c r="H126" s="94"/>
      <c r="I126" s="130"/>
      <c r="N126" s="97"/>
      <c r="O126" s="97"/>
      <c r="P126" s="97"/>
      <c r="Q126" s="97"/>
      <c r="R126" s="97"/>
      <c r="S126" s="97"/>
      <c r="T126" s="97"/>
      <c r="U126" s="97"/>
    </row>
    <row r="127" spans="1:21" ht="16.5" thickBot="1" x14ac:dyDescent="0.3">
      <c r="A127" s="4" t="s">
        <v>159</v>
      </c>
      <c r="B127" s="91"/>
      <c r="C127" s="91"/>
      <c r="D127" s="91"/>
      <c r="E127" s="91"/>
      <c r="F127" s="91"/>
      <c r="G127" s="91"/>
      <c r="H127" s="94"/>
      <c r="I127" s="194">
        <f>IF(J117="H",(H117*0.02)+I117,(H117*0.05)+I117)</f>
        <v>296555.01612304832</v>
      </c>
      <c r="N127" s="97"/>
      <c r="O127" s="97"/>
      <c r="P127" s="97"/>
      <c r="Q127" s="97"/>
      <c r="R127" s="97"/>
      <c r="S127" s="97"/>
      <c r="T127" s="97"/>
      <c r="U127" s="97"/>
    </row>
    <row r="128" spans="1:21" ht="16.5" thickTop="1" x14ac:dyDescent="0.25">
      <c r="B128" s="91"/>
      <c r="C128" s="91"/>
      <c r="D128" s="91"/>
      <c r="E128" s="91"/>
      <c r="F128" s="91"/>
      <c r="G128" s="91"/>
      <c r="H128" s="94"/>
      <c r="I128" s="195"/>
      <c r="N128" s="97"/>
      <c r="O128" s="97"/>
      <c r="P128" s="97"/>
      <c r="Q128" s="97"/>
      <c r="R128" s="97"/>
      <c r="S128" s="97"/>
      <c r="T128" s="97"/>
      <c r="U128" s="97"/>
    </row>
    <row r="129" spans="1:21" x14ac:dyDescent="0.25">
      <c r="B129" s="91"/>
      <c r="C129" s="91"/>
      <c r="D129" s="91"/>
      <c r="E129" s="91"/>
      <c r="F129" s="91"/>
      <c r="G129" s="91"/>
      <c r="H129" s="94"/>
      <c r="I129" s="195"/>
      <c r="N129" s="97"/>
      <c r="O129" s="97"/>
      <c r="P129" s="97"/>
      <c r="Q129" s="97"/>
      <c r="R129" s="97"/>
      <c r="S129" s="97"/>
      <c r="T129" s="97"/>
      <c r="U129" s="97"/>
    </row>
    <row r="130" spans="1:21" x14ac:dyDescent="0.25">
      <c r="B130" s="91"/>
      <c r="C130" s="91"/>
      <c r="D130" s="91"/>
      <c r="E130" s="91"/>
      <c r="F130" s="91"/>
      <c r="G130" s="91"/>
      <c r="H130" s="94"/>
      <c r="I130" s="195"/>
      <c r="N130" s="97"/>
      <c r="O130" s="97"/>
      <c r="P130" s="97"/>
      <c r="Q130" s="97"/>
      <c r="R130" s="97"/>
      <c r="S130" s="97"/>
      <c r="T130" s="97"/>
      <c r="U130" s="97"/>
    </row>
    <row r="131" spans="1:21" x14ac:dyDescent="0.25">
      <c r="A131" s="455" t="s">
        <v>7</v>
      </c>
      <c r="B131" s="455"/>
      <c r="C131" s="455"/>
      <c r="D131" s="455"/>
      <c r="E131" s="455"/>
      <c r="F131" s="455"/>
      <c r="G131" s="455"/>
      <c r="H131" s="455"/>
      <c r="I131" s="455"/>
      <c r="J131" s="196"/>
      <c r="N131" s="455"/>
      <c r="O131" s="455"/>
      <c r="P131" s="455"/>
      <c r="Q131" s="455"/>
      <c r="R131" s="455"/>
      <c r="S131" s="455"/>
      <c r="T131" s="455"/>
      <c r="U131" s="455"/>
    </row>
    <row r="132" spans="1:21" s="101" customFormat="1" ht="28.5" customHeight="1" x14ac:dyDescent="0.2">
      <c r="A132" s="460" t="s">
        <v>114</v>
      </c>
      <c r="B132" s="460"/>
      <c r="C132" s="460"/>
      <c r="D132" s="460"/>
      <c r="E132" s="460"/>
      <c r="F132" s="460"/>
      <c r="G132" s="460"/>
      <c r="H132" s="460"/>
      <c r="I132" s="460"/>
      <c r="J132" s="102"/>
      <c r="N132" s="103"/>
      <c r="O132" s="104"/>
      <c r="P132" s="104"/>
      <c r="Q132" s="104"/>
      <c r="R132" s="104"/>
      <c r="S132" s="104"/>
      <c r="T132" s="104"/>
      <c r="U132" s="104"/>
    </row>
    <row r="133" spans="1:21" s="101" customFormat="1" ht="15.75" customHeight="1" x14ac:dyDescent="0.2">
      <c r="A133" s="455" t="s">
        <v>64</v>
      </c>
      <c r="B133" s="455"/>
      <c r="C133" s="455"/>
      <c r="D133" s="455"/>
      <c r="E133" s="455"/>
      <c r="F133" s="455"/>
      <c r="G133" s="455"/>
      <c r="H133" s="455"/>
      <c r="I133" s="455"/>
      <c r="N133" s="103"/>
    </row>
    <row r="134" spans="1:21" s="101" customFormat="1" ht="15.75" customHeight="1" x14ac:dyDescent="0.2">
      <c r="A134" s="455" t="s">
        <v>65</v>
      </c>
      <c r="B134" s="455"/>
      <c r="C134" s="455"/>
      <c r="D134" s="455"/>
      <c r="E134" s="455"/>
      <c r="F134" s="455"/>
      <c r="G134" s="455"/>
      <c r="H134" s="455"/>
      <c r="I134" s="455"/>
      <c r="N134" s="103"/>
    </row>
    <row r="135" spans="1:21" s="101" customFormat="1" ht="28.5" customHeight="1" x14ac:dyDescent="0.2">
      <c r="A135" s="454" t="s">
        <v>115</v>
      </c>
      <c r="B135" s="454"/>
      <c r="C135" s="454"/>
      <c r="D135" s="454"/>
      <c r="E135" s="454"/>
      <c r="F135" s="454"/>
      <c r="G135" s="454"/>
      <c r="H135" s="454"/>
      <c r="I135" s="454"/>
      <c r="N135" s="103"/>
    </row>
    <row r="136" spans="1:21" s="101" customFormat="1" ht="28.5" customHeight="1" x14ac:dyDescent="0.2">
      <c r="A136" s="454" t="s">
        <v>123</v>
      </c>
      <c r="B136" s="454"/>
      <c r="C136" s="454"/>
      <c r="D136" s="454"/>
      <c r="E136" s="454"/>
      <c r="F136" s="454"/>
      <c r="G136" s="454"/>
      <c r="H136" s="454"/>
      <c r="I136" s="454"/>
      <c r="N136" s="103"/>
    </row>
    <row r="137" spans="1:21" s="101" customFormat="1" ht="28.5" customHeight="1" x14ac:dyDescent="0.2">
      <c r="A137" s="454" t="s">
        <v>111</v>
      </c>
      <c r="B137" s="454"/>
      <c r="C137" s="454"/>
      <c r="D137" s="454"/>
      <c r="E137" s="454"/>
      <c r="F137" s="454"/>
      <c r="G137" s="454"/>
      <c r="H137" s="454"/>
      <c r="I137" s="454"/>
      <c r="N137" s="103"/>
    </row>
    <row r="138" spans="1:21" s="101" customFormat="1" ht="28.5" customHeight="1" x14ac:dyDescent="0.2">
      <c r="A138" s="454" t="s">
        <v>120</v>
      </c>
      <c r="B138" s="454"/>
      <c r="C138" s="454"/>
      <c r="D138" s="454"/>
      <c r="E138" s="454"/>
      <c r="F138" s="454"/>
      <c r="G138" s="454"/>
      <c r="H138" s="454"/>
      <c r="I138" s="454"/>
      <c r="N138" s="103"/>
    </row>
    <row r="139" spans="1:21" s="101" customFormat="1" ht="41.25" customHeight="1" x14ac:dyDescent="0.2">
      <c r="A139" s="454" t="s">
        <v>133</v>
      </c>
      <c r="B139" s="454"/>
      <c r="C139" s="454"/>
      <c r="D139" s="454"/>
      <c r="E139" s="454"/>
      <c r="F139" s="454"/>
      <c r="G139" s="454"/>
      <c r="H139" s="454"/>
      <c r="I139" s="454"/>
      <c r="N139" s="103"/>
    </row>
    <row r="140" spans="1:21" s="101" customFormat="1" ht="15.75" customHeight="1" x14ac:dyDescent="0.2">
      <c r="A140" s="455" t="s">
        <v>117</v>
      </c>
      <c r="B140" s="455"/>
      <c r="C140" s="455"/>
      <c r="D140" s="455"/>
      <c r="E140" s="455"/>
      <c r="F140" s="455"/>
      <c r="G140" s="455"/>
      <c r="H140" s="455"/>
      <c r="I140" s="455"/>
      <c r="N140" s="103"/>
    </row>
    <row r="141" spans="1:21" s="101" customFormat="1" ht="28.5" customHeight="1" x14ac:dyDescent="0.2">
      <c r="A141" s="456" t="s">
        <v>118</v>
      </c>
      <c r="B141" s="456"/>
      <c r="C141" s="456"/>
      <c r="D141" s="456"/>
      <c r="E141" s="456"/>
      <c r="F141" s="456"/>
      <c r="G141" s="456"/>
      <c r="H141" s="456"/>
      <c r="I141" s="456"/>
      <c r="N141" s="103"/>
    </row>
    <row r="142" spans="1:21" s="101" customFormat="1" ht="26.25" customHeight="1" x14ac:dyDescent="0.2">
      <c r="A142" s="457" t="s">
        <v>109</v>
      </c>
      <c r="B142" s="456"/>
      <c r="C142" s="456"/>
      <c r="D142" s="456"/>
      <c r="E142" s="456"/>
      <c r="F142" s="456"/>
      <c r="G142" s="456"/>
      <c r="H142" s="456"/>
      <c r="I142" s="456"/>
      <c r="N142" s="103"/>
    </row>
    <row r="143" spans="1:21" s="101" customFormat="1" ht="54" customHeight="1" x14ac:dyDescent="0.2">
      <c r="A143" s="452" t="s">
        <v>125</v>
      </c>
      <c r="B143" s="452"/>
      <c r="C143" s="452"/>
      <c r="D143" s="452"/>
      <c r="E143" s="452"/>
      <c r="F143" s="452"/>
      <c r="G143" s="452"/>
      <c r="H143" s="452"/>
      <c r="I143" s="452"/>
      <c r="N143" s="103"/>
    </row>
    <row r="144" spans="1:21" ht="57" customHeight="1" x14ac:dyDescent="0.25">
      <c r="A144" s="452" t="s">
        <v>124</v>
      </c>
      <c r="B144" s="452"/>
      <c r="C144" s="452"/>
      <c r="D144" s="452"/>
      <c r="E144" s="452"/>
      <c r="F144" s="452"/>
      <c r="G144" s="452"/>
      <c r="H144" s="452"/>
      <c r="I144" s="452"/>
      <c r="N144" s="98"/>
    </row>
    <row r="145" spans="1:14" s="101" customFormat="1" ht="26.25" customHeight="1" x14ac:dyDescent="0.2">
      <c r="A145" s="451" t="s">
        <v>110</v>
      </c>
      <c r="B145" s="451"/>
      <c r="C145" s="451"/>
      <c r="D145" s="451"/>
      <c r="E145" s="451"/>
      <c r="F145" s="451"/>
      <c r="G145" s="451"/>
      <c r="H145" s="451"/>
      <c r="I145" s="451"/>
      <c r="N145" s="103"/>
    </row>
    <row r="146" spans="1:14" s="101" customFormat="1" ht="28.5" customHeight="1" x14ac:dyDescent="0.2">
      <c r="A146" s="452" t="s">
        <v>36</v>
      </c>
      <c r="B146" s="452"/>
      <c r="C146" s="452"/>
      <c r="D146" s="452"/>
      <c r="E146" s="452"/>
      <c r="F146" s="452"/>
      <c r="G146" s="452"/>
      <c r="H146" s="452"/>
      <c r="I146" s="452"/>
      <c r="N146" s="103"/>
    </row>
    <row r="147" spans="1:14" s="101" customFormat="1" ht="15.75" customHeight="1" x14ac:dyDescent="0.2">
      <c r="A147" s="453" t="s">
        <v>12</v>
      </c>
      <c r="B147" s="453"/>
      <c r="C147" s="453"/>
      <c r="D147" s="453"/>
      <c r="E147" s="453"/>
      <c r="F147" s="453"/>
      <c r="G147" s="453"/>
      <c r="H147" s="453"/>
      <c r="I147" s="453"/>
      <c r="N147" s="103"/>
    </row>
    <row r="148" spans="1:14" x14ac:dyDescent="0.25">
      <c r="A148" s="453"/>
      <c r="B148" s="453"/>
      <c r="C148" s="453"/>
      <c r="D148" s="453"/>
      <c r="E148" s="453"/>
      <c r="F148" s="453"/>
      <c r="G148" s="453"/>
      <c r="H148" s="453"/>
      <c r="I148" s="453"/>
      <c r="N148" s="98"/>
    </row>
    <row r="149" spans="1:14" x14ac:dyDescent="0.25">
      <c r="A149" s="98"/>
      <c r="N149" s="98"/>
    </row>
    <row r="150" spans="1:14" x14ac:dyDescent="0.25">
      <c r="A150" s="98"/>
      <c r="N150" s="98"/>
    </row>
    <row r="151" spans="1:14" x14ac:dyDescent="0.25">
      <c r="A151" s="98"/>
      <c r="N151" s="98"/>
    </row>
    <row r="152" spans="1:14" x14ac:dyDescent="0.25">
      <c r="A152" s="98"/>
      <c r="B152" s="197"/>
      <c r="C152" s="197"/>
      <c r="D152" s="197"/>
      <c r="E152" s="197"/>
      <c r="F152" s="197"/>
      <c r="G152" s="197"/>
      <c r="H152" s="197"/>
      <c r="I152" s="197"/>
      <c r="N152" s="98"/>
    </row>
    <row r="153" spans="1:14" x14ac:dyDescent="0.25">
      <c r="A153" s="98"/>
      <c r="N153" s="98"/>
    </row>
    <row r="154" spans="1:14" x14ac:dyDescent="0.25">
      <c r="A154" s="98"/>
      <c r="N154" s="98"/>
    </row>
    <row r="155" spans="1:14" x14ac:dyDescent="0.25">
      <c r="A155" s="98"/>
      <c r="N155" s="98"/>
    </row>
    <row r="156" spans="1:14" x14ac:dyDescent="0.25">
      <c r="A156" s="98"/>
      <c r="N156" s="98"/>
    </row>
    <row r="157" spans="1:14" x14ac:dyDescent="0.25">
      <c r="A157" s="98"/>
      <c r="N157" s="98"/>
    </row>
    <row r="158" spans="1:14" x14ac:dyDescent="0.25">
      <c r="A158" s="98"/>
      <c r="N158" s="98"/>
    </row>
    <row r="159" spans="1:14" x14ac:dyDescent="0.25">
      <c r="A159" s="98"/>
      <c r="N159" s="98"/>
    </row>
    <row r="160" spans="1:14" x14ac:dyDescent="0.25">
      <c r="A160" s="98"/>
      <c r="N160" s="98"/>
    </row>
    <row r="161" spans="1:14" x14ac:dyDescent="0.25">
      <c r="A161" s="98"/>
      <c r="N161" s="98"/>
    </row>
    <row r="162" spans="1:14" x14ac:dyDescent="0.25">
      <c r="A162" s="98"/>
      <c r="N162" s="98"/>
    </row>
    <row r="163" spans="1:14" x14ac:dyDescent="0.25">
      <c r="A163" s="98"/>
      <c r="N163" s="98"/>
    </row>
    <row r="164" spans="1:14" x14ac:dyDescent="0.25">
      <c r="A164" s="98"/>
      <c r="N164" s="98"/>
    </row>
    <row r="165" spans="1:14" x14ac:dyDescent="0.25">
      <c r="A165" s="98"/>
      <c r="N165" s="98"/>
    </row>
    <row r="166" spans="1:14" x14ac:dyDescent="0.25">
      <c r="A166" s="98"/>
      <c r="N166" s="98"/>
    </row>
    <row r="167" spans="1:14" x14ac:dyDescent="0.25">
      <c r="A167" s="98"/>
      <c r="N167" s="98"/>
    </row>
    <row r="168" spans="1:14" x14ac:dyDescent="0.25">
      <c r="A168" s="98"/>
      <c r="N168" s="98"/>
    </row>
    <row r="169" spans="1:14" x14ac:dyDescent="0.25">
      <c r="A169" s="98"/>
      <c r="N169" s="98"/>
    </row>
    <row r="170" spans="1:14" x14ac:dyDescent="0.25">
      <c r="A170" s="98"/>
      <c r="N170" s="98"/>
    </row>
    <row r="171" spans="1:14" x14ac:dyDescent="0.25">
      <c r="A171" s="98"/>
      <c r="N171" s="98"/>
    </row>
    <row r="172" spans="1:14" x14ac:dyDescent="0.25">
      <c r="A172" s="98"/>
      <c r="N172" s="98"/>
    </row>
    <row r="173" spans="1:14" x14ac:dyDescent="0.25">
      <c r="A173" s="98"/>
      <c r="N173" s="98"/>
    </row>
    <row r="174" spans="1:14" x14ac:dyDescent="0.25">
      <c r="A174" s="98"/>
      <c r="N174" s="98"/>
    </row>
    <row r="175" spans="1:14" x14ac:dyDescent="0.25">
      <c r="A175" s="98"/>
      <c r="N175" s="98"/>
    </row>
    <row r="176" spans="1:14" x14ac:dyDescent="0.25">
      <c r="A176" s="98"/>
      <c r="N176" s="98"/>
    </row>
    <row r="177" spans="1:14" x14ac:dyDescent="0.25">
      <c r="A177" s="98"/>
      <c r="N177" s="98"/>
    </row>
    <row r="178" spans="1:14" x14ac:dyDescent="0.25">
      <c r="A178" s="98"/>
      <c r="N178" s="98"/>
    </row>
    <row r="179" spans="1:14" x14ac:dyDescent="0.25">
      <c r="A179" s="98"/>
      <c r="N179" s="98"/>
    </row>
    <row r="180" spans="1:14" x14ac:dyDescent="0.25">
      <c r="A180" s="98"/>
      <c r="N180" s="98"/>
    </row>
    <row r="181" spans="1:14" x14ac:dyDescent="0.25">
      <c r="A181" s="98"/>
      <c r="N181" s="98"/>
    </row>
    <row r="182" spans="1:14" x14ac:dyDescent="0.25">
      <c r="A182" s="98"/>
      <c r="N182" s="98"/>
    </row>
    <row r="183" spans="1:14" x14ac:dyDescent="0.25">
      <c r="A183" s="98"/>
      <c r="N183" s="98"/>
    </row>
    <row r="184" spans="1:14" x14ac:dyDescent="0.25">
      <c r="A184" s="98"/>
      <c r="N184" s="98"/>
    </row>
    <row r="185" spans="1:14" x14ac:dyDescent="0.25">
      <c r="A185" s="98"/>
      <c r="N185" s="98"/>
    </row>
    <row r="186" spans="1:14" x14ac:dyDescent="0.25">
      <c r="A186" s="98"/>
      <c r="N186" s="98"/>
    </row>
    <row r="187" spans="1:14" x14ac:dyDescent="0.25">
      <c r="A187" s="98"/>
      <c r="N187" s="98"/>
    </row>
    <row r="188" spans="1:14" x14ac:dyDescent="0.25">
      <c r="A188" s="98"/>
      <c r="N188" s="98"/>
    </row>
    <row r="189" spans="1:14" x14ac:dyDescent="0.25">
      <c r="A189" s="98"/>
    </row>
    <row r="190" spans="1:14" x14ac:dyDescent="0.25">
      <c r="A190" s="98"/>
    </row>
    <row r="191" spans="1:14" x14ac:dyDescent="0.25">
      <c r="A191" s="98"/>
    </row>
    <row r="192" spans="1:14" x14ac:dyDescent="0.25">
      <c r="A192" s="98"/>
    </row>
    <row r="193" spans="1:1" x14ac:dyDescent="0.25">
      <c r="A193" s="98"/>
    </row>
    <row r="194" spans="1:1" x14ac:dyDescent="0.25">
      <c r="A194" s="98"/>
    </row>
    <row r="195" spans="1:1" x14ac:dyDescent="0.25">
      <c r="A195" s="98"/>
    </row>
    <row r="196" spans="1:1" x14ac:dyDescent="0.25">
      <c r="A196" s="98"/>
    </row>
    <row r="197" spans="1:1" x14ac:dyDescent="0.25">
      <c r="A197" s="98"/>
    </row>
    <row r="198" spans="1:1" x14ac:dyDescent="0.25">
      <c r="A198" s="98"/>
    </row>
    <row r="199" spans="1:1" x14ac:dyDescent="0.25">
      <c r="A199" s="98"/>
    </row>
    <row r="200" spans="1:1" x14ac:dyDescent="0.25">
      <c r="A200" s="98"/>
    </row>
    <row r="201" spans="1:1" x14ac:dyDescent="0.25">
      <c r="A201" s="98"/>
    </row>
    <row r="202" spans="1:1" x14ac:dyDescent="0.25">
      <c r="A202" s="98"/>
    </row>
    <row r="203" spans="1:1" x14ac:dyDescent="0.25">
      <c r="A203" s="98"/>
    </row>
    <row r="204" spans="1:1" x14ac:dyDescent="0.25">
      <c r="A204" s="98"/>
    </row>
    <row r="205" spans="1:1" x14ac:dyDescent="0.25">
      <c r="A205" s="98"/>
    </row>
    <row r="206" spans="1:1" x14ac:dyDescent="0.25">
      <c r="A206" s="98"/>
    </row>
    <row r="207" spans="1:1" x14ac:dyDescent="0.25">
      <c r="A207" s="98"/>
    </row>
    <row r="208" spans="1:1" x14ac:dyDescent="0.25">
      <c r="A208" s="98"/>
    </row>
  </sheetData>
  <sheetProtection password="CDD2" sheet="1" objects="1" scenarios="1"/>
  <mergeCells count="290">
    <mergeCell ref="B1:I1"/>
    <mergeCell ref="O1:U1"/>
    <mergeCell ref="N2:U2"/>
    <mergeCell ref="N3:U3"/>
    <mergeCell ref="A4:B4"/>
    <mergeCell ref="C4:E4"/>
    <mergeCell ref="N4:O4"/>
    <mergeCell ref="P4:Q4"/>
    <mergeCell ref="A7:I7"/>
    <mergeCell ref="N7:U7"/>
    <mergeCell ref="N8:O8"/>
    <mergeCell ref="P8:Q8"/>
    <mergeCell ref="R8:S8"/>
    <mergeCell ref="T8:U8"/>
    <mergeCell ref="F10:G10"/>
    <mergeCell ref="R10:S10"/>
    <mergeCell ref="A11:B11"/>
    <mergeCell ref="F11:G11"/>
    <mergeCell ref="N11:O11"/>
    <mergeCell ref="P11:Q11"/>
    <mergeCell ref="R11:S11"/>
    <mergeCell ref="A12:B12"/>
    <mergeCell ref="F12:G12"/>
    <mergeCell ref="N12:O12"/>
    <mergeCell ref="P12:Q12"/>
    <mergeCell ref="R12:S12"/>
    <mergeCell ref="A13:B13"/>
    <mergeCell ref="F13:G13"/>
    <mergeCell ref="N13:O13"/>
    <mergeCell ref="P13:Q13"/>
    <mergeCell ref="R13:S13"/>
    <mergeCell ref="A14:B14"/>
    <mergeCell ref="F14:G14"/>
    <mergeCell ref="N14:O14"/>
    <mergeCell ref="P14:Q14"/>
    <mergeCell ref="R14:S14"/>
    <mergeCell ref="A15:B15"/>
    <mergeCell ref="F15:G15"/>
    <mergeCell ref="N15:O15"/>
    <mergeCell ref="P15:Q15"/>
    <mergeCell ref="R15:S15"/>
    <mergeCell ref="A16:B16"/>
    <mergeCell ref="F16:G16"/>
    <mergeCell ref="N16:O16"/>
    <mergeCell ref="P16:Q16"/>
    <mergeCell ref="R16:S16"/>
    <mergeCell ref="A17:B17"/>
    <mergeCell ref="F17:G17"/>
    <mergeCell ref="N17:O17"/>
    <mergeCell ref="P17:Q17"/>
    <mergeCell ref="R17:S17"/>
    <mergeCell ref="A18:B18"/>
    <mergeCell ref="F18:G18"/>
    <mergeCell ref="N18:O18"/>
    <mergeCell ref="P18:Q18"/>
    <mergeCell ref="R18:S18"/>
    <mergeCell ref="A19:B19"/>
    <mergeCell ref="F19:G19"/>
    <mergeCell ref="N19:O19"/>
    <mergeCell ref="P19:Q19"/>
    <mergeCell ref="R19:S19"/>
    <mergeCell ref="A20:B20"/>
    <mergeCell ref="F20:G20"/>
    <mergeCell ref="N20:O20"/>
    <mergeCell ref="P20:Q20"/>
    <mergeCell ref="R20:S20"/>
    <mergeCell ref="A21:B21"/>
    <mergeCell ref="F21:G21"/>
    <mergeCell ref="N21:O21"/>
    <mergeCell ref="P21:Q21"/>
    <mergeCell ref="R21:S21"/>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N34:T34"/>
    <mergeCell ref="A36:B36"/>
    <mergeCell ref="N36:O36"/>
    <mergeCell ref="P36:T36"/>
    <mergeCell ref="A37:B37"/>
    <mergeCell ref="N37:O37"/>
    <mergeCell ref="P37:T37"/>
    <mergeCell ref="F33:H36"/>
    <mergeCell ref="A38:B38"/>
    <mergeCell ref="N38:O38"/>
    <mergeCell ref="P38:T38"/>
    <mergeCell ref="A39:B39"/>
    <mergeCell ref="N39:O39"/>
    <mergeCell ref="P39:T39"/>
    <mergeCell ref="A40:B40"/>
    <mergeCell ref="N40:O40"/>
    <mergeCell ref="P40:T40"/>
    <mergeCell ref="A41:B41"/>
    <mergeCell ref="N41:O41"/>
    <mergeCell ref="P41:T41"/>
    <mergeCell ref="A42:B42"/>
    <mergeCell ref="N42:O42"/>
    <mergeCell ref="P42:T42"/>
    <mergeCell ref="N43:Q43"/>
    <mergeCell ref="S43:T43"/>
    <mergeCell ref="N45:Q45"/>
    <mergeCell ref="S45:T45"/>
    <mergeCell ref="N49:O49"/>
    <mergeCell ref="P49:Q49"/>
    <mergeCell ref="A50:B58"/>
    <mergeCell ref="N50:O58"/>
    <mergeCell ref="P50:Q50"/>
    <mergeCell ref="P51:Q51"/>
    <mergeCell ref="P52:Q52"/>
    <mergeCell ref="P53:Q53"/>
    <mergeCell ref="P54:Q54"/>
    <mergeCell ref="P55:Q55"/>
    <mergeCell ref="P56:Q56"/>
    <mergeCell ref="P57:Q57"/>
    <mergeCell ref="P58:Q58"/>
    <mergeCell ref="A59:B59"/>
    <mergeCell ref="F59:H59"/>
    <mergeCell ref="N59:O59"/>
    <mergeCell ref="P59:Q59"/>
    <mergeCell ref="R59:T59"/>
    <mergeCell ref="A60:I60"/>
    <mergeCell ref="N60:U60"/>
    <mergeCell ref="A61:I61"/>
    <mergeCell ref="N61:U61"/>
    <mergeCell ref="A62:B62"/>
    <mergeCell ref="D62:G62"/>
    <mergeCell ref="N62:O62"/>
    <mergeCell ref="Q62:S62"/>
    <mergeCell ref="T62:U62"/>
    <mergeCell ref="N63:S63"/>
    <mergeCell ref="T63:U63"/>
    <mergeCell ref="A64:I64"/>
    <mergeCell ref="N64:U64"/>
    <mergeCell ref="A65:B65"/>
    <mergeCell ref="D65:G65"/>
    <mergeCell ref="N65:O65"/>
    <mergeCell ref="Q65:S65"/>
    <mergeCell ref="T65:U65"/>
    <mergeCell ref="N66:S66"/>
    <mergeCell ref="T66:U66"/>
    <mergeCell ref="A68:C68"/>
    <mergeCell ref="N68:P68"/>
    <mergeCell ref="A69:C69"/>
    <mergeCell ref="N69:P69"/>
    <mergeCell ref="A70:C70"/>
    <mergeCell ref="A71:C71"/>
    <mergeCell ref="N71:P71"/>
    <mergeCell ref="A72:C72"/>
    <mergeCell ref="N72:P72"/>
    <mergeCell ref="A73:C73"/>
    <mergeCell ref="N73:P73"/>
    <mergeCell ref="F74:H74"/>
    <mergeCell ref="N74:T74"/>
    <mergeCell ref="N75:T75"/>
    <mergeCell ref="A77:C77"/>
    <mergeCell ref="N77:P77"/>
    <mergeCell ref="A78:C78"/>
    <mergeCell ref="N78:P78"/>
    <mergeCell ref="A79:C79"/>
    <mergeCell ref="N79:P79"/>
    <mergeCell ref="A80:C80"/>
    <mergeCell ref="N80:P80"/>
    <mergeCell ref="A81:C81"/>
    <mergeCell ref="N81:P81"/>
    <mergeCell ref="A83:I83"/>
    <mergeCell ref="N83:U83"/>
    <mergeCell ref="C84:D84"/>
    <mergeCell ref="C85:D85"/>
    <mergeCell ref="N85:O85"/>
    <mergeCell ref="P85:Q85"/>
    <mergeCell ref="R85:U85"/>
    <mergeCell ref="C86:D86"/>
    <mergeCell ref="P86:Q86"/>
    <mergeCell ref="C87:D87"/>
    <mergeCell ref="P87:Q87"/>
    <mergeCell ref="C88:D88"/>
    <mergeCell ref="P88:Q88"/>
    <mergeCell ref="C89:D89"/>
    <mergeCell ref="P89:T89"/>
    <mergeCell ref="A90:I90"/>
    <mergeCell ref="N90:U90"/>
    <mergeCell ref="F92:I92"/>
    <mergeCell ref="N92:P92"/>
    <mergeCell ref="Q92:T92"/>
    <mergeCell ref="A95:B95"/>
    <mergeCell ref="N95:O95"/>
    <mergeCell ref="P95:R95"/>
    <mergeCell ref="A96:B96"/>
    <mergeCell ref="N96:O96"/>
    <mergeCell ref="P96:R96"/>
    <mergeCell ref="A99:C99"/>
    <mergeCell ref="F99:I99"/>
    <mergeCell ref="N99:U99"/>
    <mergeCell ref="C100:E100"/>
    <mergeCell ref="F101:G101"/>
    <mergeCell ref="A102:B102"/>
    <mergeCell ref="F102:G102"/>
    <mergeCell ref="N102:O102"/>
    <mergeCell ref="P102:Q102"/>
    <mergeCell ref="R102:S102"/>
    <mergeCell ref="A103:B103"/>
    <mergeCell ref="F103:G103"/>
    <mergeCell ref="N103:O103"/>
    <mergeCell ref="P103:Q103"/>
    <mergeCell ref="R103:S103"/>
    <mergeCell ref="A104:B104"/>
    <mergeCell ref="F104:G104"/>
    <mergeCell ref="N104:O104"/>
    <mergeCell ref="P104:Q104"/>
    <mergeCell ref="R104:S104"/>
    <mergeCell ref="A105:B105"/>
    <mergeCell ref="F105:G105"/>
    <mergeCell ref="N105:O105"/>
    <mergeCell ref="P105:Q105"/>
    <mergeCell ref="R105:S105"/>
    <mergeCell ref="A106:B106"/>
    <mergeCell ref="N106:O106"/>
    <mergeCell ref="A108:C108"/>
    <mergeCell ref="F108:H108"/>
    <mergeCell ref="N108:P108"/>
    <mergeCell ref="Q108:T108"/>
    <mergeCell ref="A109:C109"/>
    <mergeCell ref="E109:H109"/>
    <mergeCell ref="N109:P109"/>
    <mergeCell ref="Q109:T109"/>
    <mergeCell ref="N110:P110"/>
    <mergeCell ref="Q110:T110"/>
    <mergeCell ref="A111:C111"/>
    <mergeCell ref="F111:H111"/>
    <mergeCell ref="N111:T111"/>
    <mergeCell ref="A113:H113"/>
    <mergeCell ref="N113:U113"/>
    <mergeCell ref="A114:G114"/>
    <mergeCell ref="N114:U114"/>
    <mergeCell ref="A115:G115"/>
    <mergeCell ref="A131:I131"/>
    <mergeCell ref="N131:U131"/>
    <mergeCell ref="A132:I132"/>
    <mergeCell ref="A133:I133"/>
    <mergeCell ref="A134:I134"/>
    <mergeCell ref="A135:I135"/>
    <mergeCell ref="A136:I136"/>
    <mergeCell ref="A137:I137"/>
    <mergeCell ref="A138:I138"/>
    <mergeCell ref="A145:I145"/>
    <mergeCell ref="A146:I146"/>
    <mergeCell ref="A147:I147"/>
    <mergeCell ref="A148:I148"/>
    <mergeCell ref="A139:I139"/>
    <mergeCell ref="A140:I140"/>
    <mergeCell ref="A141:I141"/>
    <mergeCell ref="A142:I142"/>
    <mergeCell ref="A143:I143"/>
    <mergeCell ref="A144:I144"/>
  </mergeCells>
  <pageMargins left="0.1" right="0.1" top="0.5" bottom="0.5" header="0" footer="0.1"/>
  <pageSetup scale="70" fitToHeight="3" orientation="portrait" r:id="rId1"/>
  <headerFooter alignWithMargins="0">
    <oddFooter>&amp;R&amp;P of &amp;N</oddFooter>
  </headerFooter>
  <rowBreaks count="1" manualBreakCount="1">
    <brk id="129" max="16383" man="1"/>
  </rowBreaks>
  <colBreaks count="1" manualBreakCount="1">
    <brk id="9" max="1048575" man="1"/>
  </colBreaks>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dimension ref="A1:U208"/>
  <sheetViews>
    <sheetView showGridLines="0" zoomScale="90" zoomScaleNormal="90" workbookViewId="0">
      <pane ySplit="1" topLeftCell="A88" activePane="bottomLeft" state="frozen"/>
      <selection activeCell="A111" sqref="A111:C111"/>
      <selection pane="bottomLeft" activeCell="A111" sqref="A111:C111"/>
    </sheetView>
  </sheetViews>
  <sheetFormatPr defaultRowHeight="15.75" x14ac:dyDescent="0.25"/>
  <cols>
    <col min="1" max="1" width="10.28515625" style="91" customWidth="1"/>
    <col min="2" max="2" width="30.28515625" style="4" bestFit="1" customWidth="1"/>
    <col min="3" max="4" width="10.7109375" style="4" customWidth="1"/>
    <col min="5" max="5" width="11.7109375" style="4" customWidth="1"/>
    <col min="6" max="6" width="14" style="4" customWidth="1"/>
    <col min="7" max="7" width="7.42578125" style="4" customWidth="1"/>
    <col min="8" max="8" width="14.5703125" style="4" customWidth="1"/>
    <col min="9" max="9" width="23.7109375" style="4" bestFit="1" customWidth="1"/>
    <col min="10" max="10" width="11" style="4" bestFit="1" customWidth="1"/>
    <col min="11" max="12" width="10.28515625" style="4" bestFit="1" customWidth="1"/>
    <col min="13" max="13" width="9.140625" style="4"/>
    <col min="14" max="14" width="10.28515625" style="91" customWidth="1"/>
    <col min="15" max="15" width="34.28515625" style="4" customWidth="1"/>
    <col min="16" max="16" width="16.42578125" style="4" customWidth="1"/>
    <col min="17" max="17" width="6.7109375" style="4" customWidth="1"/>
    <col min="18" max="18" width="14.5703125" style="4" customWidth="1"/>
    <col min="19" max="19" width="8" style="4" customWidth="1"/>
    <col min="20" max="20" width="15.42578125" style="4" customWidth="1"/>
    <col min="21" max="21" width="21.42578125" style="4" customWidth="1"/>
    <col min="22" max="16384" width="9.140625" style="4"/>
  </cols>
  <sheetData>
    <row r="1" spans="1:21" ht="16.5" thickBot="1" x14ac:dyDescent="0.3">
      <c r="A1" s="107">
        <v>50</v>
      </c>
      <c r="B1" s="554" t="s">
        <v>17</v>
      </c>
      <c r="C1" s="555"/>
      <c r="D1" s="555"/>
      <c r="E1" s="556"/>
      <c r="F1" s="556"/>
      <c r="G1" s="556"/>
      <c r="H1" s="556"/>
      <c r="I1" s="556"/>
      <c r="J1" s="325"/>
      <c r="K1" s="325"/>
      <c r="L1" s="325"/>
      <c r="N1" s="107">
        <f>A1</f>
        <v>50</v>
      </c>
      <c r="O1" s="557" t="s">
        <v>17</v>
      </c>
      <c r="P1" s="558"/>
      <c r="Q1" s="559"/>
      <c r="R1" s="559"/>
      <c r="S1" s="559"/>
      <c r="T1" s="559"/>
      <c r="U1" s="559"/>
    </row>
    <row r="2" spans="1:21" ht="21" x14ac:dyDescent="0.35">
      <c r="A2" s="1" t="s">
        <v>207</v>
      </c>
      <c r="B2" s="2"/>
      <c r="C2" s="2"/>
      <c r="D2" s="2"/>
      <c r="E2" s="2"/>
      <c r="F2" s="2"/>
      <c r="G2" s="2"/>
      <c r="H2" s="2"/>
      <c r="I2" s="2"/>
      <c r="N2" s="560" t="s">
        <v>23</v>
      </c>
      <c r="O2" s="560"/>
      <c r="P2" s="560"/>
      <c r="Q2" s="560"/>
      <c r="R2" s="560"/>
      <c r="S2" s="560"/>
      <c r="T2" s="560"/>
      <c r="U2" s="560"/>
    </row>
    <row r="3" spans="1:21" x14ac:dyDescent="0.25">
      <c r="A3" s="106" t="str">
        <f>'0054'!A3</f>
        <v>Based on the 2015-16 FEFP 2nd Calculation</v>
      </c>
      <c r="N3" s="561" t="str">
        <f>A3</f>
        <v>Based on the 2015-16 FEFP 2nd Calculation</v>
      </c>
      <c r="O3" s="561"/>
      <c r="P3" s="561"/>
      <c r="Q3" s="561"/>
      <c r="R3" s="561"/>
      <c r="S3" s="561"/>
      <c r="T3" s="561"/>
      <c r="U3" s="561"/>
    </row>
    <row r="4" spans="1:21" x14ac:dyDescent="0.25">
      <c r="A4" s="562" t="s">
        <v>0</v>
      </c>
      <c r="B4" s="562"/>
      <c r="C4" s="563" t="s">
        <v>9</v>
      </c>
      <c r="D4" s="563"/>
      <c r="E4" s="563"/>
      <c r="F4" s="5"/>
      <c r="G4" s="5"/>
      <c r="H4" s="5"/>
      <c r="I4" s="5"/>
      <c r="N4" s="549" t="s">
        <v>0</v>
      </c>
      <c r="O4" s="549"/>
      <c r="P4" s="564" t="str">
        <f>C4</f>
        <v>Palm Beach</v>
      </c>
      <c r="Q4" s="564"/>
      <c r="R4" s="6"/>
      <c r="S4" s="6"/>
      <c r="T4" s="6"/>
      <c r="U4" s="6"/>
    </row>
    <row r="5" spans="1:21" ht="12" customHeight="1" thickBot="1" x14ac:dyDescent="0.3">
      <c r="A5" s="371"/>
      <c r="B5" s="371"/>
      <c r="C5" s="353"/>
      <c r="D5" s="353"/>
      <c r="E5" s="353"/>
      <c r="F5" s="354"/>
      <c r="G5" s="354"/>
      <c r="H5" s="354"/>
      <c r="I5" s="354"/>
      <c r="N5" s="111"/>
      <c r="O5" s="111"/>
      <c r="P5" s="7"/>
      <c r="Q5" s="7"/>
      <c r="R5" s="6"/>
      <c r="S5" s="6"/>
      <c r="T5" s="6"/>
      <c r="U5" s="6"/>
    </row>
    <row r="6" spans="1:21" ht="12" customHeight="1" x14ac:dyDescent="0.25">
      <c r="A6" s="368"/>
      <c r="B6" s="368"/>
      <c r="C6" s="365"/>
      <c r="D6" s="365"/>
      <c r="E6" s="365"/>
      <c r="F6" s="5"/>
      <c r="G6" s="5"/>
      <c r="H6" s="5"/>
      <c r="I6" s="5"/>
      <c r="N6" s="366"/>
      <c r="O6" s="366"/>
      <c r="P6" s="367"/>
      <c r="Q6" s="367"/>
      <c r="R6" s="6"/>
      <c r="S6" s="6"/>
      <c r="T6" s="6"/>
      <c r="U6" s="6"/>
    </row>
    <row r="7" spans="1:21" x14ac:dyDescent="0.25">
      <c r="A7" s="548" t="s">
        <v>102</v>
      </c>
      <c r="B7" s="548"/>
      <c r="C7" s="548"/>
      <c r="D7" s="548"/>
      <c r="E7" s="548"/>
      <c r="F7" s="548"/>
      <c r="G7" s="548"/>
      <c r="H7" s="548"/>
      <c r="I7" s="548"/>
      <c r="N7" s="549" t="s">
        <v>102</v>
      </c>
      <c r="O7" s="549"/>
      <c r="P7" s="549"/>
      <c r="Q7" s="549"/>
      <c r="R7" s="549"/>
      <c r="S7" s="549"/>
      <c r="T7" s="549"/>
      <c r="U7" s="549"/>
    </row>
    <row r="8" spans="1:21" x14ac:dyDescent="0.25">
      <c r="A8" s="112"/>
      <c r="B8" s="113" t="s">
        <v>161</v>
      </c>
      <c r="C8" s="321">
        <f>'0054'!C8</f>
        <v>4154.45</v>
      </c>
      <c r="D8" s="115"/>
      <c r="E8" s="116"/>
      <c r="F8" s="112"/>
      <c r="G8" s="113" t="s">
        <v>160</v>
      </c>
      <c r="H8" s="324">
        <f>'0054'!H8</f>
        <v>1.0319</v>
      </c>
      <c r="I8" s="99"/>
      <c r="N8" s="550" t="s">
        <v>10</v>
      </c>
      <c r="O8" s="550"/>
      <c r="P8" s="551">
        <v>4154.45</v>
      </c>
      <c r="Q8" s="551"/>
      <c r="R8" s="552" t="s">
        <v>11</v>
      </c>
      <c r="S8" s="552"/>
      <c r="T8" s="553">
        <f>H8</f>
        <v>1.0319</v>
      </c>
      <c r="U8" s="553"/>
    </row>
    <row r="9" spans="1:21" x14ac:dyDescent="0.25">
      <c r="A9" s="8"/>
      <c r="B9" s="8"/>
      <c r="C9" s="9"/>
      <c r="D9" s="9"/>
      <c r="E9" s="9"/>
      <c r="F9" s="10"/>
      <c r="G9" s="10"/>
      <c r="H9" s="11"/>
      <c r="I9" s="12" t="s">
        <v>78</v>
      </c>
      <c r="N9" s="13"/>
      <c r="O9" s="13"/>
      <c r="P9" s="14"/>
      <c r="Q9" s="14"/>
      <c r="R9" s="15"/>
      <c r="S9" s="15"/>
      <c r="T9" s="16"/>
      <c r="U9" s="17" t="s">
        <v>78</v>
      </c>
    </row>
    <row r="10" spans="1:21" x14ac:dyDescent="0.25">
      <c r="A10" s="8"/>
      <c r="B10" s="8"/>
      <c r="C10" s="117" t="s">
        <v>162</v>
      </c>
      <c r="D10" s="117" t="s">
        <v>163</v>
      </c>
      <c r="E10" s="118" t="s">
        <v>8</v>
      </c>
      <c r="F10" s="543" t="s">
        <v>1</v>
      </c>
      <c r="G10" s="543"/>
      <c r="H10" s="11" t="s">
        <v>77</v>
      </c>
      <c r="I10" s="12" t="s">
        <v>37</v>
      </c>
      <c r="N10" s="13"/>
      <c r="O10" s="13"/>
      <c r="P10" s="14"/>
      <c r="Q10" s="14"/>
      <c r="R10" s="544" t="s">
        <v>1</v>
      </c>
      <c r="S10" s="544"/>
      <c r="T10" s="16" t="s">
        <v>77</v>
      </c>
      <c r="U10" s="17" t="s">
        <v>37</v>
      </c>
    </row>
    <row r="11" spans="1:21" x14ac:dyDescent="0.25">
      <c r="A11" s="524" t="s">
        <v>1</v>
      </c>
      <c r="B11" s="524"/>
      <c r="C11" s="119" t="s">
        <v>2</v>
      </c>
      <c r="D11" s="119" t="s">
        <v>2</v>
      </c>
      <c r="E11" s="119" t="s">
        <v>2</v>
      </c>
      <c r="F11" s="545" t="s">
        <v>80</v>
      </c>
      <c r="G11" s="545"/>
      <c r="H11" s="18" t="s">
        <v>76</v>
      </c>
      <c r="I11" s="19" t="s">
        <v>79</v>
      </c>
      <c r="N11" s="525" t="s">
        <v>1</v>
      </c>
      <c r="O11" s="525"/>
      <c r="P11" s="546" t="s">
        <v>24</v>
      </c>
      <c r="Q11" s="546"/>
      <c r="R11" s="547" t="s">
        <v>80</v>
      </c>
      <c r="S11" s="547"/>
      <c r="T11" s="20" t="s">
        <v>76</v>
      </c>
      <c r="U11" s="21" t="s">
        <v>79</v>
      </c>
    </row>
    <row r="12" spans="1:21" x14ac:dyDescent="0.25">
      <c r="A12" s="536" t="s">
        <v>50</v>
      </c>
      <c r="B12" s="536"/>
      <c r="C12" s="120"/>
      <c r="D12" s="120"/>
      <c r="E12" s="121" t="s">
        <v>51</v>
      </c>
      <c r="F12" s="537" t="s">
        <v>52</v>
      </c>
      <c r="G12" s="537"/>
      <c r="H12" s="22" t="s">
        <v>53</v>
      </c>
      <c r="I12" s="23" t="s">
        <v>54</v>
      </c>
      <c r="N12" s="538" t="s">
        <v>50</v>
      </c>
      <c r="O12" s="538"/>
      <c r="P12" s="539" t="s">
        <v>51</v>
      </c>
      <c r="Q12" s="539"/>
      <c r="R12" s="540" t="s">
        <v>52</v>
      </c>
      <c r="S12" s="540"/>
      <c r="T12" s="24" t="s">
        <v>53</v>
      </c>
      <c r="U12" s="25" t="s">
        <v>54</v>
      </c>
    </row>
    <row r="13" spans="1:21" x14ac:dyDescent="0.25">
      <c r="A13" s="527" t="s">
        <v>29</v>
      </c>
      <c r="B13" s="527"/>
      <c r="C13" s="204">
        <v>77.959999999999994</v>
      </c>
      <c r="D13" s="204">
        <v>77.3</v>
      </c>
      <c r="E13" s="276">
        <f>IF(D$29=0,C13*2,C13+D13)</f>
        <v>155.26</v>
      </c>
      <c r="F13" s="541">
        <f>'0054'!F13:G13</f>
        <v>1.115</v>
      </c>
      <c r="G13" s="541"/>
      <c r="H13" s="208">
        <f>ROUND(E13*F13,4)</f>
        <v>173.11490000000001</v>
      </c>
      <c r="I13" s="150">
        <f t="shared" ref="I13:I28" si="0">ROUND(ROUND(H13*$C$8,4)*($H$8),2)</f>
        <v>742139.59</v>
      </c>
      <c r="N13" s="528" t="s">
        <v>29</v>
      </c>
      <c r="O13" s="528"/>
      <c r="P13" s="530">
        <f t="shared" ref="P13:P28" si="1">IF($H$115=1,E13,0)</f>
        <v>0</v>
      </c>
      <c r="Q13" s="530"/>
      <c r="R13" s="542">
        <v>1</v>
      </c>
      <c r="S13" s="542"/>
      <c r="T13" s="124">
        <f>ROUND(P13*R13,4)</f>
        <v>0</v>
      </c>
      <c r="U13" s="125">
        <f t="shared" ref="U13:U28" si="2">ROUND(ROUND(T13*$C$8,4)*($H$8),0)</f>
        <v>0</v>
      </c>
    </row>
    <row r="14" spans="1:21" x14ac:dyDescent="0.25">
      <c r="A14" s="458" t="s">
        <v>30</v>
      </c>
      <c r="B14" s="458"/>
      <c r="C14" s="206">
        <v>6.4</v>
      </c>
      <c r="D14" s="206">
        <v>6.48</v>
      </c>
      <c r="E14" s="159">
        <f t="shared" ref="E14:E28" si="3">IF(D$29=0,C14*2,C14+D14)</f>
        <v>12.88</v>
      </c>
      <c r="F14" s="448">
        <f>'0054'!F14:G14</f>
        <v>1.115</v>
      </c>
      <c r="G14" s="448"/>
      <c r="H14" s="105">
        <f t="shared" ref="H14:H28" si="4">ROUND(E14*F14,4)</f>
        <v>14.3612</v>
      </c>
      <c r="I14" s="130">
        <f t="shared" si="0"/>
        <v>61566.13</v>
      </c>
      <c r="J14" s="85" t="str">
        <f>IF(ROUND(E14,2)=ROUND(SUM(E50:E52),2)," ","CHECK PK-3 LINES BELOW")</f>
        <v xml:space="preserve"> </v>
      </c>
      <c r="N14" s="461" t="s">
        <v>30</v>
      </c>
      <c r="O14" s="461"/>
      <c r="P14" s="530">
        <f t="shared" si="1"/>
        <v>0</v>
      </c>
      <c r="Q14" s="530"/>
      <c r="R14" s="535">
        <v>1</v>
      </c>
      <c r="S14" s="535"/>
      <c r="T14" s="124">
        <f t="shared" ref="T14:T28" si="5">ROUND(P14*R14,4)</f>
        <v>0</v>
      </c>
      <c r="U14" s="125">
        <f t="shared" si="2"/>
        <v>0</v>
      </c>
    </row>
    <row r="15" spans="1:21" x14ac:dyDescent="0.25">
      <c r="A15" s="458" t="s">
        <v>31</v>
      </c>
      <c r="B15" s="458"/>
      <c r="C15" s="206">
        <v>111.6</v>
      </c>
      <c r="D15" s="206">
        <v>115.12</v>
      </c>
      <c r="E15" s="159">
        <f t="shared" si="3"/>
        <v>226.72</v>
      </c>
      <c r="F15" s="448">
        <f>'0054'!F15:G15</f>
        <v>1</v>
      </c>
      <c r="G15" s="448"/>
      <c r="H15" s="105">
        <f t="shared" si="4"/>
        <v>226.72</v>
      </c>
      <c r="I15" s="130">
        <f t="shared" si="0"/>
        <v>971943.42</v>
      </c>
      <c r="N15" s="461" t="s">
        <v>31</v>
      </c>
      <c r="O15" s="461"/>
      <c r="P15" s="530">
        <f t="shared" si="1"/>
        <v>0</v>
      </c>
      <c r="Q15" s="530"/>
      <c r="R15" s="535">
        <v>1</v>
      </c>
      <c r="S15" s="535"/>
      <c r="T15" s="124">
        <f t="shared" si="5"/>
        <v>0</v>
      </c>
      <c r="U15" s="125">
        <f t="shared" si="2"/>
        <v>0</v>
      </c>
    </row>
    <row r="16" spans="1:21" x14ac:dyDescent="0.25">
      <c r="A16" s="458" t="s">
        <v>32</v>
      </c>
      <c r="B16" s="458"/>
      <c r="C16" s="206">
        <v>14.05</v>
      </c>
      <c r="D16" s="206">
        <v>14.45</v>
      </c>
      <c r="E16" s="159">
        <f t="shared" si="3"/>
        <v>28.5</v>
      </c>
      <c r="F16" s="448">
        <f>'0054'!F16:G16</f>
        <v>1</v>
      </c>
      <c r="G16" s="448"/>
      <c r="H16" s="105">
        <f t="shared" si="4"/>
        <v>28.5</v>
      </c>
      <c r="I16" s="130">
        <f t="shared" si="0"/>
        <v>122178.84</v>
      </c>
      <c r="J16" s="85" t="str">
        <f>IF(ROUND(E16,2)=ROUND(SUM(E53:E55),2)," ","CHECK 4-8 LINES BELOW")</f>
        <v xml:space="preserve"> </v>
      </c>
      <c r="N16" s="461" t="s">
        <v>32</v>
      </c>
      <c r="O16" s="461"/>
      <c r="P16" s="530">
        <f t="shared" si="1"/>
        <v>0</v>
      </c>
      <c r="Q16" s="530"/>
      <c r="R16" s="535">
        <v>1</v>
      </c>
      <c r="S16" s="535"/>
      <c r="T16" s="124">
        <f t="shared" si="5"/>
        <v>0</v>
      </c>
      <c r="U16" s="125">
        <f t="shared" si="2"/>
        <v>0</v>
      </c>
    </row>
    <row r="17" spans="1:21" x14ac:dyDescent="0.25">
      <c r="A17" s="458" t="s">
        <v>33</v>
      </c>
      <c r="B17" s="458"/>
      <c r="C17" s="206">
        <v>0</v>
      </c>
      <c r="D17" s="206">
        <v>0</v>
      </c>
      <c r="E17" s="159">
        <f t="shared" si="3"/>
        <v>0</v>
      </c>
      <c r="F17" s="448">
        <f>'0054'!F17:G17</f>
        <v>1.0049999999999999</v>
      </c>
      <c r="G17" s="448"/>
      <c r="H17" s="105">
        <f t="shared" si="4"/>
        <v>0</v>
      </c>
      <c r="I17" s="130">
        <f t="shared" si="0"/>
        <v>0</v>
      </c>
      <c r="N17" s="461" t="s">
        <v>33</v>
      </c>
      <c r="O17" s="461"/>
      <c r="P17" s="530">
        <f t="shared" si="1"/>
        <v>0</v>
      </c>
      <c r="Q17" s="530"/>
      <c r="R17" s="535">
        <v>1</v>
      </c>
      <c r="S17" s="535"/>
      <c r="T17" s="124">
        <f t="shared" si="5"/>
        <v>0</v>
      </c>
      <c r="U17" s="125">
        <f t="shared" si="2"/>
        <v>0</v>
      </c>
    </row>
    <row r="18" spans="1:21" x14ac:dyDescent="0.25">
      <c r="A18" s="458" t="s">
        <v>34</v>
      </c>
      <c r="B18" s="458"/>
      <c r="C18" s="206">
        <v>0</v>
      </c>
      <c r="D18" s="206">
        <v>0</v>
      </c>
      <c r="E18" s="159">
        <f t="shared" si="3"/>
        <v>0</v>
      </c>
      <c r="F18" s="448">
        <f>'0054'!F18:G18</f>
        <v>1.0049999999999999</v>
      </c>
      <c r="G18" s="448"/>
      <c r="H18" s="105">
        <f t="shared" si="4"/>
        <v>0</v>
      </c>
      <c r="I18" s="130">
        <f t="shared" si="0"/>
        <v>0</v>
      </c>
      <c r="J18" s="85" t="str">
        <f>IF(ROUND(E18,2)=ROUND(SUM(E56:E58),2)," ","CHECK 4-8 LINES BELOW")</f>
        <v xml:space="preserve"> </v>
      </c>
      <c r="N18" s="461" t="s">
        <v>34</v>
      </c>
      <c r="O18" s="461"/>
      <c r="P18" s="530">
        <f t="shared" si="1"/>
        <v>0</v>
      </c>
      <c r="Q18" s="530"/>
      <c r="R18" s="535">
        <v>1</v>
      </c>
      <c r="S18" s="535"/>
      <c r="T18" s="124">
        <f t="shared" si="5"/>
        <v>0</v>
      </c>
      <c r="U18" s="127">
        <f t="shared" si="2"/>
        <v>0</v>
      </c>
    </row>
    <row r="19" spans="1:21" x14ac:dyDescent="0.25">
      <c r="A19" s="458" t="s">
        <v>146</v>
      </c>
      <c r="B19" s="458"/>
      <c r="C19" s="206">
        <v>0</v>
      </c>
      <c r="D19" s="206">
        <v>0</v>
      </c>
      <c r="E19" s="159">
        <f t="shared" si="3"/>
        <v>0</v>
      </c>
      <c r="F19" s="448">
        <f>'0054'!F19:G19</f>
        <v>3.613</v>
      </c>
      <c r="G19" s="448"/>
      <c r="H19" s="105">
        <f t="shared" si="4"/>
        <v>0</v>
      </c>
      <c r="I19" s="130">
        <f t="shared" si="0"/>
        <v>0</v>
      </c>
      <c r="N19" s="461" t="s">
        <v>146</v>
      </c>
      <c r="O19" s="461"/>
      <c r="P19" s="530">
        <f t="shared" si="1"/>
        <v>0</v>
      </c>
      <c r="Q19" s="530"/>
      <c r="R19" s="535">
        <v>1</v>
      </c>
      <c r="S19" s="535"/>
      <c r="T19" s="124">
        <f t="shared" si="5"/>
        <v>0</v>
      </c>
      <c r="U19" s="125">
        <f t="shared" si="2"/>
        <v>0</v>
      </c>
    </row>
    <row r="20" spans="1:21" x14ac:dyDescent="0.25">
      <c r="A20" s="458" t="s">
        <v>147</v>
      </c>
      <c r="B20" s="458"/>
      <c r="C20" s="206">
        <v>0</v>
      </c>
      <c r="D20" s="206">
        <v>0</v>
      </c>
      <c r="E20" s="159">
        <f t="shared" si="3"/>
        <v>0</v>
      </c>
      <c r="F20" s="448">
        <f>'0054'!F20:G20</f>
        <v>3.613</v>
      </c>
      <c r="G20" s="448"/>
      <c r="H20" s="105">
        <f t="shared" si="4"/>
        <v>0</v>
      </c>
      <c r="I20" s="130">
        <f t="shared" si="0"/>
        <v>0</v>
      </c>
      <c r="N20" s="461" t="s">
        <v>147</v>
      </c>
      <c r="O20" s="461"/>
      <c r="P20" s="530">
        <f t="shared" si="1"/>
        <v>0</v>
      </c>
      <c r="Q20" s="530"/>
      <c r="R20" s="535">
        <v>1</v>
      </c>
      <c r="S20" s="535"/>
      <c r="T20" s="124">
        <f t="shared" si="5"/>
        <v>0</v>
      </c>
      <c r="U20" s="125">
        <f t="shared" si="2"/>
        <v>0</v>
      </c>
    </row>
    <row r="21" spans="1:21" x14ac:dyDescent="0.25">
      <c r="A21" s="458" t="s">
        <v>148</v>
      </c>
      <c r="B21" s="458"/>
      <c r="C21" s="206">
        <v>0</v>
      </c>
      <c r="D21" s="206">
        <v>0</v>
      </c>
      <c r="E21" s="159">
        <f t="shared" si="3"/>
        <v>0</v>
      </c>
      <c r="F21" s="448">
        <f>'0054'!F21:G21</f>
        <v>3.613</v>
      </c>
      <c r="G21" s="448"/>
      <c r="H21" s="105">
        <f t="shared" si="4"/>
        <v>0</v>
      </c>
      <c r="I21" s="130">
        <f t="shared" si="0"/>
        <v>0</v>
      </c>
      <c r="N21" s="461" t="s">
        <v>148</v>
      </c>
      <c r="O21" s="461"/>
      <c r="P21" s="530">
        <f t="shared" si="1"/>
        <v>0</v>
      </c>
      <c r="Q21" s="530"/>
      <c r="R21" s="535">
        <v>1</v>
      </c>
      <c r="S21" s="535"/>
      <c r="T21" s="124">
        <f t="shared" si="5"/>
        <v>0</v>
      </c>
      <c r="U21" s="125">
        <f t="shared" si="2"/>
        <v>0</v>
      </c>
    </row>
    <row r="22" spans="1:21" x14ac:dyDescent="0.25">
      <c r="A22" s="458" t="s">
        <v>149</v>
      </c>
      <c r="B22" s="458"/>
      <c r="C22" s="206">
        <v>0</v>
      </c>
      <c r="D22" s="206">
        <v>0</v>
      </c>
      <c r="E22" s="159">
        <f t="shared" si="3"/>
        <v>0</v>
      </c>
      <c r="F22" s="448">
        <f>'0054'!F22:G22</f>
        <v>5.258</v>
      </c>
      <c r="G22" s="448"/>
      <c r="H22" s="105">
        <f t="shared" si="4"/>
        <v>0</v>
      </c>
      <c r="I22" s="130">
        <f t="shared" si="0"/>
        <v>0</v>
      </c>
      <c r="N22" s="461" t="s">
        <v>149</v>
      </c>
      <c r="O22" s="461"/>
      <c r="P22" s="530">
        <f t="shared" si="1"/>
        <v>0</v>
      </c>
      <c r="Q22" s="530"/>
      <c r="R22" s="535">
        <v>1</v>
      </c>
      <c r="S22" s="535"/>
      <c r="T22" s="124">
        <f t="shared" si="5"/>
        <v>0</v>
      </c>
      <c r="U22" s="125">
        <f t="shared" si="2"/>
        <v>0</v>
      </c>
    </row>
    <row r="23" spans="1:21" x14ac:dyDescent="0.25">
      <c r="A23" s="458" t="s">
        <v>150</v>
      </c>
      <c r="B23" s="458"/>
      <c r="C23" s="206">
        <v>0</v>
      </c>
      <c r="D23" s="206">
        <v>0</v>
      </c>
      <c r="E23" s="159">
        <f t="shared" si="3"/>
        <v>0</v>
      </c>
      <c r="F23" s="448">
        <f>'0054'!F23:G23</f>
        <v>5.258</v>
      </c>
      <c r="G23" s="448"/>
      <c r="H23" s="105">
        <f t="shared" si="4"/>
        <v>0</v>
      </c>
      <c r="I23" s="130">
        <f t="shared" si="0"/>
        <v>0</v>
      </c>
      <c r="N23" s="461" t="s">
        <v>150</v>
      </c>
      <c r="O23" s="461"/>
      <c r="P23" s="530">
        <f t="shared" si="1"/>
        <v>0</v>
      </c>
      <c r="Q23" s="530"/>
      <c r="R23" s="535">
        <v>1</v>
      </c>
      <c r="S23" s="535"/>
      <c r="T23" s="124">
        <f t="shared" si="5"/>
        <v>0</v>
      </c>
      <c r="U23" s="125">
        <f t="shared" si="2"/>
        <v>0</v>
      </c>
    </row>
    <row r="24" spans="1:21" x14ac:dyDescent="0.25">
      <c r="A24" s="458" t="s">
        <v>151</v>
      </c>
      <c r="B24" s="458"/>
      <c r="C24" s="206">
        <v>0</v>
      </c>
      <c r="D24" s="206">
        <v>0</v>
      </c>
      <c r="E24" s="159">
        <f t="shared" si="3"/>
        <v>0</v>
      </c>
      <c r="F24" s="448">
        <f>'0054'!F24:G24</f>
        <v>5.258</v>
      </c>
      <c r="G24" s="448"/>
      <c r="H24" s="105">
        <f t="shared" si="4"/>
        <v>0</v>
      </c>
      <c r="I24" s="130">
        <f t="shared" si="0"/>
        <v>0</v>
      </c>
      <c r="N24" s="461" t="s">
        <v>151</v>
      </c>
      <c r="O24" s="461"/>
      <c r="P24" s="530">
        <f t="shared" si="1"/>
        <v>0</v>
      </c>
      <c r="Q24" s="530"/>
      <c r="R24" s="535">
        <v>1</v>
      </c>
      <c r="S24" s="535"/>
      <c r="T24" s="124">
        <f t="shared" si="5"/>
        <v>0</v>
      </c>
      <c r="U24" s="125">
        <f t="shared" si="2"/>
        <v>0</v>
      </c>
    </row>
    <row r="25" spans="1:21" x14ac:dyDescent="0.25">
      <c r="A25" s="458" t="s">
        <v>152</v>
      </c>
      <c r="B25" s="458"/>
      <c r="C25" s="206">
        <v>1.68</v>
      </c>
      <c r="D25" s="206">
        <v>1.77</v>
      </c>
      <c r="E25" s="159">
        <f t="shared" si="3"/>
        <v>3.45</v>
      </c>
      <c r="F25" s="448">
        <f>'0054'!F25:G25</f>
        <v>1.18</v>
      </c>
      <c r="G25" s="448"/>
      <c r="H25" s="105">
        <f t="shared" si="4"/>
        <v>4.0709999999999997</v>
      </c>
      <c r="I25" s="130">
        <f t="shared" si="0"/>
        <v>17452.28</v>
      </c>
      <c r="N25" s="461" t="s">
        <v>152</v>
      </c>
      <c r="O25" s="461"/>
      <c r="P25" s="530">
        <f t="shared" si="1"/>
        <v>0</v>
      </c>
      <c r="Q25" s="530"/>
      <c r="R25" s="535">
        <v>1</v>
      </c>
      <c r="S25" s="535"/>
      <c r="T25" s="124">
        <f t="shared" si="5"/>
        <v>0</v>
      </c>
      <c r="U25" s="125">
        <f t="shared" si="2"/>
        <v>0</v>
      </c>
    </row>
    <row r="26" spans="1:21" x14ac:dyDescent="0.25">
      <c r="A26" s="458" t="s">
        <v>153</v>
      </c>
      <c r="B26" s="458"/>
      <c r="C26" s="206">
        <v>0</v>
      </c>
      <c r="D26" s="206">
        <v>0</v>
      </c>
      <c r="E26" s="159">
        <f t="shared" si="3"/>
        <v>0</v>
      </c>
      <c r="F26" s="448">
        <f>'0054'!F26:G26</f>
        <v>1.18</v>
      </c>
      <c r="G26" s="448"/>
      <c r="H26" s="105">
        <f t="shared" si="4"/>
        <v>0</v>
      </c>
      <c r="I26" s="130">
        <f t="shared" si="0"/>
        <v>0</v>
      </c>
      <c r="N26" s="461" t="s">
        <v>153</v>
      </c>
      <c r="O26" s="461"/>
      <c r="P26" s="530">
        <f t="shared" si="1"/>
        <v>0</v>
      </c>
      <c r="Q26" s="530"/>
      <c r="R26" s="535">
        <v>1</v>
      </c>
      <c r="S26" s="535"/>
      <c r="T26" s="124">
        <f t="shared" si="5"/>
        <v>0</v>
      </c>
      <c r="U26" s="125">
        <f t="shared" si="2"/>
        <v>0</v>
      </c>
    </row>
    <row r="27" spans="1:21" x14ac:dyDescent="0.25">
      <c r="A27" s="458" t="s">
        <v>154</v>
      </c>
      <c r="B27" s="458"/>
      <c r="C27" s="206">
        <v>0</v>
      </c>
      <c r="D27" s="206">
        <v>0</v>
      </c>
      <c r="E27" s="159">
        <f t="shared" si="3"/>
        <v>0</v>
      </c>
      <c r="F27" s="448">
        <f>'0054'!F27:G27</f>
        <v>1.18</v>
      </c>
      <c r="G27" s="448"/>
      <c r="H27" s="105">
        <f t="shared" si="4"/>
        <v>0</v>
      </c>
      <c r="I27" s="130">
        <f t="shared" si="0"/>
        <v>0</v>
      </c>
      <c r="N27" s="461" t="s">
        <v>154</v>
      </c>
      <c r="O27" s="461"/>
      <c r="P27" s="530">
        <f t="shared" si="1"/>
        <v>0</v>
      </c>
      <c r="Q27" s="530"/>
      <c r="R27" s="535">
        <v>1</v>
      </c>
      <c r="S27" s="535"/>
      <c r="T27" s="124">
        <f t="shared" si="5"/>
        <v>0</v>
      </c>
      <c r="U27" s="125">
        <f t="shared" si="2"/>
        <v>0</v>
      </c>
    </row>
    <row r="28" spans="1:21" x14ac:dyDescent="0.25">
      <c r="A28" s="575" t="s">
        <v>155</v>
      </c>
      <c r="B28" s="575"/>
      <c r="C28" s="147">
        <v>0</v>
      </c>
      <c r="D28" s="147">
        <v>0</v>
      </c>
      <c r="E28" s="220">
        <f t="shared" si="3"/>
        <v>0</v>
      </c>
      <c r="F28" s="529">
        <f>'0054'!F28:G28</f>
        <v>1.0049999999999999</v>
      </c>
      <c r="G28" s="529"/>
      <c r="H28" s="122">
        <f t="shared" si="4"/>
        <v>0</v>
      </c>
      <c r="I28" s="123">
        <f t="shared" si="0"/>
        <v>0</v>
      </c>
      <c r="N28" s="469" t="s">
        <v>155</v>
      </c>
      <c r="O28" s="469"/>
      <c r="P28" s="530">
        <f t="shared" si="1"/>
        <v>0</v>
      </c>
      <c r="Q28" s="530"/>
      <c r="R28" s="531">
        <v>1</v>
      </c>
      <c r="S28" s="531"/>
      <c r="T28" s="124">
        <f t="shared" si="5"/>
        <v>0</v>
      </c>
      <c r="U28" s="125">
        <f t="shared" si="2"/>
        <v>0</v>
      </c>
    </row>
    <row r="29" spans="1:21" x14ac:dyDescent="0.25">
      <c r="A29" s="573" t="s">
        <v>5</v>
      </c>
      <c r="B29" s="573"/>
      <c r="C29" s="123">
        <f>SUM(C13:C28)</f>
        <v>211.69</v>
      </c>
      <c r="D29" s="123">
        <f>SUM(D13:D28)</f>
        <v>215.12</v>
      </c>
      <c r="E29" s="123">
        <f>SUM(E13:E28)</f>
        <v>426.81</v>
      </c>
      <c r="F29" s="574"/>
      <c r="G29" s="574"/>
      <c r="H29" s="128">
        <f>SUM(H13:H28)</f>
        <v>446.76710000000003</v>
      </c>
      <c r="I29" s="123">
        <f>SUM(I13:I28)</f>
        <v>1915280.2600000002</v>
      </c>
      <c r="N29" s="533" t="s">
        <v>5</v>
      </c>
      <c r="O29" s="533"/>
      <c r="P29" s="534">
        <f>SUM(P13:P28)</f>
        <v>0</v>
      </c>
      <c r="Q29" s="534"/>
      <c r="R29" s="521"/>
      <c r="S29" s="521"/>
      <c r="T29" s="129">
        <f>SUM(T13:T28)</f>
        <v>0</v>
      </c>
      <c r="U29" s="125">
        <f>SUM(U13:U28)</f>
        <v>0</v>
      </c>
    </row>
    <row r="30" spans="1:21" x14ac:dyDescent="0.25">
      <c r="A30" s="28"/>
      <c r="B30" s="28"/>
      <c r="C30" s="130"/>
      <c r="D30" s="130"/>
      <c r="E30" s="130"/>
      <c r="F30" s="29"/>
      <c r="G30" s="29"/>
      <c r="H30" s="105"/>
      <c r="I30" s="130"/>
      <c r="N30" s="35"/>
      <c r="O30" s="35"/>
      <c r="P30" s="31"/>
      <c r="Q30" s="31"/>
      <c r="R30" s="32"/>
      <c r="S30" s="32"/>
      <c r="T30" s="131"/>
      <c r="U30" s="132"/>
    </row>
    <row r="31" spans="1:21" x14ac:dyDescent="0.25">
      <c r="A31" s="209" t="s">
        <v>126</v>
      </c>
      <c r="B31" s="28"/>
      <c r="C31" s="130"/>
      <c r="D31" s="130"/>
      <c r="E31" s="130"/>
      <c r="F31" s="29"/>
      <c r="G31" s="29"/>
      <c r="H31" s="105"/>
      <c r="I31" s="130"/>
      <c r="N31" s="35"/>
      <c r="O31" s="35"/>
      <c r="P31" s="31"/>
      <c r="Q31" s="31"/>
      <c r="R31" s="32"/>
      <c r="S31" s="32"/>
      <c r="T31" s="131"/>
      <c r="U31" s="132"/>
    </row>
    <row r="32" spans="1:21" hidden="1" x14ac:dyDescent="0.25">
      <c r="A32" s="209"/>
      <c r="B32" s="28"/>
      <c r="C32" s="130"/>
      <c r="D32" s="130"/>
      <c r="E32" s="130"/>
      <c r="F32" s="364"/>
      <c r="G32" s="364"/>
      <c r="H32" s="105"/>
      <c r="I32" s="130"/>
      <c r="N32" s="362"/>
      <c r="O32" s="362"/>
      <c r="P32" s="31"/>
      <c r="Q32" s="31"/>
      <c r="R32" s="363"/>
      <c r="S32" s="363"/>
      <c r="T32" s="131"/>
      <c r="U32" s="132"/>
    </row>
    <row r="33" spans="1:21" hidden="1" x14ac:dyDescent="0.25">
      <c r="A33" s="209"/>
      <c r="B33" s="28"/>
      <c r="C33" s="130"/>
      <c r="D33" s="130"/>
      <c r="E33" s="130"/>
      <c r="F33" s="578" t="s">
        <v>386</v>
      </c>
      <c r="G33" s="578"/>
      <c r="H33" s="578"/>
      <c r="I33" s="130"/>
      <c r="N33" s="362"/>
      <c r="O33" s="362"/>
      <c r="P33" s="31"/>
      <c r="Q33" s="31"/>
      <c r="R33" s="363"/>
      <c r="S33" s="363"/>
      <c r="T33" s="131"/>
      <c r="U33" s="132"/>
    </row>
    <row r="34" spans="1:21" hidden="1" x14ac:dyDescent="0.25">
      <c r="A34" s="4"/>
      <c r="B34" s="136"/>
      <c r="C34" s="136"/>
      <c r="D34" s="136"/>
      <c r="E34" s="136"/>
      <c r="F34" s="578"/>
      <c r="G34" s="578"/>
      <c r="H34" s="578"/>
      <c r="I34" s="26" t="s">
        <v>78</v>
      </c>
      <c r="N34" s="473" t="s">
        <v>35</v>
      </c>
      <c r="O34" s="473"/>
      <c r="P34" s="473"/>
      <c r="Q34" s="473"/>
      <c r="R34" s="473"/>
      <c r="S34" s="473"/>
      <c r="T34" s="473"/>
      <c r="U34" s="27" t="s">
        <v>78</v>
      </c>
    </row>
    <row r="35" spans="1:21" hidden="1" x14ac:dyDescent="0.25">
      <c r="A35" s="28"/>
      <c r="B35" s="28"/>
      <c r="C35" s="117" t="s">
        <v>162</v>
      </c>
      <c r="D35" s="117" t="s">
        <v>163</v>
      </c>
      <c r="E35" s="118" t="s">
        <v>8</v>
      </c>
      <c r="F35" s="578"/>
      <c r="G35" s="578"/>
      <c r="H35" s="578"/>
      <c r="I35" s="26" t="s">
        <v>37</v>
      </c>
      <c r="N35" s="35"/>
      <c r="O35" s="35"/>
      <c r="P35" s="31"/>
      <c r="Q35" s="31"/>
      <c r="R35" s="32"/>
      <c r="S35" s="32"/>
      <c r="T35" s="131"/>
      <c r="U35" s="27" t="s">
        <v>37</v>
      </c>
    </row>
    <row r="36" spans="1:21" hidden="1" x14ac:dyDescent="0.25">
      <c r="A36" s="524" t="s">
        <v>66</v>
      </c>
      <c r="B36" s="524"/>
      <c r="C36" s="119" t="s">
        <v>2</v>
      </c>
      <c r="D36" s="119" t="s">
        <v>2</v>
      </c>
      <c r="E36" s="119" t="s">
        <v>2</v>
      </c>
      <c r="F36" s="579"/>
      <c r="G36" s="579"/>
      <c r="H36" s="579"/>
      <c r="I36" s="33" t="s">
        <v>79</v>
      </c>
      <c r="N36" s="525" t="s">
        <v>66</v>
      </c>
      <c r="O36" s="525"/>
      <c r="P36" s="526" t="s">
        <v>24</v>
      </c>
      <c r="Q36" s="526"/>
      <c r="R36" s="526"/>
      <c r="S36" s="526"/>
      <c r="T36" s="526"/>
      <c r="U36" s="21" t="s">
        <v>79</v>
      </c>
    </row>
    <row r="37" spans="1:21" hidden="1" x14ac:dyDescent="0.25">
      <c r="A37" s="527" t="s">
        <v>59</v>
      </c>
      <c r="B37" s="527"/>
      <c r="C37" s="210">
        <v>0</v>
      </c>
      <c r="D37" s="210">
        <v>0</v>
      </c>
      <c r="E37" s="276">
        <f t="shared" ref="E37:E42" si="6">IF(D$43=0,C37*2,C37+D37)</f>
        <v>0</v>
      </c>
      <c r="F37" s="211"/>
      <c r="G37" s="211"/>
      <c r="H37" s="211"/>
      <c r="I37" s="150">
        <f t="shared" ref="I37:I42" si="7">ROUND(ROUND(E37*$C$8,4)*($H$8),2)</f>
        <v>0</v>
      </c>
      <c r="N37" s="528" t="s">
        <v>59</v>
      </c>
      <c r="O37" s="528"/>
      <c r="P37" s="470">
        <f t="shared" ref="P37:P42" si="8">IF($H$115=1,E37,0)</f>
        <v>0</v>
      </c>
      <c r="Q37" s="470"/>
      <c r="R37" s="470"/>
      <c r="S37" s="470"/>
      <c r="T37" s="470"/>
      <c r="U37" s="127">
        <f t="shared" ref="U37:U42" si="9">ROUND(ROUND(P37*$C$8,4)*($H$8),0)</f>
        <v>0</v>
      </c>
    </row>
    <row r="38" spans="1:21" hidden="1" x14ac:dyDescent="0.25">
      <c r="A38" s="519" t="s">
        <v>60</v>
      </c>
      <c r="B38" s="519"/>
      <c r="C38" s="213">
        <v>0</v>
      </c>
      <c r="D38" s="213">
        <v>0</v>
      </c>
      <c r="E38" s="159">
        <f t="shared" si="6"/>
        <v>0</v>
      </c>
      <c r="F38" s="214"/>
      <c r="G38" s="214"/>
      <c r="H38" s="214"/>
      <c r="I38" s="130">
        <f t="shared" si="7"/>
        <v>0</v>
      </c>
      <c r="N38" s="476" t="s">
        <v>60</v>
      </c>
      <c r="O38" s="476"/>
      <c r="P38" s="470">
        <f t="shared" si="8"/>
        <v>0</v>
      </c>
      <c r="Q38" s="470"/>
      <c r="R38" s="470"/>
      <c r="S38" s="470"/>
      <c r="T38" s="470"/>
      <c r="U38" s="127">
        <f t="shared" si="9"/>
        <v>0</v>
      </c>
    </row>
    <row r="39" spans="1:21" hidden="1" x14ac:dyDescent="0.25">
      <c r="A39" s="522" t="s">
        <v>61</v>
      </c>
      <c r="B39" s="522"/>
      <c r="C39" s="213">
        <v>0</v>
      </c>
      <c r="D39" s="213">
        <v>0</v>
      </c>
      <c r="E39" s="159">
        <f t="shared" si="6"/>
        <v>0</v>
      </c>
      <c r="F39" s="214"/>
      <c r="G39" s="214"/>
      <c r="H39" s="214"/>
      <c r="I39" s="130">
        <f t="shared" si="7"/>
        <v>0</v>
      </c>
      <c r="N39" s="523" t="s">
        <v>61</v>
      </c>
      <c r="O39" s="523"/>
      <c r="P39" s="470">
        <f t="shared" si="8"/>
        <v>0</v>
      </c>
      <c r="Q39" s="470"/>
      <c r="R39" s="470"/>
      <c r="S39" s="470"/>
      <c r="T39" s="470"/>
      <c r="U39" s="127">
        <f t="shared" si="9"/>
        <v>0</v>
      </c>
    </row>
    <row r="40" spans="1:21" hidden="1" x14ac:dyDescent="0.25">
      <c r="A40" s="519" t="s">
        <v>62</v>
      </c>
      <c r="B40" s="519"/>
      <c r="C40" s="213">
        <v>0</v>
      </c>
      <c r="D40" s="213">
        <v>0</v>
      </c>
      <c r="E40" s="159">
        <f t="shared" si="6"/>
        <v>0</v>
      </c>
      <c r="F40" s="214"/>
      <c r="G40" s="214"/>
      <c r="H40" s="214"/>
      <c r="I40" s="130">
        <f t="shared" si="7"/>
        <v>0</v>
      </c>
      <c r="N40" s="476" t="s">
        <v>62</v>
      </c>
      <c r="O40" s="476"/>
      <c r="P40" s="470">
        <f t="shared" si="8"/>
        <v>0</v>
      </c>
      <c r="Q40" s="470"/>
      <c r="R40" s="470"/>
      <c r="S40" s="470"/>
      <c r="T40" s="470"/>
      <c r="U40" s="127">
        <f t="shared" si="9"/>
        <v>0</v>
      </c>
    </row>
    <row r="41" spans="1:21" hidden="1" x14ac:dyDescent="0.25">
      <c r="A41" s="519" t="s">
        <v>63</v>
      </c>
      <c r="B41" s="519"/>
      <c r="C41" s="213">
        <v>0</v>
      </c>
      <c r="D41" s="213">
        <v>0</v>
      </c>
      <c r="E41" s="159">
        <f t="shared" si="6"/>
        <v>0</v>
      </c>
      <c r="F41" s="214"/>
      <c r="G41" s="214"/>
      <c r="H41" s="214"/>
      <c r="I41" s="130">
        <f t="shared" si="7"/>
        <v>0</v>
      </c>
      <c r="N41" s="476" t="s">
        <v>63</v>
      </c>
      <c r="O41" s="476"/>
      <c r="P41" s="470">
        <f t="shared" si="8"/>
        <v>0</v>
      </c>
      <c r="Q41" s="470"/>
      <c r="R41" s="470"/>
      <c r="S41" s="470"/>
      <c r="T41" s="470"/>
      <c r="U41" s="127">
        <f t="shared" si="9"/>
        <v>0</v>
      </c>
    </row>
    <row r="42" spans="1:21" hidden="1" x14ac:dyDescent="0.25">
      <c r="A42" s="519" t="s">
        <v>55</v>
      </c>
      <c r="B42" s="519"/>
      <c r="C42" s="212">
        <v>0</v>
      </c>
      <c r="D42" s="212">
        <v>0</v>
      </c>
      <c r="E42" s="220">
        <f t="shared" si="6"/>
        <v>0</v>
      </c>
      <c r="F42" s="214"/>
      <c r="G42" s="214"/>
      <c r="H42" s="214"/>
      <c r="I42" s="123">
        <f t="shared" si="7"/>
        <v>0</v>
      </c>
      <c r="N42" s="469" t="s">
        <v>55</v>
      </c>
      <c r="O42" s="469"/>
      <c r="P42" s="470">
        <f t="shared" si="8"/>
        <v>0</v>
      </c>
      <c r="Q42" s="470"/>
      <c r="R42" s="470"/>
      <c r="S42" s="470"/>
      <c r="T42" s="470"/>
      <c r="U42" s="127">
        <f t="shared" si="9"/>
        <v>0</v>
      </c>
    </row>
    <row r="43" spans="1:21" hidden="1" x14ac:dyDescent="0.25">
      <c r="A43" s="64"/>
      <c r="B43" s="137" t="s">
        <v>164</v>
      </c>
      <c r="C43" s="126">
        <f>SUM(C37:C42)</f>
        <v>0</v>
      </c>
      <c r="D43" s="126">
        <f>SUM(D37:D42)</f>
        <v>0</v>
      </c>
      <c r="E43" s="126">
        <f>SUM(E37:E42)</f>
        <v>0</v>
      </c>
      <c r="F43" s="34"/>
      <c r="G43" s="138"/>
      <c r="H43" s="139" t="s">
        <v>166</v>
      </c>
      <c r="I43" s="126">
        <f>SUM(I37:I42)</f>
        <v>0</v>
      </c>
      <c r="N43" s="520" t="s">
        <v>57</v>
      </c>
      <c r="O43" s="520"/>
      <c r="P43" s="520"/>
      <c r="Q43" s="520"/>
      <c r="R43" s="36">
        <f>SUM(P37:R42)</f>
        <v>0</v>
      </c>
      <c r="S43" s="521" t="s">
        <v>68</v>
      </c>
      <c r="T43" s="521"/>
      <c r="U43" s="132">
        <f>SUM(U37:U42)</f>
        <v>0</v>
      </c>
    </row>
    <row r="44" spans="1:21" ht="16.5" hidden="1" thickBot="1" x14ac:dyDescent="0.3">
      <c r="A44" s="64"/>
      <c r="B44" s="137"/>
      <c r="C44" s="130"/>
      <c r="D44" s="130"/>
      <c r="E44" s="150"/>
      <c r="F44" s="34"/>
      <c r="G44" s="138"/>
      <c r="H44" s="139"/>
      <c r="I44" s="130"/>
      <c r="N44" s="35"/>
      <c r="O44" s="35"/>
      <c r="P44" s="35"/>
      <c r="Q44" s="35"/>
      <c r="R44" s="36"/>
      <c r="S44" s="32"/>
      <c r="T44" s="32"/>
      <c r="U44" s="132"/>
    </row>
    <row r="45" spans="1:21" ht="16.5" hidden="1" thickBot="1" x14ac:dyDescent="0.3">
      <c r="A45" s="64"/>
      <c r="B45" s="137" t="s">
        <v>165</v>
      </c>
      <c r="C45" s="64"/>
      <c r="D45" s="64"/>
      <c r="E45" s="215">
        <f>H29+E43</f>
        <v>446.76710000000003</v>
      </c>
      <c r="F45" s="37"/>
      <c r="G45" s="138"/>
      <c r="H45" s="139" t="s">
        <v>167</v>
      </c>
      <c r="I45" s="123">
        <f>SUM(I43,I29)</f>
        <v>1915280.2600000002</v>
      </c>
      <c r="N45" s="520" t="s">
        <v>58</v>
      </c>
      <c r="O45" s="520"/>
      <c r="P45" s="520"/>
      <c r="Q45" s="520"/>
      <c r="R45" s="38">
        <f>R43+T29</f>
        <v>0</v>
      </c>
      <c r="S45" s="521" t="s">
        <v>56</v>
      </c>
      <c r="T45" s="521"/>
      <c r="U45" s="140">
        <f>SUM(U43,U29)</f>
        <v>0</v>
      </c>
    </row>
    <row r="46" spans="1:21" x14ac:dyDescent="0.25">
      <c r="A46" s="28"/>
      <c r="B46" s="28"/>
      <c r="C46" s="28"/>
      <c r="D46" s="28"/>
      <c r="E46" s="28"/>
      <c r="F46" s="37"/>
      <c r="G46" s="141"/>
      <c r="H46" s="141"/>
      <c r="I46" s="130"/>
      <c r="N46" s="35"/>
      <c r="O46" s="35"/>
      <c r="P46" s="35"/>
      <c r="Q46" s="35"/>
      <c r="R46" s="38"/>
      <c r="S46" s="32"/>
      <c r="T46" s="32"/>
      <c r="U46" s="132"/>
    </row>
    <row r="47" spans="1:21" x14ac:dyDescent="0.25">
      <c r="A47" s="28"/>
      <c r="B47" s="28"/>
      <c r="C47" s="28"/>
      <c r="D47" s="28"/>
      <c r="E47" s="28"/>
      <c r="F47" s="37"/>
      <c r="G47" s="141"/>
      <c r="H47" s="141"/>
      <c r="I47" s="130"/>
      <c r="N47" s="35"/>
      <c r="O47" s="35"/>
      <c r="P47" s="35"/>
      <c r="Q47" s="35"/>
      <c r="R47" s="38"/>
      <c r="S47" s="32"/>
      <c r="T47" s="32"/>
      <c r="U47" s="132"/>
    </row>
    <row r="48" spans="1:21" x14ac:dyDescent="0.25">
      <c r="A48" s="28"/>
      <c r="B48" s="28"/>
      <c r="C48" s="117" t="s">
        <v>162</v>
      </c>
      <c r="D48" s="117" t="s">
        <v>163</v>
      </c>
      <c r="E48" s="118" t="s">
        <v>8</v>
      </c>
      <c r="F48" s="142" t="s">
        <v>168</v>
      </c>
      <c r="G48" s="143" t="s">
        <v>170</v>
      </c>
      <c r="H48" s="144" t="s">
        <v>171</v>
      </c>
      <c r="I48" s="130"/>
      <c r="N48" s="35"/>
      <c r="O48" s="35"/>
      <c r="P48" s="35"/>
      <c r="Q48" s="35"/>
      <c r="R48" s="38"/>
      <c r="S48" s="32"/>
      <c r="T48" s="32"/>
      <c r="U48" s="132"/>
    </row>
    <row r="49" spans="1:21" x14ac:dyDescent="0.25">
      <c r="A49" s="39" t="s">
        <v>103</v>
      </c>
      <c r="B49" s="39"/>
      <c r="C49" s="119" t="s">
        <v>2</v>
      </c>
      <c r="D49" s="119" t="s">
        <v>2</v>
      </c>
      <c r="E49" s="119" t="s">
        <v>2</v>
      </c>
      <c r="F49" s="121" t="s">
        <v>169</v>
      </c>
      <c r="G49" s="77" t="s">
        <v>169</v>
      </c>
      <c r="H49" s="145" t="s">
        <v>172</v>
      </c>
      <c r="I49" s="39"/>
      <c r="N49" s="469" t="s">
        <v>103</v>
      </c>
      <c r="O49" s="469"/>
      <c r="P49" s="514" t="s">
        <v>2</v>
      </c>
      <c r="Q49" s="514"/>
      <c r="R49" s="40" t="s">
        <v>25</v>
      </c>
      <c r="S49" s="78" t="s">
        <v>26</v>
      </c>
      <c r="T49" s="146" t="s">
        <v>27</v>
      </c>
      <c r="U49" s="40"/>
    </row>
    <row r="50" spans="1:21" x14ac:dyDescent="0.25">
      <c r="A50" s="515" t="s">
        <v>127</v>
      </c>
      <c r="B50" s="515"/>
      <c r="C50" s="206">
        <v>4</v>
      </c>
      <c r="D50" s="206">
        <v>4.01</v>
      </c>
      <c r="E50" s="159">
        <f>IF(D$59=0,C50*2,C50+D50)</f>
        <v>8.01</v>
      </c>
      <c r="F50" s="41" t="s">
        <v>21</v>
      </c>
      <c r="G50" s="54">
        <v>251</v>
      </c>
      <c r="H50" s="328">
        <f>'0054'!H50</f>
        <v>1047</v>
      </c>
      <c r="I50" s="130">
        <f>ROUND(E50*H50,2)</f>
        <v>8386.4699999999993</v>
      </c>
      <c r="N50" s="517" t="s">
        <v>28</v>
      </c>
      <c r="O50" s="517"/>
      <c r="P50" s="518"/>
      <c r="Q50" s="518"/>
      <c r="R50" s="43" t="s">
        <v>21</v>
      </c>
      <c r="S50" s="44">
        <v>251</v>
      </c>
      <c r="T50" s="148">
        <f>H50</f>
        <v>1047</v>
      </c>
      <c r="U50" s="149">
        <f>ROUND(P50*T50,0)</f>
        <v>0</v>
      </c>
    </row>
    <row r="51" spans="1:21" x14ac:dyDescent="0.25">
      <c r="A51" s="516"/>
      <c r="B51" s="516"/>
      <c r="C51" s="206">
        <v>2.4</v>
      </c>
      <c r="D51" s="206">
        <v>2.4700000000000002</v>
      </c>
      <c r="E51" s="159">
        <f t="shared" ref="E51:E58" si="10">IF(D$59=0,C51*2,C51+D51)</f>
        <v>4.87</v>
      </c>
      <c r="F51" s="54" t="s">
        <v>21</v>
      </c>
      <c r="G51" s="54">
        <v>252</v>
      </c>
      <c r="H51" s="328">
        <f>'0054'!H51</f>
        <v>3380</v>
      </c>
      <c r="I51" s="130">
        <f t="shared" ref="I51:I58" si="11">ROUND(E51*H51,2)</f>
        <v>16460.599999999999</v>
      </c>
      <c r="N51" s="517"/>
      <c r="O51" s="517"/>
      <c r="P51" s="511"/>
      <c r="Q51" s="511"/>
      <c r="R51" s="44" t="s">
        <v>21</v>
      </c>
      <c r="S51" s="44">
        <v>252</v>
      </c>
      <c r="T51" s="148">
        <f t="shared" ref="T51:T58" si="12">H51</f>
        <v>3380</v>
      </c>
      <c r="U51" s="149">
        <f t="shared" ref="U51:U58" si="13">ROUND(P51*T51,0)</f>
        <v>0</v>
      </c>
    </row>
    <row r="52" spans="1:21" x14ac:dyDescent="0.25">
      <c r="A52" s="516"/>
      <c r="B52" s="516"/>
      <c r="C52" s="206">
        <v>0</v>
      </c>
      <c r="D52" s="206">
        <v>0</v>
      </c>
      <c r="E52" s="159">
        <f t="shared" si="10"/>
        <v>0</v>
      </c>
      <c r="F52" s="54" t="s">
        <v>21</v>
      </c>
      <c r="G52" s="54">
        <v>253</v>
      </c>
      <c r="H52" s="328">
        <f>'0054'!H52</f>
        <v>6896</v>
      </c>
      <c r="I52" s="130">
        <f t="shared" si="11"/>
        <v>0</v>
      </c>
      <c r="N52" s="517"/>
      <c r="O52" s="517"/>
      <c r="P52" s="511"/>
      <c r="Q52" s="511"/>
      <c r="R52" s="44" t="s">
        <v>21</v>
      </c>
      <c r="S52" s="44">
        <v>253</v>
      </c>
      <c r="T52" s="148">
        <f t="shared" si="12"/>
        <v>6896</v>
      </c>
      <c r="U52" s="149">
        <f t="shared" si="13"/>
        <v>0</v>
      </c>
    </row>
    <row r="53" spans="1:21" x14ac:dyDescent="0.25">
      <c r="A53" s="516"/>
      <c r="B53" s="516"/>
      <c r="C53" s="206">
        <v>12.55</v>
      </c>
      <c r="D53" s="206">
        <v>12.96</v>
      </c>
      <c r="E53" s="159">
        <f t="shared" si="10"/>
        <v>25.51</v>
      </c>
      <c r="F53" s="153" t="s">
        <v>14</v>
      </c>
      <c r="G53" s="54">
        <v>251</v>
      </c>
      <c r="H53" s="328">
        <f>'0054'!H53</f>
        <v>1173</v>
      </c>
      <c r="I53" s="130">
        <f t="shared" si="11"/>
        <v>29923.23</v>
      </c>
      <c r="N53" s="517"/>
      <c r="O53" s="517"/>
      <c r="P53" s="511"/>
      <c r="Q53" s="511"/>
      <c r="R53" s="46" t="s">
        <v>14</v>
      </c>
      <c r="S53" s="44">
        <v>251</v>
      </c>
      <c r="T53" s="148">
        <f t="shared" si="12"/>
        <v>1173</v>
      </c>
      <c r="U53" s="149">
        <f t="shared" si="13"/>
        <v>0</v>
      </c>
    </row>
    <row r="54" spans="1:21" x14ac:dyDescent="0.25">
      <c r="A54" s="516"/>
      <c r="B54" s="516"/>
      <c r="C54" s="206">
        <v>1.5</v>
      </c>
      <c r="D54" s="206">
        <v>1.49</v>
      </c>
      <c r="E54" s="159">
        <f t="shared" si="10"/>
        <v>2.99</v>
      </c>
      <c r="F54" s="153" t="s">
        <v>14</v>
      </c>
      <c r="G54" s="54">
        <v>252</v>
      </c>
      <c r="H54" s="328">
        <f>'0054'!H54</f>
        <v>3506</v>
      </c>
      <c r="I54" s="130">
        <f t="shared" si="11"/>
        <v>10482.94</v>
      </c>
      <c r="N54" s="517"/>
      <c r="O54" s="517"/>
      <c r="P54" s="511"/>
      <c r="Q54" s="511"/>
      <c r="R54" s="46" t="s">
        <v>14</v>
      </c>
      <c r="S54" s="44">
        <v>252</v>
      </c>
      <c r="T54" s="148">
        <f t="shared" si="12"/>
        <v>3506</v>
      </c>
      <c r="U54" s="149">
        <f t="shared" si="13"/>
        <v>0</v>
      </c>
    </row>
    <row r="55" spans="1:21" x14ac:dyDescent="0.25">
      <c r="A55" s="516"/>
      <c r="B55" s="516"/>
      <c r="C55" s="206">
        <v>0</v>
      </c>
      <c r="D55" s="206">
        <v>0</v>
      </c>
      <c r="E55" s="159">
        <f t="shared" si="10"/>
        <v>0</v>
      </c>
      <c r="F55" s="153" t="s">
        <v>14</v>
      </c>
      <c r="G55" s="54">
        <v>253</v>
      </c>
      <c r="H55" s="328">
        <f>'0054'!H55</f>
        <v>7023</v>
      </c>
      <c r="I55" s="130">
        <f t="shared" si="11"/>
        <v>0</v>
      </c>
      <c r="N55" s="517"/>
      <c r="O55" s="517"/>
      <c r="P55" s="511"/>
      <c r="Q55" s="511"/>
      <c r="R55" s="46" t="s">
        <v>14</v>
      </c>
      <c r="S55" s="44">
        <v>253</v>
      </c>
      <c r="T55" s="148">
        <f t="shared" si="12"/>
        <v>7023</v>
      </c>
      <c r="U55" s="149">
        <f t="shared" si="13"/>
        <v>0</v>
      </c>
    </row>
    <row r="56" spans="1:21" x14ac:dyDescent="0.25">
      <c r="A56" s="516"/>
      <c r="B56" s="516"/>
      <c r="C56" s="206">
        <v>0</v>
      </c>
      <c r="D56" s="206">
        <v>0</v>
      </c>
      <c r="E56" s="159">
        <f t="shared" si="10"/>
        <v>0</v>
      </c>
      <c r="F56" s="153" t="s">
        <v>15</v>
      </c>
      <c r="G56" s="54">
        <v>251</v>
      </c>
      <c r="H56" s="328">
        <f>'0054'!H56</f>
        <v>835</v>
      </c>
      <c r="I56" s="130">
        <f t="shared" si="11"/>
        <v>0</v>
      </c>
      <c r="N56" s="517"/>
      <c r="O56" s="517"/>
      <c r="P56" s="511"/>
      <c r="Q56" s="511"/>
      <c r="R56" s="46" t="s">
        <v>15</v>
      </c>
      <c r="S56" s="44">
        <v>251</v>
      </c>
      <c r="T56" s="148">
        <f t="shared" si="12"/>
        <v>835</v>
      </c>
      <c r="U56" s="149">
        <f t="shared" si="13"/>
        <v>0</v>
      </c>
    </row>
    <row r="57" spans="1:21" x14ac:dyDescent="0.25">
      <c r="A57" s="516"/>
      <c r="B57" s="516"/>
      <c r="C57" s="206">
        <v>0</v>
      </c>
      <c r="D57" s="206">
        <v>0</v>
      </c>
      <c r="E57" s="159">
        <f t="shared" si="10"/>
        <v>0</v>
      </c>
      <c r="F57" s="153" t="s">
        <v>15</v>
      </c>
      <c r="G57" s="54">
        <v>252</v>
      </c>
      <c r="H57" s="328">
        <f>'0054'!H57</f>
        <v>3168</v>
      </c>
      <c r="I57" s="130">
        <f t="shared" si="11"/>
        <v>0</v>
      </c>
      <c r="N57" s="517"/>
      <c r="O57" s="517"/>
      <c r="P57" s="511"/>
      <c r="Q57" s="511"/>
      <c r="R57" s="46" t="s">
        <v>15</v>
      </c>
      <c r="S57" s="44">
        <v>252</v>
      </c>
      <c r="T57" s="148">
        <f t="shared" si="12"/>
        <v>3168</v>
      </c>
      <c r="U57" s="149">
        <f t="shared" si="13"/>
        <v>0</v>
      </c>
    </row>
    <row r="58" spans="1:21" ht="16.5" thickBot="1" x14ac:dyDescent="0.3">
      <c r="A58" s="516"/>
      <c r="B58" s="516"/>
      <c r="C58" s="206">
        <v>0</v>
      </c>
      <c r="D58" s="206">
        <v>0</v>
      </c>
      <c r="E58" s="159">
        <f t="shared" si="10"/>
        <v>0</v>
      </c>
      <c r="F58" s="153" t="s">
        <v>15</v>
      </c>
      <c r="G58" s="54">
        <v>253</v>
      </c>
      <c r="H58" s="328">
        <f>'0054'!H58</f>
        <v>6685</v>
      </c>
      <c r="I58" s="130">
        <f t="shared" si="11"/>
        <v>0</v>
      </c>
      <c r="N58" s="517"/>
      <c r="O58" s="517"/>
      <c r="P58" s="512"/>
      <c r="Q58" s="512"/>
      <c r="R58" s="46" t="s">
        <v>15</v>
      </c>
      <c r="S58" s="44">
        <v>253</v>
      </c>
      <c r="T58" s="148">
        <f t="shared" si="12"/>
        <v>6685</v>
      </c>
      <c r="U58" s="151">
        <f t="shared" si="13"/>
        <v>0</v>
      </c>
    </row>
    <row r="59" spans="1:21" ht="16.5" thickBot="1" x14ac:dyDescent="0.3">
      <c r="A59" s="465" t="s">
        <v>16</v>
      </c>
      <c r="B59" s="465"/>
      <c r="C59" s="126">
        <f>SUM(C50:C58)</f>
        <v>20.450000000000003</v>
      </c>
      <c r="D59" s="126">
        <f>SUM(D50:D58)</f>
        <v>20.93</v>
      </c>
      <c r="E59" s="126">
        <f>SUM(E50:E58)</f>
        <v>41.38</v>
      </c>
      <c r="F59" s="465" t="s">
        <v>81</v>
      </c>
      <c r="G59" s="465"/>
      <c r="H59" s="465"/>
      <c r="I59" s="126">
        <f>SUM(I50:I58)</f>
        <v>65253.240000000005</v>
      </c>
      <c r="N59" s="464" t="s">
        <v>16</v>
      </c>
      <c r="O59" s="464"/>
      <c r="P59" s="513">
        <f>SUM(P50:P58)</f>
        <v>0</v>
      </c>
      <c r="Q59" s="513"/>
      <c r="R59" s="464" t="s">
        <v>81</v>
      </c>
      <c r="S59" s="464"/>
      <c r="T59" s="464"/>
      <c r="U59" s="140">
        <f>SUM(U50:U58)</f>
        <v>0</v>
      </c>
    </row>
    <row r="60" spans="1:21" x14ac:dyDescent="0.25">
      <c r="A60" s="481"/>
      <c r="B60" s="481"/>
      <c r="C60" s="481"/>
      <c r="D60" s="481"/>
      <c r="E60" s="481"/>
      <c r="F60" s="481"/>
      <c r="G60" s="481"/>
      <c r="H60" s="481"/>
      <c r="I60" s="481"/>
      <c r="N60" s="471"/>
      <c r="O60" s="471"/>
      <c r="P60" s="471"/>
      <c r="Q60" s="471"/>
      <c r="R60" s="471"/>
      <c r="S60" s="471"/>
      <c r="T60" s="471"/>
      <c r="U60" s="471"/>
    </row>
    <row r="61" spans="1:21" x14ac:dyDescent="0.25">
      <c r="A61" s="509" t="s">
        <v>175</v>
      </c>
      <c r="B61" s="458"/>
      <c r="C61" s="458"/>
      <c r="D61" s="458"/>
      <c r="E61" s="458"/>
      <c r="F61" s="458"/>
      <c r="G61" s="458"/>
      <c r="H61" s="458"/>
      <c r="I61" s="458"/>
      <c r="N61" s="461" t="s">
        <v>104</v>
      </c>
      <c r="O61" s="461"/>
      <c r="P61" s="461"/>
      <c r="Q61" s="461"/>
      <c r="R61" s="461"/>
      <c r="S61" s="461"/>
      <c r="T61" s="461"/>
      <c r="U61" s="461"/>
    </row>
    <row r="62" spans="1:21" x14ac:dyDescent="0.25">
      <c r="A62" s="509" t="s">
        <v>177</v>
      </c>
      <c r="B62" s="458"/>
      <c r="C62" s="152">
        <f>E29</f>
        <v>426.81</v>
      </c>
      <c r="D62" s="576" t="s">
        <v>174</v>
      </c>
      <c r="E62" s="576"/>
      <c r="F62" s="576"/>
      <c r="G62" s="576"/>
      <c r="H62" s="331">
        <f>'0054'!H62</f>
        <v>186422.85</v>
      </c>
      <c r="I62" s="155"/>
      <c r="N62" s="510" t="s">
        <v>173</v>
      </c>
      <c r="O62" s="461"/>
      <c r="P62" s="47">
        <f>P29</f>
        <v>0</v>
      </c>
      <c r="Q62" s="507" t="s">
        <v>83</v>
      </c>
      <c r="R62" s="507"/>
      <c r="S62" s="507"/>
      <c r="T62" s="508">
        <f>H62</f>
        <v>186422.85</v>
      </c>
      <c r="U62" s="508"/>
    </row>
    <row r="63" spans="1:21" x14ac:dyDescent="0.25">
      <c r="B63" s="91"/>
      <c r="G63" s="48" t="s">
        <v>13</v>
      </c>
      <c r="H63" s="156">
        <f>ROUND(C62/H62,6)</f>
        <v>2.2889999999999998E-3</v>
      </c>
      <c r="I63" s="157"/>
      <c r="N63" s="461" t="s">
        <v>19</v>
      </c>
      <c r="O63" s="461"/>
      <c r="P63" s="461"/>
      <c r="Q63" s="461"/>
      <c r="R63" s="461"/>
      <c r="S63" s="461"/>
      <c r="T63" s="505">
        <f>ROUND(P62/T62,6)</f>
        <v>0</v>
      </c>
      <c r="U63" s="505"/>
    </row>
    <row r="64" spans="1:21" x14ac:dyDescent="0.25">
      <c r="A64" s="509" t="s">
        <v>176</v>
      </c>
      <c r="B64" s="458"/>
      <c r="C64" s="458"/>
      <c r="D64" s="458"/>
      <c r="E64" s="458"/>
      <c r="F64" s="458"/>
      <c r="G64" s="458"/>
      <c r="H64" s="458"/>
      <c r="I64" s="458"/>
      <c r="N64" s="461" t="s">
        <v>105</v>
      </c>
      <c r="O64" s="461"/>
      <c r="P64" s="461"/>
      <c r="Q64" s="461"/>
      <c r="R64" s="461"/>
      <c r="S64" s="461"/>
      <c r="T64" s="461"/>
      <c r="U64" s="461"/>
    </row>
    <row r="65" spans="1:21" x14ac:dyDescent="0.25">
      <c r="A65" s="509" t="s">
        <v>178</v>
      </c>
      <c r="B65" s="458"/>
      <c r="C65" s="152">
        <f>E45</f>
        <v>446.76710000000003</v>
      </c>
      <c r="D65" s="576" t="s">
        <v>179</v>
      </c>
      <c r="E65" s="576"/>
      <c r="F65" s="576"/>
      <c r="G65" s="576"/>
      <c r="H65" s="220">
        <f>'0054'!H65</f>
        <v>204954.58</v>
      </c>
      <c r="I65" s="159"/>
      <c r="N65" s="461" t="s">
        <v>85</v>
      </c>
      <c r="O65" s="461"/>
      <c r="P65" s="49">
        <f>R45</f>
        <v>0</v>
      </c>
      <c r="Q65" s="507" t="s">
        <v>84</v>
      </c>
      <c r="R65" s="507"/>
      <c r="S65" s="507"/>
      <c r="T65" s="508">
        <f>H65</f>
        <v>204954.58</v>
      </c>
      <c r="U65" s="508"/>
    </row>
    <row r="66" spans="1:21" s="39" customFormat="1" x14ac:dyDescent="0.25">
      <c r="A66" s="160"/>
      <c r="G66" s="50" t="s">
        <v>13</v>
      </c>
      <c r="H66" s="161">
        <f>ROUND(C65/H65,6)</f>
        <v>2.1800000000000001E-3</v>
      </c>
      <c r="I66" s="161"/>
      <c r="N66" s="469" t="s">
        <v>20</v>
      </c>
      <c r="O66" s="469"/>
      <c r="P66" s="469"/>
      <c r="Q66" s="469"/>
      <c r="R66" s="469"/>
      <c r="S66" s="469"/>
      <c r="T66" s="503">
        <f>ROUND(P65/T65,6)</f>
        <v>0</v>
      </c>
      <c r="U66" s="503"/>
    </row>
    <row r="67" spans="1:21" s="64" customFormat="1" x14ac:dyDescent="0.25">
      <c r="A67" s="136"/>
      <c r="G67" s="48"/>
      <c r="H67" s="162"/>
      <c r="I67" s="162"/>
      <c r="N67" s="163"/>
      <c r="O67" s="163"/>
      <c r="P67" s="163"/>
      <c r="Q67" s="163"/>
      <c r="R67" s="164"/>
      <c r="S67" s="163"/>
      <c r="T67" s="165"/>
      <c r="U67" s="166"/>
    </row>
    <row r="68" spans="1:21" x14ac:dyDescent="0.25">
      <c r="A68" s="458" t="s">
        <v>100</v>
      </c>
      <c r="B68" s="458"/>
      <c r="C68" s="458"/>
      <c r="D68" s="91"/>
      <c r="E68" s="74" t="s">
        <v>3</v>
      </c>
      <c r="F68" s="174">
        <f>'0054'!F68</f>
        <v>35355377</v>
      </c>
      <c r="G68" s="41" t="s">
        <v>6</v>
      </c>
      <c r="H68" s="167">
        <f>H63</f>
        <v>2.2889999999999998E-3</v>
      </c>
      <c r="I68" s="130">
        <f>ROUND(F68*H68,2)</f>
        <v>80928.460000000006</v>
      </c>
      <c r="N68" s="461" t="s">
        <v>100</v>
      </c>
      <c r="O68" s="461"/>
      <c r="P68" s="461"/>
      <c r="Q68" s="52" t="s">
        <v>3</v>
      </c>
      <c r="R68" s="168">
        <f>F68</f>
        <v>35355377</v>
      </c>
      <c r="S68" s="43" t="s">
        <v>6</v>
      </c>
      <c r="T68" s="169">
        <f>T63</f>
        <v>0</v>
      </c>
      <c r="U68" s="125">
        <f>ROUND(R68*T68,0)</f>
        <v>0</v>
      </c>
    </row>
    <row r="69" spans="1:21" x14ac:dyDescent="0.25">
      <c r="A69" s="571" t="s">
        <v>119</v>
      </c>
      <c r="B69" s="458"/>
      <c r="C69" s="458"/>
      <c r="D69" s="91"/>
      <c r="E69" s="74"/>
      <c r="F69" s="174"/>
      <c r="G69" s="41"/>
      <c r="H69" s="167"/>
      <c r="I69" s="130"/>
      <c r="N69" s="461" t="s">
        <v>99</v>
      </c>
      <c r="O69" s="461"/>
      <c r="P69" s="461"/>
      <c r="Q69" s="170"/>
      <c r="R69" s="170"/>
      <c r="S69" s="170"/>
      <c r="T69" s="170"/>
      <c r="U69" s="170"/>
    </row>
    <row r="70" spans="1:21" x14ac:dyDescent="0.25">
      <c r="A70" s="570" t="s">
        <v>180</v>
      </c>
      <c r="B70" s="458"/>
      <c r="C70" s="458"/>
      <c r="D70" s="91"/>
      <c r="E70" s="74" t="s">
        <v>3</v>
      </c>
      <c r="F70" s="174">
        <f>'0054'!F70</f>
        <v>0</v>
      </c>
      <c r="G70" s="41" t="s">
        <v>6</v>
      </c>
      <c r="H70" s="167">
        <f>H63</f>
        <v>2.2889999999999998E-3</v>
      </c>
      <c r="I70" s="130">
        <f>ROUND(F70*H70,2)</f>
        <v>0</v>
      </c>
      <c r="N70" s="53"/>
      <c r="O70" s="53"/>
      <c r="P70" s="53"/>
      <c r="Q70" s="52" t="s">
        <v>3</v>
      </c>
      <c r="R70" s="168">
        <f>F70</f>
        <v>0</v>
      </c>
      <c r="S70" s="43" t="s">
        <v>6</v>
      </c>
      <c r="T70" s="169">
        <f>T63</f>
        <v>0</v>
      </c>
      <c r="U70" s="125">
        <f>ROUND(R70*T70,0)</f>
        <v>0</v>
      </c>
    </row>
    <row r="71" spans="1:21" x14ac:dyDescent="0.25">
      <c r="A71" s="458" t="s">
        <v>98</v>
      </c>
      <c r="B71" s="458"/>
      <c r="C71" s="458"/>
      <c r="D71" s="91"/>
      <c r="E71" s="74" t="s">
        <v>128</v>
      </c>
      <c r="F71" s="174">
        <f>'0054'!F71</f>
        <v>3088857</v>
      </c>
      <c r="G71" s="41" t="s">
        <v>6</v>
      </c>
      <c r="H71" s="167">
        <f>H63</f>
        <v>2.2889999999999998E-3</v>
      </c>
      <c r="I71" s="130">
        <f>ROUND(F71*H71,2)</f>
        <v>7070.39</v>
      </c>
      <c r="N71" s="461" t="s">
        <v>98</v>
      </c>
      <c r="O71" s="461"/>
      <c r="P71" s="461"/>
      <c r="Q71" s="52" t="s">
        <v>86</v>
      </c>
      <c r="R71" s="168">
        <f>F71</f>
        <v>3088857</v>
      </c>
      <c r="S71" s="43" t="s">
        <v>6</v>
      </c>
      <c r="T71" s="169">
        <f>T63</f>
        <v>0</v>
      </c>
      <c r="U71" s="125">
        <f>ROUND(R71*T71,0)</f>
        <v>0</v>
      </c>
    </row>
    <row r="72" spans="1:21" x14ac:dyDescent="0.25">
      <c r="A72" s="458" t="s">
        <v>97</v>
      </c>
      <c r="B72" s="458"/>
      <c r="C72" s="458"/>
      <c r="D72" s="91"/>
      <c r="E72" s="74" t="s">
        <v>3</v>
      </c>
      <c r="F72" s="174">
        <f>'0054'!F72</f>
        <v>4226978</v>
      </c>
      <c r="G72" s="41" t="s">
        <v>6</v>
      </c>
      <c r="H72" s="167">
        <f>H63</f>
        <v>2.2889999999999998E-3</v>
      </c>
      <c r="I72" s="130">
        <f>ROUND(F72*H72,2)</f>
        <v>9675.5499999999993</v>
      </c>
      <c r="N72" s="461" t="s">
        <v>97</v>
      </c>
      <c r="O72" s="461"/>
      <c r="P72" s="461"/>
      <c r="Q72" s="52" t="s">
        <v>3</v>
      </c>
      <c r="R72" s="168">
        <f>F72</f>
        <v>4226978</v>
      </c>
      <c r="S72" s="43" t="s">
        <v>6</v>
      </c>
      <c r="T72" s="169">
        <f>T63</f>
        <v>0</v>
      </c>
      <c r="U72" s="125">
        <f>ROUND(R72*T72,0)</f>
        <v>0</v>
      </c>
    </row>
    <row r="73" spans="1:21" x14ac:dyDescent="0.25">
      <c r="A73" s="458" t="s">
        <v>96</v>
      </c>
      <c r="B73" s="458"/>
      <c r="C73" s="458"/>
      <c r="D73" s="91"/>
      <c r="E73" s="74" t="s">
        <v>3</v>
      </c>
      <c r="F73" s="174">
        <f>'0054'!F73</f>
        <v>14485979</v>
      </c>
      <c r="G73" s="41" t="s">
        <v>6</v>
      </c>
      <c r="H73" s="167">
        <f>H63</f>
        <v>2.2889999999999998E-3</v>
      </c>
      <c r="I73" s="130">
        <f>ROUND(F73*H73,2)</f>
        <v>33158.410000000003</v>
      </c>
      <c r="N73" s="461" t="s">
        <v>96</v>
      </c>
      <c r="O73" s="461"/>
      <c r="P73" s="461"/>
      <c r="Q73" s="52" t="s">
        <v>3</v>
      </c>
      <c r="R73" s="171">
        <f>F73</f>
        <v>14485979</v>
      </c>
      <c r="S73" s="43" t="s">
        <v>6</v>
      </c>
      <c r="T73" s="169">
        <f>T63</f>
        <v>0</v>
      </c>
      <c r="U73" s="125">
        <f>ROUND(R73*T73,0)</f>
        <v>0</v>
      </c>
    </row>
    <row r="74" spans="1:21" x14ac:dyDescent="0.25">
      <c r="A74" s="375" t="s">
        <v>129</v>
      </c>
      <c r="D74" s="91"/>
      <c r="E74" s="54" t="s">
        <v>130</v>
      </c>
      <c r="F74" s="496"/>
      <c r="G74" s="496"/>
      <c r="H74" s="496"/>
      <c r="I74" s="130">
        <v>0</v>
      </c>
      <c r="N74" s="461" t="s">
        <v>156</v>
      </c>
      <c r="O74" s="461"/>
      <c r="P74" s="461"/>
      <c r="Q74" s="461"/>
      <c r="R74" s="461"/>
      <c r="S74" s="461"/>
      <c r="T74" s="461"/>
      <c r="U74" s="125">
        <f>IF($H$115=1,I74,0)</f>
        <v>0</v>
      </c>
    </row>
    <row r="75" spans="1:21" x14ac:dyDescent="0.25">
      <c r="A75" s="376" t="s">
        <v>181</v>
      </c>
      <c r="I75" s="130"/>
      <c r="N75" s="461" t="s">
        <v>44</v>
      </c>
      <c r="O75" s="461"/>
      <c r="P75" s="461"/>
      <c r="Q75" s="461"/>
      <c r="R75" s="461"/>
      <c r="S75" s="461"/>
      <c r="T75" s="461"/>
      <c r="U75" s="125">
        <f>IF($H$115=1,I75,0)</f>
        <v>0</v>
      </c>
    </row>
    <row r="76" spans="1:21" x14ac:dyDescent="0.25">
      <c r="A76" s="90" t="s">
        <v>134</v>
      </c>
      <c r="B76" s="91"/>
      <c r="C76" s="91"/>
      <c r="D76" s="91"/>
      <c r="E76" s="91"/>
      <c r="F76" s="91"/>
      <c r="G76" s="91"/>
      <c r="H76" s="91"/>
      <c r="I76" s="172"/>
      <c r="N76" s="173" t="s">
        <v>45</v>
      </c>
      <c r="O76" s="53"/>
      <c r="P76" s="53"/>
      <c r="Q76" s="53"/>
      <c r="R76" s="53"/>
      <c r="S76" s="53"/>
      <c r="T76" s="53"/>
      <c r="U76" s="132"/>
    </row>
    <row r="77" spans="1:21" x14ac:dyDescent="0.25">
      <c r="A77" s="509" t="s">
        <v>182</v>
      </c>
      <c r="B77" s="458"/>
      <c r="C77" s="458"/>
      <c r="D77" s="91"/>
      <c r="E77" s="74" t="s">
        <v>4</v>
      </c>
      <c r="F77" s="174">
        <f>'0054'!F77</f>
        <v>0</v>
      </c>
      <c r="G77" s="41" t="s">
        <v>6</v>
      </c>
      <c r="H77" s="167">
        <f>H66</f>
        <v>2.1800000000000001E-3</v>
      </c>
      <c r="I77" s="130">
        <f>ROUND(F77*H77,2)</f>
        <v>0</v>
      </c>
      <c r="N77" s="461" t="s">
        <v>101</v>
      </c>
      <c r="O77" s="461"/>
      <c r="P77" s="461"/>
      <c r="Q77" s="52" t="s">
        <v>4</v>
      </c>
      <c r="R77" s="171">
        <f>F77</f>
        <v>0</v>
      </c>
      <c r="S77" s="43" t="s">
        <v>6</v>
      </c>
      <c r="T77" s="169">
        <f>T66</f>
        <v>0</v>
      </c>
      <c r="U77" s="125">
        <f>ROUND(R77*T77,0)</f>
        <v>0</v>
      </c>
    </row>
    <row r="78" spans="1:21" x14ac:dyDescent="0.25">
      <c r="A78" s="458" t="s">
        <v>67</v>
      </c>
      <c r="B78" s="458"/>
      <c r="C78" s="458"/>
      <c r="D78" s="91"/>
      <c r="E78" s="74" t="s">
        <v>4</v>
      </c>
      <c r="F78" s="174">
        <f>'0054'!F78</f>
        <v>0</v>
      </c>
      <c r="G78" s="41" t="s">
        <v>6</v>
      </c>
      <c r="H78" s="167">
        <f>H66</f>
        <v>2.1800000000000001E-3</v>
      </c>
      <c r="I78" s="130">
        <f>ROUND(F78*H78,2)</f>
        <v>0</v>
      </c>
      <c r="N78" s="461" t="s">
        <v>67</v>
      </c>
      <c r="O78" s="461"/>
      <c r="P78" s="461"/>
      <c r="Q78" s="52" t="s">
        <v>4</v>
      </c>
      <c r="R78" s="171">
        <f>F78</f>
        <v>0</v>
      </c>
      <c r="S78" s="43" t="s">
        <v>6</v>
      </c>
      <c r="T78" s="169">
        <f>T66</f>
        <v>0</v>
      </c>
      <c r="U78" s="125">
        <f>ROUND(R78*T78,0)</f>
        <v>0</v>
      </c>
    </row>
    <row r="79" spans="1:21" x14ac:dyDescent="0.25">
      <c r="A79" s="458" t="s">
        <v>88</v>
      </c>
      <c r="B79" s="458"/>
      <c r="C79" s="458"/>
      <c r="D79" s="91"/>
      <c r="E79" s="74" t="s">
        <v>4</v>
      </c>
      <c r="F79" s="174">
        <f>'0054'!F79</f>
        <v>118620773</v>
      </c>
      <c r="G79" s="41" t="s">
        <v>6</v>
      </c>
      <c r="H79" s="167">
        <f>H66</f>
        <v>2.1800000000000001E-3</v>
      </c>
      <c r="I79" s="130">
        <f>ROUND(F79*H79,2)</f>
        <v>258593.29</v>
      </c>
      <c r="N79" s="461" t="s">
        <v>88</v>
      </c>
      <c r="O79" s="461"/>
      <c r="P79" s="461"/>
      <c r="Q79" s="52" t="s">
        <v>4</v>
      </c>
      <c r="R79" s="171">
        <f>F79</f>
        <v>118620773</v>
      </c>
      <c r="S79" s="43" t="s">
        <v>6</v>
      </c>
      <c r="T79" s="169">
        <f>T66</f>
        <v>0</v>
      </c>
      <c r="U79" s="125">
        <f>ROUND(R79*T79,0)</f>
        <v>0</v>
      </c>
    </row>
    <row r="80" spans="1:21" x14ac:dyDescent="0.25">
      <c r="A80" s="458" t="s">
        <v>89</v>
      </c>
      <c r="B80" s="458"/>
      <c r="C80" s="458"/>
      <c r="D80" s="91"/>
      <c r="E80" s="74" t="s">
        <v>4</v>
      </c>
      <c r="F80" s="174">
        <f>'0054'!F80</f>
        <v>-391991</v>
      </c>
      <c r="G80" s="41" t="s">
        <v>6</v>
      </c>
      <c r="H80" s="167">
        <f>H66</f>
        <v>2.1800000000000001E-3</v>
      </c>
      <c r="I80" s="130">
        <f>ROUND(F80*H80,2)</f>
        <v>-854.54</v>
      </c>
      <c r="N80" s="461" t="s">
        <v>89</v>
      </c>
      <c r="O80" s="461"/>
      <c r="P80" s="461"/>
      <c r="Q80" s="52" t="s">
        <v>4</v>
      </c>
      <c r="R80" s="168">
        <f>F80</f>
        <v>-391991</v>
      </c>
      <c r="S80" s="43" t="s">
        <v>6</v>
      </c>
      <c r="T80" s="169">
        <f>T66</f>
        <v>0</v>
      </c>
      <c r="U80" s="125">
        <f>ROUND(R80*T80,0)</f>
        <v>0</v>
      </c>
    </row>
    <row r="81" spans="1:21" x14ac:dyDescent="0.25">
      <c r="A81" s="458" t="s">
        <v>90</v>
      </c>
      <c r="B81" s="458"/>
      <c r="C81" s="458"/>
      <c r="D81" s="91"/>
      <c r="E81" s="74" t="s">
        <v>4</v>
      </c>
      <c r="F81" s="174">
        <f>'0054'!F81</f>
        <v>698197</v>
      </c>
      <c r="G81" s="41" t="s">
        <v>6</v>
      </c>
      <c r="H81" s="167">
        <f>H66</f>
        <v>2.1800000000000001E-3</v>
      </c>
      <c r="I81" s="130">
        <f>ROUND(F81*H81,2)</f>
        <v>1522.07</v>
      </c>
      <c r="N81" s="461" t="s">
        <v>90</v>
      </c>
      <c r="O81" s="461"/>
      <c r="P81" s="461"/>
      <c r="Q81" s="52" t="s">
        <v>4</v>
      </c>
      <c r="R81" s="171">
        <f>F81</f>
        <v>698197</v>
      </c>
      <c r="S81" s="43" t="s">
        <v>6</v>
      </c>
      <c r="T81" s="169">
        <f>T66</f>
        <v>0</v>
      </c>
      <c r="U81" s="125">
        <f>ROUND(R81*T81,0)</f>
        <v>0</v>
      </c>
    </row>
    <row r="82" spans="1:21" x14ac:dyDescent="0.25">
      <c r="B82" s="91"/>
      <c r="C82" s="91"/>
      <c r="D82" s="91"/>
      <c r="E82" s="74"/>
      <c r="F82" s="174"/>
      <c r="G82" s="41"/>
      <c r="H82" s="167"/>
      <c r="I82" s="130"/>
      <c r="N82" s="53"/>
      <c r="O82" s="53"/>
      <c r="P82" s="53"/>
      <c r="Q82" s="52"/>
      <c r="R82" s="175"/>
      <c r="S82" s="43"/>
      <c r="T82" s="169"/>
      <c r="U82" s="132"/>
    </row>
    <row r="83" spans="1:21" x14ac:dyDescent="0.25">
      <c r="A83" s="458" t="s">
        <v>112</v>
      </c>
      <c r="B83" s="458"/>
      <c r="C83" s="458"/>
      <c r="D83" s="458"/>
      <c r="E83" s="458"/>
      <c r="F83" s="458"/>
      <c r="G83" s="458"/>
      <c r="H83" s="458"/>
      <c r="I83" s="458"/>
      <c r="N83" s="461" t="s">
        <v>91</v>
      </c>
      <c r="O83" s="461"/>
      <c r="P83" s="461"/>
      <c r="Q83" s="461"/>
      <c r="R83" s="461"/>
      <c r="S83" s="461"/>
      <c r="T83" s="461"/>
      <c r="U83" s="461"/>
    </row>
    <row r="84" spans="1:21" x14ac:dyDescent="0.25">
      <c r="B84" s="91"/>
      <c r="C84" s="496" t="s">
        <v>77</v>
      </c>
      <c r="D84" s="496"/>
      <c r="E84" s="91"/>
      <c r="F84" s="153" t="s">
        <v>38</v>
      </c>
      <c r="G84" s="91"/>
      <c r="H84" s="91"/>
      <c r="I84" s="91"/>
      <c r="N84" s="53"/>
      <c r="O84" s="53"/>
      <c r="P84" s="53"/>
      <c r="Q84" s="53"/>
      <c r="R84" s="53"/>
      <c r="S84" s="53"/>
      <c r="T84" s="53"/>
      <c r="U84" s="53"/>
    </row>
    <row r="85" spans="1:21" x14ac:dyDescent="0.25">
      <c r="A85" s="4"/>
      <c r="B85" s="176"/>
      <c r="C85" s="481" t="s">
        <v>184</v>
      </c>
      <c r="D85" s="481"/>
      <c r="E85" s="177" t="s">
        <v>190</v>
      </c>
      <c r="F85" s="178" t="s">
        <v>189</v>
      </c>
      <c r="G85" s="179"/>
      <c r="H85" s="179"/>
      <c r="I85" s="179"/>
      <c r="N85" s="497" t="s">
        <v>49</v>
      </c>
      <c r="O85" s="497"/>
      <c r="P85" s="498" t="s">
        <v>157</v>
      </c>
      <c r="Q85" s="498"/>
      <c r="R85" s="499" t="s">
        <v>41</v>
      </c>
      <c r="S85" s="499"/>
      <c r="T85" s="499"/>
      <c r="U85" s="499"/>
    </row>
    <row r="86" spans="1:21" x14ac:dyDescent="0.25">
      <c r="A86" s="55"/>
      <c r="B86" s="67" t="s">
        <v>188</v>
      </c>
      <c r="C86" s="494">
        <f>H13+H14+H19+H22+H25</f>
        <v>191.5471</v>
      </c>
      <c r="D86" s="494"/>
      <c r="E86" s="56">
        <f>H8</f>
        <v>1.0319</v>
      </c>
      <c r="F86" s="346">
        <f>'0054'!F86</f>
        <v>1313.27</v>
      </c>
      <c r="G86" s="200" t="s">
        <v>13</v>
      </c>
      <c r="H86" s="130">
        <f>ROUND(C86*E86*F86,2)</f>
        <v>259577.60000000001</v>
      </c>
      <c r="I86" s="134"/>
      <c r="N86" s="59" t="s">
        <v>22</v>
      </c>
      <c r="O86" s="60">
        <f>T13+T14+T19+T22+T25</f>
        <v>0</v>
      </c>
      <c r="P86" s="495">
        <f>T8</f>
        <v>1.0319</v>
      </c>
      <c r="Q86" s="495"/>
      <c r="R86" s="61">
        <f>F86</f>
        <v>1313.27</v>
      </c>
      <c r="S86" s="62" t="s">
        <v>13</v>
      </c>
      <c r="T86" s="171">
        <f>ROUND(O86*P86*R86,0)</f>
        <v>0</v>
      </c>
      <c r="U86" s="131"/>
    </row>
    <row r="87" spans="1:21" x14ac:dyDescent="0.25">
      <c r="A87" s="63"/>
      <c r="B87" s="63" t="s">
        <v>187</v>
      </c>
      <c r="C87" s="494">
        <f>H15+H16+H20+H23+H26</f>
        <v>255.22</v>
      </c>
      <c r="D87" s="494"/>
      <c r="E87" s="56">
        <f>H8</f>
        <v>1.0319</v>
      </c>
      <c r="F87" s="346">
        <f>'0054'!F87</f>
        <v>895.79</v>
      </c>
      <c r="G87" s="200" t="s">
        <v>13</v>
      </c>
      <c r="H87" s="130">
        <f>ROUND(C87*E87*F87,2)</f>
        <v>235916.61</v>
      </c>
      <c r="I87" s="64"/>
      <c r="N87" s="65" t="s">
        <v>14</v>
      </c>
      <c r="O87" s="60">
        <f>T15+T16+T20+T23+T26</f>
        <v>0</v>
      </c>
      <c r="P87" s="495">
        <f>T8</f>
        <v>1.0319</v>
      </c>
      <c r="Q87" s="495"/>
      <c r="R87" s="61">
        <f>F87</f>
        <v>895.79</v>
      </c>
      <c r="S87" s="62" t="s">
        <v>13</v>
      </c>
      <c r="T87" s="171">
        <f>ROUND(O87*P87*R87,0)</f>
        <v>0</v>
      </c>
      <c r="U87" s="66"/>
    </row>
    <row r="88" spans="1:21" ht="16.5" thickBot="1" x14ac:dyDescent="0.3">
      <c r="A88" s="67"/>
      <c r="B88" s="67" t="s">
        <v>186</v>
      </c>
      <c r="C88" s="494">
        <f>H17+H18+H21+H24+H27+H28</f>
        <v>0</v>
      </c>
      <c r="D88" s="494"/>
      <c r="E88" s="56">
        <f>H8</f>
        <v>1.0319</v>
      </c>
      <c r="F88" s="346">
        <f>'0054'!F88</f>
        <v>897.95</v>
      </c>
      <c r="G88" s="200" t="s">
        <v>13</v>
      </c>
      <c r="H88" s="123">
        <f>ROUND(C88*E88*F88,2)</f>
        <v>0</v>
      </c>
      <c r="I88" s="64"/>
      <c r="N88" s="68" t="s">
        <v>15</v>
      </c>
      <c r="O88" s="69">
        <f>T17+T18+T21+T24+T27+T28</f>
        <v>0</v>
      </c>
      <c r="P88" s="495">
        <f>T8</f>
        <v>1.0319</v>
      </c>
      <c r="Q88" s="495"/>
      <c r="R88" s="61">
        <f>F88</f>
        <v>897.95</v>
      </c>
      <c r="S88" s="62" t="s">
        <v>13</v>
      </c>
      <c r="T88" s="171">
        <f>ROUND(O88*P88*R88,0)</f>
        <v>0</v>
      </c>
      <c r="U88" s="66"/>
    </row>
    <row r="89" spans="1:21" ht="16.5" thickBot="1" x14ac:dyDescent="0.3">
      <c r="A89" s="70"/>
      <c r="B89" s="180" t="s">
        <v>185</v>
      </c>
      <c r="C89" s="487">
        <f>SUM(C86:C88)</f>
        <v>446.76710000000003</v>
      </c>
      <c r="D89" s="487"/>
      <c r="E89" s="181"/>
      <c r="F89" s="181"/>
      <c r="G89" s="181"/>
      <c r="H89" s="182" t="s">
        <v>183</v>
      </c>
      <c r="I89" s="130">
        <f>IF(A1=75,0,H88+H87+H86)</f>
        <v>495494.20999999996</v>
      </c>
      <c r="N89" s="73" t="s">
        <v>158</v>
      </c>
      <c r="O89" s="72">
        <f>SUM(O86:O88)</f>
        <v>0</v>
      </c>
      <c r="P89" s="488" t="s">
        <v>18</v>
      </c>
      <c r="Q89" s="489"/>
      <c r="R89" s="489"/>
      <c r="S89" s="489"/>
      <c r="T89" s="489"/>
      <c r="U89" s="125">
        <f>IF(N1=75,0,T88+T87+T86)</f>
        <v>0</v>
      </c>
    </row>
    <row r="90" spans="1:21" ht="16.5" thickTop="1" x14ac:dyDescent="0.25">
      <c r="A90" s="490" t="s">
        <v>107</v>
      </c>
      <c r="B90" s="490"/>
      <c r="C90" s="490"/>
      <c r="D90" s="490"/>
      <c r="E90" s="490"/>
      <c r="F90" s="490"/>
      <c r="G90" s="490"/>
      <c r="H90" s="490"/>
      <c r="I90" s="490"/>
      <c r="N90" s="491" t="s">
        <v>107</v>
      </c>
      <c r="O90" s="491"/>
      <c r="P90" s="491"/>
      <c r="Q90" s="491"/>
      <c r="R90" s="491"/>
      <c r="S90" s="491"/>
      <c r="T90" s="491"/>
      <c r="U90" s="491"/>
    </row>
    <row r="91" spans="1:21" x14ac:dyDescent="0.25">
      <c r="A91" s="183"/>
      <c r="B91" s="183"/>
      <c r="C91" s="183"/>
      <c r="D91" s="183"/>
      <c r="E91" s="183"/>
      <c r="F91" s="183"/>
      <c r="G91" s="183"/>
      <c r="H91" s="183"/>
      <c r="I91" s="183"/>
      <c r="N91" s="184"/>
      <c r="O91" s="184"/>
      <c r="P91" s="184"/>
      <c r="Q91" s="184"/>
      <c r="R91" s="184"/>
      <c r="S91" s="184"/>
      <c r="T91" s="184"/>
      <c r="U91" s="184"/>
    </row>
    <row r="92" spans="1:21" x14ac:dyDescent="0.25">
      <c r="A92" s="4" t="s">
        <v>92</v>
      </c>
      <c r="C92" s="74"/>
      <c r="D92" s="91"/>
      <c r="E92" s="74" t="s">
        <v>46</v>
      </c>
      <c r="F92" s="492"/>
      <c r="G92" s="492"/>
      <c r="H92" s="492"/>
      <c r="I92" s="492"/>
      <c r="N92" s="461" t="s">
        <v>92</v>
      </c>
      <c r="O92" s="461"/>
      <c r="P92" s="461"/>
      <c r="Q92" s="493" t="s">
        <v>46</v>
      </c>
      <c r="R92" s="493"/>
      <c r="S92" s="493"/>
      <c r="T92" s="493"/>
      <c r="U92" s="132"/>
    </row>
    <row r="93" spans="1:21" x14ac:dyDescent="0.25">
      <c r="B93" s="91"/>
      <c r="C93" s="117" t="s">
        <v>162</v>
      </c>
      <c r="D93" s="117" t="s">
        <v>163</v>
      </c>
      <c r="E93" s="118" t="s">
        <v>191</v>
      </c>
      <c r="F93" s="74"/>
      <c r="G93" s="74"/>
      <c r="H93" s="74"/>
      <c r="I93" s="74"/>
      <c r="N93" s="53"/>
      <c r="O93" s="53"/>
      <c r="P93" s="53"/>
      <c r="Q93" s="185"/>
      <c r="R93" s="185"/>
      <c r="S93" s="185"/>
      <c r="T93" s="185"/>
      <c r="U93" s="132"/>
    </row>
    <row r="94" spans="1:21" x14ac:dyDescent="0.25">
      <c r="B94" s="91"/>
      <c r="C94" s="119" t="s">
        <v>2</v>
      </c>
      <c r="D94" s="119" t="s">
        <v>2</v>
      </c>
      <c r="E94" s="119" t="s">
        <v>2</v>
      </c>
      <c r="F94" s="74"/>
      <c r="G94" s="74"/>
      <c r="H94" s="74"/>
      <c r="I94" s="74"/>
      <c r="N94" s="53"/>
      <c r="O94" s="53"/>
      <c r="P94" s="53"/>
      <c r="Q94" s="185"/>
      <c r="R94" s="185"/>
      <c r="S94" s="185"/>
      <c r="T94" s="185"/>
      <c r="U94" s="132"/>
    </row>
    <row r="95" spans="1:21" x14ac:dyDescent="0.25">
      <c r="A95" s="465" t="s">
        <v>69</v>
      </c>
      <c r="B95" s="465"/>
      <c r="C95" s="206">
        <v>0</v>
      </c>
      <c r="D95" s="206">
        <v>1</v>
      </c>
      <c r="E95" s="159">
        <f>AVERAGE(C95:D95)</f>
        <v>0.5</v>
      </c>
      <c r="F95" s="186" t="s">
        <v>40</v>
      </c>
      <c r="G95" s="189">
        <f>'0054'!G95</f>
        <v>371</v>
      </c>
      <c r="I95" s="130">
        <f>ROUND(G95*E95,2)</f>
        <v>185.5</v>
      </c>
      <c r="N95" s="486" t="s">
        <v>69</v>
      </c>
      <c r="O95" s="486"/>
      <c r="P95" s="485">
        <f>IF(H115=1,E95,0)</f>
        <v>0</v>
      </c>
      <c r="Q95" s="485"/>
      <c r="R95" s="485"/>
      <c r="S95" s="111" t="s">
        <v>40</v>
      </c>
      <c r="T95" s="76">
        <f>G95</f>
        <v>371</v>
      </c>
      <c r="U95" s="125">
        <f>ROUND(T95*P95,0)</f>
        <v>0</v>
      </c>
    </row>
    <row r="96" spans="1:21" x14ac:dyDescent="0.25">
      <c r="A96" s="465" t="s">
        <v>87</v>
      </c>
      <c r="B96" s="465"/>
      <c r="C96" s="206">
        <v>0</v>
      </c>
      <c r="D96" s="206">
        <v>0</v>
      </c>
      <c r="E96" s="159">
        <f>AVERAGE(C96:D96)</f>
        <v>0</v>
      </c>
      <c r="F96" s="186" t="s">
        <v>40</v>
      </c>
      <c r="G96" s="189">
        <f>'0054'!G96</f>
        <v>1391</v>
      </c>
      <c r="I96" s="130">
        <f>ROUND(G96*E96,2)</f>
        <v>0</v>
      </c>
      <c r="N96" s="486" t="s">
        <v>87</v>
      </c>
      <c r="O96" s="486"/>
      <c r="P96" s="470"/>
      <c r="Q96" s="470"/>
      <c r="R96" s="470"/>
      <c r="S96" s="111" t="s">
        <v>40</v>
      </c>
      <c r="T96" s="76">
        <f>G96</f>
        <v>1391</v>
      </c>
      <c r="U96" s="125">
        <f>ROUND(T96*P96,0)</f>
        <v>0</v>
      </c>
    </row>
    <row r="97" spans="1:21" x14ac:dyDescent="0.25">
      <c r="A97" s="187"/>
      <c r="B97" s="187"/>
      <c r="C97" s="94"/>
      <c r="D97" s="94"/>
      <c r="E97" s="94"/>
      <c r="F97" s="94"/>
      <c r="G97" s="188"/>
      <c r="H97" s="189"/>
      <c r="I97" s="130"/>
      <c r="N97" s="190"/>
      <c r="O97" s="190"/>
      <c r="P97" s="191"/>
      <c r="Q97" s="191"/>
      <c r="R97" s="191"/>
      <c r="S97" s="111"/>
      <c r="T97" s="76"/>
      <c r="U97" s="132"/>
    </row>
    <row r="98" spans="1:21" x14ac:dyDescent="0.25">
      <c r="A98" s="187"/>
      <c r="B98" s="187"/>
      <c r="C98" s="94"/>
      <c r="D98" s="94"/>
      <c r="E98" s="94"/>
      <c r="F98" s="94"/>
      <c r="G98" s="188"/>
      <c r="H98" s="189"/>
      <c r="I98" s="130"/>
      <c r="N98" s="190"/>
      <c r="O98" s="190"/>
      <c r="P98" s="191"/>
      <c r="Q98" s="191"/>
      <c r="R98" s="191"/>
      <c r="S98" s="111"/>
      <c r="T98" s="76"/>
      <c r="U98" s="132"/>
    </row>
    <row r="99" spans="1:21" hidden="1" x14ac:dyDescent="0.25">
      <c r="A99" s="458" t="s">
        <v>131</v>
      </c>
      <c r="B99" s="458"/>
      <c r="C99" s="458"/>
      <c r="D99" s="91"/>
      <c r="E99" s="54" t="s">
        <v>132</v>
      </c>
      <c r="F99" s="496"/>
      <c r="G99" s="496"/>
      <c r="H99" s="496"/>
      <c r="I99" s="496"/>
      <c r="N99" s="461" t="s">
        <v>106</v>
      </c>
      <c r="O99" s="461"/>
      <c r="P99" s="461"/>
      <c r="Q99" s="461"/>
      <c r="R99" s="461"/>
      <c r="S99" s="461"/>
      <c r="T99" s="461"/>
      <c r="U99" s="461"/>
    </row>
    <row r="100" spans="1:21" hidden="1" x14ac:dyDescent="0.25">
      <c r="B100" s="91"/>
      <c r="C100" s="481" t="s">
        <v>108</v>
      </c>
      <c r="D100" s="481"/>
      <c r="E100" s="481"/>
      <c r="F100" s="54"/>
      <c r="G100" s="54"/>
      <c r="H100" s="200" t="s">
        <v>192</v>
      </c>
      <c r="I100" s="54"/>
      <c r="N100" s="53"/>
      <c r="O100" s="53"/>
      <c r="P100" s="53"/>
      <c r="Q100" s="53"/>
      <c r="R100" s="53"/>
      <c r="S100" s="53"/>
      <c r="T100" s="53"/>
      <c r="U100" s="53"/>
    </row>
    <row r="101" spans="1:21" hidden="1" x14ac:dyDescent="0.25">
      <c r="B101" s="91"/>
      <c r="C101" s="117" t="s">
        <v>162</v>
      </c>
      <c r="D101" s="117" t="s">
        <v>163</v>
      </c>
      <c r="E101" s="199" t="s">
        <v>8</v>
      </c>
      <c r="F101" s="577" t="s">
        <v>193</v>
      </c>
      <c r="G101" s="472"/>
      <c r="H101" s="41" t="s">
        <v>39</v>
      </c>
      <c r="I101" s="54"/>
      <c r="N101" s="53"/>
      <c r="O101" s="53"/>
      <c r="P101" s="53"/>
      <c r="Q101" s="53"/>
      <c r="R101" s="53"/>
      <c r="S101" s="53"/>
      <c r="T101" s="53"/>
      <c r="U101" s="53"/>
    </row>
    <row r="102" spans="1:21" hidden="1" x14ac:dyDescent="0.25">
      <c r="A102" s="481" t="s">
        <v>113</v>
      </c>
      <c r="B102" s="481"/>
      <c r="C102" s="119" t="s">
        <v>2</v>
      </c>
      <c r="D102" s="119" t="s">
        <v>2</v>
      </c>
      <c r="E102" s="77" t="s">
        <v>2</v>
      </c>
      <c r="F102" s="481" t="s">
        <v>38</v>
      </c>
      <c r="G102" s="481"/>
      <c r="H102" s="77" t="s">
        <v>38</v>
      </c>
      <c r="I102" s="77" t="s">
        <v>8</v>
      </c>
      <c r="N102" s="471" t="s">
        <v>70</v>
      </c>
      <c r="O102" s="471"/>
      <c r="P102" s="485" t="s">
        <v>108</v>
      </c>
      <c r="Q102" s="485"/>
      <c r="R102" s="471" t="s">
        <v>71</v>
      </c>
      <c r="S102" s="471"/>
      <c r="T102" s="78" t="s">
        <v>72</v>
      </c>
      <c r="U102" s="78" t="s">
        <v>8</v>
      </c>
    </row>
    <row r="103" spans="1:21" hidden="1" x14ac:dyDescent="0.25">
      <c r="A103" s="474" t="s">
        <v>73</v>
      </c>
      <c r="B103" s="474"/>
      <c r="C103" s="204">
        <v>0</v>
      </c>
      <c r="D103" s="204">
        <v>0</v>
      </c>
      <c r="E103" s="276">
        <f>IF(D$59=0,C103*2,C103+D103)</f>
        <v>0</v>
      </c>
      <c r="F103" s="475">
        <v>0</v>
      </c>
      <c r="G103" s="475"/>
      <c r="H103" s="349">
        <f>IF(C103=0,0,125)</f>
        <v>0</v>
      </c>
      <c r="I103" s="130">
        <f>ROUND((H103+F103)*E103,2)</f>
        <v>0</v>
      </c>
      <c r="N103" s="476" t="s">
        <v>73</v>
      </c>
      <c r="O103" s="476"/>
      <c r="P103" s="470">
        <f>IF(H$115=1,C103,0)</f>
        <v>0</v>
      </c>
      <c r="Q103" s="470"/>
      <c r="R103" s="477">
        <f>F103</f>
        <v>0</v>
      </c>
      <c r="S103" s="477"/>
      <c r="T103" s="80">
        <f>H103</f>
        <v>0</v>
      </c>
      <c r="U103" s="125">
        <f>ROUND((T103+R103)*P103,0)</f>
        <v>0</v>
      </c>
    </row>
    <row r="104" spans="1:21" hidden="1" x14ac:dyDescent="0.25">
      <c r="A104" s="450" t="s">
        <v>74</v>
      </c>
      <c r="B104" s="450"/>
      <c r="C104" s="206">
        <v>0</v>
      </c>
      <c r="D104" s="206">
        <v>0</v>
      </c>
      <c r="E104" s="159">
        <f>IF(D$59=0,C104*2,C104+D104)</f>
        <v>0</v>
      </c>
      <c r="F104" s="572">
        <f>ROUND(F103/2,2)</f>
        <v>0</v>
      </c>
      <c r="G104" s="572"/>
      <c r="H104" s="350">
        <f>IF(C104=0,0,62.5)</f>
        <v>0</v>
      </c>
      <c r="I104" s="130">
        <f>ROUND((H104+F104)*E104,2)</f>
        <v>0</v>
      </c>
      <c r="N104" s="476" t="s">
        <v>74</v>
      </c>
      <c r="O104" s="476"/>
      <c r="P104" s="470">
        <f>IF(H$115=1,C104,0)</f>
        <v>0</v>
      </c>
      <c r="Q104" s="470"/>
      <c r="R104" s="479">
        <f>ROUND(R103/2,2)</f>
        <v>0</v>
      </c>
      <c r="S104" s="479"/>
      <c r="T104" s="82">
        <f>H104</f>
        <v>0</v>
      </c>
      <c r="U104" s="125">
        <f>ROUND((T104+R104)*P104,0)</f>
        <v>0</v>
      </c>
    </row>
    <row r="105" spans="1:21" ht="16.5" hidden="1" thickBot="1" x14ac:dyDescent="0.3">
      <c r="A105" s="450" t="s">
        <v>75</v>
      </c>
      <c r="B105" s="450"/>
      <c r="C105" s="206">
        <v>0</v>
      </c>
      <c r="D105" s="206">
        <v>0</v>
      </c>
      <c r="E105" s="159">
        <f>IF(D$59=0,C105*2,C105+D105)</f>
        <v>0</v>
      </c>
      <c r="F105" s="468"/>
      <c r="G105" s="468"/>
      <c r="H105" s="351">
        <f>IF(H103&gt;0,436,0)</f>
        <v>0</v>
      </c>
      <c r="I105" s="130">
        <f>ROUND(H105*E105,2)</f>
        <v>0</v>
      </c>
      <c r="N105" s="469" t="s">
        <v>75</v>
      </c>
      <c r="O105" s="469"/>
      <c r="P105" s="470">
        <f>IF(H$115=1,C105,0)</f>
        <v>0</v>
      </c>
      <c r="Q105" s="470"/>
      <c r="R105" s="471"/>
      <c r="S105" s="471"/>
      <c r="T105" s="84">
        <f>H105</f>
        <v>0</v>
      </c>
      <c r="U105" s="132">
        <f>ROUND(T105*P105,0)</f>
        <v>0</v>
      </c>
    </row>
    <row r="106" spans="1:21" ht="16.5" hidden="1" thickBot="1" x14ac:dyDescent="0.3">
      <c r="A106" s="472" t="s">
        <v>8</v>
      </c>
      <c r="B106" s="472"/>
      <c r="C106" s="85"/>
      <c r="D106" s="85"/>
      <c r="E106" s="85"/>
      <c r="F106" s="85"/>
      <c r="G106" s="85"/>
      <c r="H106" s="85"/>
      <c r="I106" s="126">
        <f>SUM(I103:I105)</f>
        <v>0</v>
      </c>
      <c r="N106" s="473" t="s">
        <v>8</v>
      </c>
      <c r="O106" s="473"/>
      <c r="P106" s="86"/>
      <c r="Q106" s="86"/>
      <c r="R106" s="86"/>
      <c r="S106" s="86"/>
      <c r="T106" s="86"/>
      <c r="U106" s="87">
        <f>SUM(U103:U105)</f>
        <v>0</v>
      </c>
    </row>
    <row r="107" spans="1:21" hidden="1" x14ac:dyDescent="0.25">
      <c r="A107" s="41"/>
      <c r="B107" s="41"/>
      <c r="C107" s="85"/>
      <c r="D107" s="85"/>
      <c r="E107" s="85"/>
      <c r="F107" s="85"/>
      <c r="G107" s="85"/>
      <c r="H107" s="85"/>
      <c r="I107" s="130"/>
      <c r="N107" s="43"/>
      <c r="O107" s="43"/>
      <c r="P107" s="86"/>
      <c r="Q107" s="86"/>
      <c r="R107" s="86"/>
      <c r="S107" s="86"/>
      <c r="T107" s="86"/>
      <c r="U107" s="201"/>
    </row>
    <row r="108" spans="1:21" x14ac:dyDescent="0.25">
      <c r="A108" s="458" t="s">
        <v>93</v>
      </c>
      <c r="B108" s="458"/>
      <c r="C108" s="458"/>
      <c r="D108" s="91"/>
      <c r="E108" s="89" t="s">
        <v>42</v>
      </c>
      <c r="F108" s="463"/>
      <c r="G108" s="463"/>
      <c r="H108" s="463"/>
      <c r="I108" s="159">
        <v>0</v>
      </c>
      <c r="N108" s="461" t="s">
        <v>93</v>
      </c>
      <c r="O108" s="461"/>
      <c r="P108" s="461"/>
      <c r="Q108" s="462" t="s">
        <v>42</v>
      </c>
      <c r="R108" s="462"/>
      <c r="S108" s="462"/>
      <c r="T108" s="462"/>
      <c r="U108" s="125">
        <f>IF('2911'!$H$115=1,'2911'!U109,0)</f>
        <v>0</v>
      </c>
    </row>
    <row r="109" spans="1:21" x14ac:dyDescent="0.25">
      <c r="A109" s="458" t="s">
        <v>94</v>
      </c>
      <c r="B109" s="458"/>
      <c r="C109" s="458"/>
      <c r="D109" s="91"/>
      <c r="E109" s="467"/>
      <c r="F109" s="467"/>
      <c r="G109" s="467"/>
      <c r="H109" s="467"/>
      <c r="I109" s="159">
        <v>0</v>
      </c>
      <c r="N109" s="461" t="s">
        <v>94</v>
      </c>
      <c r="O109" s="461"/>
      <c r="P109" s="461"/>
      <c r="Q109" s="462" t="s">
        <v>47</v>
      </c>
      <c r="R109" s="462"/>
      <c r="S109" s="462"/>
      <c r="T109" s="462"/>
      <c r="U109" s="125">
        <f>IF('2911'!$H$115=1,'2911'!U110,0)</f>
        <v>0</v>
      </c>
    </row>
    <row r="110" spans="1:21" x14ac:dyDescent="0.25">
      <c r="A110" s="90" t="s">
        <v>122</v>
      </c>
      <c r="B110" s="91"/>
      <c r="C110" s="91"/>
      <c r="D110" s="91"/>
      <c r="E110" s="192"/>
      <c r="F110" s="192"/>
      <c r="G110" s="192"/>
      <c r="H110" s="192"/>
      <c r="I110" s="219"/>
      <c r="N110" s="461" t="s">
        <v>95</v>
      </c>
      <c r="O110" s="461"/>
      <c r="P110" s="461"/>
      <c r="Q110" s="462" t="s">
        <v>48</v>
      </c>
      <c r="R110" s="462"/>
      <c r="S110" s="462"/>
      <c r="T110" s="462"/>
      <c r="U110" s="125">
        <f>IF('2911'!$H$115=1,'2911'!U113,0)</f>
        <v>0</v>
      </c>
    </row>
    <row r="111" spans="1:21" ht="16.5" thickBot="1" x14ac:dyDescent="0.3">
      <c r="A111" s="458" t="s">
        <v>95</v>
      </c>
      <c r="B111" s="458"/>
      <c r="C111" s="458"/>
      <c r="D111" s="91"/>
      <c r="E111" s="89" t="s">
        <v>47</v>
      </c>
      <c r="F111" s="463"/>
      <c r="G111" s="463"/>
      <c r="H111" s="463"/>
      <c r="I111" s="220">
        <v>0</v>
      </c>
      <c r="N111" s="464" t="s">
        <v>43</v>
      </c>
      <c r="O111" s="464"/>
      <c r="P111" s="464"/>
      <c r="Q111" s="464"/>
      <c r="R111" s="464"/>
      <c r="S111" s="464"/>
      <c r="T111" s="464"/>
      <c r="U111" s="193">
        <f>SUM(U109,U108,U106,U95,U89,U75,U74,U73,U72,U71,U70,U68,U59,U45,U77,U78,U79,U80,U81,U110)</f>
        <v>0</v>
      </c>
    </row>
    <row r="112" spans="1:21" ht="16.5" thickTop="1" x14ac:dyDescent="0.25">
      <c r="B112" s="91"/>
      <c r="C112" s="91"/>
      <c r="D112" s="91"/>
      <c r="E112" s="89"/>
      <c r="F112" s="89"/>
      <c r="G112" s="89"/>
      <c r="H112" s="89"/>
      <c r="I112" s="159"/>
      <c r="N112" s="59"/>
      <c r="O112" s="59"/>
      <c r="P112" s="59"/>
      <c r="Q112" s="59"/>
      <c r="R112" s="59"/>
      <c r="S112" s="59"/>
      <c r="T112" s="59"/>
      <c r="U112" s="201"/>
    </row>
    <row r="113" spans="1:21" x14ac:dyDescent="0.25">
      <c r="A113" s="465" t="s">
        <v>8</v>
      </c>
      <c r="B113" s="465"/>
      <c r="C113" s="465"/>
      <c r="D113" s="465"/>
      <c r="E113" s="465"/>
      <c r="F113" s="465"/>
      <c r="G113" s="465"/>
      <c r="H113" s="465"/>
      <c r="I113" s="130">
        <f>SUM(I111,I109,I108,I106,I96,I95,I89,I81,I80,I79,I78,I77,I75,I74,I73,I72,I71,I70,I68,I59,I45)</f>
        <v>2866306.8400000003</v>
      </c>
      <c r="N113" s="466"/>
      <c r="O113" s="466"/>
      <c r="P113" s="466"/>
      <c r="Q113" s="466"/>
      <c r="R113" s="466"/>
      <c r="S113" s="466"/>
      <c r="T113" s="466"/>
      <c r="U113" s="466"/>
    </row>
    <row r="114" spans="1:21" x14ac:dyDescent="0.25">
      <c r="A114" s="458" t="s">
        <v>121</v>
      </c>
      <c r="B114" s="458"/>
      <c r="C114" s="458"/>
      <c r="D114" s="458"/>
      <c r="E114" s="458"/>
      <c r="F114" s="458"/>
      <c r="G114" s="458"/>
      <c r="H114" s="91" t="s">
        <v>48</v>
      </c>
      <c r="I114" s="195"/>
      <c r="N114" s="459" t="s">
        <v>7</v>
      </c>
      <c r="O114" s="459"/>
      <c r="P114" s="459"/>
      <c r="Q114" s="459"/>
      <c r="R114" s="459"/>
      <c r="S114" s="459"/>
      <c r="T114" s="459"/>
      <c r="U114" s="459"/>
    </row>
    <row r="115" spans="1:21" x14ac:dyDescent="0.25">
      <c r="A115" s="458" t="s">
        <v>116</v>
      </c>
      <c r="B115" s="458"/>
      <c r="C115" s="458"/>
      <c r="D115" s="458"/>
      <c r="E115" s="458"/>
      <c r="F115" s="458"/>
      <c r="G115" s="458"/>
      <c r="H115" s="92" t="str">
        <f>IF(E29=0,"",IF((E14+E16+SUM(E18:E24))/E29&gt;0.75,1,""))</f>
        <v/>
      </c>
      <c r="I115" s="159">
        <f>U111</f>
        <v>0</v>
      </c>
      <c r="N115" s="93" t="s">
        <v>144</v>
      </c>
      <c r="O115" s="93"/>
      <c r="P115" s="93"/>
      <c r="Q115" s="93"/>
      <c r="R115" s="93"/>
      <c r="S115" s="93"/>
      <c r="T115" s="93"/>
      <c r="U115" s="93"/>
    </row>
    <row r="116" spans="1:21" x14ac:dyDescent="0.25">
      <c r="B116" s="91"/>
      <c r="C116" s="91"/>
      <c r="D116" s="91"/>
      <c r="E116" s="91"/>
      <c r="F116" s="91"/>
      <c r="G116" s="91"/>
      <c r="H116" s="94"/>
      <c r="I116" s="130"/>
      <c r="N116" s="95" t="s">
        <v>145</v>
      </c>
      <c r="O116" s="93"/>
      <c r="P116" s="93"/>
      <c r="Q116" s="93"/>
      <c r="R116" s="93"/>
      <c r="S116" s="93"/>
      <c r="T116" s="93"/>
      <c r="U116" s="93"/>
    </row>
    <row r="117" spans="1:21" x14ac:dyDescent="0.25">
      <c r="A117" s="4" t="s">
        <v>138</v>
      </c>
      <c r="B117" s="91"/>
      <c r="C117" s="91"/>
      <c r="D117" s="91"/>
      <c r="E117" s="91"/>
      <c r="F117" s="91"/>
      <c r="G117" s="91"/>
      <c r="H117" s="202">
        <f>IF(H115=1,I115,I113)</f>
        <v>2866306.8400000003</v>
      </c>
      <c r="I117" s="123">
        <f>IF(E29=0,0,IF(E29&gt;250,-(((250/E29)*H117)*IF(J117="H",0.02,0.05)),IF(J117="H",-0.02*H117,-0.05*H117)))</f>
        <v>-83945.632717134096</v>
      </c>
      <c r="N117" s="97"/>
      <c r="O117" s="97"/>
      <c r="P117" s="97"/>
      <c r="Q117" s="97"/>
      <c r="R117" s="97"/>
      <c r="S117" s="97"/>
      <c r="T117" s="97"/>
      <c r="U117" s="97"/>
    </row>
    <row r="118" spans="1:21" x14ac:dyDescent="0.25">
      <c r="B118" s="91"/>
      <c r="C118" s="91"/>
      <c r="D118" s="91"/>
      <c r="E118" s="91"/>
      <c r="F118" s="91"/>
      <c r="G118" s="91"/>
      <c r="H118" s="94"/>
      <c r="I118" s="130"/>
      <c r="N118" s="97"/>
      <c r="O118" s="97"/>
      <c r="P118" s="97"/>
      <c r="Q118" s="97"/>
      <c r="R118" s="97"/>
      <c r="S118" s="97"/>
      <c r="T118" s="97"/>
      <c r="U118" s="97"/>
    </row>
    <row r="119" spans="1:21" x14ac:dyDescent="0.25">
      <c r="A119" s="4" t="s">
        <v>139</v>
      </c>
      <c r="B119" s="91"/>
      <c r="C119" s="91"/>
      <c r="D119" s="91"/>
      <c r="E119" s="91"/>
      <c r="F119" s="91"/>
      <c r="G119" s="91"/>
      <c r="H119" s="94"/>
      <c r="I119" s="130">
        <f>I113+I117</f>
        <v>2782361.2072828664</v>
      </c>
      <c r="N119" s="97"/>
      <c r="O119" s="97"/>
      <c r="P119" s="97"/>
      <c r="Q119" s="97"/>
      <c r="R119" s="97"/>
      <c r="S119" s="97"/>
      <c r="T119" s="97"/>
      <c r="U119" s="97"/>
    </row>
    <row r="120" spans="1:21" x14ac:dyDescent="0.25">
      <c r="B120" s="91"/>
      <c r="C120" s="91"/>
      <c r="D120" s="91"/>
      <c r="E120" s="91"/>
      <c r="F120" s="91"/>
      <c r="G120" s="91"/>
      <c r="H120" s="94"/>
      <c r="I120" s="130"/>
      <c r="N120" s="97"/>
      <c r="O120" s="97"/>
      <c r="P120" s="97"/>
      <c r="Q120" s="97"/>
      <c r="R120" s="97"/>
      <c r="S120" s="97"/>
      <c r="T120" s="97"/>
      <c r="U120" s="97"/>
    </row>
    <row r="121" spans="1:21" x14ac:dyDescent="0.25">
      <c r="A121" s="106" t="s">
        <v>140</v>
      </c>
      <c r="B121" s="91"/>
      <c r="C121" s="203">
        <f>'0054'!C121</f>
        <v>2</v>
      </c>
      <c r="D121" s="91"/>
      <c r="E121" s="4" t="s">
        <v>141</v>
      </c>
      <c r="F121" s="91"/>
      <c r="G121" s="91"/>
      <c r="H121" s="94"/>
      <c r="I121" s="130">
        <f>ROUND(I119/12*C121,2)</f>
        <v>463726.87</v>
      </c>
      <c r="N121" s="97"/>
      <c r="O121" s="97"/>
      <c r="P121" s="97"/>
      <c r="Q121" s="97"/>
      <c r="R121" s="97"/>
      <c r="S121" s="97"/>
      <c r="T121" s="97"/>
      <c r="U121" s="97"/>
    </row>
    <row r="122" spans="1:21" x14ac:dyDescent="0.25">
      <c r="B122" s="91"/>
      <c r="C122" s="91"/>
      <c r="D122" s="91"/>
      <c r="E122" s="91"/>
      <c r="F122" s="91"/>
      <c r="G122" s="91"/>
      <c r="H122" s="94"/>
      <c r="I122" s="130"/>
      <c r="N122" s="97"/>
      <c r="O122" s="97"/>
      <c r="P122" s="97"/>
      <c r="Q122" s="97"/>
      <c r="R122" s="97"/>
      <c r="S122" s="97"/>
      <c r="T122" s="97"/>
      <c r="U122" s="97"/>
    </row>
    <row r="123" spans="1:21" x14ac:dyDescent="0.25">
      <c r="A123" s="4" t="s">
        <v>142</v>
      </c>
      <c r="B123" s="91"/>
      <c r="C123" s="91"/>
      <c r="D123" s="91"/>
      <c r="E123" s="91"/>
      <c r="F123" s="91"/>
      <c r="G123" s="91"/>
      <c r="H123" s="94"/>
      <c r="I123" s="123">
        <v>-231863.43</v>
      </c>
      <c r="N123" s="97"/>
      <c r="O123" s="97"/>
      <c r="P123" s="97"/>
      <c r="Q123" s="97"/>
      <c r="R123" s="97"/>
      <c r="S123" s="97"/>
      <c r="T123" s="97"/>
      <c r="U123" s="97"/>
    </row>
    <row r="124" spans="1:21" x14ac:dyDescent="0.25">
      <c r="B124" s="91"/>
      <c r="C124" s="91"/>
      <c r="D124" s="91"/>
      <c r="E124" s="91"/>
      <c r="F124" s="91"/>
      <c r="G124" s="91"/>
      <c r="H124" s="94"/>
      <c r="I124" s="130"/>
      <c r="N124" s="97"/>
      <c r="O124" s="97"/>
      <c r="P124" s="97"/>
      <c r="Q124" s="97"/>
      <c r="R124" s="97"/>
      <c r="S124" s="97"/>
      <c r="T124" s="97"/>
      <c r="U124" s="97"/>
    </row>
    <row r="125" spans="1:21" ht="16.5" thickBot="1" x14ac:dyDescent="0.3">
      <c r="A125" s="4" t="s">
        <v>143</v>
      </c>
      <c r="B125" s="91"/>
      <c r="C125" s="91"/>
      <c r="D125" s="91"/>
      <c r="E125" s="91"/>
      <c r="F125" s="91"/>
      <c r="G125" s="91"/>
      <c r="H125" s="94"/>
      <c r="I125" s="222">
        <f>I121+I123</f>
        <v>231863.44</v>
      </c>
      <c r="N125" s="97"/>
      <c r="O125" s="97"/>
      <c r="P125" s="97"/>
      <c r="Q125" s="97"/>
      <c r="R125" s="97"/>
      <c r="S125" s="97"/>
      <c r="T125" s="97"/>
      <c r="U125" s="97"/>
    </row>
    <row r="126" spans="1:21" ht="16.5" thickTop="1" x14ac:dyDescent="0.25">
      <c r="B126" s="91"/>
      <c r="C126" s="91"/>
      <c r="D126" s="91"/>
      <c r="E126" s="91"/>
      <c r="F126" s="91"/>
      <c r="G126" s="91"/>
      <c r="H126" s="94"/>
      <c r="I126" s="130"/>
      <c r="N126" s="97"/>
      <c r="O126" s="97"/>
      <c r="P126" s="97"/>
      <c r="Q126" s="97"/>
      <c r="R126" s="97"/>
      <c r="S126" s="97"/>
      <c r="T126" s="97"/>
      <c r="U126" s="97"/>
    </row>
    <row r="127" spans="1:21" ht="16.5" thickBot="1" x14ac:dyDescent="0.3">
      <c r="A127" s="4" t="s">
        <v>159</v>
      </c>
      <c r="B127" s="91"/>
      <c r="C127" s="91"/>
      <c r="D127" s="91"/>
      <c r="E127" s="91"/>
      <c r="F127" s="91"/>
      <c r="G127" s="91"/>
      <c r="H127" s="94"/>
      <c r="I127" s="194">
        <f>IF(J117="H",(H117*0.02)+I117,(H117*0.05)+I117)</f>
        <v>59369.709282865937</v>
      </c>
      <c r="N127" s="97"/>
      <c r="O127" s="97"/>
      <c r="P127" s="97"/>
      <c r="Q127" s="97"/>
      <c r="R127" s="97"/>
      <c r="S127" s="97"/>
      <c r="T127" s="97"/>
      <c r="U127" s="97"/>
    </row>
    <row r="128" spans="1:21" ht="16.5" thickTop="1" x14ac:dyDescent="0.25">
      <c r="B128" s="91"/>
      <c r="C128" s="91"/>
      <c r="D128" s="91"/>
      <c r="E128" s="91"/>
      <c r="F128" s="91"/>
      <c r="G128" s="91"/>
      <c r="H128" s="94"/>
      <c r="I128" s="195"/>
      <c r="N128" s="97"/>
      <c r="O128" s="97"/>
      <c r="P128" s="97"/>
      <c r="Q128" s="97"/>
      <c r="R128" s="97"/>
      <c r="S128" s="97"/>
      <c r="T128" s="97"/>
      <c r="U128" s="97"/>
    </row>
    <row r="129" spans="1:21" x14ac:dyDescent="0.25">
      <c r="B129" s="91"/>
      <c r="C129" s="91"/>
      <c r="D129" s="91"/>
      <c r="E129" s="91"/>
      <c r="F129" s="91"/>
      <c r="G129" s="91"/>
      <c r="H129" s="94"/>
      <c r="I129" s="195"/>
      <c r="N129" s="97"/>
      <c r="O129" s="97"/>
      <c r="P129" s="97"/>
      <c r="Q129" s="97"/>
      <c r="R129" s="97"/>
      <c r="S129" s="97"/>
      <c r="T129" s="97"/>
      <c r="U129" s="97"/>
    </row>
    <row r="130" spans="1:21" x14ac:dyDescent="0.25">
      <c r="B130" s="91"/>
      <c r="C130" s="91"/>
      <c r="D130" s="91"/>
      <c r="E130" s="91"/>
      <c r="F130" s="91"/>
      <c r="G130" s="91"/>
      <c r="H130" s="94"/>
      <c r="I130" s="195"/>
      <c r="N130" s="97"/>
      <c r="O130" s="97"/>
      <c r="P130" s="97"/>
      <c r="Q130" s="97"/>
      <c r="R130" s="97"/>
      <c r="S130" s="97"/>
      <c r="T130" s="97"/>
      <c r="U130" s="97"/>
    </row>
    <row r="131" spans="1:21" x14ac:dyDescent="0.25">
      <c r="A131" s="455" t="s">
        <v>7</v>
      </c>
      <c r="B131" s="455"/>
      <c r="C131" s="455"/>
      <c r="D131" s="455"/>
      <c r="E131" s="455"/>
      <c r="F131" s="455"/>
      <c r="G131" s="455"/>
      <c r="H131" s="455"/>
      <c r="I131" s="455"/>
      <c r="J131" s="196"/>
      <c r="N131" s="455"/>
      <c r="O131" s="455"/>
      <c r="P131" s="455"/>
      <c r="Q131" s="455"/>
      <c r="R131" s="455"/>
      <c r="S131" s="455"/>
      <c r="T131" s="455"/>
      <c r="U131" s="455"/>
    </row>
    <row r="132" spans="1:21" s="101" customFormat="1" ht="28.5" customHeight="1" x14ac:dyDescent="0.2">
      <c r="A132" s="460" t="s">
        <v>114</v>
      </c>
      <c r="B132" s="460"/>
      <c r="C132" s="460"/>
      <c r="D132" s="460"/>
      <c r="E132" s="460"/>
      <c r="F132" s="460"/>
      <c r="G132" s="460"/>
      <c r="H132" s="460"/>
      <c r="I132" s="460"/>
      <c r="J132" s="102"/>
      <c r="N132" s="103"/>
      <c r="O132" s="104"/>
      <c r="P132" s="104"/>
      <c r="Q132" s="104"/>
      <c r="R132" s="104"/>
      <c r="S132" s="104"/>
      <c r="T132" s="104"/>
      <c r="U132" s="104"/>
    </row>
    <row r="133" spans="1:21" s="101" customFormat="1" ht="15.75" customHeight="1" x14ac:dyDescent="0.2">
      <c r="A133" s="455" t="s">
        <v>64</v>
      </c>
      <c r="B133" s="455"/>
      <c r="C133" s="455"/>
      <c r="D133" s="455"/>
      <c r="E133" s="455"/>
      <c r="F133" s="455"/>
      <c r="G133" s="455"/>
      <c r="H133" s="455"/>
      <c r="I133" s="455"/>
      <c r="N133" s="103"/>
    </row>
    <row r="134" spans="1:21" s="101" customFormat="1" ht="15.75" customHeight="1" x14ac:dyDescent="0.2">
      <c r="A134" s="455" t="s">
        <v>65</v>
      </c>
      <c r="B134" s="455"/>
      <c r="C134" s="455"/>
      <c r="D134" s="455"/>
      <c r="E134" s="455"/>
      <c r="F134" s="455"/>
      <c r="G134" s="455"/>
      <c r="H134" s="455"/>
      <c r="I134" s="455"/>
      <c r="N134" s="103"/>
    </row>
    <row r="135" spans="1:21" s="101" customFormat="1" ht="28.5" customHeight="1" x14ac:dyDescent="0.2">
      <c r="A135" s="454" t="s">
        <v>115</v>
      </c>
      <c r="B135" s="454"/>
      <c r="C135" s="454"/>
      <c r="D135" s="454"/>
      <c r="E135" s="454"/>
      <c r="F135" s="454"/>
      <c r="G135" s="454"/>
      <c r="H135" s="454"/>
      <c r="I135" s="454"/>
      <c r="N135" s="103"/>
    </row>
    <row r="136" spans="1:21" s="101" customFormat="1" ht="28.5" customHeight="1" x14ac:dyDescent="0.2">
      <c r="A136" s="454" t="s">
        <v>123</v>
      </c>
      <c r="B136" s="454"/>
      <c r="C136" s="454"/>
      <c r="D136" s="454"/>
      <c r="E136" s="454"/>
      <c r="F136" s="454"/>
      <c r="G136" s="454"/>
      <c r="H136" s="454"/>
      <c r="I136" s="454"/>
      <c r="N136" s="103"/>
    </row>
    <row r="137" spans="1:21" s="101" customFormat="1" ht="28.5" customHeight="1" x14ac:dyDescent="0.2">
      <c r="A137" s="454" t="s">
        <v>111</v>
      </c>
      <c r="B137" s="454"/>
      <c r="C137" s="454"/>
      <c r="D137" s="454"/>
      <c r="E137" s="454"/>
      <c r="F137" s="454"/>
      <c r="G137" s="454"/>
      <c r="H137" s="454"/>
      <c r="I137" s="454"/>
      <c r="N137" s="103"/>
    </row>
    <row r="138" spans="1:21" s="101" customFormat="1" ht="28.5" customHeight="1" x14ac:dyDescent="0.2">
      <c r="A138" s="454" t="s">
        <v>120</v>
      </c>
      <c r="B138" s="454"/>
      <c r="C138" s="454"/>
      <c r="D138" s="454"/>
      <c r="E138" s="454"/>
      <c r="F138" s="454"/>
      <c r="G138" s="454"/>
      <c r="H138" s="454"/>
      <c r="I138" s="454"/>
      <c r="N138" s="103"/>
    </row>
    <row r="139" spans="1:21" s="101" customFormat="1" ht="41.25" customHeight="1" x14ac:dyDescent="0.2">
      <c r="A139" s="454" t="s">
        <v>133</v>
      </c>
      <c r="B139" s="454"/>
      <c r="C139" s="454"/>
      <c r="D139" s="454"/>
      <c r="E139" s="454"/>
      <c r="F139" s="454"/>
      <c r="G139" s="454"/>
      <c r="H139" s="454"/>
      <c r="I139" s="454"/>
      <c r="N139" s="103"/>
    </row>
    <row r="140" spans="1:21" s="101" customFormat="1" ht="15.75" customHeight="1" x14ac:dyDescent="0.2">
      <c r="A140" s="455" t="s">
        <v>117</v>
      </c>
      <c r="B140" s="455"/>
      <c r="C140" s="455"/>
      <c r="D140" s="455"/>
      <c r="E140" s="455"/>
      <c r="F140" s="455"/>
      <c r="G140" s="455"/>
      <c r="H140" s="455"/>
      <c r="I140" s="455"/>
      <c r="N140" s="103"/>
    </row>
    <row r="141" spans="1:21" s="101" customFormat="1" ht="28.5" customHeight="1" x14ac:dyDescent="0.2">
      <c r="A141" s="456" t="s">
        <v>118</v>
      </c>
      <c r="B141" s="456"/>
      <c r="C141" s="456"/>
      <c r="D141" s="456"/>
      <c r="E141" s="456"/>
      <c r="F141" s="456"/>
      <c r="G141" s="456"/>
      <c r="H141" s="456"/>
      <c r="I141" s="456"/>
      <c r="N141" s="103"/>
    </row>
    <row r="142" spans="1:21" s="101" customFormat="1" ht="26.25" customHeight="1" x14ac:dyDescent="0.2">
      <c r="A142" s="457" t="s">
        <v>109</v>
      </c>
      <c r="B142" s="456"/>
      <c r="C142" s="456"/>
      <c r="D142" s="456"/>
      <c r="E142" s="456"/>
      <c r="F142" s="456"/>
      <c r="G142" s="456"/>
      <c r="H142" s="456"/>
      <c r="I142" s="456"/>
      <c r="N142" s="103"/>
    </row>
    <row r="143" spans="1:21" s="101" customFormat="1" ht="54" customHeight="1" x14ac:dyDescent="0.2">
      <c r="A143" s="452" t="s">
        <v>125</v>
      </c>
      <c r="B143" s="452"/>
      <c r="C143" s="452"/>
      <c r="D143" s="452"/>
      <c r="E143" s="452"/>
      <c r="F143" s="452"/>
      <c r="G143" s="452"/>
      <c r="H143" s="452"/>
      <c r="I143" s="452"/>
      <c r="N143" s="103"/>
    </row>
    <row r="144" spans="1:21" ht="57" customHeight="1" x14ac:dyDescent="0.25">
      <c r="A144" s="452" t="s">
        <v>124</v>
      </c>
      <c r="B144" s="452"/>
      <c r="C144" s="452"/>
      <c r="D144" s="452"/>
      <c r="E144" s="452"/>
      <c r="F144" s="452"/>
      <c r="G144" s="452"/>
      <c r="H144" s="452"/>
      <c r="I144" s="452"/>
      <c r="N144" s="98"/>
    </row>
    <row r="145" spans="1:14" s="101" customFormat="1" ht="26.25" customHeight="1" x14ac:dyDescent="0.2">
      <c r="A145" s="451" t="s">
        <v>110</v>
      </c>
      <c r="B145" s="451"/>
      <c r="C145" s="451"/>
      <c r="D145" s="451"/>
      <c r="E145" s="451"/>
      <c r="F145" s="451"/>
      <c r="G145" s="451"/>
      <c r="H145" s="451"/>
      <c r="I145" s="451"/>
      <c r="N145" s="103"/>
    </row>
    <row r="146" spans="1:14" s="101" customFormat="1" ht="28.5" customHeight="1" x14ac:dyDescent="0.2">
      <c r="A146" s="452" t="s">
        <v>36</v>
      </c>
      <c r="B146" s="452"/>
      <c r="C146" s="452"/>
      <c r="D146" s="452"/>
      <c r="E146" s="452"/>
      <c r="F146" s="452"/>
      <c r="G146" s="452"/>
      <c r="H146" s="452"/>
      <c r="I146" s="452"/>
      <c r="N146" s="103"/>
    </row>
    <row r="147" spans="1:14" s="101" customFormat="1" ht="15.75" customHeight="1" x14ac:dyDescent="0.2">
      <c r="A147" s="453" t="s">
        <v>12</v>
      </c>
      <c r="B147" s="453"/>
      <c r="C147" s="453"/>
      <c r="D147" s="453"/>
      <c r="E147" s="453"/>
      <c r="F147" s="453"/>
      <c r="G147" s="453"/>
      <c r="H147" s="453"/>
      <c r="I147" s="453"/>
      <c r="N147" s="103"/>
    </row>
    <row r="148" spans="1:14" x14ac:dyDescent="0.25">
      <c r="A148" s="453"/>
      <c r="B148" s="453"/>
      <c r="C148" s="453"/>
      <c r="D148" s="453"/>
      <c r="E148" s="453"/>
      <c r="F148" s="453"/>
      <c r="G148" s="453"/>
      <c r="H148" s="453"/>
      <c r="I148" s="453"/>
      <c r="N148" s="98"/>
    </row>
    <row r="149" spans="1:14" x14ac:dyDescent="0.25">
      <c r="A149" s="98"/>
      <c r="N149" s="98"/>
    </row>
    <row r="150" spans="1:14" x14ac:dyDescent="0.25">
      <c r="A150" s="98"/>
      <c r="N150" s="98"/>
    </row>
    <row r="151" spans="1:14" x14ac:dyDescent="0.25">
      <c r="A151" s="98"/>
      <c r="N151" s="98"/>
    </row>
    <row r="152" spans="1:14" x14ac:dyDescent="0.25">
      <c r="A152" s="98"/>
      <c r="B152" s="197"/>
      <c r="C152" s="197"/>
      <c r="D152" s="197"/>
      <c r="E152" s="197"/>
      <c r="F152" s="197"/>
      <c r="G152" s="197"/>
      <c r="H152" s="197"/>
      <c r="I152" s="197"/>
      <c r="N152" s="98"/>
    </row>
    <row r="153" spans="1:14" x14ac:dyDescent="0.25">
      <c r="A153" s="98"/>
      <c r="N153" s="98"/>
    </row>
    <row r="154" spans="1:14" x14ac:dyDescent="0.25">
      <c r="A154" s="98"/>
      <c r="N154" s="98"/>
    </row>
    <row r="155" spans="1:14" x14ac:dyDescent="0.25">
      <c r="A155" s="98"/>
      <c r="N155" s="98"/>
    </row>
    <row r="156" spans="1:14" x14ac:dyDescent="0.25">
      <c r="A156" s="98"/>
      <c r="N156" s="98"/>
    </row>
    <row r="157" spans="1:14" x14ac:dyDescent="0.25">
      <c r="A157" s="98"/>
      <c r="N157" s="98"/>
    </row>
    <row r="158" spans="1:14" x14ac:dyDescent="0.25">
      <c r="A158" s="98"/>
      <c r="N158" s="98"/>
    </row>
    <row r="159" spans="1:14" x14ac:dyDescent="0.25">
      <c r="A159" s="98"/>
      <c r="N159" s="98"/>
    </row>
    <row r="160" spans="1:14" x14ac:dyDescent="0.25">
      <c r="A160" s="98"/>
      <c r="N160" s="98"/>
    </row>
    <row r="161" spans="1:14" x14ac:dyDescent="0.25">
      <c r="A161" s="98"/>
      <c r="N161" s="98"/>
    </row>
    <row r="162" spans="1:14" x14ac:dyDescent="0.25">
      <c r="A162" s="98"/>
      <c r="N162" s="98"/>
    </row>
    <row r="163" spans="1:14" x14ac:dyDescent="0.25">
      <c r="A163" s="98"/>
      <c r="N163" s="98"/>
    </row>
    <row r="164" spans="1:14" x14ac:dyDescent="0.25">
      <c r="A164" s="98"/>
      <c r="N164" s="98"/>
    </row>
    <row r="165" spans="1:14" x14ac:dyDescent="0.25">
      <c r="A165" s="98"/>
      <c r="N165" s="98"/>
    </row>
    <row r="166" spans="1:14" x14ac:dyDescent="0.25">
      <c r="A166" s="98"/>
      <c r="N166" s="98"/>
    </row>
    <row r="167" spans="1:14" x14ac:dyDescent="0.25">
      <c r="A167" s="98"/>
      <c r="N167" s="98"/>
    </row>
    <row r="168" spans="1:14" x14ac:dyDescent="0.25">
      <c r="A168" s="98"/>
      <c r="N168" s="98"/>
    </row>
    <row r="169" spans="1:14" x14ac:dyDescent="0.25">
      <c r="A169" s="98"/>
      <c r="N169" s="98"/>
    </row>
    <row r="170" spans="1:14" x14ac:dyDescent="0.25">
      <c r="A170" s="98"/>
      <c r="N170" s="98"/>
    </row>
    <row r="171" spans="1:14" x14ac:dyDescent="0.25">
      <c r="A171" s="98"/>
      <c r="N171" s="98"/>
    </row>
    <row r="172" spans="1:14" x14ac:dyDescent="0.25">
      <c r="A172" s="98"/>
      <c r="N172" s="98"/>
    </row>
    <row r="173" spans="1:14" x14ac:dyDescent="0.25">
      <c r="A173" s="98"/>
      <c r="N173" s="98"/>
    </row>
    <row r="174" spans="1:14" x14ac:dyDescent="0.25">
      <c r="A174" s="98"/>
      <c r="N174" s="98"/>
    </row>
    <row r="175" spans="1:14" x14ac:dyDescent="0.25">
      <c r="A175" s="98"/>
      <c r="N175" s="98"/>
    </row>
    <row r="176" spans="1:14" x14ac:dyDescent="0.25">
      <c r="A176" s="98"/>
      <c r="N176" s="98"/>
    </row>
    <row r="177" spans="1:14" x14ac:dyDescent="0.25">
      <c r="A177" s="98"/>
      <c r="N177" s="98"/>
    </row>
    <row r="178" spans="1:14" x14ac:dyDescent="0.25">
      <c r="A178" s="98"/>
      <c r="N178" s="98"/>
    </row>
    <row r="179" spans="1:14" x14ac:dyDescent="0.25">
      <c r="A179" s="98"/>
      <c r="N179" s="98"/>
    </row>
    <row r="180" spans="1:14" x14ac:dyDescent="0.25">
      <c r="A180" s="98"/>
      <c r="N180" s="98"/>
    </row>
    <row r="181" spans="1:14" x14ac:dyDescent="0.25">
      <c r="A181" s="98"/>
      <c r="N181" s="98"/>
    </row>
    <row r="182" spans="1:14" x14ac:dyDescent="0.25">
      <c r="A182" s="98"/>
      <c r="N182" s="98"/>
    </row>
    <row r="183" spans="1:14" x14ac:dyDescent="0.25">
      <c r="A183" s="98"/>
      <c r="N183" s="98"/>
    </row>
    <row r="184" spans="1:14" x14ac:dyDescent="0.25">
      <c r="A184" s="98"/>
      <c r="N184" s="98"/>
    </row>
    <row r="185" spans="1:14" x14ac:dyDescent="0.25">
      <c r="A185" s="98"/>
      <c r="N185" s="98"/>
    </row>
    <row r="186" spans="1:14" x14ac:dyDescent="0.25">
      <c r="A186" s="98"/>
      <c r="N186" s="98"/>
    </row>
    <row r="187" spans="1:14" x14ac:dyDescent="0.25">
      <c r="A187" s="98"/>
      <c r="N187" s="98"/>
    </row>
    <row r="188" spans="1:14" x14ac:dyDescent="0.25">
      <c r="A188" s="98"/>
      <c r="N188" s="98"/>
    </row>
    <row r="189" spans="1:14" x14ac:dyDescent="0.25">
      <c r="A189" s="98"/>
    </row>
    <row r="190" spans="1:14" x14ac:dyDescent="0.25">
      <c r="A190" s="98"/>
    </row>
    <row r="191" spans="1:14" x14ac:dyDescent="0.25">
      <c r="A191" s="98"/>
    </row>
    <row r="192" spans="1:14" x14ac:dyDescent="0.25">
      <c r="A192" s="98"/>
    </row>
    <row r="193" spans="1:1" x14ac:dyDescent="0.25">
      <c r="A193" s="98"/>
    </row>
    <row r="194" spans="1:1" x14ac:dyDescent="0.25">
      <c r="A194" s="98"/>
    </row>
    <row r="195" spans="1:1" x14ac:dyDescent="0.25">
      <c r="A195" s="98"/>
    </row>
    <row r="196" spans="1:1" x14ac:dyDescent="0.25">
      <c r="A196" s="98"/>
    </row>
    <row r="197" spans="1:1" x14ac:dyDescent="0.25">
      <c r="A197" s="98"/>
    </row>
    <row r="198" spans="1:1" x14ac:dyDescent="0.25">
      <c r="A198" s="98"/>
    </row>
    <row r="199" spans="1:1" x14ac:dyDescent="0.25">
      <c r="A199" s="98"/>
    </row>
    <row r="200" spans="1:1" x14ac:dyDescent="0.25">
      <c r="A200" s="98"/>
    </row>
    <row r="201" spans="1:1" x14ac:dyDescent="0.25">
      <c r="A201" s="98"/>
    </row>
    <row r="202" spans="1:1" x14ac:dyDescent="0.25">
      <c r="A202" s="98"/>
    </row>
    <row r="203" spans="1:1" x14ac:dyDescent="0.25">
      <c r="A203" s="98"/>
    </row>
    <row r="204" spans="1:1" x14ac:dyDescent="0.25">
      <c r="A204" s="98"/>
    </row>
    <row r="205" spans="1:1" x14ac:dyDescent="0.25">
      <c r="A205" s="98"/>
    </row>
    <row r="206" spans="1:1" x14ac:dyDescent="0.25">
      <c r="A206" s="98"/>
    </row>
    <row r="207" spans="1:1" x14ac:dyDescent="0.25">
      <c r="A207" s="98"/>
    </row>
    <row r="208" spans="1:1" x14ac:dyDescent="0.25">
      <c r="A208" s="98"/>
    </row>
  </sheetData>
  <sheetProtection password="CDD2" sheet="1" objects="1" scenarios="1"/>
  <mergeCells count="290">
    <mergeCell ref="B1:I1"/>
    <mergeCell ref="O1:U1"/>
    <mergeCell ref="N2:U2"/>
    <mergeCell ref="N3:U3"/>
    <mergeCell ref="A4:B4"/>
    <mergeCell ref="C4:E4"/>
    <mergeCell ref="N4:O4"/>
    <mergeCell ref="P4:Q4"/>
    <mergeCell ref="A7:I7"/>
    <mergeCell ref="N7:U7"/>
    <mergeCell ref="N8:O8"/>
    <mergeCell ref="P8:Q8"/>
    <mergeCell ref="R8:S8"/>
    <mergeCell ref="T8:U8"/>
    <mergeCell ref="F10:G10"/>
    <mergeCell ref="R10:S10"/>
    <mergeCell ref="A11:B11"/>
    <mergeCell ref="F11:G11"/>
    <mergeCell ref="N11:O11"/>
    <mergeCell ref="P11:Q11"/>
    <mergeCell ref="R11:S11"/>
    <mergeCell ref="A12:B12"/>
    <mergeCell ref="F12:G12"/>
    <mergeCell ref="N12:O12"/>
    <mergeCell ref="P12:Q12"/>
    <mergeCell ref="R12:S12"/>
    <mergeCell ref="A13:B13"/>
    <mergeCell ref="F13:G13"/>
    <mergeCell ref="N13:O13"/>
    <mergeCell ref="P13:Q13"/>
    <mergeCell ref="R13:S13"/>
    <mergeCell ref="A14:B14"/>
    <mergeCell ref="F14:G14"/>
    <mergeCell ref="N14:O14"/>
    <mergeCell ref="P14:Q14"/>
    <mergeCell ref="R14:S14"/>
    <mergeCell ref="A15:B15"/>
    <mergeCell ref="F15:G15"/>
    <mergeCell ref="N15:O15"/>
    <mergeCell ref="P15:Q15"/>
    <mergeCell ref="R15:S15"/>
    <mergeCell ref="A16:B16"/>
    <mergeCell ref="F16:G16"/>
    <mergeCell ref="N16:O16"/>
    <mergeCell ref="P16:Q16"/>
    <mergeCell ref="R16:S16"/>
    <mergeCell ref="A17:B17"/>
    <mergeCell ref="F17:G17"/>
    <mergeCell ref="N17:O17"/>
    <mergeCell ref="P17:Q17"/>
    <mergeCell ref="R17:S17"/>
    <mergeCell ref="A18:B18"/>
    <mergeCell ref="F18:G18"/>
    <mergeCell ref="N18:O18"/>
    <mergeCell ref="P18:Q18"/>
    <mergeCell ref="R18:S18"/>
    <mergeCell ref="A19:B19"/>
    <mergeCell ref="F19:G19"/>
    <mergeCell ref="N19:O19"/>
    <mergeCell ref="P19:Q19"/>
    <mergeCell ref="R19:S19"/>
    <mergeCell ref="A20:B20"/>
    <mergeCell ref="F20:G20"/>
    <mergeCell ref="N20:O20"/>
    <mergeCell ref="P20:Q20"/>
    <mergeCell ref="R20:S20"/>
    <mergeCell ref="A21:B21"/>
    <mergeCell ref="F21:G21"/>
    <mergeCell ref="N21:O21"/>
    <mergeCell ref="P21:Q21"/>
    <mergeCell ref="R21:S21"/>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N34:T34"/>
    <mergeCell ref="A36:B36"/>
    <mergeCell ref="N36:O36"/>
    <mergeCell ref="P36:T36"/>
    <mergeCell ref="A37:B37"/>
    <mergeCell ref="N37:O37"/>
    <mergeCell ref="P37:T37"/>
    <mergeCell ref="F33:H36"/>
    <mergeCell ref="A38:B38"/>
    <mergeCell ref="N38:O38"/>
    <mergeCell ref="P38:T38"/>
    <mergeCell ref="A39:B39"/>
    <mergeCell ref="N39:O39"/>
    <mergeCell ref="P39:T39"/>
    <mergeCell ref="A40:B40"/>
    <mergeCell ref="N40:O40"/>
    <mergeCell ref="P40:T40"/>
    <mergeCell ref="A41:B41"/>
    <mergeCell ref="N41:O41"/>
    <mergeCell ref="P41:T41"/>
    <mergeCell ref="A42:B42"/>
    <mergeCell ref="N42:O42"/>
    <mergeCell ref="P42:T42"/>
    <mergeCell ref="N43:Q43"/>
    <mergeCell ref="S43:T43"/>
    <mergeCell ref="N45:Q45"/>
    <mergeCell ref="S45:T45"/>
    <mergeCell ref="N49:O49"/>
    <mergeCell ref="P49:Q49"/>
    <mergeCell ref="A50:B58"/>
    <mergeCell ref="N50:O58"/>
    <mergeCell ref="P50:Q50"/>
    <mergeCell ref="P51:Q51"/>
    <mergeCell ref="P52:Q52"/>
    <mergeCell ref="P53:Q53"/>
    <mergeCell ref="P54:Q54"/>
    <mergeCell ref="P55:Q55"/>
    <mergeCell ref="P56:Q56"/>
    <mergeCell ref="P57:Q57"/>
    <mergeCell ref="P58:Q58"/>
    <mergeCell ref="A59:B59"/>
    <mergeCell ref="F59:H59"/>
    <mergeCell ref="N59:O59"/>
    <mergeCell ref="P59:Q59"/>
    <mergeCell ref="R59:T59"/>
    <mergeCell ref="A60:I60"/>
    <mergeCell ref="N60:U60"/>
    <mergeCell ref="A61:I61"/>
    <mergeCell ref="N61:U61"/>
    <mergeCell ref="A62:B62"/>
    <mergeCell ref="D62:G62"/>
    <mergeCell ref="N62:O62"/>
    <mergeCell ref="Q62:S62"/>
    <mergeCell ref="T62:U62"/>
    <mergeCell ref="N63:S63"/>
    <mergeCell ref="T63:U63"/>
    <mergeCell ref="A64:I64"/>
    <mergeCell ref="N64:U64"/>
    <mergeCell ref="A65:B65"/>
    <mergeCell ref="D65:G65"/>
    <mergeCell ref="N65:O65"/>
    <mergeCell ref="Q65:S65"/>
    <mergeCell ref="T65:U65"/>
    <mergeCell ref="N66:S66"/>
    <mergeCell ref="T66:U66"/>
    <mergeCell ref="A68:C68"/>
    <mergeCell ref="N68:P68"/>
    <mergeCell ref="A69:C69"/>
    <mergeCell ref="N69:P69"/>
    <mergeCell ref="A70:C70"/>
    <mergeCell ref="A71:C71"/>
    <mergeCell ref="N71:P71"/>
    <mergeCell ref="A72:C72"/>
    <mergeCell ref="N72:P72"/>
    <mergeCell ref="A73:C73"/>
    <mergeCell ref="N73:P73"/>
    <mergeCell ref="F74:H74"/>
    <mergeCell ref="N74:T74"/>
    <mergeCell ref="N75:T75"/>
    <mergeCell ref="A77:C77"/>
    <mergeCell ref="N77:P77"/>
    <mergeCell ref="A78:C78"/>
    <mergeCell ref="N78:P78"/>
    <mergeCell ref="A79:C79"/>
    <mergeCell ref="N79:P79"/>
    <mergeCell ref="A80:C80"/>
    <mergeCell ref="N80:P80"/>
    <mergeCell ref="A81:C81"/>
    <mergeCell ref="N81:P81"/>
    <mergeCell ref="A83:I83"/>
    <mergeCell ref="N83:U83"/>
    <mergeCell ref="C84:D84"/>
    <mergeCell ref="C85:D85"/>
    <mergeCell ref="N85:O85"/>
    <mergeCell ref="P85:Q85"/>
    <mergeCell ref="R85:U85"/>
    <mergeCell ref="C86:D86"/>
    <mergeCell ref="P86:Q86"/>
    <mergeCell ref="C87:D87"/>
    <mergeCell ref="P87:Q87"/>
    <mergeCell ref="C88:D88"/>
    <mergeCell ref="P88:Q88"/>
    <mergeCell ref="C89:D89"/>
    <mergeCell ref="P89:T89"/>
    <mergeCell ref="A90:I90"/>
    <mergeCell ref="N90:U90"/>
    <mergeCell ref="F92:I92"/>
    <mergeCell ref="N92:P92"/>
    <mergeCell ref="Q92:T92"/>
    <mergeCell ref="A95:B95"/>
    <mergeCell ref="N95:O95"/>
    <mergeCell ref="P95:R95"/>
    <mergeCell ref="A96:B96"/>
    <mergeCell ref="N96:O96"/>
    <mergeCell ref="P96:R96"/>
    <mergeCell ref="A99:C99"/>
    <mergeCell ref="F99:I99"/>
    <mergeCell ref="N99:U99"/>
    <mergeCell ref="C100:E100"/>
    <mergeCell ref="F101:G101"/>
    <mergeCell ref="A102:B102"/>
    <mergeCell ref="F102:G102"/>
    <mergeCell ref="N102:O102"/>
    <mergeCell ref="P102:Q102"/>
    <mergeCell ref="R102:S102"/>
    <mergeCell ref="A103:B103"/>
    <mergeCell ref="F103:G103"/>
    <mergeCell ref="N103:O103"/>
    <mergeCell ref="P103:Q103"/>
    <mergeCell ref="R103:S103"/>
    <mergeCell ref="A104:B104"/>
    <mergeCell ref="F104:G104"/>
    <mergeCell ref="N104:O104"/>
    <mergeCell ref="P104:Q104"/>
    <mergeCell ref="R104:S104"/>
    <mergeCell ref="A105:B105"/>
    <mergeCell ref="F105:G105"/>
    <mergeCell ref="N105:O105"/>
    <mergeCell ref="P105:Q105"/>
    <mergeCell ref="R105:S105"/>
    <mergeCell ref="A106:B106"/>
    <mergeCell ref="N106:O106"/>
    <mergeCell ref="A108:C108"/>
    <mergeCell ref="F108:H108"/>
    <mergeCell ref="N108:P108"/>
    <mergeCell ref="Q108:T108"/>
    <mergeCell ref="A109:C109"/>
    <mergeCell ref="E109:H109"/>
    <mergeCell ref="N109:P109"/>
    <mergeCell ref="Q109:T109"/>
    <mergeCell ref="N110:P110"/>
    <mergeCell ref="Q110:T110"/>
    <mergeCell ref="A111:C111"/>
    <mergeCell ref="F111:H111"/>
    <mergeCell ref="N111:T111"/>
    <mergeCell ref="A113:H113"/>
    <mergeCell ref="N113:U113"/>
    <mergeCell ref="A114:G114"/>
    <mergeCell ref="N114:U114"/>
    <mergeCell ref="A115:G115"/>
    <mergeCell ref="A131:I131"/>
    <mergeCell ref="N131:U131"/>
    <mergeCell ref="A132:I132"/>
    <mergeCell ref="A133:I133"/>
    <mergeCell ref="A134:I134"/>
    <mergeCell ref="A135:I135"/>
    <mergeCell ref="A136:I136"/>
    <mergeCell ref="A137:I137"/>
    <mergeCell ref="A138:I138"/>
    <mergeCell ref="A145:I145"/>
    <mergeCell ref="A146:I146"/>
    <mergeCell ref="A147:I147"/>
    <mergeCell ref="A148:I148"/>
    <mergeCell ref="A139:I139"/>
    <mergeCell ref="A140:I140"/>
    <mergeCell ref="A141:I141"/>
    <mergeCell ref="A142:I142"/>
    <mergeCell ref="A143:I143"/>
    <mergeCell ref="A144:I144"/>
  </mergeCells>
  <pageMargins left="0.1" right="0.1" top="0.5" bottom="0.5" header="0" footer="0.1"/>
  <pageSetup scale="70" fitToHeight="3" orientation="portrait" r:id="rId1"/>
  <headerFooter alignWithMargins="0">
    <oddFooter>&amp;R&amp;P of &amp;N</oddFooter>
  </headerFooter>
  <rowBreaks count="1" manualBreakCount="1">
    <brk id="129" max="16383" man="1"/>
  </rowBreaks>
  <colBreaks count="1" manualBreakCount="1">
    <brk id="9" max="1048575" man="1"/>
  </colBreaks>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dimension ref="A1:U208"/>
  <sheetViews>
    <sheetView showGridLines="0" zoomScale="90" zoomScaleNormal="90" workbookViewId="0">
      <pane ySplit="1" topLeftCell="A88" activePane="bottomLeft" state="frozen"/>
      <selection activeCell="A111" sqref="A111:C111"/>
      <selection pane="bottomLeft" activeCell="A111" sqref="A111:C111"/>
    </sheetView>
  </sheetViews>
  <sheetFormatPr defaultRowHeight="15.75" x14ac:dyDescent="0.25"/>
  <cols>
    <col min="1" max="1" width="10.28515625" style="91" customWidth="1"/>
    <col min="2" max="2" width="30.28515625" style="4" bestFit="1" customWidth="1"/>
    <col min="3" max="4" width="10.7109375" style="4" customWidth="1"/>
    <col min="5" max="5" width="11.7109375" style="4" customWidth="1"/>
    <col min="6" max="6" width="14" style="4" customWidth="1"/>
    <col min="7" max="7" width="7.42578125" style="4" customWidth="1"/>
    <col min="8" max="8" width="14.5703125" style="4" customWidth="1"/>
    <col min="9" max="9" width="23.7109375" style="4" bestFit="1" customWidth="1"/>
    <col min="10" max="10" width="11" style="4" bestFit="1" customWidth="1"/>
    <col min="11" max="12" width="10.28515625" style="4" bestFit="1" customWidth="1"/>
    <col min="13" max="13" width="9.140625" style="4"/>
    <col min="14" max="14" width="10.28515625" style="91" customWidth="1"/>
    <col min="15" max="15" width="34.28515625" style="4" customWidth="1"/>
    <col min="16" max="16" width="16.42578125" style="4" customWidth="1"/>
    <col min="17" max="17" width="6.7109375" style="4" customWidth="1"/>
    <col min="18" max="18" width="14.5703125" style="4" customWidth="1"/>
    <col min="19" max="19" width="8" style="4" customWidth="1"/>
    <col min="20" max="20" width="15.42578125" style="4" customWidth="1"/>
    <col min="21" max="21" width="21.42578125" style="4" customWidth="1"/>
    <col min="22" max="16384" width="9.140625" style="4"/>
  </cols>
  <sheetData>
    <row r="1" spans="1:21" ht="16.5" thickBot="1" x14ac:dyDescent="0.3">
      <c r="A1" s="107">
        <v>50</v>
      </c>
      <c r="B1" s="554" t="s">
        <v>17</v>
      </c>
      <c r="C1" s="555"/>
      <c r="D1" s="555"/>
      <c r="E1" s="556"/>
      <c r="F1" s="556"/>
      <c r="G1" s="556"/>
      <c r="H1" s="556"/>
      <c r="I1" s="556"/>
      <c r="J1" s="325"/>
      <c r="K1" s="325"/>
      <c r="L1" s="325"/>
      <c r="N1" s="107">
        <f>A1</f>
        <v>50</v>
      </c>
      <c r="O1" s="557" t="s">
        <v>17</v>
      </c>
      <c r="P1" s="558"/>
      <c r="Q1" s="559"/>
      <c r="R1" s="559"/>
      <c r="S1" s="559"/>
      <c r="T1" s="559"/>
      <c r="U1" s="559"/>
    </row>
    <row r="2" spans="1:21" ht="21" x14ac:dyDescent="0.35">
      <c r="A2" s="1" t="s">
        <v>208</v>
      </c>
      <c r="B2" s="2"/>
      <c r="C2" s="2"/>
      <c r="D2" s="2"/>
      <c r="E2" s="2"/>
      <c r="F2" s="2"/>
      <c r="G2" s="2"/>
      <c r="H2" s="2"/>
      <c r="I2" s="2"/>
      <c r="N2" s="560" t="s">
        <v>23</v>
      </c>
      <c r="O2" s="560"/>
      <c r="P2" s="560"/>
      <c r="Q2" s="560"/>
      <c r="R2" s="560"/>
      <c r="S2" s="560"/>
      <c r="T2" s="560"/>
      <c r="U2" s="560"/>
    </row>
    <row r="3" spans="1:21" x14ac:dyDescent="0.25">
      <c r="A3" s="106" t="str">
        <f>'0054'!A3</f>
        <v>Based on the 2015-16 FEFP 2nd Calculation</v>
      </c>
      <c r="N3" s="561" t="str">
        <f>A3</f>
        <v>Based on the 2015-16 FEFP 2nd Calculation</v>
      </c>
      <c r="O3" s="561"/>
      <c r="P3" s="561"/>
      <c r="Q3" s="561"/>
      <c r="R3" s="561"/>
      <c r="S3" s="561"/>
      <c r="T3" s="561"/>
      <c r="U3" s="561"/>
    </row>
    <row r="4" spans="1:21" x14ac:dyDescent="0.25">
      <c r="A4" s="562" t="s">
        <v>0</v>
      </c>
      <c r="B4" s="562"/>
      <c r="C4" s="563" t="s">
        <v>9</v>
      </c>
      <c r="D4" s="563"/>
      <c r="E4" s="563"/>
      <c r="F4" s="5"/>
      <c r="G4" s="5"/>
      <c r="H4" s="5"/>
      <c r="I4" s="5"/>
      <c r="N4" s="549" t="s">
        <v>0</v>
      </c>
      <c r="O4" s="549"/>
      <c r="P4" s="564" t="str">
        <f>C4</f>
        <v>Palm Beach</v>
      </c>
      <c r="Q4" s="564"/>
      <c r="R4" s="6"/>
      <c r="S4" s="6"/>
      <c r="T4" s="6"/>
      <c r="U4" s="6"/>
    </row>
    <row r="5" spans="1:21" ht="12" customHeight="1" thickBot="1" x14ac:dyDescent="0.3">
      <c r="A5" s="371"/>
      <c r="B5" s="371"/>
      <c r="C5" s="353"/>
      <c r="D5" s="353"/>
      <c r="E5" s="353"/>
      <c r="F5" s="354"/>
      <c r="G5" s="354"/>
      <c r="H5" s="354"/>
      <c r="I5" s="354"/>
      <c r="N5" s="111"/>
      <c r="O5" s="111"/>
      <c r="P5" s="7"/>
      <c r="Q5" s="7"/>
      <c r="R5" s="6"/>
      <c r="S5" s="6"/>
      <c r="T5" s="6"/>
      <c r="U5" s="6"/>
    </row>
    <row r="6" spans="1:21" ht="12" customHeight="1" x14ac:dyDescent="0.25">
      <c r="A6" s="368"/>
      <c r="B6" s="368"/>
      <c r="C6" s="365"/>
      <c r="D6" s="365"/>
      <c r="E6" s="365"/>
      <c r="F6" s="5"/>
      <c r="G6" s="5"/>
      <c r="H6" s="5"/>
      <c r="I6" s="5"/>
      <c r="N6" s="366"/>
      <c r="O6" s="366"/>
      <c r="P6" s="367"/>
      <c r="Q6" s="367"/>
      <c r="R6" s="6"/>
      <c r="S6" s="6"/>
      <c r="T6" s="6"/>
      <c r="U6" s="6"/>
    </row>
    <row r="7" spans="1:21" x14ac:dyDescent="0.25">
      <c r="A7" s="548" t="s">
        <v>102</v>
      </c>
      <c r="B7" s="548"/>
      <c r="C7" s="548"/>
      <c r="D7" s="548"/>
      <c r="E7" s="548"/>
      <c r="F7" s="548"/>
      <c r="G7" s="548"/>
      <c r="H7" s="548"/>
      <c r="I7" s="548"/>
      <c r="N7" s="549" t="s">
        <v>102</v>
      </c>
      <c r="O7" s="549"/>
      <c r="P7" s="549"/>
      <c r="Q7" s="549"/>
      <c r="R7" s="549"/>
      <c r="S7" s="549"/>
      <c r="T7" s="549"/>
      <c r="U7" s="549"/>
    </row>
    <row r="8" spans="1:21" x14ac:dyDescent="0.25">
      <c r="A8" s="112"/>
      <c r="B8" s="113" t="s">
        <v>161</v>
      </c>
      <c r="C8" s="321">
        <f>'0054'!C8</f>
        <v>4154.45</v>
      </c>
      <c r="D8" s="115"/>
      <c r="E8" s="116"/>
      <c r="F8" s="112"/>
      <c r="G8" s="113" t="s">
        <v>160</v>
      </c>
      <c r="H8" s="324">
        <f>'0054'!H8</f>
        <v>1.0319</v>
      </c>
      <c r="I8" s="99"/>
      <c r="N8" s="550" t="s">
        <v>10</v>
      </c>
      <c r="O8" s="550"/>
      <c r="P8" s="551">
        <v>4154.45</v>
      </c>
      <c r="Q8" s="551"/>
      <c r="R8" s="552" t="s">
        <v>11</v>
      </c>
      <c r="S8" s="552"/>
      <c r="T8" s="553">
        <f>H8</f>
        <v>1.0319</v>
      </c>
      <c r="U8" s="553"/>
    </row>
    <row r="9" spans="1:21" x14ac:dyDescent="0.25">
      <c r="A9" s="8"/>
      <c r="B9" s="8"/>
      <c r="C9" s="9"/>
      <c r="D9" s="9"/>
      <c r="E9" s="9"/>
      <c r="F9" s="10"/>
      <c r="G9" s="10"/>
      <c r="H9" s="11"/>
      <c r="I9" s="12" t="s">
        <v>78</v>
      </c>
      <c r="N9" s="13"/>
      <c r="O9" s="13"/>
      <c r="P9" s="14"/>
      <c r="Q9" s="14"/>
      <c r="R9" s="15"/>
      <c r="S9" s="15"/>
      <c r="T9" s="16"/>
      <c r="U9" s="17" t="s">
        <v>78</v>
      </c>
    </row>
    <row r="10" spans="1:21" x14ac:dyDescent="0.25">
      <c r="A10" s="8"/>
      <c r="B10" s="8"/>
      <c r="C10" s="117" t="s">
        <v>162</v>
      </c>
      <c r="D10" s="117" t="s">
        <v>163</v>
      </c>
      <c r="E10" s="118" t="s">
        <v>8</v>
      </c>
      <c r="F10" s="543" t="s">
        <v>1</v>
      </c>
      <c r="G10" s="543"/>
      <c r="H10" s="11" t="s">
        <v>77</v>
      </c>
      <c r="I10" s="12" t="s">
        <v>37</v>
      </c>
      <c r="N10" s="13"/>
      <c r="O10" s="13"/>
      <c r="P10" s="14"/>
      <c r="Q10" s="14"/>
      <c r="R10" s="544" t="s">
        <v>1</v>
      </c>
      <c r="S10" s="544"/>
      <c r="T10" s="16" t="s">
        <v>77</v>
      </c>
      <c r="U10" s="17" t="s">
        <v>37</v>
      </c>
    </row>
    <row r="11" spans="1:21" x14ac:dyDescent="0.25">
      <c r="A11" s="524" t="s">
        <v>1</v>
      </c>
      <c r="B11" s="524"/>
      <c r="C11" s="119" t="s">
        <v>2</v>
      </c>
      <c r="D11" s="119" t="s">
        <v>2</v>
      </c>
      <c r="E11" s="119" t="s">
        <v>2</v>
      </c>
      <c r="F11" s="545" t="s">
        <v>80</v>
      </c>
      <c r="G11" s="545"/>
      <c r="H11" s="18" t="s">
        <v>76</v>
      </c>
      <c r="I11" s="19" t="s">
        <v>79</v>
      </c>
      <c r="N11" s="525" t="s">
        <v>1</v>
      </c>
      <c r="O11" s="525"/>
      <c r="P11" s="546" t="s">
        <v>24</v>
      </c>
      <c r="Q11" s="546"/>
      <c r="R11" s="547" t="s">
        <v>80</v>
      </c>
      <c r="S11" s="547"/>
      <c r="T11" s="20" t="s">
        <v>76</v>
      </c>
      <c r="U11" s="21" t="s">
        <v>79</v>
      </c>
    </row>
    <row r="12" spans="1:21" x14ac:dyDescent="0.25">
      <c r="A12" s="536" t="s">
        <v>50</v>
      </c>
      <c r="B12" s="536"/>
      <c r="C12" s="120"/>
      <c r="D12" s="120"/>
      <c r="E12" s="121" t="s">
        <v>51</v>
      </c>
      <c r="F12" s="537" t="s">
        <v>52</v>
      </c>
      <c r="G12" s="537"/>
      <c r="H12" s="22" t="s">
        <v>53</v>
      </c>
      <c r="I12" s="23" t="s">
        <v>54</v>
      </c>
      <c r="N12" s="538" t="s">
        <v>50</v>
      </c>
      <c r="O12" s="538"/>
      <c r="P12" s="539" t="s">
        <v>51</v>
      </c>
      <c r="Q12" s="539"/>
      <c r="R12" s="540" t="s">
        <v>52</v>
      </c>
      <c r="S12" s="540"/>
      <c r="T12" s="24" t="s">
        <v>53</v>
      </c>
      <c r="U12" s="25" t="s">
        <v>54</v>
      </c>
    </row>
    <row r="13" spans="1:21" x14ac:dyDescent="0.25">
      <c r="A13" s="527" t="s">
        <v>29</v>
      </c>
      <c r="B13" s="527"/>
      <c r="C13" s="223">
        <v>0.5</v>
      </c>
      <c r="D13" s="223">
        <v>0</v>
      </c>
      <c r="E13" s="276">
        <f>IF(D$29=0,C13*2,C13+D13)</f>
        <v>0.5</v>
      </c>
      <c r="F13" s="541">
        <f>'0054'!F13:G13</f>
        <v>1.115</v>
      </c>
      <c r="G13" s="541"/>
      <c r="H13" s="208">
        <f>ROUND(E13*F13,4)</f>
        <v>0.5575</v>
      </c>
      <c r="I13" s="150">
        <f t="shared" ref="I13:I28" si="0">ROUND(ROUND(H13*$C$8,4)*($H$8),2)</f>
        <v>2389.9899999999998</v>
      </c>
      <c r="N13" s="528" t="s">
        <v>29</v>
      </c>
      <c r="O13" s="528"/>
      <c r="P13" s="530">
        <f t="shared" ref="P13:P28" si="1">IF($H$115=1,E13,0)</f>
        <v>0.5</v>
      </c>
      <c r="Q13" s="530"/>
      <c r="R13" s="542">
        <v>1</v>
      </c>
      <c r="S13" s="542"/>
      <c r="T13" s="124">
        <f>ROUND(P13*R13,4)</f>
        <v>0.5</v>
      </c>
      <c r="U13" s="125">
        <f t="shared" ref="U13:U28" si="2">ROUND(ROUND(T13*$C$8,4)*($H$8),0)</f>
        <v>2143</v>
      </c>
    </row>
    <row r="14" spans="1:21" x14ac:dyDescent="0.25">
      <c r="A14" s="458" t="s">
        <v>30</v>
      </c>
      <c r="B14" s="458"/>
      <c r="C14" s="224">
        <v>8.5</v>
      </c>
      <c r="D14" s="224">
        <v>5.01</v>
      </c>
      <c r="E14" s="159">
        <f t="shared" ref="E14:E28" si="3">IF(D$29=0,C14*2,C14+D14)</f>
        <v>13.51</v>
      </c>
      <c r="F14" s="448">
        <f>'0054'!F14:G14</f>
        <v>1.115</v>
      </c>
      <c r="G14" s="448"/>
      <c r="H14" s="105">
        <f t="shared" ref="H14:H28" si="4">ROUND(E14*F14,4)</f>
        <v>15.063700000000001</v>
      </c>
      <c r="I14" s="130">
        <f t="shared" si="0"/>
        <v>64577.73</v>
      </c>
      <c r="J14" s="85" t="str">
        <f>IF(ROUND(E14,2)=ROUND(SUM(E50:E52),2)," ","CHECK PK-3 LINES BELOW")</f>
        <v xml:space="preserve"> </v>
      </c>
      <c r="N14" s="461" t="s">
        <v>30</v>
      </c>
      <c r="O14" s="461"/>
      <c r="P14" s="530">
        <f t="shared" si="1"/>
        <v>13.51</v>
      </c>
      <c r="Q14" s="530"/>
      <c r="R14" s="535">
        <v>1</v>
      </c>
      <c r="S14" s="535"/>
      <c r="T14" s="124">
        <f t="shared" ref="T14:T28" si="5">ROUND(P14*R14,4)</f>
        <v>13.51</v>
      </c>
      <c r="U14" s="125">
        <f t="shared" si="2"/>
        <v>57917</v>
      </c>
    </row>
    <row r="15" spans="1:21" x14ac:dyDescent="0.25">
      <c r="A15" s="458" t="s">
        <v>31</v>
      </c>
      <c r="B15" s="458"/>
      <c r="C15" s="224">
        <v>0</v>
      </c>
      <c r="D15" s="224">
        <v>0</v>
      </c>
      <c r="E15" s="159">
        <f t="shared" si="3"/>
        <v>0</v>
      </c>
      <c r="F15" s="448">
        <f>'0054'!F15:G15</f>
        <v>1</v>
      </c>
      <c r="G15" s="448"/>
      <c r="H15" s="105">
        <f t="shared" si="4"/>
        <v>0</v>
      </c>
      <c r="I15" s="130">
        <f t="shared" si="0"/>
        <v>0</v>
      </c>
      <c r="N15" s="461" t="s">
        <v>31</v>
      </c>
      <c r="O15" s="461"/>
      <c r="P15" s="530">
        <f t="shared" si="1"/>
        <v>0</v>
      </c>
      <c r="Q15" s="530"/>
      <c r="R15" s="535">
        <v>1</v>
      </c>
      <c r="S15" s="535"/>
      <c r="T15" s="124">
        <f t="shared" si="5"/>
        <v>0</v>
      </c>
      <c r="U15" s="125">
        <f t="shared" si="2"/>
        <v>0</v>
      </c>
    </row>
    <row r="16" spans="1:21" x14ac:dyDescent="0.25">
      <c r="A16" s="458" t="s">
        <v>32</v>
      </c>
      <c r="B16" s="458"/>
      <c r="C16" s="224">
        <v>7</v>
      </c>
      <c r="D16" s="224">
        <v>6.51</v>
      </c>
      <c r="E16" s="159">
        <f t="shared" si="3"/>
        <v>13.51</v>
      </c>
      <c r="F16" s="448">
        <f>'0054'!F16:G16</f>
        <v>1</v>
      </c>
      <c r="G16" s="448"/>
      <c r="H16" s="105">
        <f t="shared" si="4"/>
        <v>13.51</v>
      </c>
      <c r="I16" s="130">
        <f t="shared" si="0"/>
        <v>57917.06</v>
      </c>
      <c r="J16" s="85" t="str">
        <f>IF(ROUND(E16,2)=ROUND(SUM(E53:E55),2)," ","CHECK 4-8 LINES BELOW")</f>
        <v xml:space="preserve"> </v>
      </c>
      <c r="N16" s="461" t="s">
        <v>32</v>
      </c>
      <c r="O16" s="461"/>
      <c r="P16" s="530">
        <f t="shared" si="1"/>
        <v>13.51</v>
      </c>
      <c r="Q16" s="530"/>
      <c r="R16" s="535">
        <v>1</v>
      </c>
      <c r="S16" s="535"/>
      <c r="T16" s="124">
        <f t="shared" si="5"/>
        <v>13.51</v>
      </c>
      <c r="U16" s="125">
        <f t="shared" si="2"/>
        <v>57917</v>
      </c>
    </row>
    <row r="17" spans="1:21" x14ac:dyDescent="0.25">
      <c r="A17" s="458" t="s">
        <v>33</v>
      </c>
      <c r="B17" s="458"/>
      <c r="C17" s="224">
        <v>0</v>
      </c>
      <c r="D17" s="224">
        <v>0</v>
      </c>
      <c r="E17" s="159">
        <f t="shared" si="3"/>
        <v>0</v>
      </c>
      <c r="F17" s="448">
        <f>'0054'!F17:G17</f>
        <v>1.0049999999999999</v>
      </c>
      <c r="G17" s="448"/>
      <c r="H17" s="105">
        <f t="shared" si="4"/>
        <v>0</v>
      </c>
      <c r="I17" s="130">
        <f t="shared" si="0"/>
        <v>0</v>
      </c>
      <c r="N17" s="461" t="s">
        <v>33</v>
      </c>
      <c r="O17" s="461"/>
      <c r="P17" s="530">
        <f t="shared" si="1"/>
        <v>0</v>
      </c>
      <c r="Q17" s="530"/>
      <c r="R17" s="535">
        <v>1</v>
      </c>
      <c r="S17" s="535"/>
      <c r="T17" s="124">
        <f t="shared" si="5"/>
        <v>0</v>
      </c>
      <c r="U17" s="125">
        <f t="shared" si="2"/>
        <v>0</v>
      </c>
    </row>
    <row r="18" spans="1:21" x14ac:dyDescent="0.25">
      <c r="A18" s="458" t="s">
        <v>34</v>
      </c>
      <c r="B18" s="458"/>
      <c r="C18" s="224">
        <v>1.04</v>
      </c>
      <c r="D18" s="224">
        <v>0.5</v>
      </c>
      <c r="E18" s="159">
        <f t="shared" si="3"/>
        <v>1.54</v>
      </c>
      <c r="F18" s="448">
        <f>'0054'!F18:G18</f>
        <v>1.0049999999999999</v>
      </c>
      <c r="G18" s="448"/>
      <c r="H18" s="105">
        <f t="shared" si="4"/>
        <v>1.5477000000000001</v>
      </c>
      <c r="I18" s="130">
        <f t="shared" si="0"/>
        <v>6634.95</v>
      </c>
      <c r="J18" s="85" t="str">
        <f>IF(ROUND(E18,2)=ROUND(SUM(E56:E58),2)," ","CHECK 4-8 LINES BELOW")</f>
        <v xml:space="preserve"> </v>
      </c>
      <c r="N18" s="461" t="s">
        <v>34</v>
      </c>
      <c r="O18" s="461"/>
      <c r="P18" s="530">
        <f t="shared" si="1"/>
        <v>1.54</v>
      </c>
      <c r="Q18" s="530"/>
      <c r="R18" s="535">
        <v>1</v>
      </c>
      <c r="S18" s="535"/>
      <c r="T18" s="124">
        <f t="shared" si="5"/>
        <v>1.54</v>
      </c>
      <c r="U18" s="127">
        <f t="shared" si="2"/>
        <v>6602</v>
      </c>
    </row>
    <row r="19" spans="1:21" x14ac:dyDescent="0.25">
      <c r="A19" s="458" t="s">
        <v>146</v>
      </c>
      <c r="B19" s="458"/>
      <c r="C19" s="225">
        <v>42</v>
      </c>
      <c r="D19" s="225">
        <f>16.45+11+8.48+7.51+5.5</f>
        <v>48.94</v>
      </c>
      <c r="E19" s="159">
        <f t="shared" si="3"/>
        <v>90.94</v>
      </c>
      <c r="F19" s="448">
        <f>'0054'!F19:G19</f>
        <v>3.613</v>
      </c>
      <c r="G19" s="448"/>
      <c r="H19" s="105">
        <f t="shared" si="4"/>
        <v>328.56619999999998</v>
      </c>
      <c r="I19" s="130">
        <f t="shared" si="0"/>
        <v>1408555.73</v>
      </c>
      <c r="N19" s="461" t="s">
        <v>146</v>
      </c>
      <c r="O19" s="461"/>
      <c r="P19" s="530">
        <f t="shared" si="1"/>
        <v>90.94</v>
      </c>
      <c r="Q19" s="530"/>
      <c r="R19" s="535">
        <v>1</v>
      </c>
      <c r="S19" s="535"/>
      <c r="T19" s="124">
        <f t="shared" si="5"/>
        <v>90.94</v>
      </c>
      <c r="U19" s="125">
        <f t="shared" si="2"/>
        <v>389858</v>
      </c>
    </row>
    <row r="20" spans="1:21" x14ac:dyDescent="0.25">
      <c r="A20" s="458" t="s">
        <v>147</v>
      </c>
      <c r="B20" s="458"/>
      <c r="C20" s="225">
        <v>23.5</v>
      </c>
      <c r="D20" s="225">
        <f>2.5+4.5+7.5+4.98+6</f>
        <v>25.48</v>
      </c>
      <c r="E20" s="159">
        <f t="shared" si="3"/>
        <v>48.980000000000004</v>
      </c>
      <c r="F20" s="448">
        <f>'0054'!F20:G20</f>
        <v>3.613</v>
      </c>
      <c r="G20" s="448"/>
      <c r="H20" s="105">
        <f t="shared" si="4"/>
        <v>176.96469999999999</v>
      </c>
      <c r="I20" s="130">
        <f t="shared" si="0"/>
        <v>758643.59</v>
      </c>
      <c r="N20" s="461" t="s">
        <v>147</v>
      </c>
      <c r="O20" s="461"/>
      <c r="P20" s="530">
        <f t="shared" si="1"/>
        <v>48.980000000000004</v>
      </c>
      <c r="Q20" s="530"/>
      <c r="R20" s="535">
        <v>1</v>
      </c>
      <c r="S20" s="535"/>
      <c r="T20" s="124">
        <f t="shared" si="5"/>
        <v>48.98</v>
      </c>
      <c r="U20" s="125">
        <f t="shared" si="2"/>
        <v>209976</v>
      </c>
    </row>
    <row r="21" spans="1:21" x14ac:dyDescent="0.25">
      <c r="A21" s="458" t="s">
        <v>148</v>
      </c>
      <c r="B21" s="458"/>
      <c r="C21" s="225">
        <v>4.5</v>
      </c>
      <c r="D21" s="225">
        <f>2.5+1.96</f>
        <v>4.46</v>
      </c>
      <c r="E21" s="159">
        <f t="shared" si="3"/>
        <v>8.9600000000000009</v>
      </c>
      <c r="F21" s="448">
        <f>'0054'!F21:G21</f>
        <v>3.613</v>
      </c>
      <c r="G21" s="448"/>
      <c r="H21" s="105">
        <f t="shared" si="4"/>
        <v>32.372500000000002</v>
      </c>
      <c r="I21" s="130">
        <f t="shared" si="0"/>
        <v>138780.16</v>
      </c>
      <c r="N21" s="461" t="s">
        <v>148</v>
      </c>
      <c r="O21" s="461"/>
      <c r="P21" s="530">
        <f t="shared" si="1"/>
        <v>8.9600000000000009</v>
      </c>
      <c r="Q21" s="530"/>
      <c r="R21" s="535">
        <v>1</v>
      </c>
      <c r="S21" s="535"/>
      <c r="T21" s="124">
        <f t="shared" si="5"/>
        <v>8.9600000000000009</v>
      </c>
      <c r="U21" s="125">
        <f t="shared" si="2"/>
        <v>38411</v>
      </c>
    </row>
    <row r="22" spans="1:21" x14ac:dyDescent="0.25">
      <c r="A22" s="458" t="s">
        <v>149</v>
      </c>
      <c r="B22" s="458"/>
      <c r="C22" s="225">
        <v>18.11</v>
      </c>
      <c r="D22" s="225">
        <f>1.5+1.5+3+5+5</f>
        <v>16</v>
      </c>
      <c r="E22" s="159">
        <f t="shared" si="3"/>
        <v>34.11</v>
      </c>
      <c r="F22" s="448">
        <f>'0054'!F22:G22</f>
        <v>5.258</v>
      </c>
      <c r="G22" s="448"/>
      <c r="H22" s="105">
        <f t="shared" si="4"/>
        <v>179.35040000000001</v>
      </c>
      <c r="I22" s="130">
        <f t="shared" si="0"/>
        <v>768871.03</v>
      </c>
      <c r="N22" s="461" t="s">
        <v>149</v>
      </c>
      <c r="O22" s="461"/>
      <c r="P22" s="530">
        <f t="shared" si="1"/>
        <v>34.11</v>
      </c>
      <c r="Q22" s="530"/>
      <c r="R22" s="535">
        <v>1</v>
      </c>
      <c r="S22" s="535"/>
      <c r="T22" s="124">
        <f t="shared" si="5"/>
        <v>34.11</v>
      </c>
      <c r="U22" s="125">
        <f t="shared" si="2"/>
        <v>146229</v>
      </c>
    </row>
    <row r="23" spans="1:21" x14ac:dyDescent="0.25">
      <c r="A23" s="458" t="s">
        <v>150</v>
      </c>
      <c r="B23" s="458"/>
      <c r="C23" s="225">
        <v>17</v>
      </c>
      <c r="D23" s="225">
        <f>1.5+1+6+4+3.5</f>
        <v>16</v>
      </c>
      <c r="E23" s="159">
        <f t="shared" si="3"/>
        <v>33</v>
      </c>
      <c r="F23" s="448">
        <f>'0054'!F23:G23</f>
        <v>5.258</v>
      </c>
      <c r="G23" s="448"/>
      <c r="H23" s="105">
        <f t="shared" si="4"/>
        <v>173.51400000000001</v>
      </c>
      <c r="I23" s="130">
        <f t="shared" si="0"/>
        <v>743850.52</v>
      </c>
      <c r="N23" s="461" t="s">
        <v>150</v>
      </c>
      <c r="O23" s="461"/>
      <c r="P23" s="530">
        <f t="shared" si="1"/>
        <v>33</v>
      </c>
      <c r="Q23" s="530"/>
      <c r="R23" s="535">
        <v>1</v>
      </c>
      <c r="S23" s="535"/>
      <c r="T23" s="124">
        <f t="shared" si="5"/>
        <v>33</v>
      </c>
      <c r="U23" s="125">
        <f t="shared" si="2"/>
        <v>141470</v>
      </c>
    </row>
    <row r="24" spans="1:21" x14ac:dyDescent="0.25">
      <c r="A24" s="458" t="s">
        <v>151</v>
      </c>
      <c r="B24" s="458"/>
      <c r="C24" s="225">
        <v>5</v>
      </c>
      <c r="D24" s="225">
        <f>2+2.42</f>
        <v>4.42</v>
      </c>
      <c r="E24" s="159">
        <f t="shared" si="3"/>
        <v>9.42</v>
      </c>
      <c r="F24" s="448">
        <f>'0054'!F24:G24</f>
        <v>5.258</v>
      </c>
      <c r="G24" s="448"/>
      <c r="H24" s="105">
        <f t="shared" si="4"/>
        <v>49.5304</v>
      </c>
      <c r="I24" s="130">
        <f t="shared" si="0"/>
        <v>212335.68</v>
      </c>
      <c r="N24" s="461" t="s">
        <v>151</v>
      </c>
      <c r="O24" s="461"/>
      <c r="P24" s="530">
        <f t="shared" si="1"/>
        <v>9.42</v>
      </c>
      <c r="Q24" s="530"/>
      <c r="R24" s="535">
        <v>1</v>
      </c>
      <c r="S24" s="535"/>
      <c r="T24" s="124">
        <f t="shared" si="5"/>
        <v>9.42</v>
      </c>
      <c r="U24" s="125">
        <f t="shared" si="2"/>
        <v>40383</v>
      </c>
    </row>
    <row r="25" spans="1:21" x14ac:dyDescent="0.25">
      <c r="A25" s="458" t="s">
        <v>152</v>
      </c>
      <c r="B25" s="458"/>
      <c r="C25" s="206">
        <v>0</v>
      </c>
      <c r="D25" s="206">
        <v>0</v>
      </c>
      <c r="E25" s="159">
        <f t="shared" si="3"/>
        <v>0</v>
      </c>
      <c r="F25" s="448">
        <f>'0054'!F25:G25</f>
        <v>1.18</v>
      </c>
      <c r="G25" s="448"/>
      <c r="H25" s="105">
        <f t="shared" si="4"/>
        <v>0</v>
      </c>
      <c r="I25" s="130">
        <f t="shared" si="0"/>
        <v>0</v>
      </c>
      <c r="N25" s="461" t="s">
        <v>152</v>
      </c>
      <c r="O25" s="461"/>
      <c r="P25" s="530">
        <f t="shared" si="1"/>
        <v>0</v>
      </c>
      <c r="Q25" s="530"/>
      <c r="R25" s="535">
        <v>1</v>
      </c>
      <c r="S25" s="535"/>
      <c r="T25" s="124">
        <f t="shared" si="5"/>
        <v>0</v>
      </c>
      <c r="U25" s="125">
        <f t="shared" si="2"/>
        <v>0</v>
      </c>
    </row>
    <row r="26" spans="1:21" x14ac:dyDescent="0.25">
      <c r="A26" s="458" t="s">
        <v>153</v>
      </c>
      <c r="B26" s="458"/>
      <c r="C26" s="206">
        <v>0</v>
      </c>
      <c r="D26" s="206">
        <v>0</v>
      </c>
      <c r="E26" s="159">
        <f t="shared" si="3"/>
        <v>0</v>
      </c>
      <c r="F26" s="448">
        <f>'0054'!F26:G26</f>
        <v>1.18</v>
      </c>
      <c r="G26" s="448"/>
      <c r="H26" s="105">
        <f t="shared" si="4"/>
        <v>0</v>
      </c>
      <c r="I26" s="130">
        <f t="shared" si="0"/>
        <v>0</v>
      </c>
      <c r="N26" s="461" t="s">
        <v>153</v>
      </c>
      <c r="O26" s="461"/>
      <c r="P26" s="530">
        <f t="shared" si="1"/>
        <v>0</v>
      </c>
      <c r="Q26" s="530"/>
      <c r="R26" s="535">
        <v>1</v>
      </c>
      <c r="S26" s="535"/>
      <c r="T26" s="124">
        <f t="shared" si="5"/>
        <v>0</v>
      </c>
      <c r="U26" s="125">
        <f t="shared" si="2"/>
        <v>0</v>
      </c>
    </row>
    <row r="27" spans="1:21" x14ac:dyDescent="0.25">
      <c r="A27" s="458" t="s">
        <v>154</v>
      </c>
      <c r="B27" s="458"/>
      <c r="C27" s="206">
        <v>0</v>
      </c>
      <c r="D27" s="206">
        <v>0</v>
      </c>
      <c r="E27" s="159">
        <f t="shared" si="3"/>
        <v>0</v>
      </c>
      <c r="F27" s="448">
        <f>'0054'!F27:G27</f>
        <v>1.18</v>
      </c>
      <c r="G27" s="448"/>
      <c r="H27" s="105">
        <f t="shared" si="4"/>
        <v>0</v>
      </c>
      <c r="I27" s="130">
        <f t="shared" si="0"/>
        <v>0</v>
      </c>
      <c r="N27" s="461" t="s">
        <v>154</v>
      </c>
      <c r="O27" s="461"/>
      <c r="P27" s="530">
        <f t="shared" si="1"/>
        <v>0</v>
      </c>
      <c r="Q27" s="530"/>
      <c r="R27" s="535">
        <v>1</v>
      </c>
      <c r="S27" s="535"/>
      <c r="T27" s="124">
        <f t="shared" si="5"/>
        <v>0</v>
      </c>
      <c r="U27" s="125">
        <f t="shared" si="2"/>
        <v>0</v>
      </c>
    </row>
    <row r="28" spans="1:21" x14ac:dyDescent="0.25">
      <c r="A28" s="575" t="s">
        <v>155</v>
      </c>
      <c r="B28" s="575"/>
      <c r="C28" s="147">
        <v>0</v>
      </c>
      <c r="D28" s="147">
        <v>0</v>
      </c>
      <c r="E28" s="220">
        <f t="shared" si="3"/>
        <v>0</v>
      </c>
      <c r="F28" s="529">
        <f>'0054'!F28:G28</f>
        <v>1.0049999999999999</v>
      </c>
      <c r="G28" s="529"/>
      <c r="H28" s="122">
        <f t="shared" si="4"/>
        <v>0</v>
      </c>
      <c r="I28" s="123">
        <f t="shared" si="0"/>
        <v>0</v>
      </c>
      <c r="N28" s="469" t="s">
        <v>155</v>
      </c>
      <c r="O28" s="469"/>
      <c r="P28" s="530">
        <f t="shared" si="1"/>
        <v>0</v>
      </c>
      <c r="Q28" s="530"/>
      <c r="R28" s="531">
        <v>1</v>
      </c>
      <c r="S28" s="531"/>
      <c r="T28" s="124">
        <f t="shared" si="5"/>
        <v>0</v>
      </c>
      <c r="U28" s="125">
        <f t="shared" si="2"/>
        <v>0</v>
      </c>
    </row>
    <row r="29" spans="1:21" x14ac:dyDescent="0.25">
      <c r="A29" s="573" t="s">
        <v>5</v>
      </c>
      <c r="B29" s="573"/>
      <c r="C29" s="123">
        <f>SUM(C13:C28)</f>
        <v>127.14999999999999</v>
      </c>
      <c r="D29" s="123">
        <f>SUM(D13:D28)</f>
        <v>127.32</v>
      </c>
      <c r="E29" s="123">
        <f>SUM(E13:E28)</f>
        <v>254.47</v>
      </c>
      <c r="F29" s="574"/>
      <c r="G29" s="574"/>
      <c r="H29" s="128">
        <f>SUM(H13:H28)</f>
        <v>970.97710000000006</v>
      </c>
      <c r="I29" s="123">
        <f>SUM(I13:I28)</f>
        <v>4162556.4400000004</v>
      </c>
      <c r="N29" s="533" t="s">
        <v>5</v>
      </c>
      <c r="O29" s="533"/>
      <c r="P29" s="534">
        <f>SUM(P13:P28)</f>
        <v>254.47</v>
      </c>
      <c r="Q29" s="534"/>
      <c r="R29" s="521"/>
      <c r="S29" s="521"/>
      <c r="T29" s="129">
        <f>SUM(T13:T28)</f>
        <v>254.47</v>
      </c>
      <c r="U29" s="125">
        <f>SUM(U13:U28)</f>
        <v>1090906</v>
      </c>
    </row>
    <row r="30" spans="1:21" x14ac:dyDescent="0.25">
      <c r="A30" s="28"/>
      <c r="B30" s="28"/>
      <c r="C30" s="130"/>
      <c r="D30" s="130"/>
      <c r="E30" s="130"/>
      <c r="F30" s="29"/>
      <c r="G30" s="29"/>
      <c r="H30" s="105"/>
      <c r="I30" s="130"/>
      <c r="N30" s="35"/>
      <c r="O30" s="35"/>
      <c r="P30" s="31"/>
      <c r="Q30" s="31"/>
      <c r="R30" s="32"/>
      <c r="S30" s="32"/>
      <c r="T30" s="131"/>
      <c r="U30" s="132"/>
    </row>
    <row r="31" spans="1:21" x14ac:dyDescent="0.25">
      <c r="A31" s="209" t="s">
        <v>126</v>
      </c>
      <c r="B31" s="28"/>
      <c r="C31" s="130"/>
      <c r="D31" s="130"/>
      <c r="E31" s="130"/>
      <c r="F31" s="29"/>
      <c r="G31" s="29"/>
      <c r="H31" s="105"/>
      <c r="I31" s="130"/>
      <c r="N31" s="35"/>
      <c r="O31" s="35"/>
      <c r="P31" s="31"/>
      <c r="Q31" s="31"/>
      <c r="R31" s="32"/>
      <c r="S31" s="32"/>
      <c r="T31" s="131"/>
      <c r="U31" s="132"/>
    </row>
    <row r="32" spans="1:21" hidden="1" x14ac:dyDescent="0.25">
      <c r="A32" s="209"/>
      <c r="B32" s="28"/>
      <c r="C32" s="130"/>
      <c r="D32" s="130"/>
      <c r="E32" s="130"/>
      <c r="F32" s="364"/>
      <c r="G32" s="364"/>
      <c r="H32" s="105"/>
      <c r="I32" s="130"/>
      <c r="N32" s="362"/>
      <c r="O32" s="362"/>
      <c r="P32" s="31"/>
      <c r="Q32" s="31"/>
      <c r="R32" s="363"/>
      <c r="S32" s="363"/>
      <c r="T32" s="131"/>
      <c r="U32" s="132"/>
    </row>
    <row r="33" spans="1:21" hidden="1" x14ac:dyDescent="0.25">
      <c r="A33" s="209"/>
      <c r="B33" s="28"/>
      <c r="C33" s="130"/>
      <c r="D33" s="130"/>
      <c r="E33" s="130"/>
      <c r="F33" s="578" t="s">
        <v>386</v>
      </c>
      <c r="G33" s="578"/>
      <c r="H33" s="578"/>
      <c r="I33" s="130"/>
      <c r="N33" s="362"/>
      <c r="O33" s="362"/>
      <c r="P33" s="31"/>
      <c r="Q33" s="31"/>
      <c r="R33" s="363"/>
      <c r="S33" s="363"/>
      <c r="T33" s="131"/>
      <c r="U33" s="132"/>
    </row>
    <row r="34" spans="1:21" hidden="1" x14ac:dyDescent="0.25">
      <c r="A34" s="4"/>
      <c r="B34" s="136"/>
      <c r="C34" s="136"/>
      <c r="D34" s="136"/>
      <c r="E34" s="136"/>
      <c r="F34" s="578"/>
      <c r="G34" s="578"/>
      <c r="H34" s="578"/>
      <c r="I34" s="26" t="s">
        <v>78</v>
      </c>
      <c r="N34" s="473" t="s">
        <v>35</v>
      </c>
      <c r="O34" s="473"/>
      <c r="P34" s="473"/>
      <c r="Q34" s="473"/>
      <c r="R34" s="473"/>
      <c r="S34" s="473"/>
      <c r="T34" s="473"/>
      <c r="U34" s="27" t="s">
        <v>78</v>
      </c>
    </row>
    <row r="35" spans="1:21" hidden="1" x14ac:dyDescent="0.25">
      <c r="A35" s="28"/>
      <c r="B35" s="28"/>
      <c r="C35" s="117" t="s">
        <v>162</v>
      </c>
      <c r="D35" s="117" t="s">
        <v>163</v>
      </c>
      <c r="E35" s="118" t="s">
        <v>8</v>
      </c>
      <c r="F35" s="578"/>
      <c r="G35" s="578"/>
      <c r="H35" s="578"/>
      <c r="I35" s="26" t="s">
        <v>37</v>
      </c>
      <c r="N35" s="35"/>
      <c r="O35" s="35"/>
      <c r="P35" s="31"/>
      <c r="Q35" s="31"/>
      <c r="R35" s="32"/>
      <c r="S35" s="32"/>
      <c r="T35" s="131"/>
      <c r="U35" s="27" t="s">
        <v>37</v>
      </c>
    </row>
    <row r="36" spans="1:21" hidden="1" x14ac:dyDescent="0.25">
      <c r="A36" s="524" t="s">
        <v>66</v>
      </c>
      <c r="B36" s="524"/>
      <c r="C36" s="119" t="s">
        <v>2</v>
      </c>
      <c r="D36" s="119" t="s">
        <v>2</v>
      </c>
      <c r="E36" s="119" t="s">
        <v>2</v>
      </c>
      <c r="F36" s="579"/>
      <c r="G36" s="579"/>
      <c r="H36" s="579"/>
      <c r="I36" s="33" t="s">
        <v>79</v>
      </c>
      <c r="N36" s="525" t="s">
        <v>66</v>
      </c>
      <c r="O36" s="525"/>
      <c r="P36" s="526" t="s">
        <v>24</v>
      </c>
      <c r="Q36" s="526"/>
      <c r="R36" s="526"/>
      <c r="S36" s="526"/>
      <c r="T36" s="526"/>
      <c r="U36" s="21" t="s">
        <v>79</v>
      </c>
    </row>
    <row r="37" spans="1:21" hidden="1" x14ac:dyDescent="0.25">
      <c r="A37" s="527" t="s">
        <v>59</v>
      </c>
      <c r="B37" s="527"/>
      <c r="C37" s="210">
        <v>0</v>
      </c>
      <c r="D37" s="210">
        <v>0</v>
      </c>
      <c r="E37" s="276">
        <f t="shared" ref="E37:E42" si="6">IF(D$43=0,C37*2,C37+D37)</f>
        <v>0</v>
      </c>
      <c r="F37" s="211"/>
      <c r="G37" s="211"/>
      <c r="H37" s="211"/>
      <c r="I37" s="150">
        <f t="shared" ref="I37:I42" si="7">ROUND(ROUND(E37*$C$8,4)*($H$8),2)</f>
        <v>0</v>
      </c>
      <c r="N37" s="528" t="s">
        <v>59</v>
      </c>
      <c r="O37" s="528"/>
      <c r="P37" s="470">
        <f t="shared" ref="P37:P42" si="8">IF($H$115=1,E37,0)</f>
        <v>0</v>
      </c>
      <c r="Q37" s="470"/>
      <c r="R37" s="470"/>
      <c r="S37" s="470"/>
      <c r="T37" s="470"/>
      <c r="U37" s="127">
        <f t="shared" ref="U37:U42" si="9">ROUND(ROUND(P37*$C$8,4)*($H$8),0)</f>
        <v>0</v>
      </c>
    </row>
    <row r="38" spans="1:21" hidden="1" x14ac:dyDescent="0.25">
      <c r="A38" s="519" t="s">
        <v>60</v>
      </c>
      <c r="B38" s="519"/>
      <c r="C38" s="213">
        <v>0</v>
      </c>
      <c r="D38" s="213">
        <v>0</v>
      </c>
      <c r="E38" s="159">
        <f t="shared" si="6"/>
        <v>0</v>
      </c>
      <c r="F38" s="214"/>
      <c r="G38" s="214"/>
      <c r="H38" s="214"/>
      <c r="I38" s="130">
        <f t="shared" si="7"/>
        <v>0</v>
      </c>
      <c r="N38" s="476" t="s">
        <v>60</v>
      </c>
      <c r="O38" s="476"/>
      <c r="P38" s="470">
        <f t="shared" si="8"/>
        <v>0</v>
      </c>
      <c r="Q38" s="470"/>
      <c r="R38" s="470"/>
      <c r="S38" s="470"/>
      <c r="T38" s="470"/>
      <c r="U38" s="127">
        <f t="shared" si="9"/>
        <v>0</v>
      </c>
    </row>
    <row r="39" spans="1:21" hidden="1" x14ac:dyDescent="0.25">
      <c r="A39" s="522" t="s">
        <v>61</v>
      </c>
      <c r="B39" s="522"/>
      <c r="C39" s="213">
        <v>0</v>
      </c>
      <c r="D39" s="213">
        <v>0</v>
      </c>
      <c r="E39" s="159">
        <f t="shared" si="6"/>
        <v>0</v>
      </c>
      <c r="F39" s="214"/>
      <c r="G39" s="214"/>
      <c r="H39" s="214"/>
      <c r="I39" s="130">
        <f t="shared" si="7"/>
        <v>0</v>
      </c>
      <c r="N39" s="523" t="s">
        <v>61</v>
      </c>
      <c r="O39" s="523"/>
      <c r="P39" s="470">
        <f t="shared" si="8"/>
        <v>0</v>
      </c>
      <c r="Q39" s="470"/>
      <c r="R39" s="470"/>
      <c r="S39" s="470"/>
      <c r="T39" s="470"/>
      <c r="U39" s="127">
        <f t="shared" si="9"/>
        <v>0</v>
      </c>
    </row>
    <row r="40" spans="1:21" hidden="1" x14ac:dyDescent="0.25">
      <c r="A40" s="519" t="s">
        <v>62</v>
      </c>
      <c r="B40" s="519"/>
      <c r="C40" s="213">
        <v>0</v>
      </c>
      <c r="D40" s="213">
        <v>0</v>
      </c>
      <c r="E40" s="159">
        <f t="shared" si="6"/>
        <v>0</v>
      </c>
      <c r="F40" s="214"/>
      <c r="G40" s="214"/>
      <c r="H40" s="214"/>
      <c r="I40" s="130">
        <f t="shared" si="7"/>
        <v>0</v>
      </c>
      <c r="N40" s="476" t="s">
        <v>62</v>
      </c>
      <c r="O40" s="476"/>
      <c r="P40" s="470">
        <f t="shared" si="8"/>
        <v>0</v>
      </c>
      <c r="Q40" s="470"/>
      <c r="R40" s="470"/>
      <c r="S40" s="470"/>
      <c r="T40" s="470"/>
      <c r="U40" s="127">
        <f t="shared" si="9"/>
        <v>0</v>
      </c>
    </row>
    <row r="41" spans="1:21" hidden="1" x14ac:dyDescent="0.25">
      <c r="A41" s="519" t="s">
        <v>63</v>
      </c>
      <c r="B41" s="519"/>
      <c r="C41" s="213">
        <v>0</v>
      </c>
      <c r="D41" s="213">
        <v>0</v>
      </c>
      <c r="E41" s="159">
        <f t="shared" si="6"/>
        <v>0</v>
      </c>
      <c r="F41" s="214"/>
      <c r="G41" s="214"/>
      <c r="H41" s="214"/>
      <c r="I41" s="130">
        <f t="shared" si="7"/>
        <v>0</v>
      </c>
      <c r="N41" s="476" t="s">
        <v>63</v>
      </c>
      <c r="O41" s="476"/>
      <c r="P41" s="470">
        <f t="shared" si="8"/>
        <v>0</v>
      </c>
      <c r="Q41" s="470"/>
      <c r="R41" s="470"/>
      <c r="S41" s="470"/>
      <c r="T41" s="470"/>
      <c r="U41" s="127">
        <f t="shared" si="9"/>
        <v>0</v>
      </c>
    </row>
    <row r="42" spans="1:21" hidden="1" x14ac:dyDescent="0.25">
      <c r="A42" s="519" t="s">
        <v>55</v>
      </c>
      <c r="B42" s="519"/>
      <c r="C42" s="212">
        <v>0</v>
      </c>
      <c r="D42" s="212">
        <v>0</v>
      </c>
      <c r="E42" s="220">
        <f t="shared" si="6"/>
        <v>0</v>
      </c>
      <c r="F42" s="214"/>
      <c r="G42" s="214"/>
      <c r="H42" s="214"/>
      <c r="I42" s="123">
        <f t="shared" si="7"/>
        <v>0</v>
      </c>
      <c r="N42" s="469" t="s">
        <v>55</v>
      </c>
      <c r="O42" s="469"/>
      <c r="P42" s="470">
        <f t="shared" si="8"/>
        <v>0</v>
      </c>
      <c r="Q42" s="470"/>
      <c r="R42" s="470"/>
      <c r="S42" s="470"/>
      <c r="T42" s="470"/>
      <c r="U42" s="127">
        <f t="shared" si="9"/>
        <v>0</v>
      </c>
    </row>
    <row r="43" spans="1:21" hidden="1" x14ac:dyDescent="0.25">
      <c r="A43" s="64"/>
      <c r="B43" s="137" t="s">
        <v>164</v>
      </c>
      <c r="C43" s="126">
        <f>SUM(C37:C42)</f>
        <v>0</v>
      </c>
      <c r="D43" s="126">
        <f>SUM(D37:D42)</f>
        <v>0</v>
      </c>
      <c r="E43" s="126">
        <f>SUM(E37:E42)</f>
        <v>0</v>
      </c>
      <c r="F43" s="34"/>
      <c r="G43" s="138"/>
      <c r="H43" s="139" t="s">
        <v>166</v>
      </c>
      <c r="I43" s="126">
        <f>SUM(I37:I42)</f>
        <v>0</v>
      </c>
      <c r="N43" s="520" t="s">
        <v>57</v>
      </c>
      <c r="O43" s="520"/>
      <c r="P43" s="520"/>
      <c r="Q43" s="520"/>
      <c r="R43" s="36">
        <f>SUM(P37:R42)</f>
        <v>0</v>
      </c>
      <c r="S43" s="521" t="s">
        <v>68</v>
      </c>
      <c r="T43" s="521"/>
      <c r="U43" s="132">
        <f>SUM(U37:U42)</f>
        <v>0</v>
      </c>
    </row>
    <row r="44" spans="1:21" ht="16.5" hidden="1" thickBot="1" x14ac:dyDescent="0.3">
      <c r="A44" s="64"/>
      <c r="B44" s="137"/>
      <c r="C44" s="130"/>
      <c r="D44" s="130"/>
      <c r="E44" s="150"/>
      <c r="F44" s="34"/>
      <c r="G44" s="138"/>
      <c r="H44" s="139"/>
      <c r="I44" s="130"/>
      <c r="N44" s="35"/>
      <c r="O44" s="35"/>
      <c r="P44" s="35"/>
      <c r="Q44" s="35"/>
      <c r="R44" s="36"/>
      <c r="S44" s="32"/>
      <c r="T44" s="32"/>
      <c r="U44" s="132"/>
    </row>
    <row r="45" spans="1:21" ht="16.5" hidden="1" thickBot="1" x14ac:dyDescent="0.3">
      <c r="A45" s="64"/>
      <c r="B45" s="137" t="s">
        <v>165</v>
      </c>
      <c r="C45" s="64"/>
      <c r="D45" s="64"/>
      <c r="E45" s="215">
        <f>H29+E43</f>
        <v>970.97710000000006</v>
      </c>
      <c r="F45" s="37"/>
      <c r="G45" s="138"/>
      <c r="H45" s="139" t="s">
        <v>167</v>
      </c>
      <c r="I45" s="123">
        <f>SUM(I43,I29)</f>
        <v>4162556.4400000004</v>
      </c>
      <c r="N45" s="520" t="s">
        <v>58</v>
      </c>
      <c r="O45" s="520"/>
      <c r="P45" s="520"/>
      <c r="Q45" s="520"/>
      <c r="R45" s="38">
        <f>R43+T29</f>
        <v>254.47</v>
      </c>
      <c r="S45" s="521" t="s">
        <v>56</v>
      </c>
      <c r="T45" s="521"/>
      <c r="U45" s="140">
        <f>SUM(U43,U29)</f>
        <v>1090906</v>
      </c>
    </row>
    <row r="46" spans="1:21" x14ac:dyDescent="0.25">
      <c r="A46" s="28"/>
      <c r="B46" s="28"/>
      <c r="C46" s="28"/>
      <c r="D46" s="28"/>
      <c r="E46" s="28"/>
      <c r="F46" s="37"/>
      <c r="G46" s="141"/>
      <c r="H46" s="141"/>
      <c r="I46" s="130"/>
      <c r="N46" s="35"/>
      <c r="O46" s="35"/>
      <c r="P46" s="35"/>
      <c r="Q46" s="35"/>
      <c r="R46" s="38"/>
      <c r="S46" s="32"/>
      <c r="T46" s="32"/>
      <c r="U46" s="132"/>
    </row>
    <row r="47" spans="1:21" x14ac:dyDescent="0.25">
      <c r="A47" s="28"/>
      <c r="B47" s="28"/>
      <c r="C47" s="28"/>
      <c r="D47" s="28"/>
      <c r="E47" s="28"/>
      <c r="F47" s="37"/>
      <c r="G47" s="141"/>
      <c r="H47" s="141"/>
      <c r="I47" s="130"/>
      <c r="N47" s="35"/>
      <c r="O47" s="35"/>
      <c r="P47" s="35"/>
      <c r="Q47" s="35"/>
      <c r="R47" s="38"/>
      <c r="S47" s="32"/>
      <c r="T47" s="32"/>
      <c r="U47" s="132"/>
    </row>
    <row r="48" spans="1:21" x14ac:dyDescent="0.25">
      <c r="A48" s="28"/>
      <c r="B48" s="28"/>
      <c r="C48" s="117" t="s">
        <v>162</v>
      </c>
      <c r="D48" s="117" t="s">
        <v>163</v>
      </c>
      <c r="E48" s="118" t="s">
        <v>8</v>
      </c>
      <c r="F48" s="142" t="s">
        <v>168</v>
      </c>
      <c r="G48" s="143" t="s">
        <v>170</v>
      </c>
      <c r="H48" s="144" t="s">
        <v>171</v>
      </c>
      <c r="I48" s="130"/>
      <c r="N48" s="35"/>
      <c r="O48" s="35"/>
      <c r="P48" s="35"/>
      <c r="Q48" s="35"/>
      <c r="R48" s="38"/>
      <c r="S48" s="32"/>
      <c r="T48" s="32"/>
      <c r="U48" s="132"/>
    </row>
    <row r="49" spans="1:21" x14ac:dyDescent="0.25">
      <c r="A49" s="39" t="s">
        <v>103</v>
      </c>
      <c r="B49" s="39"/>
      <c r="C49" s="119" t="s">
        <v>2</v>
      </c>
      <c r="D49" s="119" t="s">
        <v>2</v>
      </c>
      <c r="E49" s="119" t="s">
        <v>2</v>
      </c>
      <c r="F49" s="121" t="s">
        <v>169</v>
      </c>
      <c r="G49" s="77" t="s">
        <v>169</v>
      </c>
      <c r="H49" s="145" t="s">
        <v>172</v>
      </c>
      <c r="I49" s="39"/>
      <c r="N49" s="469" t="s">
        <v>103</v>
      </c>
      <c r="O49" s="469"/>
      <c r="P49" s="514" t="s">
        <v>2</v>
      </c>
      <c r="Q49" s="514"/>
      <c r="R49" s="40" t="s">
        <v>25</v>
      </c>
      <c r="S49" s="78" t="s">
        <v>26</v>
      </c>
      <c r="T49" s="146" t="s">
        <v>27</v>
      </c>
      <c r="U49" s="40"/>
    </row>
    <row r="50" spans="1:21" x14ac:dyDescent="0.25">
      <c r="A50" s="515" t="s">
        <v>127</v>
      </c>
      <c r="B50" s="515"/>
      <c r="C50" s="206">
        <v>0</v>
      </c>
      <c r="D50" s="206">
        <v>0</v>
      </c>
      <c r="E50" s="159">
        <f>IF(D$59=0,C50*2,C50+D50)</f>
        <v>0</v>
      </c>
      <c r="F50" s="41" t="s">
        <v>21</v>
      </c>
      <c r="G50" s="54">
        <v>251</v>
      </c>
      <c r="H50" s="328">
        <f>'0054'!H50</f>
        <v>1047</v>
      </c>
      <c r="I50" s="130">
        <f>ROUND(E50*H50,2)</f>
        <v>0</v>
      </c>
      <c r="N50" s="517" t="s">
        <v>28</v>
      </c>
      <c r="O50" s="517"/>
      <c r="P50" s="518"/>
      <c r="Q50" s="518"/>
      <c r="R50" s="43" t="s">
        <v>21</v>
      </c>
      <c r="S50" s="44">
        <v>251</v>
      </c>
      <c r="T50" s="148">
        <f>H50</f>
        <v>1047</v>
      </c>
      <c r="U50" s="149">
        <f>ROUND(P50*T50,0)</f>
        <v>0</v>
      </c>
    </row>
    <row r="51" spans="1:21" x14ac:dyDescent="0.25">
      <c r="A51" s="516"/>
      <c r="B51" s="516"/>
      <c r="C51" s="206">
        <v>0</v>
      </c>
      <c r="D51" s="206">
        <v>0</v>
      </c>
      <c r="E51" s="159">
        <f t="shared" ref="E51:E58" si="10">IF(D$59=0,C51*2,C51+D51)</f>
        <v>0</v>
      </c>
      <c r="F51" s="54" t="s">
        <v>21</v>
      </c>
      <c r="G51" s="54">
        <v>252</v>
      </c>
      <c r="H51" s="328">
        <f>'0054'!H51</f>
        <v>3380</v>
      </c>
      <c r="I51" s="130">
        <f t="shared" ref="I51:I58" si="11">ROUND(E51*H51,2)</f>
        <v>0</v>
      </c>
      <c r="N51" s="517"/>
      <c r="O51" s="517"/>
      <c r="P51" s="511"/>
      <c r="Q51" s="511"/>
      <c r="R51" s="44" t="s">
        <v>21</v>
      </c>
      <c r="S51" s="44">
        <v>252</v>
      </c>
      <c r="T51" s="148">
        <f t="shared" ref="T51:T58" si="12">H51</f>
        <v>3380</v>
      </c>
      <c r="U51" s="149">
        <f t="shared" ref="U51:U58" si="13">ROUND(P51*T51,0)</f>
        <v>0</v>
      </c>
    </row>
    <row r="52" spans="1:21" x14ac:dyDescent="0.25">
      <c r="A52" s="516"/>
      <c r="B52" s="516"/>
      <c r="C52" s="206">
        <v>8.5</v>
      </c>
      <c r="D52" s="206">
        <v>5.01</v>
      </c>
      <c r="E52" s="159">
        <f t="shared" si="10"/>
        <v>13.51</v>
      </c>
      <c r="F52" s="54" t="s">
        <v>21</v>
      </c>
      <c r="G52" s="54">
        <v>253</v>
      </c>
      <c r="H52" s="328">
        <f>'0054'!H52</f>
        <v>6896</v>
      </c>
      <c r="I52" s="130">
        <f t="shared" si="11"/>
        <v>93164.96</v>
      </c>
      <c r="N52" s="517"/>
      <c r="O52" s="517"/>
      <c r="P52" s="511"/>
      <c r="Q52" s="511"/>
      <c r="R52" s="44" t="s">
        <v>21</v>
      </c>
      <c r="S52" s="44">
        <v>253</v>
      </c>
      <c r="T52" s="148">
        <f t="shared" si="12"/>
        <v>6896</v>
      </c>
      <c r="U52" s="149">
        <f t="shared" si="13"/>
        <v>0</v>
      </c>
    </row>
    <row r="53" spans="1:21" x14ac:dyDescent="0.25">
      <c r="A53" s="516"/>
      <c r="B53" s="516"/>
      <c r="C53" s="206">
        <v>0</v>
      </c>
      <c r="D53" s="206">
        <v>0</v>
      </c>
      <c r="E53" s="159">
        <f t="shared" si="10"/>
        <v>0</v>
      </c>
      <c r="F53" s="153" t="s">
        <v>14</v>
      </c>
      <c r="G53" s="54">
        <v>251</v>
      </c>
      <c r="H53" s="328">
        <f>'0054'!H53</f>
        <v>1173</v>
      </c>
      <c r="I53" s="130">
        <f t="shared" si="11"/>
        <v>0</v>
      </c>
      <c r="N53" s="517"/>
      <c r="O53" s="517"/>
      <c r="P53" s="511"/>
      <c r="Q53" s="511"/>
      <c r="R53" s="46" t="s">
        <v>14</v>
      </c>
      <c r="S53" s="44">
        <v>251</v>
      </c>
      <c r="T53" s="148">
        <f t="shared" si="12"/>
        <v>1173</v>
      </c>
      <c r="U53" s="149">
        <f t="shared" si="13"/>
        <v>0</v>
      </c>
    </row>
    <row r="54" spans="1:21" x14ac:dyDescent="0.25">
      <c r="A54" s="516"/>
      <c r="B54" s="516"/>
      <c r="C54" s="206">
        <v>0</v>
      </c>
      <c r="D54" s="206">
        <v>0.51</v>
      </c>
      <c r="E54" s="159">
        <f t="shared" si="10"/>
        <v>0.51</v>
      </c>
      <c r="F54" s="153" t="s">
        <v>14</v>
      </c>
      <c r="G54" s="54">
        <v>252</v>
      </c>
      <c r="H54" s="328">
        <f>'0054'!H54</f>
        <v>3506</v>
      </c>
      <c r="I54" s="130">
        <f t="shared" si="11"/>
        <v>1788.06</v>
      </c>
      <c r="N54" s="517"/>
      <c r="O54" s="517"/>
      <c r="P54" s="511"/>
      <c r="Q54" s="511"/>
      <c r="R54" s="46" t="s">
        <v>14</v>
      </c>
      <c r="S54" s="44">
        <v>252</v>
      </c>
      <c r="T54" s="148">
        <f t="shared" si="12"/>
        <v>3506</v>
      </c>
      <c r="U54" s="149">
        <f t="shared" si="13"/>
        <v>0</v>
      </c>
    </row>
    <row r="55" spans="1:21" x14ac:dyDescent="0.25">
      <c r="A55" s="516"/>
      <c r="B55" s="516"/>
      <c r="C55" s="206">
        <v>7</v>
      </c>
      <c r="D55" s="206">
        <v>6</v>
      </c>
      <c r="E55" s="159">
        <f t="shared" si="10"/>
        <v>13</v>
      </c>
      <c r="F55" s="153" t="s">
        <v>14</v>
      </c>
      <c r="G55" s="54">
        <v>253</v>
      </c>
      <c r="H55" s="328">
        <f>'0054'!H55</f>
        <v>7023</v>
      </c>
      <c r="I55" s="130">
        <f t="shared" si="11"/>
        <v>91299</v>
      </c>
      <c r="N55" s="517"/>
      <c r="O55" s="517"/>
      <c r="P55" s="511"/>
      <c r="Q55" s="511"/>
      <c r="R55" s="46" t="s">
        <v>14</v>
      </c>
      <c r="S55" s="44">
        <v>253</v>
      </c>
      <c r="T55" s="148">
        <f t="shared" si="12"/>
        <v>7023</v>
      </c>
      <c r="U55" s="149">
        <f t="shared" si="13"/>
        <v>0</v>
      </c>
    </row>
    <row r="56" spans="1:21" x14ac:dyDescent="0.25">
      <c r="A56" s="516"/>
      <c r="B56" s="516"/>
      <c r="C56" s="206">
        <v>0</v>
      </c>
      <c r="D56" s="206">
        <v>0</v>
      </c>
      <c r="E56" s="159">
        <f t="shared" si="10"/>
        <v>0</v>
      </c>
      <c r="F56" s="153" t="s">
        <v>15</v>
      </c>
      <c r="G56" s="54">
        <v>251</v>
      </c>
      <c r="H56" s="328">
        <f>'0054'!H56</f>
        <v>835</v>
      </c>
      <c r="I56" s="130">
        <f t="shared" si="11"/>
        <v>0</v>
      </c>
      <c r="N56" s="517"/>
      <c r="O56" s="517"/>
      <c r="P56" s="511"/>
      <c r="Q56" s="511"/>
      <c r="R56" s="46" t="s">
        <v>15</v>
      </c>
      <c r="S56" s="44">
        <v>251</v>
      </c>
      <c r="T56" s="148">
        <f t="shared" si="12"/>
        <v>835</v>
      </c>
      <c r="U56" s="149">
        <f t="shared" si="13"/>
        <v>0</v>
      </c>
    </row>
    <row r="57" spans="1:21" x14ac:dyDescent="0.25">
      <c r="A57" s="516"/>
      <c r="B57" s="516"/>
      <c r="C57" s="206">
        <v>0</v>
      </c>
      <c r="D57" s="206">
        <v>0</v>
      </c>
      <c r="E57" s="159">
        <f t="shared" si="10"/>
        <v>0</v>
      </c>
      <c r="F57" s="153" t="s">
        <v>15</v>
      </c>
      <c r="G57" s="54">
        <v>252</v>
      </c>
      <c r="H57" s="328">
        <f>'0054'!H57</f>
        <v>3168</v>
      </c>
      <c r="I57" s="130">
        <f t="shared" si="11"/>
        <v>0</v>
      </c>
      <c r="N57" s="517"/>
      <c r="O57" s="517"/>
      <c r="P57" s="511"/>
      <c r="Q57" s="511"/>
      <c r="R57" s="46" t="s">
        <v>15</v>
      </c>
      <c r="S57" s="44">
        <v>252</v>
      </c>
      <c r="T57" s="148">
        <f t="shared" si="12"/>
        <v>3168</v>
      </c>
      <c r="U57" s="149">
        <f t="shared" si="13"/>
        <v>0</v>
      </c>
    </row>
    <row r="58" spans="1:21" ht="16.5" thickBot="1" x14ac:dyDescent="0.3">
      <c r="A58" s="516"/>
      <c r="B58" s="516"/>
      <c r="C58" s="206">
        <v>1.04</v>
      </c>
      <c r="D58" s="206">
        <v>0.5</v>
      </c>
      <c r="E58" s="159">
        <f t="shared" si="10"/>
        <v>1.54</v>
      </c>
      <c r="F58" s="153" t="s">
        <v>15</v>
      </c>
      <c r="G58" s="54">
        <v>253</v>
      </c>
      <c r="H58" s="328">
        <f>'0054'!H58</f>
        <v>6685</v>
      </c>
      <c r="I58" s="130">
        <f t="shared" si="11"/>
        <v>10294.9</v>
      </c>
      <c r="N58" s="517"/>
      <c r="O58" s="517"/>
      <c r="P58" s="512"/>
      <c r="Q58" s="512"/>
      <c r="R58" s="46" t="s">
        <v>15</v>
      </c>
      <c r="S58" s="44">
        <v>253</v>
      </c>
      <c r="T58" s="148">
        <f t="shared" si="12"/>
        <v>6685</v>
      </c>
      <c r="U58" s="151">
        <f t="shared" si="13"/>
        <v>0</v>
      </c>
    </row>
    <row r="59" spans="1:21" ht="16.5" thickBot="1" x14ac:dyDescent="0.3">
      <c r="A59" s="465" t="s">
        <v>16</v>
      </c>
      <c r="B59" s="465"/>
      <c r="C59" s="126">
        <f>SUM(C50:C58)</f>
        <v>16.54</v>
      </c>
      <c r="D59" s="126">
        <f>SUM(D50:D58)</f>
        <v>12.02</v>
      </c>
      <c r="E59" s="126">
        <f>SUM(E50:E58)</f>
        <v>28.56</v>
      </c>
      <c r="F59" s="465" t="s">
        <v>81</v>
      </c>
      <c r="G59" s="465"/>
      <c r="H59" s="465"/>
      <c r="I59" s="126">
        <f>SUM(I50:I58)</f>
        <v>196546.92</v>
      </c>
      <c r="N59" s="464" t="s">
        <v>16</v>
      </c>
      <c r="O59" s="464"/>
      <c r="P59" s="513">
        <f>SUM(P50:P58)</f>
        <v>0</v>
      </c>
      <c r="Q59" s="513"/>
      <c r="R59" s="464" t="s">
        <v>81</v>
      </c>
      <c r="S59" s="464"/>
      <c r="T59" s="464"/>
      <c r="U59" s="140">
        <f>SUM(U50:U58)</f>
        <v>0</v>
      </c>
    </row>
    <row r="60" spans="1:21" x14ac:dyDescent="0.25">
      <c r="A60" s="481"/>
      <c r="B60" s="481"/>
      <c r="C60" s="481"/>
      <c r="D60" s="481"/>
      <c r="E60" s="481"/>
      <c r="F60" s="481"/>
      <c r="G60" s="481"/>
      <c r="H60" s="481"/>
      <c r="I60" s="481"/>
      <c r="N60" s="471"/>
      <c r="O60" s="471"/>
      <c r="P60" s="471"/>
      <c r="Q60" s="471"/>
      <c r="R60" s="471"/>
      <c r="S60" s="471"/>
      <c r="T60" s="471"/>
      <c r="U60" s="471"/>
    </row>
    <row r="61" spans="1:21" x14ac:dyDescent="0.25">
      <c r="A61" s="509" t="s">
        <v>175</v>
      </c>
      <c r="B61" s="458"/>
      <c r="C61" s="458"/>
      <c r="D61" s="458"/>
      <c r="E61" s="458"/>
      <c r="F61" s="458"/>
      <c r="G61" s="458"/>
      <c r="H61" s="458"/>
      <c r="I61" s="458"/>
      <c r="N61" s="461" t="s">
        <v>104</v>
      </c>
      <c r="O61" s="461"/>
      <c r="P61" s="461"/>
      <c r="Q61" s="461"/>
      <c r="R61" s="461"/>
      <c r="S61" s="461"/>
      <c r="T61" s="461"/>
      <c r="U61" s="461"/>
    </row>
    <row r="62" spans="1:21" x14ac:dyDescent="0.25">
      <c r="A62" s="509" t="s">
        <v>177</v>
      </c>
      <c r="B62" s="458"/>
      <c r="C62" s="152">
        <f>E29</f>
        <v>254.47</v>
      </c>
      <c r="D62" s="576" t="s">
        <v>174</v>
      </c>
      <c r="E62" s="576"/>
      <c r="F62" s="576"/>
      <c r="G62" s="576"/>
      <c r="H62" s="331">
        <f>'0054'!H62</f>
        <v>186422.85</v>
      </c>
      <c r="I62" s="155"/>
      <c r="N62" s="510" t="s">
        <v>173</v>
      </c>
      <c r="O62" s="461"/>
      <c r="P62" s="47">
        <f>P29</f>
        <v>254.47</v>
      </c>
      <c r="Q62" s="507" t="s">
        <v>83</v>
      </c>
      <c r="R62" s="507"/>
      <c r="S62" s="507"/>
      <c r="T62" s="508">
        <f>H62</f>
        <v>186422.85</v>
      </c>
      <c r="U62" s="508"/>
    </row>
    <row r="63" spans="1:21" x14ac:dyDescent="0.25">
      <c r="B63" s="91"/>
      <c r="G63" s="48" t="s">
        <v>13</v>
      </c>
      <c r="H63" s="156">
        <f>ROUND(C62/H62,6)</f>
        <v>1.3649999999999999E-3</v>
      </c>
      <c r="I63" s="157"/>
      <c r="N63" s="461" t="s">
        <v>19</v>
      </c>
      <c r="O63" s="461"/>
      <c r="P63" s="461"/>
      <c r="Q63" s="461"/>
      <c r="R63" s="461"/>
      <c r="S63" s="461"/>
      <c r="T63" s="505">
        <f>ROUND(P62/T62,6)</f>
        <v>1.3649999999999999E-3</v>
      </c>
      <c r="U63" s="505"/>
    </row>
    <row r="64" spans="1:21" x14ac:dyDescent="0.25">
      <c r="A64" s="509" t="s">
        <v>176</v>
      </c>
      <c r="B64" s="458"/>
      <c r="C64" s="458"/>
      <c r="D64" s="458"/>
      <c r="E64" s="458"/>
      <c r="F64" s="458"/>
      <c r="G64" s="458"/>
      <c r="H64" s="458"/>
      <c r="I64" s="458"/>
      <c r="N64" s="461" t="s">
        <v>105</v>
      </c>
      <c r="O64" s="461"/>
      <c r="P64" s="461"/>
      <c r="Q64" s="461"/>
      <c r="R64" s="461"/>
      <c r="S64" s="461"/>
      <c r="T64" s="461"/>
      <c r="U64" s="461"/>
    </row>
    <row r="65" spans="1:21" x14ac:dyDescent="0.25">
      <c r="A65" s="509" t="s">
        <v>178</v>
      </c>
      <c r="B65" s="458"/>
      <c r="C65" s="152">
        <f>E45</f>
        <v>970.97710000000006</v>
      </c>
      <c r="D65" s="576" t="s">
        <v>179</v>
      </c>
      <c r="E65" s="576"/>
      <c r="F65" s="576"/>
      <c r="G65" s="576"/>
      <c r="H65" s="220">
        <f>'0054'!H65</f>
        <v>204954.58</v>
      </c>
      <c r="I65" s="159"/>
      <c r="N65" s="461" t="s">
        <v>85</v>
      </c>
      <c r="O65" s="461"/>
      <c r="P65" s="49">
        <f>R45</f>
        <v>254.47</v>
      </c>
      <c r="Q65" s="507" t="s">
        <v>84</v>
      </c>
      <c r="R65" s="507"/>
      <c r="S65" s="507"/>
      <c r="T65" s="508">
        <f>H65</f>
        <v>204954.58</v>
      </c>
      <c r="U65" s="508"/>
    </row>
    <row r="66" spans="1:21" s="39" customFormat="1" x14ac:dyDescent="0.25">
      <c r="A66" s="160"/>
      <c r="G66" s="50" t="s">
        <v>13</v>
      </c>
      <c r="H66" s="161">
        <f>ROUND(C65/H65,6)</f>
        <v>4.738E-3</v>
      </c>
      <c r="I66" s="161"/>
      <c r="N66" s="469" t="s">
        <v>20</v>
      </c>
      <c r="O66" s="469"/>
      <c r="P66" s="469"/>
      <c r="Q66" s="469"/>
      <c r="R66" s="469"/>
      <c r="S66" s="469"/>
      <c r="T66" s="503">
        <f>ROUND(P65/T65,6)</f>
        <v>1.242E-3</v>
      </c>
      <c r="U66" s="503"/>
    </row>
    <row r="67" spans="1:21" s="64" customFormat="1" x14ac:dyDescent="0.25">
      <c r="A67" s="136"/>
      <c r="G67" s="48"/>
      <c r="H67" s="162"/>
      <c r="I67" s="162"/>
      <c r="N67" s="163"/>
      <c r="O67" s="163"/>
      <c r="P67" s="163"/>
      <c r="Q67" s="163"/>
      <c r="R67" s="164"/>
      <c r="S67" s="163"/>
      <c r="T67" s="165"/>
      <c r="U67" s="166"/>
    </row>
    <row r="68" spans="1:21" x14ac:dyDescent="0.25">
      <c r="A68" s="458" t="s">
        <v>100</v>
      </c>
      <c r="B68" s="458"/>
      <c r="C68" s="458"/>
      <c r="D68" s="91"/>
      <c r="E68" s="74" t="s">
        <v>3</v>
      </c>
      <c r="F68" s="174">
        <f>'0054'!F68</f>
        <v>35355377</v>
      </c>
      <c r="G68" s="41" t="s">
        <v>6</v>
      </c>
      <c r="H68" s="167">
        <f>H63</f>
        <v>1.3649999999999999E-3</v>
      </c>
      <c r="I68" s="130">
        <f>ROUND(F68*H68,2)</f>
        <v>48260.09</v>
      </c>
      <c r="N68" s="461" t="s">
        <v>100</v>
      </c>
      <c r="O68" s="461"/>
      <c r="P68" s="461"/>
      <c r="Q68" s="52" t="s">
        <v>3</v>
      </c>
      <c r="R68" s="168">
        <f>F68</f>
        <v>35355377</v>
      </c>
      <c r="S68" s="43" t="s">
        <v>6</v>
      </c>
      <c r="T68" s="169">
        <f>T63</f>
        <v>1.3649999999999999E-3</v>
      </c>
      <c r="U68" s="125">
        <f>ROUND(R68*T68,0)</f>
        <v>48260</v>
      </c>
    </row>
    <row r="69" spans="1:21" x14ac:dyDescent="0.25">
      <c r="A69" s="571" t="s">
        <v>119</v>
      </c>
      <c r="B69" s="458"/>
      <c r="C69" s="458"/>
      <c r="D69" s="91"/>
      <c r="E69" s="74"/>
      <c r="F69" s="174"/>
      <c r="G69" s="41"/>
      <c r="H69" s="167"/>
      <c r="I69" s="130"/>
      <c r="N69" s="461" t="s">
        <v>99</v>
      </c>
      <c r="O69" s="461"/>
      <c r="P69" s="461"/>
      <c r="Q69" s="170"/>
      <c r="R69" s="170"/>
      <c r="S69" s="170"/>
      <c r="T69" s="170"/>
      <c r="U69" s="170"/>
    </row>
    <row r="70" spans="1:21" x14ac:dyDescent="0.25">
      <c r="A70" s="570" t="s">
        <v>180</v>
      </c>
      <c r="B70" s="458"/>
      <c r="C70" s="458"/>
      <c r="D70" s="91"/>
      <c r="E70" s="74" t="s">
        <v>3</v>
      </c>
      <c r="F70" s="174">
        <f>'0054'!F70</f>
        <v>0</v>
      </c>
      <c r="G70" s="41" t="s">
        <v>6</v>
      </c>
      <c r="H70" s="167">
        <f>H63</f>
        <v>1.3649999999999999E-3</v>
      </c>
      <c r="I70" s="130">
        <f>ROUND(F70*H70,2)</f>
        <v>0</v>
      </c>
      <c r="N70" s="53"/>
      <c r="O70" s="53"/>
      <c r="P70" s="53"/>
      <c r="Q70" s="52" t="s">
        <v>3</v>
      </c>
      <c r="R70" s="168">
        <f>F70</f>
        <v>0</v>
      </c>
      <c r="S70" s="43" t="s">
        <v>6</v>
      </c>
      <c r="T70" s="169">
        <f>T63</f>
        <v>1.3649999999999999E-3</v>
      </c>
      <c r="U70" s="125">
        <f>ROUND(R70*T70,0)</f>
        <v>0</v>
      </c>
    </row>
    <row r="71" spans="1:21" x14ac:dyDescent="0.25">
      <c r="A71" s="458" t="s">
        <v>98</v>
      </c>
      <c r="B71" s="458"/>
      <c r="C71" s="458"/>
      <c r="D71" s="91"/>
      <c r="E71" s="74" t="s">
        <v>128</v>
      </c>
      <c r="F71" s="174">
        <f>'0054'!F71</f>
        <v>3088857</v>
      </c>
      <c r="G71" s="41" t="s">
        <v>6</v>
      </c>
      <c r="H71" s="167">
        <f>H63</f>
        <v>1.3649999999999999E-3</v>
      </c>
      <c r="I71" s="130">
        <f>ROUND(F71*H71,2)</f>
        <v>4216.29</v>
      </c>
      <c r="N71" s="461" t="s">
        <v>98</v>
      </c>
      <c r="O71" s="461"/>
      <c r="P71" s="461"/>
      <c r="Q71" s="52" t="s">
        <v>86</v>
      </c>
      <c r="R71" s="168">
        <f>F71</f>
        <v>3088857</v>
      </c>
      <c r="S71" s="43" t="s">
        <v>6</v>
      </c>
      <c r="T71" s="169">
        <f>T63</f>
        <v>1.3649999999999999E-3</v>
      </c>
      <c r="U71" s="125">
        <f>ROUND(R71*T71,0)</f>
        <v>4216</v>
      </c>
    </row>
    <row r="72" spans="1:21" x14ac:dyDescent="0.25">
      <c r="A72" s="458" t="s">
        <v>97</v>
      </c>
      <c r="B72" s="458"/>
      <c r="C72" s="458"/>
      <c r="D72" s="91"/>
      <c r="E72" s="74" t="s">
        <v>3</v>
      </c>
      <c r="F72" s="174">
        <f>'0054'!F72</f>
        <v>4226978</v>
      </c>
      <c r="G72" s="41" t="s">
        <v>6</v>
      </c>
      <c r="H72" s="167">
        <f>H63</f>
        <v>1.3649999999999999E-3</v>
      </c>
      <c r="I72" s="130">
        <f>ROUND(F72*H72,2)</f>
        <v>5769.82</v>
      </c>
      <c r="N72" s="461" t="s">
        <v>97</v>
      </c>
      <c r="O72" s="461"/>
      <c r="P72" s="461"/>
      <c r="Q72" s="52" t="s">
        <v>3</v>
      </c>
      <c r="R72" s="168">
        <f>F72</f>
        <v>4226978</v>
      </c>
      <c r="S72" s="43" t="s">
        <v>6</v>
      </c>
      <c r="T72" s="169">
        <f>T63</f>
        <v>1.3649999999999999E-3</v>
      </c>
      <c r="U72" s="125">
        <f>ROUND(R72*T72,0)</f>
        <v>5770</v>
      </c>
    </row>
    <row r="73" spans="1:21" x14ac:dyDescent="0.25">
      <c r="A73" s="458" t="s">
        <v>96</v>
      </c>
      <c r="B73" s="458"/>
      <c r="C73" s="458"/>
      <c r="D73" s="91"/>
      <c r="E73" s="74" t="s">
        <v>3</v>
      </c>
      <c r="F73" s="174">
        <f>'0054'!F73</f>
        <v>14485979</v>
      </c>
      <c r="G73" s="41" t="s">
        <v>6</v>
      </c>
      <c r="H73" s="167">
        <f>H63</f>
        <v>1.3649999999999999E-3</v>
      </c>
      <c r="I73" s="130">
        <f>ROUND(F73*H73,2)</f>
        <v>19773.36</v>
      </c>
      <c r="N73" s="461" t="s">
        <v>96</v>
      </c>
      <c r="O73" s="461"/>
      <c r="P73" s="461"/>
      <c r="Q73" s="52" t="s">
        <v>3</v>
      </c>
      <c r="R73" s="171">
        <f>F73</f>
        <v>14485979</v>
      </c>
      <c r="S73" s="43" t="s">
        <v>6</v>
      </c>
      <c r="T73" s="169">
        <f>T63</f>
        <v>1.3649999999999999E-3</v>
      </c>
      <c r="U73" s="125">
        <f>ROUND(R73*T73,0)</f>
        <v>19773</v>
      </c>
    </row>
    <row r="74" spans="1:21" x14ac:dyDescent="0.25">
      <c r="A74" s="375" t="s">
        <v>129</v>
      </c>
      <c r="D74" s="91"/>
      <c r="E74" s="54" t="s">
        <v>130</v>
      </c>
      <c r="F74" s="496"/>
      <c r="G74" s="496"/>
      <c r="H74" s="496"/>
      <c r="I74" s="130">
        <v>0</v>
      </c>
      <c r="N74" s="461" t="s">
        <v>156</v>
      </c>
      <c r="O74" s="461"/>
      <c r="P74" s="461"/>
      <c r="Q74" s="461"/>
      <c r="R74" s="461"/>
      <c r="S74" s="461"/>
      <c r="T74" s="461"/>
      <c r="U74" s="125">
        <f>IF($H$115=1,I74,0)</f>
        <v>0</v>
      </c>
    </row>
    <row r="75" spans="1:21" x14ac:dyDescent="0.25">
      <c r="A75" s="376" t="s">
        <v>181</v>
      </c>
      <c r="I75" s="130"/>
      <c r="N75" s="461" t="s">
        <v>44</v>
      </c>
      <c r="O75" s="461"/>
      <c r="P75" s="461"/>
      <c r="Q75" s="461"/>
      <c r="R75" s="461"/>
      <c r="S75" s="461"/>
      <c r="T75" s="461"/>
      <c r="U75" s="125">
        <f>IF($H$115=1,I75,0)</f>
        <v>0</v>
      </c>
    </row>
    <row r="76" spans="1:21" x14ac:dyDescent="0.25">
      <c r="A76" s="90" t="s">
        <v>134</v>
      </c>
      <c r="B76" s="91"/>
      <c r="C76" s="91"/>
      <c r="D76" s="91"/>
      <c r="E76" s="91"/>
      <c r="F76" s="91"/>
      <c r="G76" s="91"/>
      <c r="H76" s="91"/>
      <c r="I76" s="172"/>
      <c r="N76" s="173" t="s">
        <v>45</v>
      </c>
      <c r="O76" s="53"/>
      <c r="P76" s="53"/>
      <c r="Q76" s="53"/>
      <c r="R76" s="53"/>
      <c r="S76" s="53"/>
      <c r="T76" s="53"/>
      <c r="U76" s="132"/>
    </row>
    <row r="77" spans="1:21" x14ac:dyDescent="0.25">
      <c r="A77" s="509" t="s">
        <v>182</v>
      </c>
      <c r="B77" s="458"/>
      <c r="C77" s="458"/>
      <c r="D77" s="91"/>
      <c r="E77" s="74" t="s">
        <v>4</v>
      </c>
      <c r="F77" s="174">
        <f>'0054'!F77</f>
        <v>0</v>
      </c>
      <c r="G77" s="41" t="s">
        <v>6</v>
      </c>
      <c r="H77" s="167">
        <f>H66</f>
        <v>4.738E-3</v>
      </c>
      <c r="I77" s="130">
        <f>ROUND(F77*H77,2)</f>
        <v>0</v>
      </c>
      <c r="N77" s="461" t="s">
        <v>101</v>
      </c>
      <c r="O77" s="461"/>
      <c r="P77" s="461"/>
      <c r="Q77" s="52" t="s">
        <v>4</v>
      </c>
      <c r="R77" s="171">
        <f>F77</f>
        <v>0</v>
      </c>
      <c r="S77" s="43" t="s">
        <v>6</v>
      </c>
      <c r="T77" s="169">
        <f>T66</f>
        <v>1.242E-3</v>
      </c>
      <c r="U77" s="125">
        <f>ROUND(R77*T77,0)</f>
        <v>0</v>
      </c>
    </row>
    <row r="78" spans="1:21" x14ac:dyDescent="0.25">
      <c r="A78" s="458" t="s">
        <v>67</v>
      </c>
      <c r="B78" s="458"/>
      <c r="C78" s="458"/>
      <c r="D78" s="91"/>
      <c r="E78" s="74" t="s">
        <v>4</v>
      </c>
      <c r="F78" s="174">
        <f>'0054'!F78</f>
        <v>0</v>
      </c>
      <c r="G78" s="41" t="s">
        <v>6</v>
      </c>
      <c r="H78" s="167">
        <f>H66</f>
        <v>4.738E-3</v>
      </c>
      <c r="I78" s="130">
        <f>ROUND(F78*H78,2)</f>
        <v>0</v>
      </c>
      <c r="N78" s="461" t="s">
        <v>67</v>
      </c>
      <c r="O78" s="461"/>
      <c r="P78" s="461"/>
      <c r="Q78" s="52" t="s">
        <v>4</v>
      </c>
      <c r="R78" s="171">
        <f>F78</f>
        <v>0</v>
      </c>
      <c r="S78" s="43" t="s">
        <v>6</v>
      </c>
      <c r="T78" s="169">
        <f>T66</f>
        <v>1.242E-3</v>
      </c>
      <c r="U78" s="125">
        <f>ROUND(R78*T78,0)</f>
        <v>0</v>
      </c>
    </row>
    <row r="79" spans="1:21" x14ac:dyDescent="0.25">
      <c r="A79" s="458" t="s">
        <v>88</v>
      </c>
      <c r="B79" s="458"/>
      <c r="C79" s="458"/>
      <c r="D79" s="91"/>
      <c r="E79" s="74" t="s">
        <v>4</v>
      </c>
      <c r="F79" s="174">
        <f>'0054'!F79</f>
        <v>118620773</v>
      </c>
      <c r="G79" s="41" t="s">
        <v>6</v>
      </c>
      <c r="H79" s="167">
        <f>H66</f>
        <v>4.738E-3</v>
      </c>
      <c r="I79" s="130">
        <f>ROUND(F79*H79,2)</f>
        <v>562025.22</v>
      </c>
      <c r="N79" s="461" t="s">
        <v>88</v>
      </c>
      <c r="O79" s="461"/>
      <c r="P79" s="461"/>
      <c r="Q79" s="52" t="s">
        <v>4</v>
      </c>
      <c r="R79" s="171">
        <f>F79</f>
        <v>118620773</v>
      </c>
      <c r="S79" s="43" t="s">
        <v>6</v>
      </c>
      <c r="T79" s="169">
        <f>T66</f>
        <v>1.242E-3</v>
      </c>
      <c r="U79" s="125">
        <f>ROUND(R79*T79,0)</f>
        <v>147327</v>
      </c>
    </row>
    <row r="80" spans="1:21" x14ac:dyDescent="0.25">
      <c r="A80" s="458" t="s">
        <v>89</v>
      </c>
      <c r="B80" s="458"/>
      <c r="C80" s="458"/>
      <c r="D80" s="91"/>
      <c r="E80" s="74" t="s">
        <v>4</v>
      </c>
      <c r="F80" s="174">
        <f>'0054'!F80</f>
        <v>-391991</v>
      </c>
      <c r="G80" s="41" t="s">
        <v>6</v>
      </c>
      <c r="H80" s="167">
        <f>H66</f>
        <v>4.738E-3</v>
      </c>
      <c r="I80" s="130">
        <f>ROUND(F80*H80,2)</f>
        <v>-1857.25</v>
      </c>
      <c r="N80" s="461" t="s">
        <v>89</v>
      </c>
      <c r="O80" s="461"/>
      <c r="P80" s="461"/>
      <c r="Q80" s="52" t="s">
        <v>4</v>
      </c>
      <c r="R80" s="168">
        <f>F80</f>
        <v>-391991</v>
      </c>
      <c r="S80" s="43" t="s">
        <v>6</v>
      </c>
      <c r="T80" s="169">
        <f>T66</f>
        <v>1.242E-3</v>
      </c>
      <c r="U80" s="125">
        <f>ROUND(R80*T80,0)</f>
        <v>-487</v>
      </c>
    </row>
    <row r="81" spans="1:21" x14ac:dyDescent="0.25">
      <c r="A81" s="458" t="s">
        <v>90</v>
      </c>
      <c r="B81" s="458"/>
      <c r="C81" s="458"/>
      <c r="D81" s="91"/>
      <c r="E81" s="74" t="s">
        <v>4</v>
      </c>
      <c r="F81" s="174">
        <f>'0054'!F81</f>
        <v>698197</v>
      </c>
      <c r="G81" s="41" t="s">
        <v>6</v>
      </c>
      <c r="H81" s="167">
        <f>H66</f>
        <v>4.738E-3</v>
      </c>
      <c r="I81" s="130">
        <f>ROUND(F81*H81,2)</f>
        <v>3308.06</v>
      </c>
      <c r="N81" s="461" t="s">
        <v>90</v>
      </c>
      <c r="O81" s="461"/>
      <c r="P81" s="461"/>
      <c r="Q81" s="52" t="s">
        <v>4</v>
      </c>
      <c r="R81" s="171">
        <f>F81</f>
        <v>698197</v>
      </c>
      <c r="S81" s="43" t="s">
        <v>6</v>
      </c>
      <c r="T81" s="169">
        <f>T66</f>
        <v>1.242E-3</v>
      </c>
      <c r="U81" s="125">
        <f>ROUND(R81*T81,0)</f>
        <v>867</v>
      </c>
    </row>
    <row r="82" spans="1:21" x14ac:dyDescent="0.25">
      <c r="B82" s="91"/>
      <c r="C82" s="91"/>
      <c r="D82" s="91"/>
      <c r="E82" s="74"/>
      <c r="F82" s="174"/>
      <c r="G82" s="41"/>
      <c r="H82" s="167"/>
      <c r="I82" s="130"/>
      <c r="N82" s="53"/>
      <c r="O82" s="53"/>
      <c r="P82" s="53"/>
      <c r="Q82" s="52"/>
      <c r="R82" s="175"/>
      <c r="S82" s="43"/>
      <c r="T82" s="169"/>
      <c r="U82" s="132"/>
    </row>
    <row r="83" spans="1:21" x14ac:dyDescent="0.25">
      <c r="A83" s="458" t="s">
        <v>112</v>
      </c>
      <c r="B83" s="458"/>
      <c r="C83" s="458"/>
      <c r="D83" s="458"/>
      <c r="E83" s="458"/>
      <c r="F83" s="458"/>
      <c r="G83" s="458"/>
      <c r="H83" s="458"/>
      <c r="I83" s="458"/>
      <c r="N83" s="461" t="s">
        <v>91</v>
      </c>
      <c r="O83" s="461"/>
      <c r="P83" s="461"/>
      <c r="Q83" s="461"/>
      <c r="R83" s="461"/>
      <c r="S83" s="461"/>
      <c r="T83" s="461"/>
      <c r="U83" s="461"/>
    </row>
    <row r="84" spans="1:21" x14ac:dyDescent="0.25">
      <c r="B84" s="91"/>
      <c r="C84" s="496" t="s">
        <v>77</v>
      </c>
      <c r="D84" s="496"/>
      <c r="E84" s="91"/>
      <c r="F84" s="153" t="s">
        <v>38</v>
      </c>
      <c r="G84" s="91"/>
      <c r="H84" s="91"/>
      <c r="I84" s="91"/>
      <c r="N84" s="53"/>
      <c r="O84" s="53"/>
      <c r="P84" s="53"/>
      <c r="Q84" s="53"/>
      <c r="R84" s="53"/>
      <c r="S84" s="53"/>
      <c r="T84" s="53"/>
      <c r="U84" s="53"/>
    </row>
    <row r="85" spans="1:21" x14ac:dyDescent="0.25">
      <c r="A85" s="4"/>
      <c r="B85" s="176"/>
      <c r="C85" s="481" t="s">
        <v>184</v>
      </c>
      <c r="D85" s="481"/>
      <c r="E85" s="177" t="s">
        <v>190</v>
      </c>
      <c r="F85" s="178" t="s">
        <v>189</v>
      </c>
      <c r="G85" s="179"/>
      <c r="H85" s="179"/>
      <c r="I85" s="179"/>
      <c r="N85" s="497" t="s">
        <v>49</v>
      </c>
      <c r="O85" s="497"/>
      <c r="P85" s="498" t="s">
        <v>157</v>
      </c>
      <c r="Q85" s="498"/>
      <c r="R85" s="499" t="s">
        <v>41</v>
      </c>
      <c r="S85" s="499"/>
      <c r="T85" s="499"/>
      <c r="U85" s="499"/>
    </row>
    <row r="86" spans="1:21" x14ac:dyDescent="0.25">
      <c r="A86" s="55"/>
      <c r="B86" s="67" t="s">
        <v>188</v>
      </c>
      <c r="C86" s="494">
        <f>H13+H14+H19+H22+H25</f>
        <v>523.53779999999995</v>
      </c>
      <c r="D86" s="494"/>
      <c r="E86" s="56">
        <f>H8</f>
        <v>1.0319</v>
      </c>
      <c r="F86" s="346">
        <f>'0054'!F86</f>
        <v>1313.27</v>
      </c>
      <c r="G86" s="200" t="s">
        <v>13</v>
      </c>
      <c r="H86" s="130">
        <f>ROUND(C86*E86*F86,2)</f>
        <v>709479.22</v>
      </c>
      <c r="I86" s="134"/>
      <c r="N86" s="59" t="s">
        <v>22</v>
      </c>
      <c r="O86" s="60">
        <f>T13+T14+T19+T22+T25</f>
        <v>139.06</v>
      </c>
      <c r="P86" s="495">
        <f>T8</f>
        <v>1.0319</v>
      </c>
      <c r="Q86" s="495"/>
      <c r="R86" s="61">
        <f>F86</f>
        <v>1313.27</v>
      </c>
      <c r="S86" s="62" t="s">
        <v>13</v>
      </c>
      <c r="T86" s="171">
        <f>ROUND(O86*P86*R86,0)</f>
        <v>188449</v>
      </c>
      <c r="U86" s="131"/>
    </row>
    <row r="87" spans="1:21" x14ac:dyDescent="0.25">
      <c r="A87" s="63"/>
      <c r="B87" s="63" t="s">
        <v>187</v>
      </c>
      <c r="C87" s="494">
        <f>H15+H16+H20+H23+H26</f>
        <v>363.98869999999999</v>
      </c>
      <c r="D87" s="494"/>
      <c r="E87" s="56">
        <f>H8</f>
        <v>1.0319</v>
      </c>
      <c r="F87" s="346">
        <f>'0054'!F87</f>
        <v>895.79</v>
      </c>
      <c r="G87" s="200" t="s">
        <v>13</v>
      </c>
      <c r="H87" s="130">
        <f>ROUND(C87*E87*F87,2)</f>
        <v>336458.67</v>
      </c>
      <c r="I87" s="64"/>
      <c r="N87" s="65" t="s">
        <v>14</v>
      </c>
      <c r="O87" s="60">
        <f>T15+T16+T20+T23+T26</f>
        <v>95.49</v>
      </c>
      <c r="P87" s="495">
        <f>T8</f>
        <v>1.0319</v>
      </c>
      <c r="Q87" s="495"/>
      <c r="R87" s="61">
        <f>F87</f>
        <v>895.79</v>
      </c>
      <c r="S87" s="62" t="s">
        <v>13</v>
      </c>
      <c r="T87" s="171">
        <f>ROUND(O87*P87*R87,0)</f>
        <v>88268</v>
      </c>
      <c r="U87" s="66"/>
    </row>
    <row r="88" spans="1:21" ht="16.5" thickBot="1" x14ac:dyDescent="0.3">
      <c r="A88" s="67"/>
      <c r="B88" s="67" t="s">
        <v>186</v>
      </c>
      <c r="C88" s="494">
        <f>H17+H18+H21+H24+H27+H28</f>
        <v>83.450600000000009</v>
      </c>
      <c r="D88" s="494"/>
      <c r="E88" s="56">
        <f>H8</f>
        <v>1.0319</v>
      </c>
      <c r="F88" s="346">
        <f>'0054'!F88</f>
        <v>897.95</v>
      </c>
      <c r="G88" s="200" t="s">
        <v>13</v>
      </c>
      <c r="H88" s="123">
        <f>ROUND(C88*E88*F88,2)</f>
        <v>77324.88</v>
      </c>
      <c r="I88" s="64"/>
      <c r="N88" s="68" t="s">
        <v>15</v>
      </c>
      <c r="O88" s="69">
        <f>T17+T18+T21+T24+T27+T28</f>
        <v>19.920000000000002</v>
      </c>
      <c r="P88" s="495">
        <f>T8</f>
        <v>1.0319</v>
      </c>
      <c r="Q88" s="495"/>
      <c r="R88" s="61">
        <f>F88</f>
        <v>897.95</v>
      </c>
      <c r="S88" s="62" t="s">
        <v>13</v>
      </c>
      <c r="T88" s="171">
        <f>ROUND(O88*P88*R88,0)</f>
        <v>18458</v>
      </c>
      <c r="U88" s="66"/>
    </row>
    <row r="89" spans="1:21" ht="16.5" thickBot="1" x14ac:dyDescent="0.3">
      <c r="A89" s="70"/>
      <c r="B89" s="180" t="s">
        <v>185</v>
      </c>
      <c r="C89" s="487">
        <f>SUM(C86:C88)</f>
        <v>970.97709999999995</v>
      </c>
      <c r="D89" s="487"/>
      <c r="E89" s="181"/>
      <c r="F89" s="181"/>
      <c r="G89" s="181"/>
      <c r="H89" s="182" t="s">
        <v>183</v>
      </c>
      <c r="I89" s="130">
        <f>IF(A1=75,0,H88+H87+H86)</f>
        <v>1123262.77</v>
      </c>
      <c r="N89" s="73" t="s">
        <v>158</v>
      </c>
      <c r="O89" s="72">
        <f>SUM(O86:O88)</f>
        <v>254.47000000000003</v>
      </c>
      <c r="P89" s="488" t="s">
        <v>18</v>
      </c>
      <c r="Q89" s="489"/>
      <c r="R89" s="489"/>
      <c r="S89" s="489"/>
      <c r="T89" s="489"/>
      <c r="U89" s="125">
        <f>IF(N1=75,0,T88+T87+T86)</f>
        <v>295175</v>
      </c>
    </row>
    <row r="90" spans="1:21" ht="16.5" thickTop="1" x14ac:dyDescent="0.25">
      <c r="A90" s="490" t="s">
        <v>107</v>
      </c>
      <c r="B90" s="490"/>
      <c r="C90" s="490"/>
      <c r="D90" s="490"/>
      <c r="E90" s="490"/>
      <c r="F90" s="490"/>
      <c r="G90" s="490"/>
      <c r="H90" s="490"/>
      <c r="I90" s="490"/>
      <c r="N90" s="491" t="s">
        <v>107</v>
      </c>
      <c r="O90" s="491"/>
      <c r="P90" s="491"/>
      <c r="Q90" s="491"/>
      <c r="R90" s="491"/>
      <c r="S90" s="491"/>
      <c r="T90" s="491"/>
      <c r="U90" s="491"/>
    </row>
    <row r="91" spans="1:21" x14ac:dyDescent="0.25">
      <c r="A91" s="183"/>
      <c r="B91" s="183"/>
      <c r="C91" s="183"/>
      <c r="D91" s="183"/>
      <c r="E91" s="183"/>
      <c r="F91" s="183"/>
      <c r="G91" s="183"/>
      <c r="H91" s="183"/>
      <c r="I91" s="183"/>
      <c r="N91" s="184"/>
      <c r="O91" s="184"/>
      <c r="P91" s="184"/>
      <c r="Q91" s="184"/>
      <c r="R91" s="184"/>
      <c r="S91" s="184"/>
      <c r="T91" s="184"/>
      <c r="U91" s="184"/>
    </row>
    <row r="92" spans="1:21" x14ac:dyDescent="0.25">
      <c r="A92" s="4" t="s">
        <v>92</v>
      </c>
      <c r="C92" s="74"/>
      <c r="D92" s="91"/>
      <c r="E92" s="74" t="s">
        <v>46</v>
      </c>
      <c r="F92" s="492"/>
      <c r="G92" s="492"/>
      <c r="H92" s="492"/>
      <c r="I92" s="492"/>
      <c r="N92" s="461" t="s">
        <v>92</v>
      </c>
      <c r="O92" s="461"/>
      <c r="P92" s="461"/>
      <c r="Q92" s="493" t="s">
        <v>46</v>
      </c>
      <c r="R92" s="493"/>
      <c r="S92" s="493"/>
      <c r="T92" s="493"/>
      <c r="U92" s="132"/>
    </row>
    <row r="93" spans="1:21" x14ac:dyDescent="0.25">
      <c r="B93" s="91"/>
      <c r="C93" s="117" t="s">
        <v>162</v>
      </c>
      <c r="D93" s="117" t="s">
        <v>163</v>
      </c>
      <c r="E93" s="118" t="s">
        <v>191</v>
      </c>
      <c r="F93" s="74"/>
      <c r="G93" s="74"/>
      <c r="H93" s="74"/>
      <c r="I93" s="74"/>
      <c r="N93" s="53"/>
      <c r="O93" s="53"/>
      <c r="P93" s="53"/>
      <c r="Q93" s="185"/>
      <c r="R93" s="185"/>
      <c r="S93" s="185"/>
      <c r="T93" s="185"/>
      <c r="U93" s="132"/>
    </row>
    <row r="94" spans="1:21" x14ac:dyDescent="0.25">
      <c r="B94" s="91"/>
      <c r="C94" s="119" t="s">
        <v>2</v>
      </c>
      <c r="D94" s="119" t="s">
        <v>2</v>
      </c>
      <c r="E94" s="119" t="s">
        <v>2</v>
      </c>
      <c r="F94" s="74"/>
      <c r="G94" s="74"/>
      <c r="H94" s="74"/>
      <c r="I94" s="74"/>
      <c r="N94" s="53"/>
      <c r="O94" s="53"/>
      <c r="P94" s="53"/>
      <c r="Q94" s="185"/>
      <c r="R94" s="185"/>
      <c r="S94" s="185"/>
      <c r="T94" s="185"/>
      <c r="U94" s="132"/>
    </row>
    <row r="95" spans="1:21" x14ac:dyDescent="0.25">
      <c r="A95" s="465" t="s">
        <v>69</v>
      </c>
      <c r="B95" s="465"/>
      <c r="C95" s="206">
        <v>9</v>
      </c>
      <c r="D95" s="206">
        <v>8</v>
      </c>
      <c r="E95" s="159">
        <f>AVERAGE(C95:D95)</f>
        <v>8.5</v>
      </c>
      <c r="F95" s="186" t="s">
        <v>40</v>
      </c>
      <c r="G95" s="189">
        <f>'0054'!G95</f>
        <v>371</v>
      </c>
      <c r="I95" s="130">
        <f>ROUND(G95*E95,2)</f>
        <v>3153.5</v>
      </c>
      <c r="N95" s="486" t="s">
        <v>69</v>
      </c>
      <c r="O95" s="486"/>
      <c r="P95" s="485">
        <f>IF(H115=1,E95,0)</f>
        <v>8.5</v>
      </c>
      <c r="Q95" s="485"/>
      <c r="R95" s="485"/>
      <c r="S95" s="111" t="s">
        <v>40</v>
      </c>
      <c r="T95" s="76">
        <f>G95</f>
        <v>371</v>
      </c>
      <c r="U95" s="125">
        <f>ROUND(T95*P95,0)</f>
        <v>3154</v>
      </c>
    </row>
    <row r="96" spans="1:21" x14ac:dyDescent="0.25">
      <c r="A96" s="465" t="s">
        <v>87</v>
      </c>
      <c r="B96" s="465"/>
      <c r="C96" s="206">
        <v>9</v>
      </c>
      <c r="D96" s="206">
        <v>8</v>
      </c>
      <c r="E96" s="159">
        <f>AVERAGE(C96:D96)</f>
        <v>8.5</v>
      </c>
      <c r="F96" s="186" t="s">
        <v>40</v>
      </c>
      <c r="G96" s="189">
        <f>'0054'!G96</f>
        <v>1391</v>
      </c>
      <c r="I96" s="130">
        <f>ROUND(G96*E96,2)</f>
        <v>11823.5</v>
      </c>
      <c r="N96" s="486" t="s">
        <v>87</v>
      </c>
      <c r="O96" s="486"/>
      <c r="P96" s="470"/>
      <c r="Q96" s="470"/>
      <c r="R96" s="470"/>
      <c r="S96" s="111" t="s">
        <v>40</v>
      </c>
      <c r="T96" s="76">
        <f>G96</f>
        <v>1391</v>
      </c>
      <c r="U96" s="125">
        <f>ROUND(T96*P96,0)</f>
        <v>0</v>
      </c>
    </row>
    <row r="97" spans="1:21" x14ac:dyDescent="0.25">
      <c r="A97" s="187"/>
      <c r="B97" s="187"/>
      <c r="C97" s="94"/>
      <c r="D97" s="94"/>
      <c r="E97" s="94"/>
      <c r="F97" s="94"/>
      <c r="G97" s="188"/>
      <c r="H97" s="189"/>
      <c r="I97" s="130"/>
      <c r="N97" s="190"/>
      <c r="O97" s="190"/>
      <c r="P97" s="191"/>
      <c r="Q97" s="191"/>
      <c r="R97" s="191"/>
      <c r="S97" s="111"/>
      <c r="T97" s="76"/>
      <c r="U97" s="132"/>
    </row>
    <row r="98" spans="1:21" x14ac:dyDescent="0.25">
      <c r="A98" s="187"/>
      <c r="B98" s="187"/>
      <c r="C98" s="94"/>
      <c r="D98" s="94"/>
      <c r="E98" s="94"/>
      <c r="F98" s="94"/>
      <c r="G98" s="188"/>
      <c r="H98" s="189"/>
      <c r="I98" s="130"/>
      <c r="N98" s="190"/>
      <c r="O98" s="190"/>
      <c r="P98" s="191"/>
      <c r="Q98" s="191"/>
      <c r="R98" s="191"/>
      <c r="S98" s="111"/>
      <c r="T98" s="76"/>
      <c r="U98" s="132"/>
    </row>
    <row r="99" spans="1:21" hidden="1" x14ac:dyDescent="0.25">
      <c r="A99" s="458" t="s">
        <v>131</v>
      </c>
      <c r="B99" s="458"/>
      <c r="C99" s="458"/>
      <c r="D99" s="91"/>
      <c r="E99" s="54" t="s">
        <v>132</v>
      </c>
      <c r="F99" s="496"/>
      <c r="G99" s="496"/>
      <c r="H99" s="496"/>
      <c r="I99" s="496"/>
      <c r="N99" s="461" t="s">
        <v>106</v>
      </c>
      <c r="O99" s="461"/>
      <c r="P99" s="461"/>
      <c r="Q99" s="461"/>
      <c r="R99" s="461"/>
      <c r="S99" s="461"/>
      <c r="T99" s="461"/>
      <c r="U99" s="461"/>
    </row>
    <row r="100" spans="1:21" hidden="1" x14ac:dyDescent="0.25">
      <c r="B100" s="91"/>
      <c r="C100" s="481" t="s">
        <v>108</v>
      </c>
      <c r="D100" s="481"/>
      <c r="E100" s="481"/>
      <c r="F100" s="54"/>
      <c r="G100" s="54"/>
      <c r="H100" s="200" t="s">
        <v>192</v>
      </c>
      <c r="I100" s="54"/>
      <c r="N100" s="53"/>
      <c r="O100" s="53"/>
      <c r="P100" s="53"/>
      <c r="Q100" s="53"/>
      <c r="R100" s="53"/>
      <c r="S100" s="53"/>
      <c r="T100" s="53"/>
      <c r="U100" s="53"/>
    </row>
    <row r="101" spans="1:21" hidden="1" x14ac:dyDescent="0.25">
      <c r="B101" s="91"/>
      <c r="C101" s="117" t="s">
        <v>162</v>
      </c>
      <c r="D101" s="117" t="s">
        <v>163</v>
      </c>
      <c r="E101" s="199" t="s">
        <v>8</v>
      </c>
      <c r="F101" s="577" t="s">
        <v>193</v>
      </c>
      <c r="G101" s="472"/>
      <c r="H101" s="41" t="s">
        <v>39</v>
      </c>
      <c r="I101" s="54"/>
      <c r="N101" s="53"/>
      <c r="O101" s="53"/>
      <c r="P101" s="53"/>
      <c r="Q101" s="53"/>
      <c r="R101" s="53"/>
      <c r="S101" s="53"/>
      <c r="T101" s="53"/>
      <c r="U101" s="53"/>
    </row>
    <row r="102" spans="1:21" hidden="1" x14ac:dyDescent="0.25">
      <c r="A102" s="481" t="s">
        <v>113</v>
      </c>
      <c r="B102" s="481"/>
      <c r="C102" s="119" t="s">
        <v>2</v>
      </c>
      <c r="D102" s="119" t="s">
        <v>2</v>
      </c>
      <c r="E102" s="77" t="s">
        <v>2</v>
      </c>
      <c r="F102" s="481" t="s">
        <v>38</v>
      </c>
      <c r="G102" s="481"/>
      <c r="H102" s="77" t="s">
        <v>38</v>
      </c>
      <c r="I102" s="77" t="s">
        <v>8</v>
      </c>
      <c r="N102" s="471" t="s">
        <v>70</v>
      </c>
      <c r="O102" s="471"/>
      <c r="P102" s="485" t="s">
        <v>108</v>
      </c>
      <c r="Q102" s="485"/>
      <c r="R102" s="471" t="s">
        <v>71</v>
      </c>
      <c r="S102" s="471"/>
      <c r="T102" s="78" t="s">
        <v>72</v>
      </c>
      <c r="U102" s="78" t="s">
        <v>8</v>
      </c>
    </row>
    <row r="103" spans="1:21" hidden="1" x14ac:dyDescent="0.25">
      <c r="A103" s="474" t="s">
        <v>73</v>
      </c>
      <c r="B103" s="474"/>
      <c r="C103" s="204">
        <v>0</v>
      </c>
      <c r="D103" s="204">
        <v>0</v>
      </c>
      <c r="E103" s="276">
        <f>IF(D$59=0,C103*2,C103+D103)</f>
        <v>0</v>
      </c>
      <c r="F103" s="475">
        <v>0</v>
      </c>
      <c r="G103" s="475"/>
      <c r="H103" s="349">
        <f>IF(C103=0,0,125)</f>
        <v>0</v>
      </c>
      <c r="I103" s="130">
        <f>ROUND((H103+F103)*E103,2)</f>
        <v>0</v>
      </c>
      <c r="N103" s="476" t="s">
        <v>73</v>
      </c>
      <c r="O103" s="476"/>
      <c r="P103" s="470">
        <f>IF(H$115=1,C103,0)</f>
        <v>0</v>
      </c>
      <c r="Q103" s="470"/>
      <c r="R103" s="477">
        <f>F103</f>
        <v>0</v>
      </c>
      <c r="S103" s="477"/>
      <c r="T103" s="80">
        <f>H103</f>
        <v>0</v>
      </c>
      <c r="U103" s="125">
        <f>ROUND((T103+R103)*P103,0)</f>
        <v>0</v>
      </c>
    </row>
    <row r="104" spans="1:21" hidden="1" x14ac:dyDescent="0.25">
      <c r="A104" s="450" t="s">
        <v>74</v>
      </c>
      <c r="B104" s="450"/>
      <c r="C104" s="206">
        <v>0</v>
      </c>
      <c r="D104" s="206">
        <v>0</v>
      </c>
      <c r="E104" s="159">
        <f>IF(D$59=0,C104*2,C104+D104)</f>
        <v>0</v>
      </c>
      <c r="F104" s="572">
        <f>ROUND(F103/2,2)</f>
        <v>0</v>
      </c>
      <c r="G104" s="572"/>
      <c r="H104" s="350">
        <f>IF(C104=0,0,62.5)</f>
        <v>0</v>
      </c>
      <c r="I104" s="130">
        <f>ROUND((H104+F104)*E104,2)</f>
        <v>0</v>
      </c>
      <c r="N104" s="476" t="s">
        <v>74</v>
      </c>
      <c r="O104" s="476"/>
      <c r="P104" s="470">
        <f>IF(H$115=1,C104,0)</f>
        <v>0</v>
      </c>
      <c r="Q104" s="470"/>
      <c r="R104" s="479">
        <f>ROUND(R103/2,2)</f>
        <v>0</v>
      </c>
      <c r="S104" s="479"/>
      <c r="T104" s="82">
        <f>H104</f>
        <v>0</v>
      </c>
      <c r="U104" s="125">
        <f>ROUND((T104+R104)*P104,0)</f>
        <v>0</v>
      </c>
    </row>
    <row r="105" spans="1:21" ht="16.5" hidden="1" thickBot="1" x14ac:dyDescent="0.3">
      <c r="A105" s="450" t="s">
        <v>75</v>
      </c>
      <c r="B105" s="450"/>
      <c r="C105" s="206">
        <v>0</v>
      </c>
      <c r="D105" s="206">
        <v>0</v>
      </c>
      <c r="E105" s="159">
        <f>IF(D$59=0,C105*2,C105+D105)</f>
        <v>0</v>
      </c>
      <c r="F105" s="468"/>
      <c r="G105" s="468"/>
      <c r="H105" s="351">
        <f>IF(H103&gt;0,436,0)</f>
        <v>0</v>
      </c>
      <c r="I105" s="130">
        <f>ROUND(H105*E105,2)</f>
        <v>0</v>
      </c>
      <c r="N105" s="469" t="s">
        <v>75</v>
      </c>
      <c r="O105" s="469"/>
      <c r="P105" s="470">
        <f>IF(H$115=1,C105,0)</f>
        <v>0</v>
      </c>
      <c r="Q105" s="470"/>
      <c r="R105" s="471"/>
      <c r="S105" s="471"/>
      <c r="T105" s="84">
        <f>H105</f>
        <v>0</v>
      </c>
      <c r="U105" s="132">
        <f>ROUND(T105*P105,0)</f>
        <v>0</v>
      </c>
    </row>
    <row r="106" spans="1:21" ht="16.5" hidden="1" thickBot="1" x14ac:dyDescent="0.3">
      <c r="A106" s="472" t="s">
        <v>8</v>
      </c>
      <c r="B106" s="472"/>
      <c r="C106" s="85"/>
      <c r="D106" s="85"/>
      <c r="E106" s="85"/>
      <c r="F106" s="85"/>
      <c r="G106" s="85"/>
      <c r="H106" s="85"/>
      <c r="I106" s="126">
        <f>SUM(I103:I105)</f>
        <v>0</v>
      </c>
      <c r="N106" s="473" t="s">
        <v>8</v>
      </c>
      <c r="O106" s="473"/>
      <c r="P106" s="86"/>
      <c r="Q106" s="86"/>
      <c r="R106" s="86"/>
      <c r="S106" s="86"/>
      <c r="T106" s="86"/>
      <c r="U106" s="87">
        <f>SUM(U103:U105)</f>
        <v>0</v>
      </c>
    </row>
    <row r="107" spans="1:21" hidden="1" x14ac:dyDescent="0.25">
      <c r="A107" s="41"/>
      <c r="B107" s="41"/>
      <c r="C107" s="85"/>
      <c r="D107" s="85"/>
      <c r="E107" s="85"/>
      <c r="F107" s="85"/>
      <c r="G107" s="85"/>
      <c r="H107" s="85"/>
      <c r="I107" s="130"/>
      <c r="N107" s="43"/>
      <c r="O107" s="43"/>
      <c r="P107" s="86"/>
      <c r="Q107" s="86"/>
      <c r="R107" s="86"/>
      <c r="S107" s="86"/>
      <c r="T107" s="86"/>
      <c r="U107" s="201"/>
    </row>
    <row r="108" spans="1:21" x14ac:dyDescent="0.25">
      <c r="A108" s="458" t="s">
        <v>93</v>
      </c>
      <c r="B108" s="458"/>
      <c r="C108" s="458"/>
      <c r="D108" s="91"/>
      <c r="E108" s="89" t="s">
        <v>42</v>
      </c>
      <c r="F108" s="463"/>
      <c r="G108" s="463"/>
      <c r="H108" s="463"/>
      <c r="I108" s="159">
        <v>0</v>
      </c>
      <c r="N108" s="461" t="s">
        <v>93</v>
      </c>
      <c r="O108" s="461"/>
      <c r="P108" s="461"/>
      <c r="Q108" s="462" t="s">
        <v>42</v>
      </c>
      <c r="R108" s="462"/>
      <c r="S108" s="462"/>
      <c r="T108" s="462"/>
      <c r="U108" s="125">
        <f>IF('2941'!$H$115=1,'2941'!U109,0)</f>
        <v>0</v>
      </c>
    </row>
    <row r="109" spans="1:21" x14ac:dyDescent="0.25">
      <c r="A109" s="458" t="s">
        <v>94</v>
      </c>
      <c r="B109" s="458"/>
      <c r="C109" s="458"/>
      <c r="D109" s="91"/>
      <c r="E109" s="467"/>
      <c r="F109" s="467"/>
      <c r="G109" s="467"/>
      <c r="H109" s="467"/>
      <c r="I109" s="159">
        <v>0</v>
      </c>
      <c r="N109" s="461" t="s">
        <v>94</v>
      </c>
      <c r="O109" s="461"/>
      <c r="P109" s="461"/>
      <c r="Q109" s="462" t="s">
        <v>47</v>
      </c>
      <c r="R109" s="462"/>
      <c r="S109" s="462"/>
      <c r="T109" s="462"/>
      <c r="U109" s="125">
        <f>IF('2941'!$H$115=1,'2941'!U110,0)</f>
        <v>0</v>
      </c>
    </row>
    <row r="110" spans="1:21" x14ac:dyDescent="0.25">
      <c r="A110" s="90" t="s">
        <v>122</v>
      </c>
      <c r="B110" s="91"/>
      <c r="C110" s="91"/>
      <c r="D110" s="91"/>
      <c r="E110" s="192"/>
      <c r="F110" s="192"/>
      <c r="G110" s="192"/>
      <c r="H110" s="192"/>
      <c r="I110" s="219"/>
      <c r="N110" s="461" t="s">
        <v>95</v>
      </c>
      <c r="O110" s="461"/>
      <c r="P110" s="461"/>
      <c r="Q110" s="462" t="s">
        <v>48</v>
      </c>
      <c r="R110" s="462"/>
      <c r="S110" s="462"/>
      <c r="T110" s="462"/>
      <c r="U110" s="125">
        <f>IF('2941'!$H$115=1,'2941'!U113,0)</f>
        <v>0</v>
      </c>
    </row>
    <row r="111" spans="1:21" ht="16.5" thickBot="1" x14ac:dyDescent="0.3">
      <c r="A111" s="458" t="s">
        <v>95</v>
      </c>
      <c r="B111" s="458"/>
      <c r="C111" s="458"/>
      <c r="D111" s="91"/>
      <c r="E111" s="89" t="s">
        <v>47</v>
      </c>
      <c r="F111" s="463"/>
      <c r="G111" s="463"/>
      <c r="H111" s="463"/>
      <c r="I111" s="220">
        <v>0</v>
      </c>
      <c r="N111" s="464" t="s">
        <v>43</v>
      </c>
      <c r="O111" s="464"/>
      <c r="P111" s="464"/>
      <c r="Q111" s="464"/>
      <c r="R111" s="464"/>
      <c r="S111" s="464"/>
      <c r="T111" s="464"/>
      <c r="U111" s="193">
        <f>SUM(U109,U108,U106,U95,U89,U75,U74,U73,U72,U71,U70,U68,U59,U45,U77,U78,U79,U80,U81,U110)</f>
        <v>1614961</v>
      </c>
    </row>
    <row r="112" spans="1:21" ht="16.5" thickTop="1" x14ac:dyDescent="0.25">
      <c r="B112" s="91"/>
      <c r="C112" s="91"/>
      <c r="D112" s="91"/>
      <c r="E112" s="89"/>
      <c r="F112" s="89"/>
      <c r="G112" s="89"/>
      <c r="H112" s="89"/>
      <c r="I112" s="159"/>
      <c r="N112" s="59"/>
      <c r="O112" s="59"/>
      <c r="P112" s="59"/>
      <c r="Q112" s="59"/>
      <c r="R112" s="59"/>
      <c r="S112" s="59"/>
      <c r="T112" s="59"/>
      <c r="U112" s="201"/>
    </row>
    <row r="113" spans="1:21" x14ac:dyDescent="0.25">
      <c r="A113" s="465" t="s">
        <v>8</v>
      </c>
      <c r="B113" s="465"/>
      <c r="C113" s="465"/>
      <c r="D113" s="465"/>
      <c r="E113" s="465"/>
      <c r="F113" s="465"/>
      <c r="G113" s="465"/>
      <c r="H113" s="465"/>
      <c r="I113" s="130">
        <f>SUM(I111,I109,I108,I106,I96,I95,I89,I81,I80,I79,I78,I77,I75,I74,I73,I72,I71,I70,I68,I59,I45)</f>
        <v>6138838.7200000007</v>
      </c>
      <c r="N113" s="466"/>
      <c r="O113" s="466"/>
      <c r="P113" s="466"/>
      <c r="Q113" s="466"/>
      <c r="R113" s="466"/>
      <c r="S113" s="466"/>
      <c r="T113" s="466"/>
      <c r="U113" s="466"/>
    </row>
    <row r="114" spans="1:21" x14ac:dyDescent="0.25">
      <c r="A114" s="458" t="s">
        <v>121</v>
      </c>
      <c r="B114" s="458"/>
      <c r="C114" s="458"/>
      <c r="D114" s="458"/>
      <c r="E114" s="458"/>
      <c r="F114" s="458"/>
      <c r="G114" s="458"/>
      <c r="H114" s="91" t="s">
        <v>48</v>
      </c>
      <c r="I114" s="195"/>
      <c r="N114" s="459" t="s">
        <v>7</v>
      </c>
      <c r="O114" s="459"/>
      <c r="P114" s="459"/>
      <c r="Q114" s="459"/>
      <c r="R114" s="459"/>
      <c r="S114" s="459"/>
      <c r="T114" s="459"/>
      <c r="U114" s="459"/>
    </row>
    <row r="115" spans="1:21" x14ac:dyDescent="0.25">
      <c r="A115" s="458" t="s">
        <v>116</v>
      </c>
      <c r="B115" s="458"/>
      <c r="C115" s="458"/>
      <c r="D115" s="458"/>
      <c r="E115" s="458"/>
      <c r="F115" s="458"/>
      <c r="G115" s="458"/>
      <c r="H115" s="92">
        <f>IF(E29=0,"",IF((E14+E16+SUM(E18:E24))/E29&gt;0.75,1,""))</f>
        <v>1</v>
      </c>
      <c r="I115" s="159">
        <f>U111</f>
        <v>1614961</v>
      </c>
      <c r="N115" s="93" t="s">
        <v>144</v>
      </c>
      <c r="O115" s="93"/>
      <c r="P115" s="93"/>
      <c r="Q115" s="93"/>
      <c r="R115" s="93"/>
      <c r="S115" s="93"/>
      <c r="T115" s="93"/>
      <c r="U115" s="93"/>
    </row>
    <row r="116" spans="1:21" x14ac:dyDescent="0.25">
      <c r="B116" s="91"/>
      <c r="C116" s="91"/>
      <c r="D116" s="91"/>
      <c r="E116" s="91"/>
      <c r="F116" s="91"/>
      <c r="G116" s="91"/>
      <c r="H116" s="94"/>
      <c r="I116" s="130"/>
      <c r="N116" s="95" t="s">
        <v>145</v>
      </c>
      <c r="O116" s="93"/>
      <c r="P116" s="93"/>
      <c r="Q116" s="93"/>
      <c r="R116" s="93"/>
      <c r="S116" s="93"/>
      <c r="T116" s="93"/>
      <c r="U116" s="93"/>
    </row>
    <row r="117" spans="1:21" x14ac:dyDescent="0.25">
      <c r="A117" s="4" t="s">
        <v>138</v>
      </c>
      <c r="B117" s="91"/>
      <c r="C117" s="91"/>
      <c r="D117" s="91"/>
      <c r="E117" s="91"/>
      <c r="F117" s="91"/>
      <c r="G117" s="91"/>
      <c r="H117" s="202">
        <f>IF(H115=1,I115,I113)</f>
        <v>1614961</v>
      </c>
      <c r="I117" s="123">
        <f>IF(E29=0,0,IF(E29&gt;250,-(((250/E29)*H117)*IF(J117="H",0.02,0.05)),IF(J117="H",-0.02*H117,-0.05*H117)))</f>
        <v>-79329.636106417267</v>
      </c>
      <c r="N117" s="97"/>
      <c r="O117" s="97"/>
      <c r="P117" s="97"/>
      <c r="Q117" s="97"/>
      <c r="R117" s="97"/>
      <c r="S117" s="97"/>
      <c r="T117" s="97"/>
      <c r="U117" s="97"/>
    </row>
    <row r="118" spans="1:21" x14ac:dyDescent="0.25">
      <c r="B118" s="91"/>
      <c r="C118" s="91"/>
      <c r="D118" s="91"/>
      <c r="E118" s="91"/>
      <c r="F118" s="91"/>
      <c r="G118" s="91"/>
      <c r="H118" s="94"/>
      <c r="I118" s="130"/>
      <c r="N118" s="97"/>
      <c r="O118" s="97"/>
      <c r="P118" s="97"/>
      <c r="Q118" s="97"/>
      <c r="R118" s="97"/>
      <c r="S118" s="97"/>
      <c r="T118" s="97"/>
      <c r="U118" s="97"/>
    </row>
    <row r="119" spans="1:21" x14ac:dyDescent="0.25">
      <c r="A119" s="4" t="s">
        <v>139</v>
      </c>
      <c r="B119" s="91"/>
      <c r="C119" s="91"/>
      <c r="D119" s="91"/>
      <c r="E119" s="91"/>
      <c r="F119" s="91"/>
      <c r="G119" s="91"/>
      <c r="H119" s="94"/>
      <c r="I119" s="130">
        <f>I113+I117</f>
        <v>6059509.0838935832</v>
      </c>
      <c r="N119" s="97"/>
      <c r="O119" s="97"/>
      <c r="P119" s="97"/>
      <c r="Q119" s="97"/>
      <c r="R119" s="97"/>
      <c r="S119" s="97"/>
      <c r="T119" s="97"/>
      <c r="U119" s="97"/>
    </row>
    <row r="120" spans="1:21" x14ac:dyDescent="0.25">
      <c r="B120" s="91"/>
      <c r="C120" s="91"/>
      <c r="D120" s="91"/>
      <c r="E120" s="91"/>
      <c r="F120" s="91"/>
      <c r="G120" s="91"/>
      <c r="H120" s="94"/>
      <c r="I120" s="130"/>
      <c r="N120" s="97"/>
      <c r="O120" s="97"/>
      <c r="P120" s="97"/>
      <c r="Q120" s="97"/>
      <c r="R120" s="97"/>
      <c r="S120" s="97"/>
      <c r="T120" s="97"/>
      <c r="U120" s="97"/>
    </row>
    <row r="121" spans="1:21" x14ac:dyDescent="0.25">
      <c r="A121" s="106" t="s">
        <v>140</v>
      </c>
      <c r="B121" s="91"/>
      <c r="C121" s="203">
        <f>'0054'!C121</f>
        <v>2</v>
      </c>
      <c r="D121" s="91"/>
      <c r="E121" s="4" t="s">
        <v>141</v>
      </c>
      <c r="F121" s="91"/>
      <c r="G121" s="91"/>
      <c r="H121" s="94"/>
      <c r="I121" s="130">
        <f>ROUND(I119/12*C121,2)</f>
        <v>1009918.18</v>
      </c>
      <c r="N121" s="97"/>
      <c r="O121" s="97"/>
      <c r="P121" s="97"/>
      <c r="Q121" s="97"/>
      <c r="R121" s="97"/>
      <c r="S121" s="97"/>
      <c r="T121" s="97"/>
      <c r="U121" s="97"/>
    </row>
    <row r="122" spans="1:21" x14ac:dyDescent="0.25">
      <c r="B122" s="91"/>
      <c r="C122" s="91"/>
      <c r="D122" s="91"/>
      <c r="E122" s="91"/>
      <c r="F122" s="91"/>
      <c r="G122" s="91"/>
      <c r="H122" s="94"/>
      <c r="I122" s="130"/>
      <c r="N122" s="97"/>
      <c r="O122" s="97"/>
      <c r="P122" s="97"/>
      <c r="Q122" s="97"/>
      <c r="R122" s="97"/>
      <c r="S122" s="97"/>
      <c r="T122" s="97"/>
      <c r="U122" s="97"/>
    </row>
    <row r="123" spans="1:21" x14ac:dyDescent="0.25">
      <c r="A123" s="4" t="s">
        <v>142</v>
      </c>
      <c r="B123" s="91"/>
      <c r="C123" s="91"/>
      <c r="D123" s="91"/>
      <c r="E123" s="91"/>
      <c r="F123" s="91"/>
      <c r="G123" s="91"/>
      <c r="H123" s="94"/>
      <c r="I123" s="123">
        <v>-504959.09</v>
      </c>
      <c r="N123" s="97"/>
      <c r="O123" s="97"/>
      <c r="P123" s="97"/>
      <c r="Q123" s="97"/>
      <c r="R123" s="97"/>
      <c r="S123" s="97"/>
      <c r="T123" s="97"/>
      <c r="U123" s="97"/>
    </row>
    <row r="124" spans="1:21" x14ac:dyDescent="0.25">
      <c r="B124" s="91"/>
      <c r="C124" s="91"/>
      <c r="D124" s="91"/>
      <c r="E124" s="91"/>
      <c r="F124" s="91"/>
      <c r="G124" s="91"/>
      <c r="H124" s="94"/>
      <c r="I124" s="130"/>
      <c r="N124" s="97"/>
      <c r="O124" s="97"/>
      <c r="P124" s="97"/>
      <c r="Q124" s="97"/>
      <c r="R124" s="97"/>
      <c r="S124" s="97"/>
      <c r="T124" s="97"/>
      <c r="U124" s="97"/>
    </row>
    <row r="125" spans="1:21" ht="16.5" thickBot="1" x14ac:dyDescent="0.3">
      <c r="A125" s="4" t="s">
        <v>143</v>
      </c>
      <c r="B125" s="91"/>
      <c r="C125" s="91"/>
      <c r="D125" s="91"/>
      <c r="E125" s="91"/>
      <c r="F125" s="91"/>
      <c r="G125" s="91"/>
      <c r="H125" s="94"/>
      <c r="I125" s="222">
        <f>I121+I123</f>
        <v>504959.09</v>
      </c>
      <c r="N125" s="97"/>
      <c r="O125" s="97"/>
      <c r="P125" s="97"/>
      <c r="Q125" s="97"/>
      <c r="R125" s="97"/>
      <c r="S125" s="97"/>
      <c r="T125" s="97"/>
      <c r="U125" s="97"/>
    </row>
    <row r="126" spans="1:21" ht="16.5" thickTop="1" x14ac:dyDescent="0.25">
      <c r="B126" s="91"/>
      <c r="C126" s="91"/>
      <c r="D126" s="91"/>
      <c r="E126" s="91"/>
      <c r="F126" s="91"/>
      <c r="G126" s="91"/>
      <c r="H126" s="94"/>
      <c r="I126" s="130"/>
      <c r="N126" s="97"/>
      <c r="O126" s="97"/>
      <c r="P126" s="97"/>
      <c r="Q126" s="97"/>
      <c r="R126" s="97"/>
      <c r="S126" s="97"/>
      <c r="T126" s="97"/>
      <c r="U126" s="97"/>
    </row>
    <row r="127" spans="1:21" ht="16.5" thickBot="1" x14ac:dyDescent="0.3">
      <c r="A127" s="4" t="s">
        <v>159</v>
      </c>
      <c r="B127" s="91"/>
      <c r="C127" s="91"/>
      <c r="D127" s="91"/>
      <c r="E127" s="91"/>
      <c r="F127" s="91"/>
      <c r="G127" s="91"/>
      <c r="H127" s="94"/>
      <c r="I127" s="194">
        <f>IF(J117="H",(H117*0.02)+I117,(H117*0.05)+I117)</f>
        <v>1418.4138935827359</v>
      </c>
      <c r="N127" s="97"/>
      <c r="O127" s="97"/>
      <c r="P127" s="97"/>
      <c r="Q127" s="97"/>
      <c r="R127" s="97"/>
      <c r="S127" s="97"/>
      <c r="T127" s="97"/>
      <c r="U127" s="97"/>
    </row>
    <row r="128" spans="1:21" ht="16.5" thickTop="1" x14ac:dyDescent="0.25">
      <c r="B128" s="91"/>
      <c r="C128" s="91"/>
      <c r="D128" s="91"/>
      <c r="E128" s="91"/>
      <c r="F128" s="91"/>
      <c r="G128" s="91"/>
      <c r="H128" s="94"/>
      <c r="I128" s="195"/>
      <c r="N128" s="97"/>
      <c r="O128" s="97"/>
      <c r="P128" s="97"/>
      <c r="Q128" s="97"/>
      <c r="R128" s="97"/>
      <c r="S128" s="97"/>
      <c r="T128" s="97"/>
      <c r="U128" s="97"/>
    </row>
    <row r="129" spans="1:21" x14ac:dyDescent="0.25">
      <c r="B129" s="91"/>
      <c r="C129" s="91"/>
      <c r="D129" s="91"/>
      <c r="E129" s="91"/>
      <c r="F129" s="91"/>
      <c r="G129" s="91"/>
      <c r="H129" s="94"/>
      <c r="I129" s="195"/>
      <c r="N129" s="97"/>
      <c r="O129" s="97"/>
      <c r="P129" s="97"/>
      <c r="Q129" s="97"/>
      <c r="R129" s="97"/>
      <c r="S129" s="97"/>
      <c r="T129" s="97"/>
      <c r="U129" s="97"/>
    </row>
    <row r="130" spans="1:21" x14ac:dyDescent="0.25">
      <c r="B130" s="91"/>
      <c r="C130" s="91"/>
      <c r="D130" s="91"/>
      <c r="E130" s="91"/>
      <c r="F130" s="91"/>
      <c r="G130" s="91"/>
      <c r="H130" s="94"/>
      <c r="I130" s="195"/>
      <c r="N130" s="97"/>
      <c r="O130" s="97"/>
      <c r="P130" s="97"/>
      <c r="Q130" s="97"/>
      <c r="R130" s="97"/>
      <c r="S130" s="97"/>
      <c r="T130" s="97"/>
      <c r="U130" s="97"/>
    </row>
    <row r="131" spans="1:21" x14ac:dyDescent="0.25">
      <c r="A131" s="455" t="s">
        <v>7</v>
      </c>
      <c r="B131" s="455"/>
      <c r="C131" s="455"/>
      <c r="D131" s="455"/>
      <c r="E131" s="455"/>
      <c r="F131" s="455"/>
      <c r="G131" s="455"/>
      <c r="H131" s="455"/>
      <c r="I131" s="455"/>
      <c r="J131" s="196"/>
      <c r="N131" s="455"/>
      <c r="O131" s="455"/>
      <c r="P131" s="455"/>
      <c r="Q131" s="455"/>
      <c r="R131" s="455"/>
      <c r="S131" s="455"/>
      <c r="T131" s="455"/>
      <c r="U131" s="455"/>
    </row>
    <row r="132" spans="1:21" s="101" customFormat="1" ht="28.5" customHeight="1" x14ac:dyDescent="0.2">
      <c r="A132" s="460" t="s">
        <v>114</v>
      </c>
      <c r="B132" s="460"/>
      <c r="C132" s="460"/>
      <c r="D132" s="460"/>
      <c r="E132" s="460"/>
      <c r="F132" s="460"/>
      <c r="G132" s="460"/>
      <c r="H132" s="460"/>
      <c r="I132" s="460"/>
      <c r="J132" s="102"/>
      <c r="N132" s="103"/>
      <c r="O132" s="104"/>
      <c r="P132" s="104"/>
      <c r="Q132" s="104"/>
      <c r="R132" s="104"/>
      <c r="S132" s="104"/>
      <c r="T132" s="104"/>
      <c r="U132" s="104"/>
    </row>
    <row r="133" spans="1:21" s="101" customFormat="1" ht="15.75" customHeight="1" x14ac:dyDescent="0.2">
      <c r="A133" s="455" t="s">
        <v>64</v>
      </c>
      <c r="B133" s="455"/>
      <c r="C133" s="455"/>
      <c r="D133" s="455"/>
      <c r="E133" s="455"/>
      <c r="F133" s="455"/>
      <c r="G133" s="455"/>
      <c r="H133" s="455"/>
      <c r="I133" s="455"/>
      <c r="N133" s="103"/>
    </row>
    <row r="134" spans="1:21" s="101" customFormat="1" ht="15.75" customHeight="1" x14ac:dyDescent="0.2">
      <c r="A134" s="455" t="s">
        <v>65</v>
      </c>
      <c r="B134" s="455"/>
      <c r="C134" s="455"/>
      <c r="D134" s="455"/>
      <c r="E134" s="455"/>
      <c r="F134" s="455"/>
      <c r="G134" s="455"/>
      <c r="H134" s="455"/>
      <c r="I134" s="455"/>
      <c r="N134" s="103"/>
    </row>
    <row r="135" spans="1:21" s="101" customFormat="1" ht="28.5" customHeight="1" x14ac:dyDescent="0.2">
      <c r="A135" s="454" t="s">
        <v>115</v>
      </c>
      <c r="B135" s="454"/>
      <c r="C135" s="454"/>
      <c r="D135" s="454"/>
      <c r="E135" s="454"/>
      <c r="F135" s="454"/>
      <c r="G135" s="454"/>
      <c r="H135" s="454"/>
      <c r="I135" s="454"/>
      <c r="N135" s="103"/>
    </row>
    <row r="136" spans="1:21" s="101" customFormat="1" ht="28.5" customHeight="1" x14ac:dyDescent="0.2">
      <c r="A136" s="454" t="s">
        <v>123</v>
      </c>
      <c r="B136" s="454"/>
      <c r="C136" s="454"/>
      <c r="D136" s="454"/>
      <c r="E136" s="454"/>
      <c r="F136" s="454"/>
      <c r="G136" s="454"/>
      <c r="H136" s="454"/>
      <c r="I136" s="454"/>
      <c r="N136" s="103"/>
    </row>
    <row r="137" spans="1:21" s="101" customFormat="1" ht="28.5" customHeight="1" x14ac:dyDescent="0.2">
      <c r="A137" s="454" t="s">
        <v>111</v>
      </c>
      <c r="B137" s="454"/>
      <c r="C137" s="454"/>
      <c r="D137" s="454"/>
      <c r="E137" s="454"/>
      <c r="F137" s="454"/>
      <c r="G137" s="454"/>
      <c r="H137" s="454"/>
      <c r="I137" s="454"/>
      <c r="N137" s="103"/>
    </row>
    <row r="138" spans="1:21" s="101" customFormat="1" ht="28.5" customHeight="1" x14ac:dyDescent="0.2">
      <c r="A138" s="454" t="s">
        <v>120</v>
      </c>
      <c r="B138" s="454"/>
      <c r="C138" s="454"/>
      <c r="D138" s="454"/>
      <c r="E138" s="454"/>
      <c r="F138" s="454"/>
      <c r="G138" s="454"/>
      <c r="H138" s="454"/>
      <c r="I138" s="454"/>
      <c r="N138" s="103"/>
    </row>
    <row r="139" spans="1:21" s="101" customFormat="1" ht="41.25" customHeight="1" x14ac:dyDescent="0.2">
      <c r="A139" s="454" t="s">
        <v>133</v>
      </c>
      <c r="B139" s="454"/>
      <c r="C139" s="454"/>
      <c r="D139" s="454"/>
      <c r="E139" s="454"/>
      <c r="F139" s="454"/>
      <c r="G139" s="454"/>
      <c r="H139" s="454"/>
      <c r="I139" s="454"/>
      <c r="N139" s="103"/>
    </row>
    <row r="140" spans="1:21" s="101" customFormat="1" ht="15.75" customHeight="1" x14ac:dyDescent="0.2">
      <c r="A140" s="455" t="s">
        <v>117</v>
      </c>
      <c r="B140" s="455"/>
      <c r="C140" s="455"/>
      <c r="D140" s="455"/>
      <c r="E140" s="455"/>
      <c r="F140" s="455"/>
      <c r="G140" s="455"/>
      <c r="H140" s="455"/>
      <c r="I140" s="455"/>
      <c r="N140" s="103"/>
    </row>
    <row r="141" spans="1:21" s="101" customFormat="1" ht="28.5" customHeight="1" x14ac:dyDescent="0.2">
      <c r="A141" s="456" t="s">
        <v>118</v>
      </c>
      <c r="B141" s="456"/>
      <c r="C141" s="456"/>
      <c r="D141" s="456"/>
      <c r="E141" s="456"/>
      <c r="F141" s="456"/>
      <c r="G141" s="456"/>
      <c r="H141" s="456"/>
      <c r="I141" s="456"/>
      <c r="N141" s="103"/>
    </row>
    <row r="142" spans="1:21" s="101" customFormat="1" ht="26.25" customHeight="1" x14ac:dyDescent="0.2">
      <c r="A142" s="457" t="s">
        <v>109</v>
      </c>
      <c r="B142" s="456"/>
      <c r="C142" s="456"/>
      <c r="D142" s="456"/>
      <c r="E142" s="456"/>
      <c r="F142" s="456"/>
      <c r="G142" s="456"/>
      <c r="H142" s="456"/>
      <c r="I142" s="456"/>
      <c r="N142" s="103"/>
    </row>
    <row r="143" spans="1:21" s="101" customFormat="1" ht="54" customHeight="1" x14ac:dyDescent="0.2">
      <c r="A143" s="452" t="s">
        <v>125</v>
      </c>
      <c r="B143" s="452"/>
      <c r="C143" s="452"/>
      <c r="D143" s="452"/>
      <c r="E143" s="452"/>
      <c r="F143" s="452"/>
      <c r="G143" s="452"/>
      <c r="H143" s="452"/>
      <c r="I143" s="452"/>
      <c r="N143" s="103"/>
    </row>
    <row r="144" spans="1:21" ht="57" customHeight="1" x14ac:dyDescent="0.25">
      <c r="A144" s="452" t="s">
        <v>124</v>
      </c>
      <c r="B144" s="452"/>
      <c r="C144" s="452"/>
      <c r="D144" s="452"/>
      <c r="E144" s="452"/>
      <c r="F144" s="452"/>
      <c r="G144" s="452"/>
      <c r="H144" s="452"/>
      <c r="I144" s="452"/>
      <c r="N144" s="98"/>
    </row>
    <row r="145" spans="1:14" s="101" customFormat="1" ht="26.25" customHeight="1" x14ac:dyDescent="0.2">
      <c r="A145" s="451" t="s">
        <v>110</v>
      </c>
      <c r="B145" s="451"/>
      <c r="C145" s="451"/>
      <c r="D145" s="451"/>
      <c r="E145" s="451"/>
      <c r="F145" s="451"/>
      <c r="G145" s="451"/>
      <c r="H145" s="451"/>
      <c r="I145" s="451"/>
      <c r="N145" s="103"/>
    </row>
    <row r="146" spans="1:14" s="101" customFormat="1" ht="28.5" customHeight="1" x14ac:dyDescent="0.2">
      <c r="A146" s="452" t="s">
        <v>36</v>
      </c>
      <c r="B146" s="452"/>
      <c r="C146" s="452"/>
      <c r="D146" s="452"/>
      <c r="E146" s="452"/>
      <c r="F146" s="452"/>
      <c r="G146" s="452"/>
      <c r="H146" s="452"/>
      <c r="I146" s="452"/>
      <c r="N146" s="103"/>
    </row>
    <row r="147" spans="1:14" s="101" customFormat="1" ht="15.75" customHeight="1" x14ac:dyDescent="0.2">
      <c r="A147" s="453" t="s">
        <v>12</v>
      </c>
      <c r="B147" s="453"/>
      <c r="C147" s="453"/>
      <c r="D147" s="453"/>
      <c r="E147" s="453"/>
      <c r="F147" s="453"/>
      <c r="G147" s="453"/>
      <c r="H147" s="453"/>
      <c r="I147" s="453"/>
      <c r="N147" s="103"/>
    </row>
    <row r="148" spans="1:14" x14ac:dyDescent="0.25">
      <c r="A148" s="453"/>
      <c r="B148" s="453"/>
      <c r="C148" s="453"/>
      <c r="D148" s="453"/>
      <c r="E148" s="453"/>
      <c r="F148" s="453"/>
      <c r="G148" s="453"/>
      <c r="H148" s="453"/>
      <c r="I148" s="453"/>
      <c r="N148" s="98"/>
    </row>
    <row r="149" spans="1:14" x14ac:dyDescent="0.25">
      <c r="A149" s="98"/>
      <c r="N149" s="98"/>
    </row>
    <row r="150" spans="1:14" x14ac:dyDescent="0.25">
      <c r="A150" s="98"/>
      <c r="N150" s="98"/>
    </row>
    <row r="151" spans="1:14" x14ac:dyDescent="0.25">
      <c r="A151" s="98"/>
      <c r="N151" s="98"/>
    </row>
    <row r="152" spans="1:14" x14ac:dyDescent="0.25">
      <c r="A152" s="98"/>
      <c r="B152" s="197"/>
      <c r="C152" s="197"/>
      <c r="D152" s="197"/>
      <c r="E152" s="197"/>
      <c r="F152" s="197"/>
      <c r="G152" s="197"/>
      <c r="H152" s="197"/>
      <c r="I152" s="197"/>
      <c r="N152" s="98"/>
    </row>
    <row r="153" spans="1:14" x14ac:dyDescent="0.25">
      <c r="A153" s="98"/>
      <c r="N153" s="98"/>
    </row>
    <row r="154" spans="1:14" x14ac:dyDescent="0.25">
      <c r="A154" s="98"/>
      <c r="N154" s="98"/>
    </row>
    <row r="155" spans="1:14" x14ac:dyDescent="0.25">
      <c r="A155" s="98"/>
      <c r="N155" s="98"/>
    </row>
    <row r="156" spans="1:14" x14ac:dyDescent="0.25">
      <c r="A156" s="98"/>
      <c r="N156" s="98"/>
    </row>
    <row r="157" spans="1:14" x14ac:dyDescent="0.25">
      <c r="A157" s="98"/>
      <c r="N157" s="98"/>
    </row>
    <row r="158" spans="1:14" x14ac:dyDescent="0.25">
      <c r="A158" s="98"/>
      <c r="N158" s="98"/>
    </row>
    <row r="159" spans="1:14" x14ac:dyDescent="0.25">
      <c r="A159" s="98"/>
      <c r="N159" s="98"/>
    </row>
    <row r="160" spans="1:14" x14ac:dyDescent="0.25">
      <c r="A160" s="98"/>
      <c r="N160" s="98"/>
    </row>
    <row r="161" spans="1:14" x14ac:dyDescent="0.25">
      <c r="A161" s="98"/>
      <c r="N161" s="98"/>
    </row>
    <row r="162" spans="1:14" x14ac:dyDescent="0.25">
      <c r="A162" s="98"/>
      <c r="N162" s="98"/>
    </row>
    <row r="163" spans="1:14" x14ac:dyDescent="0.25">
      <c r="A163" s="98"/>
      <c r="N163" s="98"/>
    </row>
    <row r="164" spans="1:14" x14ac:dyDescent="0.25">
      <c r="A164" s="98"/>
      <c r="N164" s="98"/>
    </row>
    <row r="165" spans="1:14" x14ac:dyDescent="0.25">
      <c r="A165" s="98"/>
      <c r="N165" s="98"/>
    </row>
    <row r="166" spans="1:14" x14ac:dyDescent="0.25">
      <c r="A166" s="98"/>
      <c r="N166" s="98"/>
    </row>
    <row r="167" spans="1:14" x14ac:dyDescent="0.25">
      <c r="A167" s="98"/>
      <c r="N167" s="98"/>
    </row>
    <row r="168" spans="1:14" x14ac:dyDescent="0.25">
      <c r="A168" s="98"/>
      <c r="N168" s="98"/>
    </row>
    <row r="169" spans="1:14" x14ac:dyDescent="0.25">
      <c r="A169" s="98"/>
      <c r="N169" s="98"/>
    </row>
    <row r="170" spans="1:14" x14ac:dyDescent="0.25">
      <c r="A170" s="98"/>
      <c r="N170" s="98"/>
    </row>
    <row r="171" spans="1:14" x14ac:dyDescent="0.25">
      <c r="A171" s="98"/>
      <c r="N171" s="98"/>
    </row>
    <row r="172" spans="1:14" x14ac:dyDescent="0.25">
      <c r="A172" s="98"/>
      <c r="N172" s="98"/>
    </row>
    <row r="173" spans="1:14" x14ac:dyDescent="0.25">
      <c r="A173" s="98"/>
      <c r="N173" s="98"/>
    </row>
    <row r="174" spans="1:14" x14ac:dyDescent="0.25">
      <c r="A174" s="98"/>
      <c r="N174" s="98"/>
    </row>
    <row r="175" spans="1:14" x14ac:dyDescent="0.25">
      <c r="A175" s="98"/>
      <c r="N175" s="98"/>
    </row>
    <row r="176" spans="1:14" x14ac:dyDescent="0.25">
      <c r="A176" s="98"/>
      <c r="N176" s="98"/>
    </row>
    <row r="177" spans="1:14" x14ac:dyDescent="0.25">
      <c r="A177" s="98"/>
      <c r="N177" s="98"/>
    </row>
    <row r="178" spans="1:14" x14ac:dyDescent="0.25">
      <c r="A178" s="98"/>
      <c r="N178" s="98"/>
    </row>
    <row r="179" spans="1:14" x14ac:dyDescent="0.25">
      <c r="A179" s="98"/>
      <c r="N179" s="98"/>
    </row>
    <row r="180" spans="1:14" x14ac:dyDescent="0.25">
      <c r="A180" s="98"/>
      <c r="N180" s="98"/>
    </row>
    <row r="181" spans="1:14" x14ac:dyDescent="0.25">
      <c r="A181" s="98"/>
      <c r="N181" s="98"/>
    </row>
    <row r="182" spans="1:14" x14ac:dyDescent="0.25">
      <c r="A182" s="98"/>
      <c r="N182" s="98"/>
    </row>
    <row r="183" spans="1:14" x14ac:dyDescent="0.25">
      <c r="A183" s="98"/>
      <c r="N183" s="98"/>
    </row>
    <row r="184" spans="1:14" x14ac:dyDescent="0.25">
      <c r="A184" s="98"/>
      <c r="N184" s="98"/>
    </row>
    <row r="185" spans="1:14" x14ac:dyDescent="0.25">
      <c r="A185" s="98"/>
      <c r="N185" s="98"/>
    </row>
    <row r="186" spans="1:14" x14ac:dyDescent="0.25">
      <c r="A186" s="98"/>
      <c r="N186" s="98"/>
    </row>
    <row r="187" spans="1:14" x14ac:dyDescent="0.25">
      <c r="A187" s="98"/>
      <c r="N187" s="98"/>
    </row>
    <row r="188" spans="1:14" x14ac:dyDescent="0.25">
      <c r="A188" s="98"/>
      <c r="N188" s="98"/>
    </row>
    <row r="189" spans="1:14" x14ac:dyDescent="0.25">
      <c r="A189" s="98"/>
    </row>
    <row r="190" spans="1:14" x14ac:dyDescent="0.25">
      <c r="A190" s="98"/>
    </row>
    <row r="191" spans="1:14" x14ac:dyDescent="0.25">
      <c r="A191" s="98"/>
    </row>
    <row r="192" spans="1:14" x14ac:dyDescent="0.25">
      <c r="A192" s="98"/>
    </row>
    <row r="193" spans="1:1" x14ac:dyDescent="0.25">
      <c r="A193" s="98"/>
    </row>
    <row r="194" spans="1:1" x14ac:dyDescent="0.25">
      <c r="A194" s="98"/>
    </row>
    <row r="195" spans="1:1" x14ac:dyDescent="0.25">
      <c r="A195" s="98"/>
    </row>
    <row r="196" spans="1:1" x14ac:dyDescent="0.25">
      <c r="A196" s="98"/>
    </row>
    <row r="197" spans="1:1" x14ac:dyDescent="0.25">
      <c r="A197" s="98"/>
    </row>
    <row r="198" spans="1:1" x14ac:dyDescent="0.25">
      <c r="A198" s="98"/>
    </row>
    <row r="199" spans="1:1" x14ac:dyDescent="0.25">
      <c r="A199" s="98"/>
    </row>
    <row r="200" spans="1:1" x14ac:dyDescent="0.25">
      <c r="A200" s="98"/>
    </row>
    <row r="201" spans="1:1" x14ac:dyDescent="0.25">
      <c r="A201" s="98"/>
    </row>
    <row r="202" spans="1:1" x14ac:dyDescent="0.25">
      <c r="A202" s="98"/>
    </row>
    <row r="203" spans="1:1" x14ac:dyDescent="0.25">
      <c r="A203" s="98"/>
    </row>
    <row r="204" spans="1:1" x14ac:dyDescent="0.25">
      <c r="A204" s="98"/>
    </row>
    <row r="205" spans="1:1" x14ac:dyDescent="0.25">
      <c r="A205" s="98"/>
    </row>
    <row r="206" spans="1:1" x14ac:dyDescent="0.25">
      <c r="A206" s="98"/>
    </row>
    <row r="207" spans="1:1" x14ac:dyDescent="0.25">
      <c r="A207" s="98"/>
    </row>
    <row r="208" spans="1:1" x14ac:dyDescent="0.25">
      <c r="A208" s="98"/>
    </row>
  </sheetData>
  <sheetProtection password="CDD2" sheet="1" objects="1" scenarios="1"/>
  <mergeCells count="290">
    <mergeCell ref="B1:I1"/>
    <mergeCell ref="O1:U1"/>
    <mergeCell ref="N2:U2"/>
    <mergeCell ref="N3:U3"/>
    <mergeCell ref="A4:B4"/>
    <mergeCell ref="C4:E4"/>
    <mergeCell ref="N4:O4"/>
    <mergeCell ref="P4:Q4"/>
    <mergeCell ref="A7:I7"/>
    <mergeCell ref="N7:U7"/>
    <mergeCell ref="N8:O8"/>
    <mergeCell ref="P8:Q8"/>
    <mergeCell ref="R8:S8"/>
    <mergeCell ref="T8:U8"/>
    <mergeCell ref="F10:G10"/>
    <mergeCell ref="R10:S10"/>
    <mergeCell ref="A11:B11"/>
    <mergeCell ref="F11:G11"/>
    <mergeCell ref="N11:O11"/>
    <mergeCell ref="P11:Q11"/>
    <mergeCell ref="R11:S11"/>
    <mergeCell ref="A12:B12"/>
    <mergeCell ref="F12:G12"/>
    <mergeCell ref="N12:O12"/>
    <mergeCell ref="P12:Q12"/>
    <mergeCell ref="R12:S12"/>
    <mergeCell ref="A13:B13"/>
    <mergeCell ref="F13:G13"/>
    <mergeCell ref="N13:O13"/>
    <mergeCell ref="P13:Q13"/>
    <mergeCell ref="R13:S13"/>
    <mergeCell ref="A14:B14"/>
    <mergeCell ref="F14:G14"/>
    <mergeCell ref="N14:O14"/>
    <mergeCell ref="P14:Q14"/>
    <mergeCell ref="R14:S14"/>
    <mergeCell ref="A15:B15"/>
    <mergeCell ref="F15:G15"/>
    <mergeCell ref="N15:O15"/>
    <mergeCell ref="P15:Q15"/>
    <mergeCell ref="R15:S15"/>
    <mergeCell ref="A16:B16"/>
    <mergeCell ref="F16:G16"/>
    <mergeCell ref="N16:O16"/>
    <mergeCell ref="P16:Q16"/>
    <mergeCell ref="R16:S16"/>
    <mergeCell ref="A17:B17"/>
    <mergeCell ref="F17:G17"/>
    <mergeCell ref="N17:O17"/>
    <mergeCell ref="P17:Q17"/>
    <mergeCell ref="R17:S17"/>
    <mergeCell ref="A18:B18"/>
    <mergeCell ref="F18:G18"/>
    <mergeCell ref="N18:O18"/>
    <mergeCell ref="P18:Q18"/>
    <mergeCell ref="R18:S18"/>
    <mergeCell ref="A19:B19"/>
    <mergeCell ref="F19:G19"/>
    <mergeCell ref="N19:O19"/>
    <mergeCell ref="P19:Q19"/>
    <mergeCell ref="R19:S19"/>
    <mergeCell ref="A20:B20"/>
    <mergeCell ref="F20:G20"/>
    <mergeCell ref="N20:O20"/>
    <mergeCell ref="P20:Q20"/>
    <mergeCell ref="R20:S20"/>
    <mergeCell ref="A21:B21"/>
    <mergeCell ref="F21:G21"/>
    <mergeCell ref="N21:O21"/>
    <mergeCell ref="P21:Q21"/>
    <mergeCell ref="R21:S21"/>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N34:T34"/>
    <mergeCell ref="A36:B36"/>
    <mergeCell ref="N36:O36"/>
    <mergeCell ref="P36:T36"/>
    <mergeCell ref="A37:B37"/>
    <mergeCell ref="N37:O37"/>
    <mergeCell ref="P37:T37"/>
    <mergeCell ref="F33:H36"/>
    <mergeCell ref="A38:B38"/>
    <mergeCell ref="N38:O38"/>
    <mergeCell ref="P38:T38"/>
    <mergeCell ref="A39:B39"/>
    <mergeCell ref="N39:O39"/>
    <mergeCell ref="P39:T39"/>
    <mergeCell ref="A40:B40"/>
    <mergeCell ref="N40:O40"/>
    <mergeCell ref="P40:T40"/>
    <mergeCell ref="A41:B41"/>
    <mergeCell ref="N41:O41"/>
    <mergeCell ref="P41:T41"/>
    <mergeCell ref="A42:B42"/>
    <mergeCell ref="N42:O42"/>
    <mergeCell ref="P42:T42"/>
    <mergeCell ref="N43:Q43"/>
    <mergeCell ref="S43:T43"/>
    <mergeCell ref="N45:Q45"/>
    <mergeCell ref="S45:T45"/>
    <mergeCell ref="N49:O49"/>
    <mergeCell ref="P49:Q49"/>
    <mergeCell ref="A50:B58"/>
    <mergeCell ref="N50:O58"/>
    <mergeCell ref="P50:Q50"/>
    <mergeCell ref="P51:Q51"/>
    <mergeCell ref="P52:Q52"/>
    <mergeCell ref="P53:Q53"/>
    <mergeCell ref="P54:Q54"/>
    <mergeCell ref="P55:Q55"/>
    <mergeCell ref="P56:Q56"/>
    <mergeCell ref="P57:Q57"/>
    <mergeCell ref="P58:Q58"/>
    <mergeCell ref="A59:B59"/>
    <mergeCell ref="F59:H59"/>
    <mergeCell ref="N59:O59"/>
    <mergeCell ref="P59:Q59"/>
    <mergeCell ref="R59:T59"/>
    <mergeCell ref="A60:I60"/>
    <mergeCell ref="N60:U60"/>
    <mergeCell ref="A61:I61"/>
    <mergeCell ref="N61:U61"/>
    <mergeCell ref="A62:B62"/>
    <mergeCell ref="D62:G62"/>
    <mergeCell ref="N62:O62"/>
    <mergeCell ref="Q62:S62"/>
    <mergeCell ref="T62:U62"/>
    <mergeCell ref="N63:S63"/>
    <mergeCell ref="T63:U63"/>
    <mergeCell ref="A64:I64"/>
    <mergeCell ref="N64:U64"/>
    <mergeCell ref="A65:B65"/>
    <mergeCell ref="D65:G65"/>
    <mergeCell ref="N65:O65"/>
    <mergeCell ref="Q65:S65"/>
    <mergeCell ref="T65:U65"/>
    <mergeCell ref="N66:S66"/>
    <mergeCell ref="T66:U66"/>
    <mergeCell ref="A68:C68"/>
    <mergeCell ref="N68:P68"/>
    <mergeCell ref="A69:C69"/>
    <mergeCell ref="N69:P69"/>
    <mergeCell ref="A70:C70"/>
    <mergeCell ref="A71:C71"/>
    <mergeCell ref="N71:P71"/>
    <mergeCell ref="A72:C72"/>
    <mergeCell ref="N72:P72"/>
    <mergeCell ref="A73:C73"/>
    <mergeCell ref="N73:P73"/>
    <mergeCell ref="F74:H74"/>
    <mergeCell ref="N74:T74"/>
    <mergeCell ref="N75:T75"/>
    <mergeCell ref="A77:C77"/>
    <mergeCell ref="N77:P77"/>
    <mergeCell ref="A78:C78"/>
    <mergeCell ref="N78:P78"/>
    <mergeCell ref="A79:C79"/>
    <mergeCell ref="N79:P79"/>
    <mergeCell ref="A80:C80"/>
    <mergeCell ref="N80:P80"/>
    <mergeCell ref="A81:C81"/>
    <mergeCell ref="N81:P81"/>
    <mergeCell ref="A83:I83"/>
    <mergeCell ref="N83:U83"/>
    <mergeCell ref="C84:D84"/>
    <mergeCell ref="C85:D85"/>
    <mergeCell ref="N85:O85"/>
    <mergeCell ref="P85:Q85"/>
    <mergeCell ref="R85:U85"/>
    <mergeCell ref="C86:D86"/>
    <mergeCell ref="P86:Q86"/>
    <mergeCell ref="C87:D87"/>
    <mergeCell ref="P87:Q87"/>
    <mergeCell ref="C88:D88"/>
    <mergeCell ref="P88:Q88"/>
    <mergeCell ref="C89:D89"/>
    <mergeCell ref="P89:T89"/>
    <mergeCell ref="A90:I90"/>
    <mergeCell ref="N90:U90"/>
    <mergeCell ref="F92:I92"/>
    <mergeCell ref="N92:P92"/>
    <mergeCell ref="Q92:T92"/>
    <mergeCell ref="A95:B95"/>
    <mergeCell ref="N95:O95"/>
    <mergeCell ref="P95:R95"/>
    <mergeCell ref="A96:B96"/>
    <mergeCell ref="N96:O96"/>
    <mergeCell ref="P96:R96"/>
    <mergeCell ref="A99:C99"/>
    <mergeCell ref="F99:I99"/>
    <mergeCell ref="N99:U99"/>
    <mergeCell ref="C100:E100"/>
    <mergeCell ref="F101:G101"/>
    <mergeCell ref="A102:B102"/>
    <mergeCell ref="F102:G102"/>
    <mergeCell ref="N102:O102"/>
    <mergeCell ref="P102:Q102"/>
    <mergeCell ref="R102:S102"/>
    <mergeCell ref="A103:B103"/>
    <mergeCell ref="F103:G103"/>
    <mergeCell ref="N103:O103"/>
    <mergeCell ref="P103:Q103"/>
    <mergeCell ref="R103:S103"/>
    <mergeCell ref="A104:B104"/>
    <mergeCell ref="F104:G104"/>
    <mergeCell ref="N104:O104"/>
    <mergeCell ref="P104:Q104"/>
    <mergeCell ref="R104:S104"/>
    <mergeCell ref="A105:B105"/>
    <mergeCell ref="F105:G105"/>
    <mergeCell ref="N105:O105"/>
    <mergeCell ref="P105:Q105"/>
    <mergeCell ref="R105:S105"/>
    <mergeCell ref="A106:B106"/>
    <mergeCell ref="N106:O106"/>
    <mergeCell ref="A108:C108"/>
    <mergeCell ref="F108:H108"/>
    <mergeCell ref="N108:P108"/>
    <mergeCell ref="Q108:T108"/>
    <mergeCell ref="A109:C109"/>
    <mergeCell ref="E109:H109"/>
    <mergeCell ref="N109:P109"/>
    <mergeCell ref="Q109:T109"/>
    <mergeCell ref="N110:P110"/>
    <mergeCell ref="Q110:T110"/>
    <mergeCell ref="A111:C111"/>
    <mergeCell ref="F111:H111"/>
    <mergeCell ref="N111:T111"/>
    <mergeCell ref="A113:H113"/>
    <mergeCell ref="N113:U113"/>
    <mergeCell ref="A114:G114"/>
    <mergeCell ref="N114:U114"/>
    <mergeCell ref="A115:G115"/>
    <mergeCell ref="A131:I131"/>
    <mergeCell ref="N131:U131"/>
    <mergeCell ref="A132:I132"/>
    <mergeCell ref="A133:I133"/>
    <mergeCell ref="A134:I134"/>
    <mergeCell ref="A135:I135"/>
    <mergeCell ref="A136:I136"/>
    <mergeCell ref="A137:I137"/>
    <mergeCell ref="A138:I138"/>
    <mergeCell ref="A145:I145"/>
    <mergeCell ref="A146:I146"/>
    <mergeCell ref="A147:I147"/>
    <mergeCell ref="A148:I148"/>
    <mergeCell ref="A139:I139"/>
    <mergeCell ref="A140:I140"/>
    <mergeCell ref="A141:I141"/>
    <mergeCell ref="A142:I142"/>
    <mergeCell ref="A143:I143"/>
    <mergeCell ref="A144:I144"/>
  </mergeCells>
  <pageMargins left="0.1" right="0.1" top="0.5" bottom="0.5" header="0" footer="0.1"/>
  <pageSetup scale="70" fitToHeight="3" orientation="portrait" r:id="rId1"/>
  <headerFooter alignWithMargins="0">
    <oddFooter>&amp;R&amp;P of &amp;N</oddFooter>
  </headerFooter>
  <rowBreaks count="1" manualBreakCount="1">
    <brk id="129" max="16383" man="1"/>
  </rowBreaks>
  <colBreaks count="1" manualBreakCount="1">
    <brk id="9" max="1048575" man="1"/>
  </col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dimension ref="A1:U208"/>
  <sheetViews>
    <sheetView showGridLines="0" zoomScale="90" zoomScaleNormal="90" workbookViewId="0">
      <pane ySplit="1" topLeftCell="A91" activePane="bottomLeft" state="frozen"/>
      <selection activeCell="A111" sqref="A111:C111"/>
      <selection pane="bottomLeft" activeCell="A111" sqref="A111:C111"/>
    </sheetView>
  </sheetViews>
  <sheetFormatPr defaultRowHeight="15.75" x14ac:dyDescent="0.25"/>
  <cols>
    <col min="1" max="1" width="10.28515625" style="91" customWidth="1"/>
    <col min="2" max="2" width="30.28515625" style="4" bestFit="1" customWidth="1"/>
    <col min="3" max="4" width="10.7109375" style="4" customWidth="1"/>
    <col min="5" max="5" width="11.7109375" style="4" customWidth="1"/>
    <col min="6" max="6" width="14" style="4" customWidth="1"/>
    <col min="7" max="7" width="7.42578125" style="4" customWidth="1"/>
    <col min="8" max="8" width="14.5703125" style="4" customWidth="1"/>
    <col min="9" max="9" width="23.7109375" style="4" bestFit="1" customWidth="1"/>
    <col min="10" max="10" width="11" style="4" bestFit="1" customWidth="1"/>
    <col min="11" max="12" width="10.28515625" style="4" bestFit="1" customWidth="1"/>
    <col min="13" max="13" width="9.140625" style="4"/>
    <col min="14" max="14" width="10.28515625" style="91" customWidth="1"/>
    <col min="15" max="15" width="34.28515625" style="4" customWidth="1"/>
    <col min="16" max="16" width="16.42578125" style="4" customWidth="1"/>
    <col min="17" max="17" width="6.7109375" style="4" customWidth="1"/>
    <col min="18" max="18" width="14.5703125" style="4" customWidth="1"/>
    <col min="19" max="19" width="8" style="4" customWidth="1"/>
    <col min="20" max="20" width="15.42578125" style="4" customWidth="1"/>
    <col min="21" max="21" width="21.42578125" style="4" customWidth="1"/>
    <col min="22" max="16384" width="9.140625" style="4"/>
  </cols>
  <sheetData>
    <row r="1" spans="1:21" ht="16.5" thickBot="1" x14ac:dyDescent="0.3">
      <c r="A1" s="107">
        <v>50</v>
      </c>
      <c r="B1" s="554" t="s">
        <v>17</v>
      </c>
      <c r="C1" s="555"/>
      <c r="D1" s="555"/>
      <c r="E1" s="556"/>
      <c r="F1" s="556"/>
      <c r="G1" s="556"/>
      <c r="H1" s="556"/>
      <c r="I1" s="556"/>
      <c r="J1" s="325"/>
      <c r="K1" s="325"/>
      <c r="L1" s="325"/>
      <c r="N1" s="107">
        <f>A1</f>
        <v>50</v>
      </c>
      <c r="O1" s="557" t="s">
        <v>17</v>
      </c>
      <c r="P1" s="558"/>
      <c r="Q1" s="559"/>
      <c r="R1" s="559"/>
      <c r="S1" s="559"/>
      <c r="T1" s="559"/>
      <c r="U1" s="559"/>
    </row>
    <row r="2" spans="1:21" ht="21" x14ac:dyDescent="0.35">
      <c r="A2" s="1" t="s">
        <v>205</v>
      </c>
      <c r="B2" s="2"/>
      <c r="C2" s="2"/>
      <c r="D2" s="2"/>
      <c r="E2" s="2"/>
      <c r="F2" s="2"/>
      <c r="G2" s="2"/>
      <c r="H2" s="2"/>
      <c r="I2" s="2"/>
      <c r="N2" s="560" t="s">
        <v>23</v>
      </c>
      <c r="O2" s="560"/>
      <c r="P2" s="560"/>
      <c r="Q2" s="560"/>
      <c r="R2" s="560"/>
      <c r="S2" s="560"/>
      <c r="T2" s="560"/>
      <c r="U2" s="560"/>
    </row>
    <row r="3" spans="1:21" x14ac:dyDescent="0.25">
      <c r="A3" s="106" t="str">
        <f>'0054'!A3</f>
        <v>Based on the 2015-16 FEFP 2nd Calculation</v>
      </c>
      <c r="N3" s="561" t="str">
        <f>A3</f>
        <v>Based on the 2015-16 FEFP 2nd Calculation</v>
      </c>
      <c r="O3" s="561"/>
      <c r="P3" s="561"/>
      <c r="Q3" s="561"/>
      <c r="R3" s="561"/>
      <c r="S3" s="561"/>
      <c r="T3" s="561"/>
      <c r="U3" s="561"/>
    </row>
    <row r="4" spans="1:21" x14ac:dyDescent="0.25">
      <c r="A4" s="562" t="s">
        <v>0</v>
      </c>
      <c r="B4" s="562"/>
      <c r="C4" s="563" t="s">
        <v>9</v>
      </c>
      <c r="D4" s="563"/>
      <c r="E4" s="563"/>
      <c r="F4" s="5"/>
      <c r="G4" s="5"/>
      <c r="H4" s="5"/>
      <c r="I4" s="5"/>
      <c r="N4" s="549" t="s">
        <v>0</v>
      </c>
      <c r="O4" s="549"/>
      <c r="P4" s="564" t="str">
        <f>C4</f>
        <v>Palm Beach</v>
      </c>
      <c r="Q4" s="564"/>
      <c r="R4" s="6"/>
      <c r="S4" s="6"/>
      <c r="T4" s="6"/>
      <c r="U4" s="6"/>
    </row>
    <row r="5" spans="1:21" ht="12" customHeight="1" thickBot="1" x14ac:dyDescent="0.3">
      <c r="A5" s="371"/>
      <c r="B5" s="371"/>
      <c r="C5" s="353"/>
      <c r="D5" s="353"/>
      <c r="E5" s="353"/>
      <c r="F5" s="354"/>
      <c r="G5" s="354"/>
      <c r="H5" s="354"/>
      <c r="I5" s="354"/>
      <c r="N5" s="111"/>
      <c r="O5" s="111"/>
      <c r="P5" s="7"/>
      <c r="Q5" s="7"/>
      <c r="R5" s="6"/>
      <c r="S5" s="6"/>
      <c r="T5" s="6"/>
      <c r="U5" s="6"/>
    </row>
    <row r="6" spans="1:21" ht="12" customHeight="1" x14ac:dyDescent="0.25">
      <c r="A6" s="368"/>
      <c r="B6" s="368"/>
      <c r="C6" s="365"/>
      <c r="D6" s="365"/>
      <c r="E6" s="365"/>
      <c r="F6" s="5"/>
      <c r="G6" s="5"/>
      <c r="H6" s="5"/>
      <c r="I6" s="5"/>
      <c r="N6" s="366"/>
      <c r="O6" s="366"/>
      <c r="P6" s="367"/>
      <c r="Q6" s="367"/>
      <c r="R6" s="6"/>
      <c r="S6" s="6"/>
      <c r="T6" s="6"/>
      <c r="U6" s="6"/>
    </row>
    <row r="7" spans="1:21" x14ac:dyDescent="0.25">
      <c r="A7" s="548" t="s">
        <v>102</v>
      </c>
      <c r="B7" s="548"/>
      <c r="C7" s="548"/>
      <c r="D7" s="548"/>
      <c r="E7" s="548"/>
      <c r="F7" s="548"/>
      <c r="G7" s="548"/>
      <c r="H7" s="548"/>
      <c r="I7" s="548"/>
      <c r="N7" s="549" t="s">
        <v>102</v>
      </c>
      <c r="O7" s="549"/>
      <c r="P7" s="549"/>
      <c r="Q7" s="549"/>
      <c r="R7" s="549"/>
      <c r="S7" s="549"/>
      <c r="T7" s="549"/>
      <c r="U7" s="549"/>
    </row>
    <row r="8" spans="1:21" x14ac:dyDescent="0.25">
      <c r="A8" s="112"/>
      <c r="B8" s="113" t="s">
        <v>161</v>
      </c>
      <c r="C8" s="321">
        <f>'0054'!C8</f>
        <v>4154.45</v>
      </c>
      <c r="D8" s="115"/>
      <c r="E8" s="116"/>
      <c r="F8" s="112"/>
      <c r="G8" s="113" t="s">
        <v>160</v>
      </c>
      <c r="H8" s="324">
        <f>'0054'!H8</f>
        <v>1.0319</v>
      </c>
      <c r="I8" s="99"/>
      <c r="N8" s="550" t="s">
        <v>10</v>
      </c>
      <c r="O8" s="550"/>
      <c r="P8" s="551">
        <v>4154.45</v>
      </c>
      <c r="Q8" s="551"/>
      <c r="R8" s="552" t="s">
        <v>11</v>
      </c>
      <c r="S8" s="552"/>
      <c r="T8" s="553">
        <f>H8</f>
        <v>1.0319</v>
      </c>
      <c r="U8" s="553"/>
    </row>
    <row r="9" spans="1:21" x14ac:dyDescent="0.25">
      <c r="A9" s="8"/>
      <c r="B9" s="8"/>
      <c r="C9" s="9"/>
      <c r="D9" s="9"/>
      <c r="E9" s="9"/>
      <c r="F9" s="10"/>
      <c r="G9" s="10"/>
      <c r="H9" s="11"/>
      <c r="I9" s="12" t="s">
        <v>78</v>
      </c>
      <c r="N9" s="13"/>
      <c r="O9" s="13"/>
      <c r="P9" s="14"/>
      <c r="Q9" s="14"/>
      <c r="R9" s="15"/>
      <c r="S9" s="15"/>
      <c r="T9" s="16"/>
      <c r="U9" s="17" t="s">
        <v>78</v>
      </c>
    </row>
    <row r="10" spans="1:21" x14ac:dyDescent="0.25">
      <c r="A10" s="8"/>
      <c r="B10" s="8"/>
      <c r="C10" s="117" t="s">
        <v>162</v>
      </c>
      <c r="D10" s="117" t="s">
        <v>163</v>
      </c>
      <c r="E10" s="118" t="s">
        <v>8</v>
      </c>
      <c r="F10" s="543" t="s">
        <v>1</v>
      </c>
      <c r="G10" s="543"/>
      <c r="H10" s="11" t="s">
        <v>77</v>
      </c>
      <c r="I10" s="12" t="s">
        <v>37</v>
      </c>
      <c r="N10" s="13"/>
      <c r="O10" s="13"/>
      <c r="P10" s="14"/>
      <c r="Q10" s="14"/>
      <c r="R10" s="544" t="s">
        <v>1</v>
      </c>
      <c r="S10" s="544"/>
      <c r="T10" s="16" t="s">
        <v>77</v>
      </c>
      <c r="U10" s="17" t="s">
        <v>37</v>
      </c>
    </row>
    <row r="11" spans="1:21" x14ac:dyDescent="0.25">
      <c r="A11" s="524" t="s">
        <v>1</v>
      </c>
      <c r="B11" s="524"/>
      <c r="C11" s="119" t="s">
        <v>2</v>
      </c>
      <c r="D11" s="119" t="s">
        <v>2</v>
      </c>
      <c r="E11" s="119" t="s">
        <v>2</v>
      </c>
      <c r="F11" s="545" t="s">
        <v>80</v>
      </c>
      <c r="G11" s="545"/>
      <c r="H11" s="18" t="s">
        <v>76</v>
      </c>
      <c r="I11" s="19" t="s">
        <v>79</v>
      </c>
      <c r="N11" s="525" t="s">
        <v>1</v>
      </c>
      <c r="O11" s="525"/>
      <c r="P11" s="546" t="s">
        <v>24</v>
      </c>
      <c r="Q11" s="546"/>
      <c r="R11" s="547" t="s">
        <v>80</v>
      </c>
      <c r="S11" s="547"/>
      <c r="T11" s="20" t="s">
        <v>76</v>
      </c>
      <c r="U11" s="21" t="s">
        <v>79</v>
      </c>
    </row>
    <row r="12" spans="1:21" x14ac:dyDescent="0.25">
      <c r="A12" s="536" t="s">
        <v>50</v>
      </c>
      <c r="B12" s="536"/>
      <c r="C12" s="120"/>
      <c r="D12" s="120"/>
      <c r="E12" s="121" t="s">
        <v>51</v>
      </c>
      <c r="F12" s="537" t="s">
        <v>52</v>
      </c>
      <c r="G12" s="537"/>
      <c r="H12" s="22" t="s">
        <v>53</v>
      </c>
      <c r="I12" s="23" t="s">
        <v>54</v>
      </c>
      <c r="N12" s="538" t="s">
        <v>50</v>
      </c>
      <c r="O12" s="538"/>
      <c r="P12" s="539" t="s">
        <v>51</v>
      </c>
      <c r="Q12" s="539"/>
      <c r="R12" s="540" t="s">
        <v>52</v>
      </c>
      <c r="S12" s="540"/>
      <c r="T12" s="24" t="s">
        <v>53</v>
      </c>
      <c r="U12" s="25" t="s">
        <v>54</v>
      </c>
    </row>
    <row r="13" spans="1:21" x14ac:dyDescent="0.25">
      <c r="A13" s="527" t="s">
        <v>29</v>
      </c>
      <c r="B13" s="527"/>
      <c r="C13" s="204">
        <v>0</v>
      </c>
      <c r="D13" s="204">
        <v>0</v>
      </c>
      <c r="E13" s="276">
        <f>IF(D$29=0,C13*2,C13+D13)</f>
        <v>0</v>
      </c>
      <c r="F13" s="541">
        <f>'0054'!F13:G13</f>
        <v>1.115</v>
      </c>
      <c r="G13" s="541"/>
      <c r="H13" s="208">
        <f>ROUND(E13*F13,4)</f>
        <v>0</v>
      </c>
      <c r="I13" s="150">
        <f t="shared" ref="I13:I28" si="0">ROUND(ROUND(H13*$C$8,4)*($H$8),2)</f>
        <v>0</v>
      </c>
      <c r="N13" s="528" t="s">
        <v>29</v>
      </c>
      <c r="O13" s="528"/>
      <c r="P13" s="530">
        <f t="shared" ref="P13:P28" si="1">IF($H$115=1,E13,0)</f>
        <v>0</v>
      </c>
      <c r="Q13" s="530"/>
      <c r="R13" s="542">
        <v>1</v>
      </c>
      <c r="S13" s="542"/>
      <c r="T13" s="124">
        <f>ROUND(P13*R13,4)</f>
        <v>0</v>
      </c>
      <c r="U13" s="125">
        <f t="shared" ref="U13:U28" si="2">ROUND(ROUND(T13*$C$8,4)*($H$8),0)</f>
        <v>0</v>
      </c>
    </row>
    <row r="14" spans="1:21" x14ac:dyDescent="0.25">
      <c r="A14" s="458" t="s">
        <v>30</v>
      </c>
      <c r="B14" s="458"/>
      <c r="C14" s="206">
        <v>0</v>
      </c>
      <c r="D14" s="206">
        <v>0</v>
      </c>
      <c r="E14" s="159">
        <f t="shared" ref="E14:E28" si="3">IF(D$29=0,C14*2,C14+D14)</f>
        <v>0</v>
      </c>
      <c r="F14" s="448">
        <f>'0054'!F14:G14</f>
        <v>1.115</v>
      </c>
      <c r="G14" s="448"/>
      <c r="H14" s="105">
        <f t="shared" ref="H14:H28" si="4">ROUND(E14*F14,4)</f>
        <v>0</v>
      </c>
      <c r="I14" s="130">
        <f t="shared" si="0"/>
        <v>0</v>
      </c>
      <c r="J14" s="85" t="str">
        <f>IF(ROUND(E14,2)=ROUND(SUM(E50:E52),2)," ","CHECK PK-3 LINES BELOW")</f>
        <v xml:space="preserve"> </v>
      </c>
      <c r="N14" s="461" t="s">
        <v>30</v>
      </c>
      <c r="O14" s="461"/>
      <c r="P14" s="530">
        <f t="shared" si="1"/>
        <v>0</v>
      </c>
      <c r="Q14" s="530"/>
      <c r="R14" s="535">
        <v>1</v>
      </c>
      <c r="S14" s="535"/>
      <c r="T14" s="124">
        <f t="shared" ref="T14:T28" si="5">ROUND(P14*R14,4)</f>
        <v>0</v>
      </c>
      <c r="U14" s="125">
        <f t="shared" si="2"/>
        <v>0</v>
      </c>
    </row>
    <row r="15" spans="1:21" x14ac:dyDescent="0.25">
      <c r="A15" s="458" t="s">
        <v>31</v>
      </c>
      <c r="B15" s="458"/>
      <c r="C15" s="206">
        <v>0</v>
      </c>
      <c r="D15" s="206">
        <v>0</v>
      </c>
      <c r="E15" s="159">
        <f t="shared" si="3"/>
        <v>0</v>
      </c>
      <c r="F15" s="448">
        <f>'0054'!F15:G15</f>
        <v>1</v>
      </c>
      <c r="G15" s="448"/>
      <c r="H15" s="105">
        <f t="shared" si="4"/>
        <v>0</v>
      </c>
      <c r="I15" s="130">
        <f t="shared" si="0"/>
        <v>0</v>
      </c>
      <c r="N15" s="461" t="s">
        <v>31</v>
      </c>
      <c r="O15" s="461"/>
      <c r="P15" s="530">
        <f t="shared" si="1"/>
        <v>0</v>
      </c>
      <c r="Q15" s="530"/>
      <c r="R15" s="535">
        <v>1</v>
      </c>
      <c r="S15" s="535"/>
      <c r="T15" s="124">
        <f t="shared" si="5"/>
        <v>0</v>
      </c>
      <c r="U15" s="125">
        <f t="shared" si="2"/>
        <v>0</v>
      </c>
    </row>
    <row r="16" spans="1:21" x14ac:dyDescent="0.25">
      <c r="A16" s="458" t="s">
        <v>32</v>
      </c>
      <c r="B16" s="458"/>
      <c r="C16" s="206">
        <v>0</v>
      </c>
      <c r="D16" s="206">
        <v>0</v>
      </c>
      <c r="E16" s="159">
        <f t="shared" si="3"/>
        <v>0</v>
      </c>
      <c r="F16" s="448">
        <f>'0054'!F16:G16</f>
        <v>1</v>
      </c>
      <c r="G16" s="448"/>
      <c r="H16" s="105">
        <f t="shared" si="4"/>
        <v>0</v>
      </c>
      <c r="I16" s="130">
        <f t="shared" si="0"/>
        <v>0</v>
      </c>
      <c r="J16" s="85" t="str">
        <f>IF(ROUND(E16,2)=ROUND(SUM(E53:E55),2)," ","CHECK 4-8 LINES BELOW")</f>
        <v xml:space="preserve"> </v>
      </c>
      <c r="N16" s="461" t="s">
        <v>32</v>
      </c>
      <c r="O16" s="461"/>
      <c r="P16" s="530">
        <f t="shared" si="1"/>
        <v>0</v>
      </c>
      <c r="Q16" s="530"/>
      <c r="R16" s="535">
        <v>1</v>
      </c>
      <c r="S16" s="535"/>
      <c r="T16" s="124">
        <f t="shared" si="5"/>
        <v>0</v>
      </c>
      <c r="U16" s="125">
        <f t="shared" si="2"/>
        <v>0</v>
      </c>
    </row>
    <row r="17" spans="1:21" x14ac:dyDescent="0.25">
      <c r="A17" s="458" t="s">
        <v>33</v>
      </c>
      <c r="B17" s="458"/>
      <c r="C17" s="206">
        <v>0</v>
      </c>
      <c r="D17" s="206">
        <v>0</v>
      </c>
      <c r="E17" s="159">
        <f t="shared" si="3"/>
        <v>0</v>
      </c>
      <c r="F17" s="448">
        <f>'0054'!F17:G17</f>
        <v>1.0049999999999999</v>
      </c>
      <c r="G17" s="448"/>
      <c r="H17" s="105">
        <f t="shared" si="4"/>
        <v>0</v>
      </c>
      <c r="I17" s="130">
        <f t="shared" si="0"/>
        <v>0</v>
      </c>
      <c r="N17" s="461" t="s">
        <v>33</v>
      </c>
      <c r="O17" s="461"/>
      <c r="P17" s="530">
        <f t="shared" si="1"/>
        <v>0</v>
      </c>
      <c r="Q17" s="530"/>
      <c r="R17" s="535">
        <v>1</v>
      </c>
      <c r="S17" s="535"/>
      <c r="T17" s="124">
        <f t="shared" si="5"/>
        <v>0</v>
      </c>
      <c r="U17" s="125">
        <f t="shared" si="2"/>
        <v>0</v>
      </c>
    </row>
    <row r="18" spans="1:21" x14ac:dyDescent="0.25">
      <c r="A18" s="458" t="s">
        <v>34</v>
      </c>
      <c r="B18" s="458"/>
      <c r="C18" s="206">
        <v>11.51</v>
      </c>
      <c r="D18" s="206">
        <v>12.98</v>
      </c>
      <c r="E18" s="159">
        <f t="shared" si="3"/>
        <v>24.490000000000002</v>
      </c>
      <c r="F18" s="448">
        <f>'0054'!F18:G18</f>
        <v>1.0049999999999999</v>
      </c>
      <c r="G18" s="448"/>
      <c r="H18" s="105">
        <f t="shared" si="4"/>
        <v>24.612500000000001</v>
      </c>
      <c r="I18" s="130">
        <f t="shared" si="0"/>
        <v>105513.22</v>
      </c>
      <c r="J18" s="85" t="str">
        <f>IF(ROUND(E18,2)=ROUND(SUM(E56:E58),2)," ","CHECK 4-8 LINES BELOW")</f>
        <v xml:space="preserve"> </v>
      </c>
      <c r="N18" s="461" t="s">
        <v>34</v>
      </c>
      <c r="O18" s="461"/>
      <c r="P18" s="530">
        <f t="shared" si="1"/>
        <v>24.490000000000002</v>
      </c>
      <c r="Q18" s="530"/>
      <c r="R18" s="535">
        <v>1</v>
      </c>
      <c r="S18" s="535"/>
      <c r="T18" s="124">
        <f t="shared" si="5"/>
        <v>24.49</v>
      </c>
      <c r="U18" s="127">
        <f t="shared" si="2"/>
        <v>104988</v>
      </c>
    </row>
    <row r="19" spans="1:21" x14ac:dyDescent="0.25">
      <c r="A19" s="458" t="s">
        <v>146</v>
      </c>
      <c r="B19" s="458"/>
      <c r="C19" s="206">
        <v>0</v>
      </c>
      <c r="D19" s="206">
        <v>0</v>
      </c>
      <c r="E19" s="159">
        <f t="shared" si="3"/>
        <v>0</v>
      </c>
      <c r="F19" s="448">
        <f>'0054'!F19:G19</f>
        <v>3.613</v>
      </c>
      <c r="G19" s="448"/>
      <c r="H19" s="105">
        <f t="shared" si="4"/>
        <v>0</v>
      </c>
      <c r="I19" s="130">
        <f t="shared" si="0"/>
        <v>0</v>
      </c>
      <c r="N19" s="461" t="s">
        <v>146</v>
      </c>
      <c r="O19" s="461"/>
      <c r="P19" s="530">
        <f t="shared" si="1"/>
        <v>0</v>
      </c>
      <c r="Q19" s="530"/>
      <c r="R19" s="535">
        <v>1</v>
      </c>
      <c r="S19" s="535"/>
      <c r="T19" s="124">
        <f t="shared" si="5"/>
        <v>0</v>
      </c>
      <c r="U19" s="125">
        <f t="shared" si="2"/>
        <v>0</v>
      </c>
    </row>
    <row r="20" spans="1:21" x14ac:dyDescent="0.25">
      <c r="A20" s="458" t="s">
        <v>147</v>
      </c>
      <c r="B20" s="458"/>
      <c r="C20" s="206">
        <v>0</v>
      </c>
      <c r="D20" s="206">
        <v>0</v>
      </c>
      <c r="E20" s="159">
        <f t="shared" si="3"/>
        <v>0</v>
      </c>
      <c r="F20" s="448">
        <f>'0054'!F20:G20</f>
        <v>3.613</v>
      </c>
      <c r="G20" s="448"/>
      <c r="H20" s="105">
        <f t="shared" si="4"/>
        <v>0</v>
      </c>
      <c r="I20" s="130">
        <f t="shared" si="0"/>
        <v>0</v>
      </c>
      <c r="N20" s="461" t="s">
        <v>147</v>
      </c>
      <c r="O20" s="461"/>
      <c r="P20" s="530">
        <f t="shared" si="1"/>
        <v>0</v>
      </c>
      <c r="Q20" s="530"/>
      <c r="R20" s="535">
        <v>1</v>
      </c>
      <c r="S20" s="535"/>
      <c r="T20" s="124">
        <f t="shared" si="5"/>
        <v>0</v>
      </c>
      <c r="U20" s="125">
        <f t="shared" si="2"/>
        <v>0</v>
      </c>
    </row>
    <row r="21" spans="1:21" x14ac:dyDescent="0.25">
      <c r="A21" s="458" t="s">
        <v>148</v>
      </c>
      <c r="B21" s="458"/>
      <c r="C21" s="206">
        <v>20.46</v>
      </c>
      <c r="D21" s="206">
        <v>17.97</v>
      </c>
      <c r="E21" s="159">
        <f t="shared" si="3"/>
        <v>38.43</v>
      </c>
      <c r="F21" s="448">
        <f>'0054'!F21:G21</f>
        <v>3.613</v>
      </c>
      <c r="G21" s="448"/>
      <c r="H21" s="105">
        <f t="shared" si="4"/>
        <v>138.8476</v>
      </c>
      <c r="I21" s="130">
        <f t="shared" si="0"/>
        <v>595236.46</v>
      </c>
      <c r="N21" s="461" t="s">
        <v>148</v>
      </c>
      <c r="O21" s="461"/>
      <c r="P21" s="530">
        <f t="shared" si="1"/>
        <v>38.43</v>
      </c>
      <c r="Q21" s="530"/>
      <c r="R21" s="535">
        <v>1</v>
      </c>
      <c r="S21" s="535"/>
      <c r="T21" s="124">
        <f t="shared" si="5"/>
        <v>38.43</v>
      </c>
      <c r="U21" s="125">
        <f t="shared" si="2"/>
        <v>164749</v>
      </c>
    </row>
    <row r="22" spans="1:21" x14ac:dyDescent="0.25">
      <c r="A22" s="458" t="s">
        <v>149</v>
      </c>
      <c r="B22" s="458"/>
      <c r="C22" s="206">
        <v>0</v>
      </c>
      <c r="D22" s="206">
        <v>0</v>
      </c>
      <c r="E22" s="159">
        <f t="shared" si="3"/>
        <v>0</v>
      </c>
      <c r="F22" s="448">
        <f>'0054'!F22:G22</f>
        <v>5.258</v>
      </c>
      <c r="G22" s="448"/>
      <c r="H22" s="105">
        <f t="shared" si="4"/>
        <v>0</v>
      </c>
      <c r="I22" s="130">
        <f t="shared" si="0"/>
        <v>0</v>
      </c>
      <c r="N22" s="461" t="s">
        <v>149</v>
      </c>
      <c r="O22" s="461"/>
      <c r="P22" s="530">
        <f t="shared" si="1"/>
        <v>0</v>
      </c>
      <c r="Q22" s="530"/>
      <c r="R22" s="535">
        <v>1</v>
      </c>
      <c r="S22" s="535"/>
      <c r="T22" s="124">
        <f t="shared" si="5"/>
        <v>0</v>
      </c>
      <c r="U22" s="125">
        <f t="shared" si="2"/>
        <v>0</v>
      </c>
    </row>
    <row r="23" spans="1:21" x14ac:dyDescent="0.25">
      <c r="A23" s="458" t="s">
        <v>150</v>
      </c>
      <c r="B23" s="458"/>
      <c r="C23" s="206">
        <v>0</v>
      </c>
      <c r="D23" s="206">
        <v>0</v>
      </c>
      <c r="E23" s="159">
        <f t="shared" si="3"/>
        <v>0</v>
      </c>
      <c r="F23" s="448">
        <f>'0054'!F23:G23</f>
        <v>5.258</v>
      </c>
      <c r="G23" s="448"/>
      <c r="H23" s="105">
        <f t="shared" si="4"/>
        <v>0</v>
      </c>
      <c r="I23" s="130">
        <f t="shared" si="0"/>
        <v>0</v>
      </c>
      <c r="N23" s="461" t="s">
        <v>150</v>
      </c>
      <c r="O23" s="461"/>
      <c r="P23" s="530">
        <f t="shared" si="1"/>
        <v>0</v>
      </c>
      <c r="Q23" s="530"/>
      <c r="R23" s="535">
        <v>1</v>
      </c>
      <c r="S23" s="535"/>
      <c r="T23" s="124">
        <f t="shared" si="5"/>
        <v>0</v>
      </c>
      <c r="U23" s="125">
        <f t="shared" si="2"/>
        <v>0</v>
      </c>
    </row>
    <row r="24" spans="1:21" x14ac:dyDescent="0.25">
      <c r="A24" s="458" t="s">
        <v>151</v>
      </c>
      <c r="B24" s="458"/>
      <c r="C24" s="206">
        <v>17</v>
      </c>
      <c r="D24" s="206">
        <v>18.989999999999998</v>
      </c>
      <c r="E24" s="159">
        <f t="shared" si="3"/>
        <v>35.989999999999995</v>
      </c>
      <c r="F24" s="448">
        <f>'0054'!F24:G24</f>
        <v>5.258</v>
      </c>
      <c r="G24" s="448"/>
      <c r="H24" s="105">
        <f t="shared" si="4"/>
        <v>189.2354</v>
      </c>
      <c r="I24" s="130">
        <f t="shared" si="0"/>
        <v>811247.8</v>
      </c>
      <c r="N24" s="461" t="s">
        <v>151</v>
      </c>
      <c r="O24" s="461"/>
      <c r="P24" s="530">
        <f t="shared" si="1"/>
        <v>35.989999999999995</v>
      </c>
      <c r="Q24" s="530"/>
      <c r="R24" s="535">
        <v>1</v>
      </c>
      <c r="S24" s="535"/>
      <c r="T24" s="124">
        <f t="shared" si="5"/>
        <v>35.99</v>
      </c>
      <c r="U24" s="125">
        <f t="shared" si="2"/>
        <v>154288</v>
      </c>
    </row>
    <row r="25" spans="1:21" x14ac:dyDescent="0.25">
      <c r="A25" s="458" t="s">
        <v>152</v>
      </c>
      <c r="B25" s="458"/>
      <c r="C25" s="206">
        <v>0</v>
      </c>
      <c r="D25" s="206">
        <v>0</v>
      </c>
      <c r="E25" s="159">
        <f t="shared" si="3"/>
        <v>0</v>
      </c>
      <c r="F25" s="448">
        <f>'0054'!F25:G25</f>
        <v>1.18</v>
      </c>
      <c r="G25" s="448"/>
      <c r="H25" s="105">
        <f t="shared" si="4"/>
        <v>0</v>
      </c>
      <c r="I25" s="130">
        <f t="shared" si="0"/>
        <v>0</v>
      </c>
      <c r="N25" s="461" t="s">
        <v>152</v>
      </c>
      <c r="O25" s="461"/>
      <c r="P25" s="530">
        <f t="shared" si="1"/>
        <v>0</v>
      </c>
      <c r="Q25" s="530"/>
      <c r="R25" s="535">
        <v>1</v>
      </c>
      <c r="S25" s="535"/>
      <c r="T25" s="124">
        <f t="shared" si="5"/>
        <v>0</v>
      </c>
      <c r="U25" s="125">
        <f t="shared" si="2"/>
        <v>0</v>
      </c>
    </row>
    <row r="26" spans="1:21" x14ac:dyDescent="0.25">
      <c r="A26" s="458" t="s">
        <v>153</v>
      </c>
      <c r="B26" s="458"/>
      <c r="C26" s="206">
        <v>0</v>
      </c>
      <c r="D26" s="206">
        <v>0</v>
      </c>
      <c r="E26" s="159">
        <f t="shared" si="3"/>
        <v>0</v>
      </c>
      <c r="F26" s="448">
        <f>'0054'!F26:G26</f>
        <v>1.18</v>
      </c>
      <c r="G26" s="448"/>
      <c r="H26" s="105">
        <f t="shared" si="4"/>
        <v>0</v>
      </c>
      <c r="I26" s="130">
        <f t="shared" si="0"/>
        <v>0</v>
      </c>
      <c r="N26" s="461" t="s">
        <v>153</v>
      </c>
      <c r="O26" s="461"/>
      <c r="P26" s="530">
        <f t="shared" si="1"/>
        <v>0</v>
      </c>
      <c r="Q26" s="530"/>
      <c r="R26" s="535">
        <v>1</v>
      </c>
      <c r="S26" s="535"/>
      <c r="T26" s="124">
        <f t="shared" si="5"/>
        <v>0</v>
      </c>
      <c r="U26" s="125">
        <f t="shared" si="2"/>
        <v>0</v>
      </c>
    </row>
    <row r="27" spans="1:21" x14ac:dyDescent="0.25">
      <c r="A27" s="458" t="s">
        <v>154</v>
      </c>
      <c r="B27" s="458"/>
      <c r="C27" s="206">
        <v>0</v>
      </c>
      <c r="D27" s="206">
        <v>0</v>
      </c>
      <c r="E27" s="159">
        <f t="shared" si="3"/>
        <v>0</v>
      </c>
      <c r="F27" s="448">
        <f>'0054'!F27:G27</f>
        <v>1.18</v>
      </c>
      <c r="G27" s="448"/>
      <c r="H27" s="105">
        <f t="shared" si="4"/>
        <v>0</v>
      </c>
      <c r="I27" s="130">
        <f t="shared" si="0"/>
        <v>0</v>
      </c>
      <c r="N27" s="461" t="s">
        <v>154</v>
      </c>
      <c r="O27" s="461"/>
      <c r="P27" s="530">
        <f t="shared" si="1"/>
        <v>0</v>
      </c>
      <c r="Q27" s="530"/>
      <c r="R27" s="535">
        <v>1</v>
      </c>
      <c r="S27" s="535"/>
      <c r="T27" s="124">
        <f t="shared" si="5"/>
        <v>0</v>
      </c>
      <c r="U27" s="125">
        <f t="shared" si="2"/>
        <v>0</v>
      </c>
    </row>
    <row r="28" spans="1:21" x14ac:dyDescent="0.25">
      <c r="A28" s="575" t="s">
        <v>155</v>
      </c>
      <c r="B28" s="575"/>
      <c r="C28" s="147">
        <v>0</v>
      </c>
      <c r="D28" s="147">
        <v>0</v>
      </c>
      <c r="E28" s="220">
        <f t="shared" si="3"/>
        <v>0</v>
      </c>
      <c r="F28" s="529">
        <f>'0054'!F28:G28</f>
        <v>1.0049999999999999</v>
      </c>
      <c r="G28" s="529"/>
      <c r="H28" s="122">
        <f t="shared" si="4"/>
        <v>0</v>
      </c>
      <c r="I28" s="123">
        <f t="shared" si="0"/>
        <v>0</v>
      </c>
      <c r="N28" s="469" t="s">
        <v>155</v>
      </c>
      <c r="O28" s="469"/>
      <c r="P28" s="530">
        <f t="shared" si="1"/>
        <v>0</v>
      </c>
      <c r="Q28" s="530"/>
      <c r="R28" s="531">
        <v>1</v>
      </c>
      <c r="S28" s="531"/>
      <c r="T28" s="124">
        <f t="shared" si="5"/>
        <v>0</v>
      </c>
      <c r="U28" s="125">
        <f t="shared" si="2"/>
        <v>0</v>
      </c>
    </row>
    <row r="29" spans="1:21" x14ac:dyDescent="0.25">
      <c r="A29" s="573" t="s">
        <v>5</v>
      </c>
      <c r="B29" s="573"/>
      <c r="C29" s="123">
        <f>SUM(C13:C28)</f>
        <v>48.97</v>
      </c>
      <c r="D29" s="123">
        <f>SUM(D13:D28)</f>
        <v>49.94</v>
      </c>
      <c r="E29" s="123">
        <f>SUM(E13:E28)</f>
        <v>98.91</v>
      </c>
      <c r="F29" s="574"/>
      <c r="G29" s="574"/>
      <c r="H29" s="128">
        <f>SUM(H13:H28)</f>
        <v>352.69550000000004</v>
      </c>
      <c r="I29" s="123">
        <f>SUM(I13:I28)</f>
        <v>1511997.48</v>
      </c>
      <c r="N29" s="533" t="s">
        <v>5</v>
      </c>
      <c r="O29" s="533"/>
      <c r="P29" s="534">
        <f>SUM(P13:P28)</f>
        <v>98.91</v>
      </c>
      <c r="Q29" s="534"/>
      <c r="R29" s="521"/>
      <c r="S29" s="521"/>
      <c r="T29" s="129">
        <f>SUM(T13:T28)</f>
        <v>98.91</v>
      </c>
      <c r="U29" s="125">
        <f>SUM(U13:U28)</f>
        <v>424025</v>
      </c>
    </row>
    <row r="30" spans="1:21" x14ac:dyDescent="0.25">
      <c r="A30" s="28"/>
      <c r="B30" s="28"/>
      <c r="C30" s="130"/>
      <c r="D30" s="130"/>
      <c r="E30" s="130"/>
      <c r="F30" s="29"/>
      <c r="G30" s="29"/>
      <c r="H30" s="105"/>
      <c r="I30" s="130"/>
      <c r="N30" s="35"/>
      <c r="O30" s="35"/>
      <c r="P30" s="31"/>
      <c r="Q30" s="31"/>
      <c r="R30" s="32"/>
      <c r="S30" s="32"/>
      <c r="T30" s="131"/>
      <c r="U30" s="132"/>
    </row>
    <row r="31" spans="1:21" x14ac:dyDescent="0.25">
      <c r="A31" s="209" t="s">
        <v>126</v>
      </c>
      <c r="B31" s="28"/>
      <c r="C31" s="130"/>
      <c r="D31" s="130"/>
      <c r="E31" s="130"/>
      <c r="F31" s="29"/>
      <c r="G31" s="29"/>
      <c r="H31" s="105"/>
      <c r="I31" s="130"/>
      <c r="N31" s="35"/>
      <c r="O31" s="35"/>
      <c r="P31" s="31"/>
      <c r="Q31" s="31"/>
      <c r="R31" s="32"/>
      <c r="S31" s="32"/>
      <c r="T31" s="131"/>
      <c r="U31" s="132"/>
    </row>
    <row r="32" spans="1:21" hidden="1" x14ac:dyDescent="0.25">
      <c r="A32" s="209"/>
      <c r="B32" s="28"/>
      <c r="C32" s="130"/>
      <c r="D32" s="130"/>
      <c r="E32" s="130"/>
      <c r="F32" s="364"/>
      <c r="G32" s="364"/>
      <c r="H32" s="105"/>
      <c r="I32" s="130"/>
      <c r="N32" s="362"/>
      <c r="O32" s="362"/>
      <c r="P32" s="31"/>
      <c r="Q32" s="31"/>
      <c r="R32" s="363"/>
      <c r="S32" s="363"/>
      <c r="T32" s="131"/>
      <c r="U32" s="132"/>
    </row>
    <row r="33" spans="1:21" hidden="1" x14ac:dyDescent="0.25">
      <c r="A33" s="209"/>
      <c r="B33" s="28"/>
      <c r="C33" s="130"/>
      <c r="D33" s="130"/>
      <c r="E33" s="130"/>
      <c r="F33" s="578" t="s">
        <v>386</v>
      </c>
      <c r="G33" s="578"/>
      <c r="H33" s="578"/>
      <c r="I33" s="130"/>
      <c r="N33" s="362"/>
      <c r="O33" s="362"/>
      <c r="P33" s="31"/>
      <c r="Q33" s="31"/>
      <c r="R33" s="363"/>
      <c r="S33" s="363"/>
      <c r="T33" s="131"/>
      <c r="U33" s="132"/>
    </row>
    <row r="34" spans="1:21" hidden="1" x14ac:dyDescent="0.25">
      <c r="A34" s="4"/>
      <c r="B34" s="136"/>
      <c r="C34" s="136"/>
      <c r="D34" s="136"/>
      <c r="E34" s="136"/>
      <c r="F34" s="578"/>
      <c r="G34" s="578"/>
      <c r="H34" s="578"/>
      <c r="I34" s="26" t="s">
        <v>78</v>
      </c>
      <c r="N34" s="473" t="s">
        <v>35</v>
      </c>
      <c r="O34" s="473"/>
      <c r="P34" s="473"/>
      <c r="Q34" s="473"/>
      <c r="R34" s="473"/>
      <c r="S34" s="473"/>
      <c r="T34" s="473"/>
      <c r="U34" s="27" t="s">
        <v>78</v>
      </c>
    </row>
    <row r="35" spans="1:21" hidden="1" x14ac:dyDescent="0.25">
      <c r="A35" s="28"/>
      <c r="B35" s="28"/>
      <c r="C35" s="117" t="s">
        <v>162</v>
      </c>
      <c r="D35" s="117" t="s">
        <v>163</v>
      </c>
      <c r="E35" s="118" t="s">
        <v>8</v>
      </c>
      <c r="F35" s="578"/>
      <c r="G35" s="578"/>
      <c r="H35" s="578"/>
      <c r="I35" s="26" t="s">
        <v>37</v>
      </c>
      <c r="N35" s="35"/>
      <c r="O35" s="35"/>
      <c r="P35" s="31"/>
      <c r="Q35" s="31"/>
      <c r="R35" s="32"/>
      <c r="S35" s="32"/>
      <c r="T35" s="131"/>
      <c r="U35" s="27" t="s">
        <v>37</v>
      </c>
    </row>
    <row r="36" spans="1:21" hidden="1" x14ac:dyDescent="0.25">
      <c r="A36" s="524" t="s">
        <v>66</v>
      </c>
      <c r="B36" s="524"/>
      <c r="C36" s="119" t="s">
        <v>2</v>
      </c>
      <c r="D36" s="119" t="s">
        <v>2</v>
      </c>
      <c r="E36" s="119" t="s">
        <v>2</v>
      </c>
      <c r="F36" s="579"/>
      <c r="G36" s="579"/>
      <c r="H36" s="579"/>
      <c r="I36" s="33" t="s">
        <v>79</v>
      </c>
      <c r="N36" s="525" t="s">
        <v>66</v>
      </c>
      <c r="O36" s="525"/>
      <c r="P36" s="526" t="s">
        <v>24</v>
      </c>
      <c r="Q36" s="526"/>
      <c r="R36" s="526"/>
      <c r="S36" s="526"/>
      <c r="T36" s="526"/>
      <c r="U36" s="21" t="s">
        <v>79</v>
      </c>
    </row>
    <row r="37" spans="1:21" hidden="1" x14ac:dyDescent="0.25">
      <c r="A37" s="527" t="s">
        <v>59</v>
      </c>
      <c r="B37" s="527"/>
      <c r="C37" s="210">
        <v>0</v>
      </c>
      <c r="D37" s="210">
        <v>0</v>
      </c>
      <c r="E37" s="276">
        <f t="shared" ref="E37:E42" si="6">IF(D$43=0,C37*2,C37+D37)</f>
        <v>0</v>
      </c>
      <c r="F37" s="211"/>
      <c r="G37" s="211"/>
      <c r="H37" s="211"/>
      <c r="I37" s="150">
        <f t="shared" ref="I37:I42" si="7">ROUND(ROUND(E37*$C$8,4)*($H$8),2)</f>
        <v>0</v>
      </c>
      <c r="N37" s="528" t="s">
        <v>59</v>
      </c>
      <c r="O37" s="528"/>
      <c r="P37" s="470">
        <f t="shared" ref="P37:P42" si="8">IF($H$115=1,E37,0)</f>
        <v>0</v>
      </c>
      <c r="Q37" s="470"/>
      <c r="R37" s="470"/>
      <c r="S37" s="470"/>
      <c r="T37" s="470"/>
      <c r="U37" s="127">
        <f t="shared" ref="U37:U42" si="9">ROUND(ROUND(P37*$C$8,4)*($H$8),0)</f>
        <v>0</v>
      </c>
    </row>
    <row r="38" spans="1:21" hidden="1" x14ac:dyDescent="0.25">
      <c r="A38" s="519" t="s">
        <v>60</v>
      </c>
      <c r="B38" s="519"/>
      <c r="C38" s="213">
        <v>0</v>
      </c>
      <c r="D38" s="213">
        <v>0</v>
      </c>
      <c r="E38" s="159">
        <f t="shared" si="6"/>
        <v>0</v>
      </c>
      <c r="F38" s="214"/>
      <c r="G38" s="214"/>
      <c r="H38" s="214"/>
      <c r="I38" s="130">
        <f t="shared" si="7"/>
        <v>0</v>
      </c>
      <c r="N38" s="476" t="s">
        <v>60</v>
      </c>
      <c r="O38" s="476"/>
      <c r="P38" s="470">
        <f t="shared" si="8"/>
        <v>0</v>
      </c>
      <c r="Q38" s="470"/>
      <c r="R38" s="470"/>
      <c r="S38" s="470"/>
      <c r="T38" s="470"/>
      <c r="U38" s="127">
        <f t="shared" si="9"/>
        <v>0</v>
      </c>
    </row>
    <row r="39" spans="1:21" hidden="1" x14ac:dyDescent="0.25">
      <c r="A39" s="522" t="s">
        <v>61</v>
      </c>
      <c r="B39" s="522"/>
      <c r="C39" s="213">
        <v>0</v>
      </c>
      <c r="D39" s="213">
        <v>0</v>
      </c>
      <c r="E39" s="159">
        <f t="shared" si="6"/>
        <v>0</v>
      </c>
      <c r="F39" s="214"/>
      <c r="G39" s="214"/>
      <c r="H39" s="214"/>
      <c r="I39" s="130">
        <f t="shared" si="7"/>
        <v>0</v>
      </c>
      <c r="N39" s="523" t="s">
        <v>61</v>
      </c>
      <c r="O39" s="523"/>
      <c r="P39" s="470">
        <f t="shared" si="8"/>
        <v>0</v>
      </c>
      <c r="Q39" s="470"/>
      <c r="R39" s="470"/>
      <c r="S39" s="470"/>
      <c r="T39" s="470"/>
      <c r="U39" s="127">
        <f t="shared" si="9"/>
        <v>0</v>
      </c>
    </row>
    <row r="40" spans="1:21" hidden="1" x14ac:dyDescent="0.25">
      <c r="A40" s="519" t="s">
        <v>62</v>
      </c>
      <c r="B40" s="519"/>
      <c r="C40" s="213">
        <v>0</v>
      </c>
      <c r="D40" s="213">
        <v>0</v>
      </c>
      <c r="E40" s="159">
        <f t="shared" si="6"/>
        <v>0</v>
      </c>
      <c r="F40" s="214"/>
      <c r="G40" s="214"/>
      <c r="H40" s="214"/>
      <c r="I40" s="130">
        <f t="shared" si="7"/>
        <v>0</v>
      </c>
      <c r="N40" s="476" t="s">
        <v>62</v>
      </c>
      <c r="O40" s="476"/>
      <c r="P40" s="470">
        <f t="shared" si="8"/>
        <v>0</v>
      </c>
      <c r="Q40" s="470"/>
      <c r="R40" s="470"/>
      <c r="S40" s="470"/>
      <c r="T40" s="470"/>
      <c r="U40" s="127">
        <f t="shared" si="9"/>
        <v>0</v>
      </c>
    </row>
    <row r="41" spans="1:21" hidden="1" x14ac:dyDescent="0.25">
      <c r="A41" s="519" t="s">
        <v>63</v>
      </c>
      <c r="B41" s="519"/>
      <c r="C41" s="213">
        <v>0</v>
      </c>
      <c r="D41" s="213">
        <v>0</v>
      </c>
      <c r="E41" s="159">
        <f t="shared" si="6"/>
        <v>0</v>
      </c>
      <c r="F41" s="214"/>
      <c r="G41" s="214"/>
      <c r="H41" s="214"/>
      <c r="I41" s="130">
        <f t="shared" si="7"/>
        <v>0</v>
      </c>
      <c r="N41" s="476" t="s">
        <v>63</v>
      </c>
      <c r="O41" s="476"/>
      <c r="P41" s="470">
        <f t="shared" si="8"/>
        <v>0</v>
      </c>
      <c r="Q41" s="470"/>
      <c r="R41" s="470"/>
      <c r="S41" s="470"/>
      <c r="T41" s="470"/>
      <c r="U41" s="127">
        <f t="shared" si="9"/>
        <v>0</v>
      </c>
    </row>
    <row r="42" spans="1:21" hidden="1" x14ac:dyDescent="0.25">
      <c r="A42" s="519" t="s">
        <v>55</v>
      </c>
      <c r="B42" s="519"/>
      <c r="C42" s="212">
        <v>0</v>
      </c>
      <c r="D42" s="212">
        <v>0</v>
      </c>
      <c r="E42" s="220">
        <f t="shared" si="6"/>
        <v>0</v>
      </c>
      <c r="F42" s="214"/>
      <c r="G42" s="214"/>
      <c r="H42" s="214"/>
      <c r="I42" s="123">
        <f t="shared" si="7"/>
        <v>0</v>
      </c>
      <c r="N42" s="469" t="s">
        <v>55</v>
      </c>
      <c r="O42" s="469"/>
      <c r="P42" s="470">
        <f t="shared" si="8"/>
        <v>0</v>
      </c>
      <c r="Q42" s="470"/>
      <c r="R42" s="470"/>
      <c r="S42" s="470"/>
      <c r="T42" s="470"/>
      <c r="U42" s="127">
        <f t="shared" si="9"/>
        <v>0</v>
      </c>
    </row>
    <row r="43" spans="1:21" hidden="1" x14ac:dyDescent="0.25">
      <c r="A43" s="64"/>
      <c r="B43" s="137" t="s">
        <v>164</v>
      </c>
      <c r="C43" s="126">
        <f>SUM(C37:C42)</f>
        <v>0</v>
      </c>
      <c r="D43" s="126">
        <f>SUM(D37:D42)</f>
        <v>0</v>
      </c>
      <c r="E43" s="126">
        <f>SUM(E37:E42)</f>
        <v>0</v>
      </c>
      <c r="F43" s="34"/>
      <c r="G43" s="138"/>
      <c r="H43" s="139" t="s">
        <v>166</v>
      </c>
      <c r="I43" s="126">
        <f>SUM(I37:I42)</f>
        <v>0</v>
      </c>
      <c r="N43" s="520" t="s">
        <v>57</v>
      </c>
      <c r="O43" s="520"/>
      <c r="P43" s="520"/>
      <c r="Q43" s="520"/>
      <c r="R43" s="36">
        <f>SUM(P37:R42)</f>
        <v>0</v>
      </c>
      <c r="S43" s="521" t="s">
        <v>68</v>
      </c>
      <c r="T43" s="521"/>
      <c r="U43" s="132">
        <f>SUM(U37:U42)</f>
        <v>0</v>
      </c>
    </row>
    <row r="44" spans="1:21" ht="16.5" hidden="1" thickBot="1" x14ac:dyDescent="0.3">
      <c r="A44" s="64"/>
      <c r="B44" s="137"/>
      <c r="C44" s="130"/>
      <c r="D44" s="130"/>
      <c r="E44" s="150"/>
      <c r="F44" s="34"/>
      <c r="G44" s="138"/>
      <c r="H44" s="139"/>
      <c r="I44" s="130"/>
      <c r="N44" s="35"/>
      <c r="O44" s="35"/>
      <c r="P44" s="35"/>
      <c r="Q44" s="35"/>
      <c r="R44" s="36"/>
      <c r="S44" s="32"/>
      <c r="T44" s="32"/>
      <c r="U44" s="132"/>
    </row>
    <row r="45" spans="1:21" ht="16.5" hidden="1" thickBot="1" x14ac:dyDescent="0.3">
      <c r="A45" s="64"/>
      <c r="B45" s="137" t="s">
        <v>165</v>
      </c>
      <c r="C45" s="64"/>
      <c r="D45" s="64"/>
      <c r="E45" s="215">
        <f>H29+E43</f>
        <v>352.69550000000004</v>
      </c>
      <c r="F45" s="37"/>
      <c r="G45" s="138"/>
      <c r="H45" s="139" t="s">
        <v>167</v>
      </c>
      <c r="I45" s="123">
        <f>SUM(I43,I29)</f>
        <v>1511997.48</v>
      </c>
      <c r="N45" s="520" t="s">
        <v>58</v>
      </c>
      <c r="O45" s="520"/>
      <c r="P45" s="520"/>
      <c r="Q45" s="520"/>
      <c r="R45" s="38">
        <f>R43+T29</f>
        <v>98.91</v>
      </c>
      <c r="S45" s="521" t="s">
        <v>56</v>
      </c>
      <c r="T45" s="521"/>
      <c r="U45" s="140">
        <f>SUM(U43,U29)</f>
        <v>424025</v>
      </c>
    </row>
    <row r="46" spans="1:21" x14ac:dyDescent="0.25">
      <c r="A46" s="28"/>
      <c r="B46" s="28"/>
      <c r="C46" s="28"/>
      <c r="D46" s="28"/>
      <c r="E46" s="28"/>
      <c r="F46" s="37"/>
      <c r="G46" s="141"/>
      <c r="H46" s="141"/>
      <c r="I46" s="130"/>
      <c r="N46" s="35"/>
      <c r="O46" s="35"/>
      <c r="P46" s="35"/>
      <c r="Q46" s="35"/>
      <c r="R46" s="38"/>
      <c r="S46" s="32"/>
      <c r="T46" s="32"/>
      <c r="U46" s="132"/>
    </row>
    <row r="47" spans="1:21" x14ac:dyDescent="0.25">
      <c r="A47" s="28"/>
      <c r="B47" s="28"/>
      <c r="C47" s="28"/>
      <c r="D47" s="28"/>
      <c r="E47" s="28"/>
      <c r="F47" s="37"/>
      <c r="G47" s="141"/>
      <c r="H47" s="141"/>
      <c r="I47" s="130"/>
      <c r="N47" s="35"/>
      <c r="O47" s="35"/>
      <c r="P47" s="35"/>
      <c r="Q47" s="35"/>
      <c r="R47" s="38"/>
      <c r="S47" s="32"/>
      <c r="T47" s="32"/>
      <c r="U47" s="132"/>
    </row>
    <row r="48" spans="1:21" x14ac:dyDescent="0.25">
      <c r="A48" s="28"/>
      <c r="B48" s="28"/>
      <c r="C48" s="117" t="s">
        <v>162</v>
      </c>
      <c r="D48" s="117" t="s">
        <v>163</v>
      </c>
      <c r="E48" s="118" t="s">
        <v>8</v>
      </c>
      <c r="F48" s="142" t="s">
        <v>168</v>
      </c>
      <c r="G48" s="143" t="s">
        <v>170</v>
      </c>
      <c r="H48" s="144" t="s">
        <v>171</v>
      </c>
      <c r="I48" s="130"/>
      <c r="N48" s="35"/>
      <c r="O48" s="35"/>
      <c r="P48" s="35"/>
      <c r="Q48" s="35"/>
      <c r="R48" s="38"/>
      <c r="S48" s="32"/>
      <c r="T48" s="32"/>
      <c r="U48" s="132"/>
    </row>
    <row r="49" spans="1:21" x14ac:dyDescent="0.25">
      <c r="A49" s="39" t="s">
        <v>103</v>
      </c>
      <c r="B49" s="39"/>
      <c r="C49" s="119" t="s">
        <v>2</v>
      </c>
      <c r="D49" s="119" t="s">
        <v>2</v>
      </c>
      <c r="E49" s="119" t="s">
        <v>2</v>
      </c>
      <c r="F49" s="121" t="s">
        <v>169</v>
      </c>
      <c r="G49" s="77" t="s">
        <v>169</v>
      </c>
      <c r="H49" s="145" t="s">
        <v>172</v>
      </c>
      <c r="I49" s="39"/>
      <c r="N49" s="469" t="s">
        <v>103</v>
      </c>
      <c r="O49" s="469"/>
      <c r="P49" s="514" t="s">
        <v>2</v>
      </c>
      <c r="Q49" s="514"/>
      <c r="R49" s="40" t="s">
        <v>25</v>
      </c>
      <c r="S49" s="78" t="s">
        <v>26</v>
      </c>
      <c r="T49" s="146" t="s">
        <v>27</v>
      </c>
      <c r="U49" s="40"/>
    </row>
    <row r="50" spans="1:21" x14ac:dyDescent="0.25">
      <c r="A50" s="515" t="s">
        <v>127</v>
      </c>
      <c r="B50" s="515"/>
      <c r="C50" s="206">
        <v>0</v>
      </c>
      <c r="D50" s="206">
        <v>0</v>
      </c>
      <c r="E50" s="159">
        <f>IF(D$59=0,C50*2,C50+D50)</f>
        <v>0</v>
      </c>
      <c r="F50" s="41" t="s">
        <v>21</v>
      </c>
      <c r="G50" s="54">
        <v>251</v>
      </c>
      <c r="H50" s="328">
        <f>'0054'!H50</f>
        <v>1047</v>
      </c>
      <c r="I50" s="130">
        <f>ROUND(E50*H50,2)</f>
        <v>0</v>
      </c>
      <c r="N50" s="517" t="s">
        <v>28</v>
      </c>
      <c r="O50" s="517"/>
      <c r="P50" s="518"/>
      <c r="Q50" s="518"/>
      <c r="R50" s="43" t="s">
        <v>21</v>
      </c>
      <c r="S50" s="44">
        <v>251</v>
      </c>
      <c r="T50" s="148">
        <f>H50</f>
        <v>1047</v>
      </c>
      <c r="U50" s="149">
        <f>ROUND(P50*T50,0)</f>
        <v>0</v>
      </c>
    </row>
    <row r="51" spans="1:21" x14ac:dyDescent="0.25">
      <c r="A51" s="516"/>
      <c r="B51" s="516"/>
      <c r="C51" s="206">
        <v>0</v>
      </c>
      <c r="D51" s="206">
        <v>0</v>
      </c>
      <c r="E51" s="159">
        <f t="shared" ref="E51:E58" si="10">IF(D$59=0,C51*2,C51+D51)</f>
        <v>0</v>
      </c>
      <c r="F51" s="54" t="s">
        <v>21</v>
      </c>
      <c r="G51" s="54">
        <v>252</v>
      </c>
      <c r="H51" s="328">
        <f>'0054'!H51</f>
        <v>3380</v>
      </c>
      <c r="I51" s="130">
        <f t="shared" ref="I51:I58" si="11">ROUND(E51*H51,2)</f>
        <v>0</v>
      </c>
      <c r="N51" s="517"/>
      <c r="O51" s="517"/>
      <c r="P51" s="511"/>
      <c r="Q51" s="511"/>
      <c r="R51" s="44" t="s">
        <v>21</v>
      </c>
      <c r="S51" s="44">
        <v>252</v>
      </c>
      <c r="T51" s="148">
        <f t="shared" ref="T51:T58" si="12">H51</f>
        <v>3380</v>
      </c>
      <c r="U51" s="149">
        <f t="shared" ref="U51:U58" si="13">ROUND(P51*T51,0)</f>
        <v>0</v>
      </c>
    </row>
    <row r="52" spans="1:21" x14ac:dyDescent="0.25">
      <c r="A52" s="516"/>
      <c r="B52" s="516"/>
      <c r="C52" s="206">
        <v>0</v>
      </c>
      <c r="D52" s="206">
        <v>0</v>
      </c>
      <c r="E52" s="159">
        <f t="shared" si="10"/>
        <v>0</v>
      </c>
      <c r="F52" s="54" t="s">
        <v>21</v>
      </c>
      <c r="G52" s="54">
        <v>253</v>
      </c>
      <c r="H52" s="328">
        <f>'0054'!H52</f>
        <v>6896</v>
      </c>
      <c r="I52" s="130">
        <f t="shared" si="11"/>
        <v>0</v>
      </c>
      <c r="N52" s="517"/>
      <c r="O52" s="517"/>
      <c r="P52" s="511"/>
      <c r="Q52" s="511"/>
      <c r="R52" s="44" t="s">
        <v>21</v>
      </c>
      <c r="S52" s="44">
        <v>253</v>
      </c>
      <c r="T52" s="148">
        <f t="shared" si="12"/>
        <v>6896</v>
      </c>
      <c r="U52" s="149">
        <f t="shared" si="13"/>
        <v>0</v>
      </c>
    </row>
    <row r="53" spans="1:21" x14ac:dyDescent="0.25">
      <c r="A53" s="516"/>
      <c r="B53" s="516"/>
      <c r="C53" s="206">
        <v>0</v>
      </c>
      <c r="D53" s="206">
        <v>0</v>
      </c>
      <c r="E53" s="159">
        <f t="shared" si="10"/>
        <v>0</v>
      </c>
      <c r="F53" s="153" t="s">
        <v>14</v>
      </c>
      <c r="G53" s="54">
        <v>251</v>
      </c>
      <c r="H53" s="328">
        <f>'0054'!H53</f>
        <v>1173</v>
      </c>
      <c r="I53" s="130">
        <f t="shared" si="11"/>
        <v>0</v>
      </c>
      <c r="N53" s="517"/>
      <c r="O53" s="517"/>
      <c r="P53" s="511"/>
      <c r="Q53" s="511"/>
      <c r="R53" s="46" t="s">
        <v>14</v>
      </c>
      <c r="S53" s="44">
        <v>251</v>
      </c>
      <c r="T53" s="148">
        <f t="shared" si="12"/>
        <v>1173</v>
      </c>
      <c r="U53" s="149">
        <f t="shared" si="13"/>
        <v>0</v>
      </c>
    </row>
    <row r="54" spans="1:21" x14ac:dyDescent="0.25">
      <c r="A54" s="516"/>
      <c r="B54" s="516"/>
      <c r="C54" s="206">
        <v>0</v>
      </c>
      <c r="D54" s="206">
        <v>0</v>
      </c>
      <c r="E54" s="159">
        <f t="shared" si="10"/>
        <v>0</v>
      </c>
      <c r="F54" s="153" t="s">
        <v>14</v>
      </c>
      <c r="G54" s="54">
        <v>252</v>
      </c>
      <c r="H54" s="328">
        <f>'0054'!H54</f>
        <v>3506</v>
      </c>
      <c r="I54" s="130">
        <f t="shared" si="11"/>
        <v>0</v>
      </c>
      <c r="N54" s="517"/>
      <c r="O54" s="517"/>
      <c r="P54" s="511"/>
      <c r="Q54" s="511"/>
      <c r="R54" s="46" t="s">
        <v>14</v>
      </c>
      <c r="S54" s="44">
        <v>252</v>
      </c>
      <c r="T54" s="148">
        <f t="shared" si="12"/>
        <v>3506</v>
      </c>
      <c r="U54" s="149">
        <f t="shared" si="13"/>
        <v>0</v>
      </c>
    </row>
    <row r="55" spans="1:21" x14ac:dyDescent="0.25">
      <c r="A55" s="516"/>
      <c r="B55" s="516"/>
      <c r="C55" s="206">
        <v>0</v>
      </c>
      <c r="D55" s="206">
        <v>0</v>
      </c>
      <c r="E55" s="159">
        <f t="shared" si="10"/>
        <v>0</v>
      </c>
      <c r="F55" s="153" t="s">
        <v>14</v>
      </c>
      <c r="G55" s="54">
        <v>253</v>
      </c>
      <c r="H55" s="328">
        <f>'0054'!H55</f>
        <v>7023</v>
      </c>
      <c r="I55" s="130">
        <f t="shared" si="11"/>
        <v>0</v>
      </c>
      <c r="N55" s="517"/>
      <c r="O55" s="517"/>
      <c r="P55" s="511"/>
      <c r="Q55" s="511"/>
      <c r="R55" s="46" t="s">
        <v>14</v>
      </c>
      <c r="S55" s="44">
        <v>253</v>
      </c>
      <c r="T55" s="148">
        <f t="shared" si="12"/>
        <v>7023</v>
      </c>
      <c r="U55" s="149">
        <f t="shared" si="13"/>
        <v>0</v>
      </c>
    </row>
    <row r="56" spans="1:21" x14ac:dyDescent="0.25">
      <c r="A56" s="516"/>
      <c r="B56" s="516"/>
      <c r="C56" s="206">
        <v>0</v>
      </c>
      <c r="D56" s="206">
        <v>0</v>
      </c>
      <c r="E56" s="159">
        <f t="shared" si="10"/>
        <v>0</v>
      </c>
      <c r="F56" s="153" t="s">
        <v>15</v>
      </c>
      <c r="G56" s="54">
        <v>251</v>
      </c>
      <c r="H56" s="328">
        <f>'0054'!H56</f>
        <v>835</v>
      </c>
      <c r="I56" s="130">
        <f t="shared" si="11"/>
        <v>0</v>
      </c>
      <c r="N56" s="517"/>
      <c r="O56" s="517"/>
      <c r="P56" s="511"/>
      <c r="Q56" s="511"/>
      <c r="R56" s="46" t="s">
        <v>15</v>
      </c>
      <c r="S56" s="44">
        <v>251</v>
      </c>
      <c r="T56" s="148">
        <f t="shared" si="12"/>
        <v>835</v>
      </c>
      <c r="U56" s="149">
        <f t="shared" si="13"/>
        <v>0</v>
      </c>
    </row>
    <row r="57" spans="1:21" x14ac:dyDescent="0.25">
      <c r="A57" s="516"/>
      <c r="B57" s="516"/>
      <c r="C57" s="206">
        <v>0</v>
      </c>
      <c r="D57" s="206">
        <v>0.97</v>
      </c>
      <c r="E57" s="159">
        <f t="shared" si="10"/>
        <v>0.97</v>
      </c>
      <c r="F57" s="153" t="s">
        <v>15</v>
      </c>
      <c r="G57" s="54">
        <v>252</v>
      </c>
      <c r="H57" s="328">
        <f>'0054'!H57</f>
        <v>3168</v>
      </c>
      <c r="I57" s="130">
        <f t="shared" si="11"/>
        <v>3072.96</v>
      </c>
      <c r="N57" s="517"/>
      <c r="O57" s="517"/>
      <c r="P57" s="511"/>
      <c r="Q57" s="511"/>
      <c r="R57" s="46" t="s">
        <v>15</v>
      </c>
      <c r="S57" s="44">
        <v>252</v>
      </c>
      <c r="T57" s="148">
        <f t="shared" si="12"/>
        <v>3168</v>
      </c>
      <c r="U57" s="149">
        <f t="shared" si="13"/>
        <v>0</v>
      </c>
    </row>
    <row r="58" spans="1:21" ht="16.5" thickBot="1" x14ac:dyDescent="0.3">
      <c r="A58" s="516"/>
      <c r="B58" s="516"/>
      <c r="C58" s="206">
        <v>11.51</v>
      </c>
      <c r="D58" s="206">
        <v>12.01</v>
      </c>
      <c r="E58" s="159">
        <f t="shared" si="10"/>
        <v>23.52</v>
      </c>
      <c r="F58" s="153" t="s">
        <v>15</v>
      </c>
      <c r="G58" s="54">
        <v>253</v>
      </c>
      <c r="H58" s="328">
        <f>'0054'!H58</f>
        <v>6685</v>
      </c>
      <c r="I58" s="130">
        <f t="shared" si="11"/>
        <v>157231.20000000001</v>
      </c>
      <c r="N58" s="517"/>
      <c r="O58" s="517"/>
      <c r="P58" s="512"/>
      <c r="Q58" s="512"/>
      <c r="R58" s="46" t="s">
        <v>15</v>
      </c>
      <c r="S58" s="44">
        <v>253</v>
      </c>
      <c r="T58" s="148">
        <f t="shared" si="12"/>
        <v>6685</v>
      </c>
      <c r="U58" s="151">
        <f t="shared" si="13"/>
        <v>0</v>
      </c>
    </row>
    <row r="59" spans="1:21" ht="16.5" thickBot="1" x14ac:dyDescent="0.3">
      <c r="A59" s="465" t="s">
        <v>16</v>
      </c>
      <c r="B59" s="465"/>
      <c r="C59" s="126">
        <f>SUM(C50:C58)</f>
        <v>11.51</v>
      </c>
      <c r="D59" s="126">
        <f>SUM(D50:D58)</f>
        <v>12.98</v>
      </c>
      <c r="E59" s="126">
        <f>SUM(E50:E58)</f>
        <v>24.49</v>
      </c>
      <c r="F59" s="465" t="s">
        <v>81</v>
      </c>
      <c r="G59" s="465"/>
      <c r="H59" s="465"/>
      <c r="I59" s="126">
        <f>SUM(I50:I58)</f>
        <v>160304.16</v>
      </c>
      <c r="N59" s="464" t="s">
        <v>16</v>
      </c>
      <c r="O59" s="464"/>
      <c r="P59" s="513">
        <f>SUM(P50:P58)</f>
        <v>0</v>
      </c>
      <c r="Q59" s="513"/>
      <c r="R59" s="464" t="s">
        <v>81</v>
      </c>
      <c r="S59" s="464"/>
      <c r="T59" s="464"/>
      <c r="U59" s="140">
        <f>SUM(U50:U58)</f>
        <v>0</v>
      </c>
    </row>
    <row r="60" spans="1:21" x14ac:dyDescent="0.25">
      <c r="A60" s="481"/>
      <c r="B60" s="481"/>
      <c r="C60" s="481"/>
      <c r="D60" s="481"/>
      <c r="E60" s="481"/>
      <c r="F60" s="481"/>
      <c r="G60" s="481"/>
      <c r="H60" s="481"/>
      <c r="I60" s="481"/>
      <c r="N60" s="471"/>
      <c r="O60" s="471"/>
      <c r="P60" s="471"/>
      <c r="Q60" s="471"/>
      <c r="R60" s="471"/>
      <c r="S60" s="471"/>
      <c r="T60" s="471"/>
      <c r="U60" s="471"/>
    </row>
    <row r="61" spans="1:21" x14ac:dyDescent="0.25">
      <c r="A61" s="509" t="s">
        <v>175</v>
      </c>
      <c r="B61" s="458"/>
      <c r="C61" s="458"/>
      <c r="D61" s="458"/>
      <c r="E61" s="458"/>
      <c r="F61" s="458"/>
      <c r="G61" s="458"/>
      <c r="H61" s="458"/>
      <c r="I61" s="458"/>
      <c r="N61" s="461" t="s">
        <v>104</v>
      </c>
      <c r="O61" s="461"/>
      <c r="P61" s="461"/>
      <c r="Q61" s="461"/>
      <c r="R61" s="461"/>
      <c r="S61" s="461"/>
      <c r="T61" s="461"/>
      <c r="U61" s="461"/>
    </row>
    <row r="62" spans="1:21" x14ac:dyDescent="0.25">
      <c r="A62" s="509" t="s">
        <v>177</v>
      </c>
      <c r="B62" s="458"/>
      <c r="C62" s="152">
        <f>E29</f>
        <v>98.91</v>
      </c>
      <c r="D62" s="576" t="s">
        <v>174</v>
      </c>
      <c r="E62" s="576"/>
      <c r="F62" s="576"/>
      <c r="G62" s="576"/>
      <c r="H62" s="331">
        <f>'0054'!H62</f>
        <v>186422.85</v>
      </c>
      <c r="I62" s="155"/>
      <c r="N62" s="510" t="s">
        <v>173</v>
      </c>
      <c r="O62" s="461"/>
      <c r="P62" s="47">
        <f>P29</f>
        <v>98.91</v>
      </c>
      <c r="Q62" s="507" t="s">
        <v>83</v>
      </c>
      <c r="R62" s="507"/>
      <c r="S62" s="507"/>
      <c r="T62" s="508">
        <f>H62</f>
        <v>186422.85</v>
      </c>
      <c r="U62" s="508"/>
    </row>
    <row r="63" spans="1:21" x14ac:dyDescent="0.25">
      <c r="B63" s="91"/>
      <c r="G63" s="48" t="s">
        <v>13</v>
      </c>
      <c r="H63" s="156">
        <f>ROUND(C62/H62,6)</f>
        <v>5.31E-4</v>
      </c>
      <c r="I63" s="157"/>
      <c r="N63" s="461" t="s">
        <v>19</v>
      </c>
      <c r="O63" s="461"/>
      <c r="P63" s="461"/>
      <c r="Q63" s="461"/>
      <c r="R63" s="461"/>
      <c r="S63" s="461"/>
      <c r="T63" s="505">
        <f>ROUND(P62/T62,6)</f>
        <v>5.31E-4</v>
      </c>
      <c r="U63" s="505"/>
    </row>
    <row r="64" spans="1:21" x14ac:dyDescent="0.25">
      <c r="A64" s="509" t="s">
        <v>176</v>
      </c>
      <c r="B64" s="458"/>
      <c r="C64" s="458"/>
      <c r="D64" s="458"/>
      <c r="E64" s="458"/>
      <c r="F64" s="458"/>
      <c r="G64" s="458"/>
      <c r="H64" s="458"/>
      <c r="I64" s="458"/>
      <c r="N64" s="461" t="s">
        <v>105</v>
      </c>
      <c r="O64" s="461"/>
      <c r="P64" s="461"/>
      <c r="Q64" s="461"/>
      <c r="R64" s="461"/>
      <c r="S64" s="461"/>
      <c r="T64" s="461"/>
      <c r="U64" s="461"/>
    </row>
    <row r="65" spans="1:21" x14ac:dyDescent="0.25">
      <c r="A65" s="509" t="s">
        <v>178</v>
      </c>
      <c r="B65" s="458"/>
      <c r="C65" s="152">
        <f>E45</f>
        <v>352.69550000000004</v>
      </c>
      <c r="D65" s="576" t="s">
        <v>179</v>
      </c>
      <c r="E65" s="576"/>
      <c r="F65" s="576"/>
      <c r="G65" s="576"/>
      <c r="H65" s="220">
        <f>'0054'!H65</f>
        <v>204954.58</v>
      </c>
      <c r="I65" s="159"/>
      <c r="N65" s="461" t="s">
        <v>85</v>
      </c>
      <c r="O65" s="461"/>
      <c r="P65" s="49">
        <f>R45</f>
        <v>98.91</v>
      </c>
      <c r="Q65" s="507" t="s">
        <v>84</v>
      </c>
      <c r="R65" s="507"/>
      <c r="S65" s="507"/>
      <c r="T65" s="508">
        <f>H65</f>
        <v>204954.58</v>
      </c>
      <c r="U65" s="508"/>
    </row>
    <row r="66" spans="1:21" s="39" customFormat="1" x14ac:dyDescent="0.25">
      <c r="A66" s="160"/>
      <c r="G66" s="50" t="s">
        <v>13</v>
      </c>
      <c r="H66" s="161">
        <f>ROUND(C65/H65,6)</f>
        <v>1.7210000000000001E-3</v>
      </c>
      <c r="I66" s="161"/>
      <c r="N66" s="469" t="s">
        <v>20</v>
      </c>
      <c r="O66" s="469"/>
      <c r="P66" s="469"/>
      <c r="Q66" s="469"/>
      <c r="R66" s="469"/>
      <c r="S66" s="469"/>
      <c r="T66" s="503">
        <f>ROUND(P65/T65,6)</f>
        <v>4.8299999999999998E-4</v>
      </c>
      <c r="U66" s="503"/>
    </row>
    <row r="67" spans="1:21" s="64" customFormat="1" x14ac:dyDescent="0.25">
      <c r="A67" s="136"/>
      <c r="G67" s="48"/>
      <c r="H67" s="162"/>
      <c r="I67" s="162"/>
      <c r="N67" s="163"/>
      <c r="O67" s="163"/>
      <c r="P67" s="163"/>
      <c r="Q67" s="163"/>
      <c r="R67" s="164"/>
      <c r="S67" s="163"/>
      <c r="T67" s="165"/>
      <c r="U67" s="166"/>
    </row>
    <row r="68" spans="1:21" x14ac:dyDescent="0.25">
      <c r="A68" s="458" t="s">
        <v>100</v>
      </c>
      <c r="B68" s="458"/>
      <c r="C68" s="458"/>
      <c r="D68" s="91"/>
      <c r="E68" s="74" t="s">
        <v>3</v>
      </c>
      <c r="F68" s="174">
        <f>'0054'!F68</f>
        <v>35355377</v>
      </c>
      <c r="G68" s="41" t="s">
        <v>6</v>
      </c>
      <c r="H68" s="167">
        <f>H63</f>
        <v>5.31E-4</v>
      </c>
      <c r="I68" s="130">
        <f>ROUND(F68*H68,2)</f>
        <v>18773.71</v>
      </c>
      <c r="N68" s="461" t="s">
        <v>100</v>
      </c>
      <c r="O68" s="461"/>
      <c r="P68" s="461"/>
      <c r="Q68" s="52" t="s">
        <v>3</v>
      </c>
      <c r="R68" s="168">
        <f>F68</f>
        <v>35355377</v>
      </c>
      <c r="S68" s="43" t="s">
        <v>6</v>
      </c>
      <c r="T68" s="169">
        <f>T63</f>
        <v>5.31E-4</v>
      </c>
      <c r="U68" s="125">
        <f>ROUND(R68*T68,0)</f>
        <v>18774</v>
      </c>
    </row>
    <row r="69" spans="1:21" x14ac:dyDescent="0.25">
      <c r="A69" s="571" t="s">
        <v>119</v>
      </c>
      <c r="B69" s="458"/>
      <c r="C69" s="458"/>
      <c r="D69" s="91"/>
      <c r="E69" s="74"/>
      <c r="F69" s="174"/>
      <c r="G69" s="41"/>
      <c r="H69" s="167"/>
      <c r="I69" s="130"/>
      <c r="N69" s="461" t="s">
        <v>99</v>
      </c>
      <c r="O69" s="461"/>
      <c r="P69" s="461"/>
      <c r="Q69" s="170"/>
      <c r="R69" s="170"/>
      <c r="S69" s="170"/>
      <c r="T69" s="170"/>
      <c r="U69" s="170"/>
    </row>
    <row r="70" spans="1:21" x14ac:dyDescent="0.25">
      <c r="A70" s="570" t="s">
        <v>180</v>
      </c>
      <c r="B70" s="458"/>
      <c r="C70" s="458"/>
      <c r="D70" s="91"/>
      <c r="E70" s="74" t="s">
        <v>3</v>
      </c>
      <c r="F70" s="174">
        <f>'0054'!F70</f>
        <v>0</v>
      </c>
      <c r="G70" s="41" t="s">
        <v>6</v>
      </c>
      <c r="H70" s="167">
        <f>H63</f>
        <v>5.31E-4</v>
      </c>
      <c r="I70" s="130">
        <f>ROUND(F70*H70,2)</f>
        <v>0</v>
      </c>
      <c r="N70" s="53"/>
      <c r="O70" s="53"/>
      <c r="P70" s="53"/>
      <c r="Q70" s="52" t="s">
        <v>3</v>
      </c>
      <c r="R70" s="168">
        <f>F70</f>
        <v>0</v>
      </c>
      <c r="S70" s="43" t="s">
        <v>6</v>
      </c>
      <c r="T70" s="169">
        <f>T63</f>
        <v>5.31E-4</v>
      </c>
      <c r="U70" s="125">
        <f>ROUND(R70*T70,0)</f>
        <v>0</v>
      </c>
    </row>
    <row r="71" spans="1:21" x14ac:dyDescent="0.25">
      <c r="A71" s="458" t="s">
        <v>98</v>
      </c>
      <c r="B71" s="458"/>
      <c r="C71" s="458"/>
      <c r="D71" s="91"/>
      <c r="E71" s="74" t="s">
        <v>128</v>
      </c>
      <c r="F71" s="174">
        <f>'0054'!F71</f>
        <v>3088857</v>
      </c>
      <c r="G71" s="41" t="s">
        <v>6</v>
      </c>
      <c r="H71" s="167">
        <f>H63</f>
        <v>5.31E-4</v>
      </c>
      <c r="I71" s="130">
        <f>ROUND(F71*H71,2)</f>
        <v>1640.18</v>
      </c>
      <c r="N71" s="461" t="s">
        <v>98</v>
      </c>
      <c r="O71" s="461"/>
      <c r="P71" s="461"/>
      <c r="Q71" s="52" t="s">
        <v>86</v>
      </c>
      <c r="R71" s="168">
        <f>F71</f>
        <v>3088857</v>
      </c>
      <c r="S71" s="43" t="s">
        <v>6</v>
      </c>
      <c r="T71" s="169">
        <f>T63</f>
        <v>5.31E-4</v>
      </c>
      <c r="U71" s="125">
        <f>ROUND(R71*T71,0)</f>
        <v>1640</v>
      </c>
    </row>
    <row r="72" spans="1:21" x14ac:dyDescent="0.25">
      <c r="A72" s="458" t="s">
        <v>97</v>
      </c>
      <c r="B72" s="458"/>
      <c r="C72" s="458"/>
      <c r="D72" s="91"/>
      <c r="E72" s="74" t="s">
        <v>3</v>
      </c>
      <c r="F72" s="174">
        <f>'0054'!F72</f>
        <v>4226978</v>
      </c>
      <c r="G72" s="41" t="s">
        <v>6</v>
      </c>
      <c r="H72" s="167">
        <f>H63</f>
        <v>5.31E-4</v>
      </c>
      <c r="I72" s="130">
        <f>ROUND(F72*H72,2)</f>
        <v>2244.5300000000002</v>
      </c>
      <c r="N72" s="461" t="s">
        <v>97</v>
      </c>
      <c r="O72" s="461"/>
      <c r="P72" s="461"/>
      <c r="Q72" s="52" t="s">
        <v>3</v>
      </c>
      <c r="R72" s="168">
        <f>F72</f>
        <v>4226978</v>
      </c>
      <c r="S72" s="43" t="s">
        <v>6</v>
      </c>
      <c r="T72" s="169">
        <f>T63</f>
        <v>5.31E-4</v>
      </c>
      <c r="U72" s="125">
        <f>ROUND(R72*T72,0)</f>
        <v>2245</v>
      </c>
    </row>
    <row r="73" spans="1:21" x14ac:dyDescent="0.25">
      <c r="A73" s="458" t="s">
        <v>96</v>
      </c>
      <c r="B73" s="458"/>
      <c r="C73" s="458"/>
      <c r="D73" s="91"/>
      <c r="E73" s="74" t="s">
        <v>3</v>
      </c>
      <c r="F73" s="174">
        <f>'0054'!F73</f>
        <v>14485979</v>
      </c>
      <c r="G73" s="41" t="s">
        <v>6</v>
      </c>
      <c r="H73" s="167">
        <f>H63</f>
        <v>5.31E-4</v>
      </c>
      <c r="I73" s="130">
        <f>ROUND(F73*H73,2)</f>
        <v>7692.05</v>
      </c>
      <c r="N73" s="461" t="s">
        <v>96</v>
      </c>
      <c r="O73" s="461"/>
      <c r="P73" s="461"/>
      <c r="Q73" s="52" t="s">
        <v>3</v>
      </c>
      <c r="R73" s="171">
        <f>F73</f>
        <v>14485979</v>
      </c>
      <c r="S73" s="43" t="s">
        <v>6</v>
      </c>
      <c r="T73" s="169">
        <f>T63</f>
        <v>5.31E-4</v>
      </c>
      <c r="U73" s="125">
        <f>ROUND(R73*T73,0)</f>
        <v>7692</v>
      </c>
    </row>
    <row r="74" spans="1:21" x14ac:dyDescent="0.25">
      <c r="A74" s="375" t="s">
        <v>129</v>
      </c>
      <c r="D74" s="91"/>
      <c r="E74" s="54" t="s">
        <v>130</v>
      </c>
      <c r="F74" s="496"/>
      <c r="G74" s="496"/>
      <c r="H74" s="496"/>
      <c r="I74" s="130">
        <v>0</v>
      </c>
      <c r="N74" s="461" t="s">
        <v>156</v>
      </c>
      <c r="O74" s="461"/>
      <c r="P74" s="461"/>
      <c r="Q74" s="461"/>
      <c r="R74" s="461"/>
      <c r="S74" s="461"/>
      <c r="T74" s="461"/>
      <c r="U74" s="125">
        <f>IF($H$115=1,I74,0)</f>
        <v>0</v>
      </c>
    </row>
    <row r="75" spans="1:21" x14ac:dyDescent="0.25">
      <c r="A75" s="376" t="s">
        <v>181</v>
      </c>
      <c r="I75" s="130"/>
      <c r="N75" s="461" t="s">
        <v>44</v>
      </c>
      <c r="O75" s="461"/>
      <c r="P75" s="461"/>
      <c r="Q75" s="461"/>
      <c r="R75" s="461"/>
      <c r="S75" s="461"/>
      <c r="T75" s="461"/>
      <c r="U75" s="125">
        <f>IF($H$115=1,I75,0)</f>
        <v>0</v>
      </c>
    </row>
    <row r="76" spans="1:21" x14ac:dyDescent="0.25">
      <c r="A76" s="90" t="s">
        <v>134</v>
      </c>
      <c r="B76" s="91"/>
      <c r="C76" s="91"/>
      <c r="D76" s="91"/>
      <c r="E76" s="91"/>
      <c r="F76" s="91"/>
      <c r="G76" s="91"/>
      <c r="H76" s="91"/>
      <c r="I76" s="172"/>
      <c r="N76" s="173" t="s">
        <v>45</v>
      </c>
      <c r="O76" s="53"/>
      <c r="P76" s="53"/>
      <c r="Q76" s="53"/>
      <c r="R76" s="53"/>
      <c r="S76" s="53"/>
      <c r="T76" s="53"/>
      <c r="U76" s="132"/>
    </row>
    <row r="77" spans="1:21" x14ac:dyDescent="0.25">
      <c r="A77" s="509" t="s">
        <v>182</v>
      </c>
      <c r="B77" s="458"/>
      <c r="C77" s="458"/>
      <c r="D77" s="91"/>
      <c r="E77" s="74" t="s">
        <v>4</v>
      </c>
      <c r="F77" s="174">
        <f>'0054'!F77</f>
        <v>0</v>
      </c>
      <c r="G77" s="41" t="s">
        <v>6</v>
      </c>
      <c r="H77" s="167">
        <f>H66</f>
        <v>1.7210000000000001E-3</v>
      </c>
      <c r="I77" s="130">
        <f>ROUND(F77*H77,2)</f>
        <v>0</v>
      </c>
      <c r="N77" s="461" t="s">
        <v>101</v>
      </c>
      <c r="O77" s="461"/>
      <c r="P77" s="461"/>
      <c r="Q77" s="52" t="s">
        <v>4</v>
      </c>
      <c r="R77" s="171">
        <f>F77</f>
        <v>0</v>
      </c>
      <c r="S77" s="43" t="s">
        <v>6</v>
      </c>
      <c r="T77" s="169">
        <f>T66</f>
        <v>4.8299999999999998E-4</v>
      </c>
      <c r="U77" s="125">
        <f>ROUND(R77*T77,0)</f>
        <v>0</v>
      </c>
    </row>
    <row r="78" spans="1:21" x14ac:dyDescent="0.25">
      <c r="A78" s="458" t="s">
        <v>67</v>
      </c>
      <c r="B78" s="458"/>
      <c r="C78" s="458"/>
      <c r="D78" s="91"/>
      <c r="E78" s="74" t="s">
        <v>4</v>
      </c>
      <c r="F78" s="174">
        <f>'0054'!F78</f>
        <v>0</v>
      </c>
      <c r="G78" s="41" t="s">
        <v>6</v>
      </c>
      <c r="H78" s="167">
        <f>H66</f>
        <v>1.7210000000000001E-3</v>
      </c>
      <c r="I78" s="130">
        <f>ROUND(F78*H78,2)</f>
        <v>0</v>
      </c>
      <c r="N78" s="461" t="s">
        <v>67</v>
      </c>
      <c r="O78" s="461"/>
      <c r="P78" s="461"/>
      <c r="Q78" s="52" t="s">
        <v>4</v>
      </c>
      <c r="R78" s="171">
        <f>F78</f>
        <v>0</v>
      </c>
      <c r="S78" s="43" t="s">
        <v>6</v>
      </c>
      <c r="T78" s="169">
        <f>T66</f>
        <v>4.8299999999999998E-4</v>
      </c>
      <c r="U78" s="125">
        <f>ROUND(R78*T78,0)</f>
        <v>0</v>
      </c>
    </row>
    <row r="79" spans="1:21" x14ac:dyDescent="0.25">
      <c r="A79" s="458" t="s">
        <v>88</v>
      </c>
      <c r="B79" s="458"/>
      <c r="C79" s="458"/>
      <c r="D79" s="91"/>
      <c r="E79" s="74" t="s">
        <v>4</v>
      </c>
      <c r="F79" s="174">
        <f>'0054'!F79</f>
        <v>118620773</v>
      </c>
      <c r="G79" s="41" t="s">
        <v>6</v>
      </c>
      <c r="H79" s="167">
        <f>H66</f>
        <v>1.7210000000000001E-3</v>
      </c>
      <c r="I79" s="130">
        <f>ROUND(F79*H79,2)</f>
        <v>204146.35</v>
      </c>
      <c r="N79" s="461" t="s">
        <v>88</v>
      </c>
      <c r="O79" s="461"/>
      <c r="P79" s="461"/>
      <c r="Q79" s="52" t="s">
        <v>4</v>
      </c>
      <c r="R79" s="171">
        <f>F79</f>
        <v>118620773</v>
      </c>
      <c r="S79" s="43" t="s">
        <v>6</v>
      </c>
      <c r="T79" s="169">
        <f>T66</f>
        <v>4.8299999999999998E-4</v>
      </c>
      <c r="U79" s="125">
        <f>ROUND(R79*T79,0)</f>
        <v>57294</v>
      </c>
    </row>
    <row r="80" spans="1:21" x14ac:dyDescent="0.25">
      <c r="A80" s="458" t="s">
        <v>89</v>
      </c>
      <c r="B80" s="458"/>
      <c r="C80" s="458"/>
      <c r="D80" s="91"/>
      <c r="E80" s="74" t="s">
        <v>4</v>
      </c>
      <c r="F80" s="174">
        <f>'0054'!F80</f>
        <v>-391991</v>
      </c>
      <c r="G80" s="41" t="s">
        <v>6</v>
      </c>
      <c r="H80" s="167">
        <f>H66</f>
        <v>1.7210000000000001E-3</v>
      </c>
      <c r="I80" s="130">
        <f>ROUND(F80*H80,2)</f>
        <v>-674.62</v>
      </c>
      <c r="N80" s="461" t="s">
        <v>89</v>
      </c>
      <c r="O80" s="461"/>
      <c r="P80" s="461"/>
      <c r="Q80" s="52" t="s">
        <v>4</v>
      </c>
      <c r="R80" s="168">
        <f>F80</f>
        <v>-391991</v>
      </c>
      <c r="S80" s="43" t="s">
        <v>6</v>
      </c>
      <c r="T80" s="169">
        <f>T66</f>
        <v>4.8299999999999998E-4</v>
      </c>
      <c r="U80" s="125">
        <f>ROUND(R80*T80,0)</f>
        <v>-189</v>
      </c>
    </row>
    <row r="81" spans="1:21" x14ac:dyDescent="0.25">
      <c r="A81" s="458" t="s">
        <v>90</v>
      </c>
      <c r="B81" s="458"/>
      <c r="C81" s="458"/>
      <c r="D81" s="91"/>
      <c r="E81" s="74" t="s">
        <v>4</v>
      </c>
      <c r="F81" s="174">
        <f>'0054'!F81</f>
        <v>698197</v>
      </c>
      <c r="G81" s="41" t="s">
        <v>6</v>
      </c>
      <c r="H81" s="167">
        <f>H66</f>
        <v>1.7210000000000001E-3</v>
      </c>
      <c r="I81" s="130">
        <f>ROUND(F81*H81,2)</f>
        <v>1201.5999999999999</v>
      </c>
      <c r="N81" s="461" t="s">
        <v>90</v>
      </c>
      <c r="O81" s="461"/>
      <c r="P81" s="461"/>
      <c r="Q81" s="52" t="s">
        <v>4</v>
      </c>
      <c r="R81" s="171">
        <f>F81</f>
        <v>698197</v>
      </c>
      <c r="S81" s="43" t="s">
        <v>6</v>
      </c>
      <c r="T81" s="169">
        <f>T66</f>
        <v>4.8299999999999998E-4</v>
      </c>
      <c r="U81" s="125">
        <f>ROUND(R81*T81,0)</f>
        <v>337</v>
      </c>
    </row>
    <row r="82" spans="1:21" x14ac:dyDescent="0.25">
      <c r="B82" s="91"/>
      <c r="C82" s="91"/>
      <c r="D82" s="91"/>
      <c r="E82" s="74"/>
      <c r="F82" s="174"/>
      <c r="G82" s="41"/>
      <c r="H82" s="167"/>
      <c r="I82" s="130"/>
      <c r="N82" s="53"/>
      <c r="O82" s="53"/>
      <c r="P82" s="53"/>
      <c r="Q82" s="52"/>
      <c r="R82" s="175"/>
      <c r="S82" s="43"/>
      <c r="T82" s="169"/>
      <c r="U82" s="132"/>
    </row>
    <row r="83" spans="1:21" x14ac:dyDescent="0.25">
      <c r="A83" s="458" t="s">
        <v>112</v>
      </c>
      <c r="B83" s="458"/>
      <c r="C83" s="458"/>
      <c r="D83" s="458"/>
      <c r="E83" s="458"/>
      <c r="F83" s="458"/>
      <c r="G83" s="458"/>
      <c r="H83" s="458"/>
      <c r="I83" s="458"/>
      <c r="N83" s="461" t="s">
        <v>91</v>
      </c>
      <c r="O83" s="461"/>
      <c r="P83" s="461"/>
      <c r="Q83" s="461"/>
      <c r="R83" s="461"/>
      <c r="S83" s="461"/>
      <c r="T83" s="461"/>
      <c r="U83" s="461"/>
    </row>
    <row r="84" spans="1:21" x14ac:dyDescent="0.25">
      <c r="B84" s="91"/>
      <c r="C84" s="496" t="s">
        <v>77</v>
      </c>
      <c r="D84" s="496"/>
      <c r="E84" s="91"/>
      <c r="F84" s="153" t="s">
        <v>38</v>
      </c>
      <c r="G84" s="91"/>
      <c r="H84" s="91"/>
      <c r="I84" s="91"/>
      <c r="N84" s="53"/>
      <c r="O84" s="53"/>
      <c r="P84" s="53"/>
      <c r="Q84" s="53"/>
      <c r="R84" s="53"/>
      <c r="S84" s="53"/>
      <c r="T84" s="53"/>
      <c r="U84" s="53"/>
    </row>
    <row r="85" spans="1:21" x14ac:dyDescent="0.25">
      <c r="A85" s="4"/>
      <c r="B85" s="176"/>
      <c r="C85" s="481" t="s">
        <v>184</v>
      </c>
      <c r="D85" s="481"/>
      <c r="E85" s="177" t="s">
        <v>190</v>
      </c>
      <c r="F85" s="178" t="s">
        <v>189</v>
      </c>
      <c r="G85" s="179"/>
      <c r="H85" s="179"/>
      <c r="I85" s="179"/>
      <c r="N85" s="497" t="s">
        <v>49</v>
      </c>
      <c r="O85" s="497"/>
      <c r="P85" s="498" t="s">
        <v>157</v>
      </c>
      <c r="Q85" s="498"/>
      <c r="R85" s="499" t="s">
        <v>41</v>
      </c>
      <c r="S85" s="499"/>
      <c r="T85" s="499"/>
      <c r="U85" s="499"/>
    </row>
    <row r="86" spans="1:21" x14ac:dyDescent="0.25">
      <c r="A86" s="55"/>
      <c r="B86" s="67" t="s">
        <v>188</v>
      </c>
      <c r="C86" s="494">
        <f>H13+H14+H19+H22+H25</f>
        <v>0</v>
      </c>
      <c r="D86" s="494"/>
      <c r="E86" s="56">
        <f>H8</f>
        <v>1.0319</v>
      </c>
      <c r="F86" s="346">
        <f>'0054'!F86</f>
        <v>1313.27</v>
      </c>
      <c r="G86" s="200" t="s">
        <v>13</v>
      </c>
      <c r="H86" s="130">
        <f>ROUND(C86*E86*F86,2)</f>
        <v>0</v>
      </c>
      <c r="I86" s="134"/>
      <c r="N86" s="59" t="s">
        <v>22</v>
      </c>
      <c r="O86" s="60">
        <f>T13+T14+T19+T22+T25</f>
        <v>0</v>
      </c>
      <c r="P86" s="495">
        <f>T8</f>
        <v>1.0319</v>
      </c>
      <c r="Q86" s="495"/>
      <c r="R86" s="61">
        <f>F86</f>
        <v>1313.27</v>
      </c>
      <c r="S86" s="62" t="s">
        <v>13</v>
      </c>
      <c r="T86" s="171">
        <f>ROUND(O86*P86*R86,0)</f>
        <v>0</v>
      </c>
      <c r="U86" s="131"/>
    </row>
    <row r="87" spans="1:21" x14ac:dyDescent="0.25">
      <c r="A87" s="63"/>
      <c r="B87" s="63" t="s">
        <v>187</v>
      </c>
      <c r="C87" s="494">
        <f>H15+H16+H20+H23+H26</f>
        <v>0</v>
      </c>
      <c r="D87" s="494"/>
      <c r="E87" s="56">
        <f>H8</f>
        <v>1.0319</v>
      </c>
      <c r="F87" s="346">
        <f>'0054'!F87</f>
        <v>895.79</v>
      </c>
      <c r="G87" s="200" t="s">
        <v>13</v>
      </c>
      <c r="H87" s="130">
        <f>ROUND(C87*E87*F87,2)</f>
        <v>0</v>
      </c>
      <c r="I87" s="64"/>
      <c r="N87" s="65" t="s">
        <v>14</v>
      </c>
      <c r="O87" s="60">
        <f>T15+T16+T20+T23+T26</f>
        <v>0</v>
      </c>
      <c r="P87" s="495">
        <f>T8</f>
        <v>1.0319</v>
      </c>
      <c r="Q87" s="495"/>
      <c r="R87" s="61">
        <f>F87</f>
        <v>895.79</v>
      </c>
      <c r="S87" s="62" t="s">
        <v>13</v>
      </c>
      <c r="T87" s="171">
        <f>ROUND(O87*P87*R87,0)</f>
        <v>0</v>
      </c>
      <c r="U87" s="66"/>
    </row>
    <row r="88" spans="1:21" ht="16.5" thickBot="1" x14ac:dyDescent="0.3">
      <c r="A88" s="67"/>
      <c r="B88" s="67" t="s">
        <v>186</v>
      </c>
      <c r="C88" s="494">
        <f>H17+H18+H21+H24+H27+H28</f>
        <v>352.69550000000004</v>
      </c>
      <c r="D88" s="494"/>
      <c r="E88" s="56">
        <f>H8</f>
        <v>1.0319</v>
      </c>
      <c r="F88" s="346">
        <f>'0054'!F88</f>
        <v>897.95</v>
      </c>
      <c r="G88" s="200" t="s">
        <v>13</v>
      </c>
      <c r="H88" s="123">
        <f>ROUND(C88*E88*F88,2)</f>
        <v>326805.75</v>
      </c>
      <c r="I88" s="64"/>
      <c r="N88" s="68" t="s">
        <v>15</v>
      </c>
      <c r="O88" s="69">
        <f>T17+T18+T21+T24+T27+T28</f>
        <v>98.91</v>
      </c>
      <c r="P88" s="495">
        <f>T8</f>
        <v>1.0319</v>
      </c>
      <c r="Q88" s="495"/>
      <c r="R88" s="61">
        <f>F88</f>
        <v>897.95</v>
      </c>
      <c r="S88" s="62" t="s">
        <v>13</v>
      </c>
      <c r="T88" s="171">
        <f>ROUND(O88*P88*R88,0)</f>
        <v>91649</v>
      </c>
      <c r="U88" s="66"/>
    </row>
    <row r="89" spans="1:21" ht="16.5" thickBot="1" x14ac:dyDescent="0.3">
      <c r="A89" s="70"/>
      <c r="B89" s="180" t="s">
        <v>185</v>
      </c>
      <c r="C89" s="487">
        <f>SUM(C86:C88)</f>
        <v>352.69550000000004</v>
      </c>
      <c r="D89" s="487"/>
      <c r="E89" s="181"/>
      <c r="F89" s="181"/>
      <c r="G89" s="181"/>
      <c r="H89" s="182" t="s">
        <v>183</v>
      </c>
      <c r="I89" s="130">
        <f>IF(A1=75,0,H88+H87+H86)</f>
        <v>326805.75</v>
      </c>
      <c r="N89" s="73" t="s">
        <v>158</v>
      </c>
      <c r="O89" s="72">
        <f>SUM(O86:O88)</f>
        <v>98.91</v>
      </c>
      <c r="P89" s="488" t="s">
        <v>18</v>
      </c>
      <c r="Q89" s="489"/>
      <c r="R89" s="489"/>
      <c r="S89" s="489"/>
      <c r="T89" s="489"/>
      <c r="U89" s="125">
        <f>IF(N1=75,0,T88+T87+T86)</f>
        <v>91649</v>
      </c>
    </row>
    <row r="90" spans="1:21" ht="16.5" thickTop="1" x14ac:dyDescent="0.25">
      <c r="A90" s="490" t="s">
        <v>107</v>
      </c>
      <c r="B90" s="490"/>
      <c r="C90" s="490"/>
      <c r="D90" s="490"/>
      <c r="E90" s="490"/>
      <c r="F90" s="490"/>
      <c r="G90" s="490"/>
      <c r="H90" s="490"/>
      <c r="I90" s="490"/>
      <c r="N90" s="491" t="s">
        <v>107</v>
      </c>
      <c r="O90" s="491"/>
      <c r="P90" s="491"/>
      <c r="Q90" s="491"/>
      <c r="R90" s="491"/>
      <c r="S90" s="491"/>
      <c r="T90" s="491"/>
      <c r="U90" s="491"/>
    </row>
    <row r="91" spans="1:21" x14ac:dyDescent="0.25">
      <c r="A91" s="183"/>
      <c r="B91" s="183"/>
      <c r="C91" s="183"/>
      <c r="D91" s="183"/>
      <c r="E91" s="183"/>
      <c r="F91" s="183"/>
      <c r="G91" s="183"/>
      <c r="H91" s="183"/>
      <c r="I91" s="183"/>
      <c r="N91" s="184"/>
      <c r="O91" s="184"/>
      <c r="P91" s="184"/>
      <c r="Q91" s="184"/>
      <c r="R91" s="184"/>
      <c r="S91" s="184"/>
      <c r="T91" s="184"/>
      <c r="U91" s="184"/>
    </row>
    <row r="92" spans="1:21" x14ac:dyDescent="0.25">
      <c r="A92" s="4" t="s">
        <v>92</v>
      </c>
      <c r="C92" s="74"/>
      <c r="D92" s="91"/>
      <c r="E92" s="74" t="s">
        <v>46</v>
      </c>
      <c r="F92" s="492"/>
      <c r="G92" s="492"/>
      <c r="H92" s="492"/>
      <c r="I92" s="492"/>
      <c r="N92" s="461" t="s">
        <v>92</v>
      </c>
      <c r="O92" s="461"/>
      <c r="P92" s="461"/>
      <c r="Q92" s="493" t="s">
        <v>46</v>
      </c>
      <c r="R92" s="493"/>
      <c r="S92" s="493"/>
      <c r="T92" s="493"/>
      <c r="U92" s="132"/>
    </row>
    <row r="93" spans="1:21" x14ac:dyDescent="0.25">
      <c r="B93" s="91"/>
      <c r="C93" s="117" t="s">
        <v>162</v>
      </c>
      <c r="D93" s="117" t="s">
        <v>163</v>
      </c>
      <c r="E93" s="118" t="s">
        <v>191</v>
      </c>
      <c r="F93" s="74"/>
      <c r="G93" s="74"/>
      <c r="H93" s="74"/>
      <c r="I93" s="74"/>
      <c r="N93" s="53"/>
      <c r="O93" s="53"/>
      <c r="P93" s="53"/>
      <c r="Q93" s="185"/>
      <c r="R93" s="185"/>
      <c r="S93" s="185"/>
      <c r="T93" s="185"/>
      <c r="U93" s="132"/>
    </row>
    <row r="94" spans="1:21" x14ac:dyDescent="0.25">
      <c r="B94" s="91"/>
      <c r="C94" s="119" t="s">
        <v>2</v>
      </c>
      <c r="D94" s="119" t="s">
        <v>2</v>
      </c>
      <c r="E94" s="119" t="s">
        <v>2</v>
      </c>
      <c r="F94" s="74"/>
      <c r="G94" s="74"/>
      <c r="H94" s="74"/>
      <c r="I94" s="74"/>
      <c r="N94" s="53"/>
      <c r="O94" s="53"/>
      <c r="P94" s="53"/>
      <c r="Q94" s="185"/>
      <c r="R94" s="185"/>
      <c r="S94" s="185"/>
      <c r="T94" s="185"/>
      <c r="U94" s="132"/>
    </row>
    <row r="95" spans="1:21" x14ac:dyDescent="0.25">
      <c r="A95" s="465" t="s">
        <v>69</v>
      </c>
      <c r="B95" s="465"/>
      <c r="C95" s="206">
        <v>0</v>
      </c>
      <c r="D95" s="206">
        <v>0</v>
      </c>
      <c r="E95" s="159">
        <f>AVERAGE(C95:D95)</f>
        <v>0</v>
      </c>
      <c r="F95" s="186" t="s">
        <v>40</v>
      </c>
      <c r="G95" s="189">
        <f>'0054'!G95</f>
        <v>371</v>
      </c>
      <c r="I95" s="130">
        <f>ROUND(G95*E95,2)</f>
        <v>0</v>
      </c>
      <c r="N95" s="486" t="s">
        <v>69</v>
      </c>
      <c r="O95" s="486"/>
      <c r="P95" s="485">
        <f>IF(H115=1,E95,0)</f>
        <v>0</v>
      </c>
      <c r="Q95" s="485"/>
      <c r="R95" s="485"/>
      <c r="S95" s="111" t="s">
        <v>40</v>
      </c>
      <c r="T95" s="76">
        <f>G95</f>
        <v>371</v>
      </c>
      <c r="U95" s="125">
        <f>ROUND(T95*P95,0)</f>
        <v>0</v>
      </c>
    </row>
    <row r="96" spans="1:21" x14ac:dyDescent="0.25">
      <c r="A96" s="465" t="s">
        <v>87</v>
      </c>
      <c r="B96" s="465"/>
      <c r="C96" s="206">
        <v>0</v>
      </c>
      <c r="D96" s="206">
        <v>0</v>
      </c>
      <c r="E96" s="159">
        <f>AVERAGE(C96:D96)</f>
        <v>0</v>
      </c>
      <c r="F96" s="186" t="s">
        <v>40</v>
      </c>
      <c r="G96" s="189">
        <f>'0054'!G96</f>
        <v>1391</v>
      </c>
      <c r="I96" s="130">
        <f>ROUND(G96*E96,2)</f>
        <v>0</v>
      </c>
      <c r="N96" s="486" t="s">
        <v>87</v>
      </c>
      <c r="O96" s="486"/>
      <c r="P96" s="470"/>
      <c r="Q96" s="470"/>
      <c r="R96" s="470"/>
      <c r="S96" s="111" t="s">
        <v>40</v>
      </c>
      <c r="T96" s="76">
        <f>G96</f>
        <v>1391</v>
      </c>
      <c r="U96" s="125">
        <f>ROUND(T96*P96,0)</f>
        <v>0</v>
      </c>
    </row>
    <row r="97" spans="1:21" x14ac:dyDescent="0.25">
      <c r="A97" s="187"/>
      <c r="B97" s="187"/>
      <c r="C97" s="94"/>
      <c r="D97" s="94"/>
      <c r="E97" s="94"/>
      <c r="F97" s="94"/>
      <c r="G97" s="188"/>
      <c r="H97" s="189"/>
      <c r="I97" s="130"/>
      <c r="N97" s="190"/>
      <c r="O97" s="190"/>
      <c r="P97" s="191"/>
      <c r="Q97" s="191"/>
      <c r="R97" s="191"/>
      <c r="S97" s="111"/>
      <c r="T97" s="76"/>
      <c r="U97" s="132"/>
    </row>
    <row r="98" spans="1:21" x14ac:dyDescent="0.25">
      <c r="A98" s="187"/>
      <c r="B98" s="187"/>
      <c r="C98" s="94"/>
      <c r="D98" s="94"/>
      <c r="E98" s="94"/>
      <c r="F98" s="94"/>
      <c r="G98" s="188"/>
      <c r="H98" s="189"/>
      <c r="I98" s="130"/>
      <c r="N98" s="190"/>
      <c r="O98" s="190"/>
      <c r="P98" s="191"/>
      <c r="Q98" s="191"/>
      <c r="R98" s="191"/>
      <c r="S98" s="111"/>
      <c r="T98" s="76"/>
      <c r="U98" s="132"/>
    </row>
    <row r="99" spans="1:21" hidden="1" x14ac:dyDescent="0.25">
      <c r="A99" s="458" t="s">
        <v>131</v>
      </c>
      <c r="B99" s="458"/>
      <c r="C99" s="458"/>
      <c r="D99" s="91"/>
      <c r="E99" s="54" t="s">
        <v>132</v>
      </c>
      <c r="F99" s="496"/>
      <c r="G99" s="496"/>
      <c r="H99" s="496"/>
      <c r="I99" s="496"/>
      <c r="N99" s="461" t="s">
        <v>106</v>
      </c>
      <c r="O99" s="461"/>
      <c r="P99" s="461"/>
      <c r="Q99" s="461"/>
      <c r="R99" s="461"/>
      <c r="S99" s="461"/>
      <c r="T99" s="461"/>
      <c r="U99" s="461"/>
    </row>
    <row r="100" spans="1:21" hidden="1" x14ac:dyDescent="0.25">
      <c r="B100" s="91"/>
      <c r="C100" s="481" t="s">
        <v>108</v>
      </c>
      <c r="D100" s="481"/>
      <c r="E100" s="481"/>
      <c r="F100" s="54"/>
      <c r="G100" s="54"/>
      <c r="H100" s="200" t="s">
        <v>192</v>
      </c>
      <c r="I100" s="54"/>
      <c r="N100" s="53"/>
      <c r="O100" s="53"/>
      <c r="P100" s="53"/>
      <c r="Q100" s="53"/>
      <c r="R100" s="53"/>
      <c r="S100" s="53"/>
      <c r="T100" s="53"/>
      <c r="U100" s="53"/>
    </row>
    <row r="101" spans="1:21" hidden="1" x14ac:dyDescent="0.25">
      <c r="B101" s="91"/>
      <c r="C101" s="117" t="s">
        <v>162</v>
      </c>
      <c r="D101" s="117" t="s">
        <v>163</v>
      </c>
      <c r="E101" s="199" t="s">
        <v>8</v>
      </c>
      <c r="F101" s="577" t="s">
        <v>193</v>
      </c>
      <c r="G101" s="472"/>
      <c r="H101" s="41" t="s">
        <v>39</v>
      </c>
      <c r="I101" s="54"/>
      <c r="N101" s="53"/>
      <c r="O101" s="53"/>
      <c r="P101" s="53"/>
      <c r="Q101" s="53"/>
      <c r="R101" s="53"/>
      <c r="S101" s="53"/>
      <c r="T101" s="53"/>
      <c r="U101" s="53"/>
    </row>
    <row r="102" spans="1:21" hidden="1" x14ac:dyDescent="0.25">
      <c r="A102" s="481" t="s">
        <v>113</v>
      </c>
      <c r="B102" s="481"/>
      <c r="C102" s="119" t="s">
        <v>2</v>
      </c>
      <c r="D102" s="119" t="s">
        <v>2</v>
      </c>
      <c r="E102" s="77" t="s">
        <v>2</v>
      </c>
      <c r="F102" s="481" t="s">
        <v>38</v>
      </c>
      <c r="G102" s="481"/>
      <c r="H102" s="77" t="s">
        <v>38</v>
      </c>
      <c r="I102" s="77" t="s">
        <v>8</v>
      </c>
      <c r="N102" s="471" t="s">
        <v>70</v>
      </c>
      <c r="O102" s="471"/>
      <c r="P102" s="485" t="s">
        <v>108</v>
      </c>
      <c r="Q102" s="485"/>
      <c r="R102" s="471" t="s">
        <v>71</v>
      </c>
      <c r="S102" s="471"/>
      <c r="T102" s="78" t="s">
        <v>72</v>
      </c>
      <c r="U102" s="78" t="s">
        <v>8</v>
      </c>
    </row>
    <row r="103" spans="1:21" hidden="1" x14ac:dyDescent="0.25">
      <c r="A103" s="474" t="s">
        <v>73</v>
      </c>
      <c r="B103" s="474"/>
      <c r="C103" s="204">
        <v>0</v>
      </c>
      <c r="D103" s="204">
        <v>0</v>
      </c>
      <c r="E103" s="276">
        <f>IF(D$59=0,C103*2,C103+D103)</f>
        <v>0</v>
      </c>
      <c r="F103" s="475">
        <v>0</v>
      </c>
      <c r="G103" s="475"/>
      <c r="H103" s="349">
        <f>IF(C103=0,0,125)</f>
        <v>0</v>
      </c>
      <c r="I103" s="130">
        <f>ROUND((H103+F103)*E103,2)</f>
        <v>0</v>
      </c>
      <c r="N103" s="476" t="s">
        <v>73</v>
      </c>
      <c r="O103" s="476"/>
      <c r="P103" s="470">
        <f>IF(H$115=1,C103,0)</f>
        <v>0</v>
      </c>
      <c r="Q103" s="470"/>
      <c r="R103" s="477">
        <f>F103</f>
        <v>0</v>
      </c>
      <c r="S103" s="477"/>
      <c r="T103" s="80">
        <f>H103</f>
        <v>0</v>
      </c>
      <c r="U103" s="125">
        <f>ROUND((T103+R103)*P103,0)</f>
        <v>0</v>
      </c>
    </row>
    <row r="104" spans="1:21" hidden="1" x14ac:dyDescent="0.25">
      <c r="A104" s="450" t="s">
        <v>74</v>
      </c>
      <c r="B104" s="450"/>
      <c r="C104" s="206">
        <v>0</v>
      </c>
      <c r="D104" s="206">
        <v>0</v>
      </c>
      <c r="E104" s="159">
        <f>IF(D$59=0,C104*2,C104+D104)</f>
        <v>0</v>
      </c>
      <c r="F104" s="572">
        <f>ROUND(F103/2,2)</f>
        <v>0</v>
      </c>
      <c r="G104" s="572"/>
      <c r="H104" s="350">
        <f>IF(C104=0,0,62.5)</f>
        <v>0</v>
      </c>
      <c r="I104" s="130">
        <f>ROUND((H104+F104)*E104,2)</f>
        <v>0</v>
      </c>
      <c r="N104" s="476" t="s">
        <v>74</v>
      </c>
      <c r="O104" s="476"/>
      <c r="P104" s="470">
        <f>IF(H$115=1,C104,0)</f>
        <v>0</v>
      </c>
      <c r="Q104" s="470"/>
      <c r="R104" s="479">
        <f>ROUND(R103/2,2)</f>
        <v>0</v>
      </c>
      <c r="S104" s="479"/>
      <c r="T104" s="82">
        <f>H104</f>
        <v>0</v>
      </c>
      <c r="U104" s="125">
        <f>ROUND((T104+R104)*P104,0)</f>
        <v>0</v>
      </c>
    </row>
    <row r="105" spans="1:21" ht="16.5" hidden="1" thickBot="1" x14ac:dyDescent="0.3">
      <c r="A105" s="450" t="s">
        <v>75</v>
      </c>
      <c r="B105" s="450"/>
      <c r="C105" s="206">
        <v>0</v>
      </c>
      <c r="D105" s="206">
        <v>0</v>
      </c>
      <c r="E105" s="159">
        <f>IF(D$59=0,C105*2,C105+D105)</f>
        <v>0</v>
      </c>
      <c r="F105" s="468"/>
      <c r="G105" s="468"/>
      <c r="H105" s="351">
        <f>IF(H103&gt;0,436,0)</f>
        <v>0</v>
      </c>
      <c r="I105" s="130">
        <f>ROUND(H105*E105,2)</f>
        <v>0</v>
      </c>
      <c r="N105" s="469" t="s">
        <v>75</v>
      </c>
      <c r="O105" s="469"/>
      <c r="P105" s="470">
        <f>IF(H$115=1,C105,0)</f>
        <v>0</v>
      </c>
      <c r="Q105" s="470"/>
      <c r="R105" s="471"/>
      <c r="S105" s="471"/>
      <c r="T105" s="84">
        <f>H105</f>
        <v>0</v>
      </c>
      <c r="U105" s="132">
        <f>ROUND(T105*P105,0)</f>
        <v>0</v>
      </c>
    </row>
    <row r="106" spans="1:21" ht="16.5" hidden="1" thickBot="1" x14ac:dyDescent="0.3">
      <c r="A106" s="472" t="s">
        <v>8</v>
      </c>
      <c r="B106" s="472"/>
      <c r="C106" s="85"/>
      <c r="D106" s="85"/>
      <c r="E106" s="85"/>
      <c r="F106" s="85"/>
      <c r="G106" s="85"/>
      <c r="H106" s="85"/>
      <c r="I106" s="126">
        <f>SUM(I103:I105)</f>
        <v>0</v>
      </c>
      <c r="N106" s="473" t="s">
        <v>8</v>
      </c>
      <c r="O106" s="473"/>
      <c r="P106" s="86"/>
      <c r="Q106" s="86"/>
      <c r="R106" s="86"/>
      <c r="S106" s="86"/>
      <c r="T106" s="86"/>
      <c r="U106" s="87">
        <f>SUM(U103:U105)</f>
        <v>0</v>
      </c>
    </row>
    <row r="107" spans="1:21" hidden="1" x14ac:dyDescent="0.25">
      <c r="A107" s="41"/>
      <c r="B107" s="41"/>
      <c r="C107" s="85"/>
      <c r="D107" s="85"/>
      <c r="E107" s="85"/>
      <c r="F107" s="85"/>
      <c r="G107" s="85"/>
      <c r="H107" s="85"/>
      <c r="I107" s="130"/>
      <c r="N107" s="43"/>
      <c r="O107" s="43"/>
      <c r="P107" s="86"/>
      <c r="Q107" s="86"/>
      <c r="R107" s="86"/>
      <c r="S107" s="86"/>
      <c r="T107" s="86"/>
      <c r="U107" s="201"/>
    </row>
    <row r="108" spans="1:21" x14ac:dyDescent="0.25">
      <c r="A108" s="458" t="s">
        <v>93</v>
      </c>
      <c r="B108" s="458"/>
      <c r="C108" s="458"/>
      <c r="D108" s="91"/>
      <c r="E108" s="89" t="s">
        <v>42</v>
      </c>
      <c r="F108" s="463"/>
      <c r="G108" s="463"/>
      <c r="H108" s="463"/>
      <c r="I108" s="159">
        <v>0</v>
      </c>
      <c r="N108" s="461" t="s">
        <v>93</v>
      </c>
      <c r="O108" s="461"/>
      <c r="P108" s="461"/>
      <c r="Q108" s="462" t="s">
        <v>42</v>
      </c>
      <c r="R108" s="462"/>
      <c r="S108" s="462"/>
      <c r="T108" s="462"/>
      <c r="U108" s="125">
        <f>IF('3083'!$H$115=1,'3083'!U109,0)</f>
        <v>0</v>
      </c>
    </row>
    <row r="109" spans="1:21" x14ac:dyDescent="0.25">
      <c r="A109" s="458" t="s">
        <v>94</v>
      </c>
      <c r="B109" s="458"/>
      <c r="C109" s="458"/>
      <c r="D109" s="91"/>
      <c r="E109" s="467"/>
      <c r="F109" s="467"/>
      <c r="G109" s="467"/>
      <c r="H109" s="467"/>
      <c r="I109" s="159">
        <v>0</v>
      </c>
      <c r="N109" s="461" t="s">
        <v>94</v>
      </c>
      <c r="O109" s="461"/>
      <c r="P109" s="461"/>
      <c r="Q109" s="462" t="s">
        <v>47</v>
      </c>
      <c r="R109" s="462"/>
      <c r="S109" s="462"/>
      <c r="T109" s="462"/>
      <c r="U109" s="125">
        <f>IF('3083'!$H$115=1,'3083'!U110,0)</f>
        <v>0</v>
      </c>
    </row>
    <row r="110" spans="1:21" x14ac:dyDescent="0.25">
      <c r="A110" s="90" t="s">
        <v>122</v>
      </c>
      <c r="B110" s="91"/>
      <c r="C110" s="91"/>
      <c r="D110" s="91"/>
      <c r="E110" s="192"/>
      <c r="F110" s="192"/>
      <c r="G110" s="192"/>
      <c r="H110" s="192"/>
      <c r="I110" s="219"/>
      <c r="N110" s="461" t="s">
        <v>95</v>
      </c>
      <c r="O110" s="461"/>
      <c r="P110" s="461"/>
      <c r="Q110" s="462" t="s">
        <v>48</v>
      </c>
      <c r="R110" s="462"/>
      <c r="S110" s="462"/>
      <c r="T110" s="462"/>
      <c r="U110" s="125">
        <f>IF('3083'!$H$115=1,'3083'!U113,0)</f>
        <v>0</v>
      </c>
    </row>
    <row r="111" spans="1:21" ht="16.5" thickBot="1" x14ac:dyDescent="0.3">
      <c r="A111" s="458" t="s">
        <v>95</v>
      </c>
      <c r="B111" s="458"/>
      <c r="C111" s="458"/>
      <c r="D111" s="91"/>
      <c r="E111" s="89" t="s">
        <v>47</v>
      </c>
      <c r="F111" s="463"/>
      <c r="G111" s="463"/>
      <c r="H111" s="463"/>
      <c r="I111" s="220">
        <v>0</v>
      </c>
      <c r="N111" s="464" t="s">
        <v>43</v>
      </c>
      <c r="O111" s="464"/>
      <c r="P111" s="464"/>
      <c r="Q111" s="464"/>
      <c r="R111" s="464"/>
      <c r="S111" s="464"/>
      <c r="T111" s="464"/>
      <c r="U111" s="193">
        <f>SUM(U109,U108,U106,U95,U89,U75,U74,U73,U72,U71,U70,U68,U59,U45,U77,U78,U79,U80,U81,U110)</f>
        <v>603467</v>
      </c>
    </row>
    <row r="112" spans="1:21" ht="16.5" thickTop="1" x14ac:dyDescent="0.25">
      <c r="B112" s="91"/>
      <c r="C112" s="91"/>
      <c r="D112" s="91"/>
      <c r="E112" s="89"/>
      <c r="F112" s="89"/>
      <c r="G112" s="89"/>
      <c r="H112" s="89"/>
      <c r="I112" s="159"/>
      <c r="N112" s="59"/>
      <c r="O112" s="59"/>
      <c r="P112" s="59"/>
      <c r="Q112" s="59"/>
      <c r="R112" s="59"/>
      <c r="S112" s="59"/>
      <c r="T112" s="59"/>
      <c r="U112" s="201"/>
    </row>
    <row r="113" spans="1:21" x14ac:dyDescent="0.25">
      <c r="A113" s="465" t="s">
        <v>8</v>
      </c>
      <c r="B113" s="465"/>
      <c r="C113" s="465"/>
      <c r="D113" s="465"/>
      <c r="E113" s="465"/>
      <c r="F113" s="465"/>
      <c r="G113" s="465"/>
      <c r="H113" s="465"/>
      <c r="I113" s="130">
        <f>SUM(I111,I109,I108,I106,I96,I95,I89,I81,I80,I79,I78,I77,I75,I74,I73,I72,I71,I70,I68,I59,I45)</f>
        <v>2234131.19</v>
      </c>
      <c r="N113" s="466"/>
      <c r="O113" s="466"/>
      <c r="P113" s="466"/>
      <c r="Q113" s="466"/>
      <c r="R113" s="466"/>
      <c r="S113" s="466"/>
      <c r="T113" s="466"/>
      <c r="U113" s="466"/>
    </row>
    <row r="114" spans="1:21" x14ac:dyDescent="0.25">
      <c r="A114" s="458" t="s">
        <v>121</v>
      </c>
      <c r="B114" s="458"/>
      <c r="C114" s="458"/>
      <c r="D114" s="458"/>
      <c r="E114" s="458"/>
      <c r="F114" s="458"/>
      <c r="G114" s="458"/>
      <c r="H114" s="91" t="s">
        <v>48</v>
      </c>
      <c r="I114" s="195"/>
      <c r="N114" s="459" t="s">
        <v>7</v>
      </c>
      <c r="O114" s="459"/>
      <c r="P114" s="459"/>
      <c r="Q114" s="459"/>
      <c r="R114" s="459"/>
      <c r="S114" s="459"/>
      <c r="T114" s="459"/>
      <c r="U114" s="459"/>
    </row>
    <row r="115" spans="1:21" x14ac:dyDescent="0.25">
      <c r="A115" s="458" t="s">
        <v>116</v>
      </c>
      <c r="B115" s="458"/>
      <c r="C115" s="458"/>
      <c r="D115" s="458"/>
      <c r="E115" s="458"/>
      <c r="F115" s="458"/>
      <c r="G115" s="458"/>
      <c r="H115" s="92">
        <f>IF(E29=0,"",IF((E14+E16+SUM(E18:E24))/E29&gt;0.75,1,""))</f>
        <v>1</v>
      </c>
      <c r="I115" s="159">
        <f>U111</f>
        <v>603467</v>
      </c>
      <c r="N115" s="93" t="s">
        <v>144</v>
      </c>
      <c r="O115" s="93"/>
      <c r="P115" s="93"/>
      <c r="Q115" s="93"/>
      <c r="R115" s="93"/>
      <c r="S115" s="93"/>
      <c r="T115" s="93"/>
      <c r="U115" s="93"/>
    </row>
    <row r="116" spans="1:21" x14ac:dyDescent="0.25">
      <c r="B116" s="91"/>
      <c r="C116" s="91"/>
      <c r="D116" s="91"/>
      <c r="E116" s="91"/>
      <c r="F116" s="91"/>
      <c r="G116" s="91"/>
      <c r="H116" s="94"/>
      <c r="I116" s="130"/>
      <c r="N116" s="95" t="s">
        <v>145</v>
      </c>
      <c r="O116" s="93"/>
      <c r="P116" s="93"/>
      <c r="Q116" s="93"/>
      <c r="R116" s="93"/>
      <c r="S116" s="93"/>
      <c r="T116" s="93"/>
      <c r="U116" s="93"/>
    </row>
    <row r="117" spans="1:21" x14ac:dyDescent="0.25">
      <c r="A117" s="4" t="s">
        <v>138</v>
      </c>
      <c r="B117" s="91"/>
      <c r="C117" s="91"/>
      <c r="D117" s="91"/>
      <c r="E117" s="91"/>
      <c r="F117" s="91"/>
      <c r="G117" s="91"/>
      <c r="H117" s="202">
        <f>IF(H115=1,I115,I113)</f>
        <v>603467</v>
      </c>
      <c r="I117" s="123">
        <f>IF(E29=0,0,IF(E29&gt;250,-(((250/E29)*H117)*IF(J117="H",0.02,0.05)),IF(J117="H",-0.02*H117,-0.05*H117)))</f>
        <v>-30173.350000000002</v>
      </c>
      <c r="N117" s="97"/>
      <c r="O117" s="97"/>
      <c r="P117" s="97"/>
      <c r="Q117" s="97"/>
      <c r="R117" s="97"/>
      <c r="S117" s="97"/>
      <c r="T117" s="97"/>
      <c r="U117" s="97"/>
    </row>
    <row r="118" spans="1:21" x14ac:dyDescent="0.25">
      <c r="B118" s="91"/>
      <c r="C118" s="91"/>
      <c r="D118" s="91"/>
      <c r="E118" s="91"/>
      <c r="F118" s="91"/>
      <c r="G118" s="91"/>
      <c r="H118" s="94"/>
      <c r="I118" s="130"/>
      <c r="N118" s="97"/>
      <c r="O118" s="97"/>
      <c r="P118" s="97"/>
      <c r="Q118" s="97"/>
      <c r="R118" s="97"/>
      <c r="S118" s="97"/>
      <c r="T118" s="97"/>
      <c r="U118" s="97"/>
    </row>
    <row r="119" spans="1:21" x14ac:dyDescent="0.25">
      <c r="A119" s="4" t="s">
        <v>139</v>
      </c>
      <c r="B119" s="91"/>
      <c r="C119" s="91"/>
      <c r="D119" s="91"/>
      <c r="E119" s="91"/>
      <c r="F119" s="91"/>
      <c r="G119" s="91"/>
      <c r="H119" s="94"/>
      <c r="I119" s="130">
        <f>I113+I117</f>
        <v>2203957.84</v>
      </c>
      <c r="N119" s="97"/>
      <c r="O119" s="97"/>
      <c r="P119" s="97"/>
      <c r="Q119" s="97"/>
      <c r="R119" s="97"/>
      <c r="S119" s="97"/>
      <c r="T119" s="97"/>
      <c r="U119" s="97"/>
    </row>
    <row r="120" spans="1:21" x14ac:dyDescent="0.25">
      <c r="B120" s="91"/>
      <c r="C120" s="91"/>
      <c r="D120" s="91"/>
      <c r="E120" s="91"/>
      <c r="F120" s="91"/>
      <c r="G120" s="91"/>
      <c r="H120" s="94"/>
      <c r="I120" s="130"/>
      <c r="N120" s="97"/>
      <c r="O120" s="97"/>
      <c r="P120" s="97"/>
      <c r="Q120" s="97"/>
      <c r="R120" s="97"/>
      <c r="S120" s="97"/>
      <c r="T120" s="97"/>
      <c r="U120" s="97"/>
    </row>
    <row r="121" spans="1:21" x14ac:dyDescent="0.25">
      <c r="A121" s="106" t="s">
        <v>140</v>
      </c>
      <c r="B121" s="91"/>
      <c r="C121" s="203">
        <f>'0054'!C121</f>
        <v>2</v>
      </c>
      <c r="D121" s="91"/>
      <c r="E121" s="4" t="s">
        <v>141</v>
      </c>
      <c r="F121" s="91"/>
      <c r="G121" s="91"/>
      <c r="H121" s="94"/>
      <c r="I121" s="130">
        <f>ROUND(I119/12*C121,2)</f>
        <v>367326.31</v>
      </c>
      <c r="N121" s="97"/>
      <c r="O121" s="97"/>
      <c r="P121" s="97"/>
      <c r="Q121" s="97"/>
      <c r="R121" s="97"/>
      <c r="S121" s="97"/>
      <c r="T121" s="97"/>
      <c r="U121" s="97"/>
    </row>
    <row r="122" spans="1:21" x14ac:dyDescent="0.25">
      <c r="B122" s="91"/>
      <c r="C122" s="91"/>
      <c r="D122" s="91"/>
      <c r="E122" s="91"/>
      <c r="F122" s="91"/>
      <c r="G122" s="91"/>
      <c r="H122" s="94"/>
      <c r="I122" s="130"/>
      <c r="N122" s="97"/>
      <c r="O122" s="97"/>
      <c r="P122" s="97"/>
      <c r="Q122" s="97"/>
      <c r="R122" s="97"/>
      <c r="S122" s="97"/>
      <c r="T122" s="97"/>
      <c r="U122" s="97"/>
    </row>
    <row r="123" spans="1:21" x14ac:dyDescent="0.25">
      <c r="A123" s="4" t="s">
        <v>142</v>
      </c>
      <c r="B123" s="91"/>
      <c r="C123" s="91"/>
      <c r="D123" s="91"/>
      <c r="E123" s="91"/>
      <c r="F123" s="91"/>
      <c r="G123" s="91"/>
      <c r="H123" s="94"/>
      <c r="I123" s="123">
        <v>-183663.15</v>
      </c>
      <c r="N123" s="97"/>
      <c r="O123" s="97"/>
      <c r="P123" s="97"/>
      <c r="Q123" s="97"/>
      <c r="R123" s="97"/>
      <c r="S123" s="97"/>
      <c r="T123" s="97"/>
      <c r="U123" s="97"/>
    </row>
    <row r="124" spans="1:21" x14ac:dyDescent="0.25">
      <c r="B124" s="91"/>
      <c r="C124" s="91"/>
      <c r="D124" s="91"/>
      <c r="E124" s="91"/>
      <c r="F124" s="91"/>
      <c r="G124" s="91"/>
      <c r="H124" s="94"/>
      <c r="I124" s="130"/>
      <c r="N124" s="97"/>
      <c r="O124" s="97"/>
      <c r="P124" s="97"/>
      <c r="Q124" s="97"/>
      <c r="R124" s="97"/>
      <c r="S124" s="97"/>
      <c r="T124" s="97"/>
      <c r="U124" s="97"/>
    </row>
    <row r="125" spans="1:21" ht="16.5" thickBot="1" x14ac:dyDescent="0.3">
      <c r="A125" s="4" t="s">
        <v>143</v>
      </c>
      <c r="B125" s="91"/>
      <c r="C125" s="91"/>
      <c r="D125" s="91"/>
      <c r="E125" s="91"/>
      <c r="F125" s="91"/>
      <c r="G125" s="91"/>
      <c r="H125" s="94"/>
      <c r="I125" s="222">
        <f>I121+I123</f>
        <v>183663.16</v>
      </c>
      <c r="N125" s="97"/>
      <c r="O125" s="97"/>
      <c r="P125" s="97"/>
      <c r="Q125" s="97"/>
      <c r="R125" s="97"/>
      <c r="S125" s="97"/>
      <c r="T125" s="97"/>
      <c r="U125" s="97"/>
    </row>
    <row r="126" spans="1:21" ht="16.5" thickTop="1" x14ac:dyDescent="0.25">
      <c r="B126" s="91"/>
      <c r="C126" s="91"/>
      <c r="D126" s="91"/>
      <c r="E126" s="91"/>
      <c r="F126" s="91"/>
      <c r="G126" s="91"/>
      <c r="H126" s="94"/>
      <c r="I126" s="130"/>
      <c r="N126" s="97"/>
      <c r="O126" s="97"/>
      <c r="P126" s="97"/>
      <c r="Q126" s="97"/>
      <c r="R126" s="97"/>
      <c r="S126" s="97"/>
      <c r="T126" s="97"/>
      <c r="U126" s="97"/>
    </row>
    <row r="127" spans="1:21" ht="16.5" thickBot="1" x14ac:dyDescent="0.3">
      <c r="A127" s="4" t="s">
        <v>159</v>
      </c>
      <c r="B127" s="91"/>
      <c r="C127" s="91"/>
      <c r="D127" s="91"/>
      <c r="E127" s="91"/>
      <c r="F127" s="91"/>
      <c r="G127" s="91"/>
      <c r="H127" s="94"/>
      <c r="I127" s="194">
        <f>IF(J117="H",(H117*0.02)+I117,(H117*0.05)+I117)</f>
        <v>0</v>
      </c>
      <c r="N127" s="97"/>
      <c r="O127" s="97"/>
      <c r="P127" s="97"/>
      <c r="Q127" s="97"/>
      <c r="R127" s="97"/>
      <c r="S127" s="97"/>
      <c r="T127" s="97"/>
      <c r="U127" s="97"/>
    </row>
    <row r="128" spans="1:21" ht="16.5" thickTop="1" x14ac:dyDescent="0.25">
      <c r="B128" s="91"/>
      <c r="C128" s="91"/>
      <c r="D128" s="91"/>
      <c r="E128" s="91"/>
      <c r="F128" s="91"/>
      <c r="G128" s="91"/>
      <c r="H128" s="94"/>
      <c r="I128" s="195"/>
      <c r="N128" s="97"/>
      <c r="O128" s="97"/>
      <c r="P128" s="97"/>
      <c r="Q128" s="97"/>
      <c r="R128" s="97"/>
      <c r="S128" s="97"/>
      <c r="T128" s="97"/>
      <c r="U128" s="97"/>
    </row>
    <row r="129" spans="1:21" x14ac:dyDescent="0.25">
      <c r="B129" s="91"/>
      <c r="C129" s="91"/>
      <c r="D129" s="91"/>
      <c r="E129" s="91"/>
      <c r="F129" s="91"/>
      <c r="G129" s="91"/>
      <c r="H129" s="94"/>
      <c r="I129" s="195"/>
      <c r="N129" s="97"/>
      <c r="O129" s="97"/>
      <c r="P129" s="97"/>
      <c r="Q129" s="97"/>
      <c r="R129" s="97"/>
      <c r="S129" s="97"/>
      <c r="T129" s="97"/>
      <c r="U129" s="97"/>
    </row>
    <row r="130" spans="1:21" x14ac:dyDescent="0.25">
      <c r="B130" s="91"/>
      <c r="C130" s="91"/>
      <c r="D130" s="91"/>
      <c r="E130" s="91"/>
      <c r="F130" s="91"/>
      <c r="G130" s="91"/>
      <c r="H130" s="94"/>
      <c r="I130" s="195"/>
      <c r="N130" s="97"/>
      <c r="O130" s="97"/>
      <c r="P130" s="97"/>
      <c r="Q130" s="97"/>
      <c r="R130" s="97"/>
      <c r="S130" s="97"/>
      <c r="T130" s="97"/>
      <c r="U130" s="97"/>
    </row>
    <row r="131" spans="1:21" x14ac:dyDescent="0.25">
      <c r="A131" s="455" t="s">
        <v>7</v>
      </c>
      <c r="B131" s="455"/>
      <c r="C131" s="455"/>
      <c r="D131" s="455"/>
      <c r="E131" s="455"/>
      <c r="F131" s="455"/>
      <c r="G131" s="455"/>
      <c r="H131" s="455"/>
      <c r="I131" s="455"/>
      <c r="J131" s="196"/>
      <c r="N131" s="455"/>
      <c r="O131" s="455"/>
      <c r="P131" s="455"/>
      <c r="Q131" s="455"/>
      <c r="R131" s="455"/>
      <c r="S131" s="455"/>
      <c r="T131" s="455"/>
      <c r="U131" s="455"/>
    </row>
    <row r="132" spans="1:21" s="101" customFormat="1" ht="28.5" customHeight="1" x14ac:dyDescent="0.2">
      <c r="A132" s="460" t="s">
        <v>114</v>
      </c>
      <c r="B132" s="460"/>
      <c r="C132" s="460"/>
      <c r="D132" s="460"/>
      <c r="E132" s="460"/>
      <c r="F132" s="460"/>
      <c r="G132" s="460"/>
      <c r="H132" s="460"/>
      <c r="I132" s="460"/>
      <c r="J132" s="102"/>
      <c r="N132" s="103"/>
      <c r="O132" s="104"/>
      <c r="P132" s="104"/>
      <c r="Q132" s="104"/>
      <c r="R132" s="104"/>
      <c r="S132" s="104"/>
      <c r="T132" s="104"/>
      <c r="U132" s="104"/>
    </row>
    <row r="133" spans="1:21" s="101" customFormat="1" ht="15.75" customHeight="1" x14ac:dyDescent="0.2">
      <c r="A133" s="455" t="s">
        <v>64</v>
      </c>
      <c r="B133" s="455"/>
      <c r="C133" s="455"/>
      <c r="D133" s="455"/>
      <c r="E133" s="455"/>
      <c r="F133" s="455"/>
      <c r="G133" s="455"/>
      <c r="H133" s="455"/>
      <c r="I133" s="455"/>
      <c r="N133" s="103"/>
    </row>
    <row r="134" spans="1:21" s="101" customFormat="1" ht="15.75" customHeight="1" x14ac:dyDescent="0.2">
      <c r="A134" s="455" t="s">
        <v>65</v>
      </c>
      <c r="B134" s="455"/>
      <c r="C134" s="455"/>
      <c r="D134" s="455"/>
      <c r="E134" s="455"/>
      <c r="F134" s="455"/>
      <c r="G134" s="455"/>
      <c r="H134" s="455"/>
      <c r="I134" s="455"/>
      <c r="N134" s="103"/>
    </row>
    <row r="135" spans="1:21" s="101" customFormat="1" ht="28.5" customHeight="1" x14ac:dyDescent="0.2">
      <c r="A135" s="454" t="s">
        <v>115</v>
      </c>
      <c r="B135" s="454"/>
      <c r="C135" s="454"/>
      <c r="D135" s="454"/>
      <c r="E135" s="454"/>
      <c r="F135" s="454"/>
      <c r="G135" s="454"/>
      <c r="H135" s="454"/>
      <c r="I135" s="454"/>
      <c r="N135" s="103"/>
    </row>
    <row r="136" spans="1:21" s="101" customFormat="1" ht="28.5" customHeight="1" x14ac:dyDescent="0.2">
      <c r="A136" s="454" t="s">
        <v>123</v>
      </c>
      <c r="B136" s="454"/>
      <c r="C136" s="454"/>
      <c r="D136" s="454"/>
      <c r="E136" s="454"/>
      <c r="F136" s="454"/>
      <c r="G136" s="454"/>
      <c r="H136" s="454"/>
      <c r="I136" s="454"/>
      <c r="N136" s="103"/>
    </row>
    <row r="137" spans="1:21" s="101" customFormat="1" ht="28.5" customHeight="1" x14ac:dyDescent="0.2">
      <c r="A137" s="454" t="s">
        <v>111</v>
      </c>
      <c r="B137" s="454"/>
      <c r="C137" s="454"/>
      <c r="D137" s="454"/>
      <c r="E137" s="454"/>
      <c r="F137" s="454"/>
      <c r="G137" s="454"/>
      <c r="H137" s="454"/>
      <c r="I137" s="454"/>
      <c r="N137" s="103"/>
    </row>
    <row r="138" spans="1:21" s="101" customFormat="1" ht="28.5" customHeight="1" x14ac:dyDescent="0.2">
      <c r="A138" s="454" t="s">
        <v>120</v>
      </c>
      <c r="B138" s="454"/>
      <c r="C138" s="454"/>
      <c r="D138" s="454"/>
      <c r="E138" s="454"/>
      <c r="F138" s="454"/>
      <c r="G138" s="454"/>
      <c r="H138" s="454"/>
      <c r="I138" s="454"/>
      <c r="N138" s="103"/>
    </row>
    <row r="139" spans="1:21" s="101" customFormat="1" ht="41.25" customHeight="1" x14ac:dyDescent="0.2">
      <c r="A139" s="454" t="s">
        <v>133</v>
      </c>
      <c r="B139" s="454"/>
      <c r="C139" s="454"/>
      <c r="D139" s="454"/>
      <c r="E139" s="454"/>
      <c r="F139" s="454"/>
      <c r="G139" s="454"/>
      <c r="H139" s="454"/>
      <c r="I139" s="454"/>
      <c r="N139" s="103"/>
    </row>
    <row r="140" spans="1:21" s="101" customFormat="1" ht="15.75" customHeight="1" x14ac:dyDescent="0.2">
      <c r="A140" s="455" t="s">
        <v>117</v>
      </c>
      <c r="B140" s="455"/>
      <c r="C140" s="455"/>
      <c r="D140" s="455"/>
      <c r="E140" s="455"/>
      <c r="F140" s="455"/>
      <c r="G140" s="455"/>
      <c r="H140" s="455"/>
      <c r="I140" s="455"/>
      <c r="N140" s="103"/>
    </row>
    <row r="141" spans="1:21" s="101" customFormat="1" ht="28.5" customHeight="1" x14ac:dyDescent="0.2">
      <c r="A141" s="456" t="s">
        <v>118</v>
      </c>
      <c r="B141" s="456"/>
      <c r="C141" s="456"/>
      <c r="D141" s="456"/>
      <c r="E141" s="456"/>
      <c r="F141" s="456"/>
      <c r="G141" s="456"/>
      <c r="H141" s="456"/>
      <c r="I141" s="456"/>
      <c r="N141" s="103"/>
    </row>
    <row r="142" spans="1:21" s="101" customFormat="1" ht="26.25" customHeight="1" x14ac:dyDescent="0.2">
      <c r="A142" s="457" t="s">
        <v>109</v>
      </c>
      <c r="B142" s="456"/>
      <c r="C142" s="456"/>
      <c r="D142" s="456"/>
      <c r="E142" s="456"/>
      <c r="F142" s="456"/>
      <c r="G142" s="456"/>
      <c r="H142" s="456"/>
      <c r="I142" s="456"/>
      <c r="N142" s="103"/>
    </row>
    <row r="143" spans="1:21" s="101" customFormat="1" ht="54" customHeight="1" x14ac:dyDescent="0.2">
      <c r="A143" s="452" t="s">
        <v>125</v>
      </c>
      <c r="B143" s="452"/>
      <c r="C143" s="452"/>
      <c r="D143" s="452"/>
      <c r="E143" s="452"/>
      <c r="F143" s="452"/>
      <c r="G143" s="452"/>
      <c r="H143" s="452"/>
      <c r="I143" s="452"/>
      <c r="N143" s="103"/>
    </row>
    <row r="144" spans="1:21" ht="57" customHeight="1" x14ac:dyDescent="0.25">
      <c r="A144" s="452" t="s">
        <v>124</v>
      </c>
      <c r="B144" s="452"/>
      <c r="C144" s="452"/>
      <c r="D144" s="452"/>
      <c r="E144" s="452"/>
      <c r="F144" s="452"/>
      <c r="G144" s="452"/>
      <c r="H144" s="452"/>
      <c r="I144" s="452"/>
      <c r="N144" s="98"/>
    </row>
    <row r="145" spans="1:14" s="101" customFormat="1" ht="26.25" customHeight="1" x14ac:dyDescent="0.2">
      <c r="A145" s="451" t="s">
        <v>110</v>
      </c>
      <c r="B145" s="451"/>
      <c r="C145" s="451"/>
      <c r="D145" s="451"/>
      <c r="E145" s="451"/>
      <c r="F145" s="451"/>
      <c r="G145" s="451"/>
      <c r="H145" s="451"/>
      <c r="I145" s="451"/>
      <c r="N145" s="103"/>
    </row>
    <row r="146" spans="1:14" s="101" customFormat="1" ht="28.5" customHeight="1" x14ac:dyDescent="0.2">
      <c r="A146" s="452" t="s">
        <v>36</v>
      </c>
      <c r="B146" s="452"/>
      <c r="C146" s="452"/>
      <c r="D146" s="452"/>
      <c r="E146" s="452"/>
      <c r="F146" s="452"/>
      <c r="G146" s="452"/>
      <c r="H146" s="452"/>
      <c r="I146" s="452"/>
      <c r="N146" s="103"/>
    </row>
    <row r="147" spans="1:14" s="101" customFormat="1" ht="15.75" customHeight="1" x14ac:dyDescent="0.2">
      <c r="A147" s="453" t="s">
        <v>12</v>
      </c>
      <c r="B147" s="453"/>
      <c r="C147" s="453"/>
      <c r="D147" s="453"/>
      <c r="E147" s="453"/>
      <c r="F147" s="453"/>
      <c r="G147" s="453"/>
      <c r="H147" s="453"/>
      <c r="I147" s="453"/>
      <c r="N147" s="103"/>
    </row>
    <row r="148" spans="1:14" x14ac:dyDescent="0.25">
      <c r="A148" s="453"/>
      <c r="B148" s="453"/>
      <c r="C148" s="453"/>
      <c r="D148" s="453"/>
      <c r="E148" s="453"/>
      <c r="F148" s="453"/>
      <c r="G148" s="453"/>
      <c r="H148" s="453"/>
      <c r="I148" s="453"/>
      <c r="N148" s="98"/>
    </row>
    <row r="149" spans="1:14" x14ac:dyDescent="0.25">
      <c r="A149" s="98"/>
      <c r="N149" s="98"/>
    </row>
    <row r="150" spans="1:14" x14ac:dyDescent="0.25">
      <c r="A150" s="98"/>
      <c r="N150" s="98"/>
    </row>
    <row r="151" spans="1:14" x14ac:dyDescent="0.25">
      <c r="A151" s="98"/>
      <c r="N151" s="98"/>
    </row>
    <row r="152" spans="1:14" x14ac:dyDescent="0.25">
      <c r="A152" s="98"/>
      <c r="B152" s="197"/>
      <c r="C152" s="197"/>
      <c r="D152" s="197"/>
      <c r="E152" s="197"/>
      <c r="F152" s="197"/>
      <c r="G152" s="197"/>
      <c r="H152" s="197"/>
      <c r="I152" s="197"/>
      <c r="N152" s="98"/>
    </row>
    <row r="153" spans="1:14" x14ac:dyDescent="0.25">
      <c r="A153" s="98"/>
      <c r="N153" s="98"/>
    </row>
    <row r="154" spans="1:14" x14ac:dyDescent="0.25">
      <c r="A154" s="98"/>
      <c r="N154" s="98"/>
    </row>
    <row r="155" spans="1:14" x14ac:dyDescent="0.25">
      <c r="A155" s="98"/>
      <c r="N155" s="98"/>
    </row>
    <row r="156" spans="1:14" x14ac:dyDescent="0.25">
      <c r="A156" s="98"/>
      <c r="N156" s="98"/>
    </row>
    <row r="157" spans="1:14" x14ac:dyDescent="0.25">
      <c r="A157" s="98"/>
      <c r="N157" s="98"/>
    </row>
    <row r="158" spans="1:14" x14ac:dyDescent="0.25">
      <c r="A158" s="98"/>
      <c r="N158" s="98"/>
    </row>
    <row r="159" spans="1:14" x14ac:dyDescent="0.25">
      <c r="A159" s="98"/>
      <c r="N159" s="98"/>
    </row>
    <row r="160" spans="1:14" x14ac:dyDescent="0.25">
      <c r="A160" s="98"/>
      <c r="N160" s="98"/>
    </row>
    <row r="161" spans="1:14" x14ac:dyDescent="0.25">
      <c r="A161" s="98"/>
      <c r="N161" s="98"/>
    </row>
    <row r="162" spans="1:14" x14ac:dyDescent="0.25">
      <c r="A162" s="98"/>
      <c r="N162" s="98"/>
    </row>
    <row r="163" spans="1:14" x14ac:dyDescent="0.25">
      <c r="A163" s="98"/>
      <c r="N163" s="98"/>
    </row>
    <row r="164" spans="1:14" x14ac:dyDescent="0.25">
      <c r="A164" s="98"/>
      <c r="N164" s="98"/>
    </row>
    <row r="165" spans="1:14" x14ac:dyDescent="0.25">
      <c r="A165" s="98"/>
      <c r="N165" s="98"/>
    </row>
    <row r="166" spans="1:14" x14ac:dyDescent="0.25">
      <c r="A166" s="98"/>
      <c r="N166" s="98"/>
    </row>
    <row r="167" spans="1:14" x14ac:dyDescent="0.25">
      <c r="A167" s="98"/>
      <c r="N167" s="98"/>
    </row>
    <row r="168" spans="1:14" x14ac:dyDescent="0.25">
      <c r="A168" s="98"/>
      <c r="N168" s="98"/>
    </row>
    <row r="169" spans="1:14" x14ac:dyDescent="0.25">
      <c r="A169" s="98"/>
      <c r="N169" s="98"/>
    </row>
    <row r="170" spans="1:14" x14ac:dyDescent="0.25">
      <c r="A170" s="98"/>
      <c r="N170" s="98"/>
    </row>
    <row r="171" spans="1:14" x14ac:dyDescent="0.25">
      <c r="A171" s="98"/>
      <c r="N171" s="98"/>
    </row>
    <row r="172" spans="1:14" x14ac:dyDescent="0.25">
      <c r="A172" s="98"/>
      <c r="N172" s="98"/>
    </row>
    <row r="173" spans="1:14" x14ac:dyDescent="0.25">
      <c r="A173" s="98"/>
      <c r="N173" s="98"/>
    </row>
    <row r="174" spans="1:14" x14ac:dyDescent="0.25">
      <c r="A174" s="98"/>
      <c r="N174" s="98"/>
    </row>
    <row r="175" spans="1:14" x14ac:dyDescent="0.25">
      <c r="A175" s="98"/>
      <c r="N175" s="98"/>
    </row>
    <row r="176" spans="1:14" x14ac:dyDescent="0.25">
      <c r="A176" s="98"/>
      <c r="N176" s="98"/>
    </row>
    <row r="177" spans="1:14" x14ac:dyDescent="0.25">
      <c r="A177" s="98"/>
      <c r="N177" s="98"/>
    </row>
    <row r="178" spans="1:14" x14ac:dyDescent="0.25">
      <c r="A178" s="98"/>
      <c r="N178" s="98"/>
    </row>
    <row r="179" spans="1:14" x14ac:dyDescent="0.25">
      <c r="A179" s="98"/>
      <c r="N179" s="98"/>
    </row>
    <row r="180" spans="1:14" x14ac:dyDescent="0.25">
      <c r="A180" s="98"/>
      <c r="N180" s="98"/>
    </row>
    <row r="181" spans="1:14" x14ac:dyDescent="0.25">
      <c r="A181" s="98"/>
      <c r="N181" s="98"/>
    </row>
    <row r="182" spans="1:14" x14ac:dyDescent="0.25">
      <c r="A182" s="98"/>
      <c r="N182" s="98"/>
    </row>
    <row r="183" spans="1:14" x14ac:dyDescent="0.25">
      <c r="A183" s="98"/>
      <c r="N183" s="98"/>
    </row>
    <row r="184" spans="1:14" x14ac:dyDescent="0.25">
      <c r="A184" s="98"/>
      <c r="N184" s="98"/>
    </row>
    <row r="185" spans="1:14" x14ac:dyDescent="0.25">
      <c r="A185" s="98"/>
      <c r="N185" s="98"/>
    </row>
    <row r="186" spans="1:14" x14ac:dyDescent="0.25">
      <c r="A186" s="98"/>
      <c r="N186" s="98"/>
    </row>
    <row r="187" spans="1:14" x14ac:dyDescent="0.25">
      <c r="A187" s="98"/>
      <c r="N187" s="98"/>
    </row>
    <row r="188" spans="1:14" x14ac:dyDescent="0.25">
      <c r="A188" s="98"/>
      <c r="N188" s="98"/>
    </row>
    <row r="189" spans="1:14" x14ac:dyDescent="0.25">
      <c r="A189" s="98"/>
    </row>
    <row r="190" spans="1:14" x14ac:dyDescent="0.25">
      <c r="A190" s="98"/>
    </row>
    <row r="191" spans="1:14" x14ac:dyDescent="0.25">
      <c r="A191" s="98"/>
    </row>
    <row r="192" spans="1:14" x14ac:dyDescent="0.25">
      <c r="A192" s="98"/>
    </row>
    <row r="193" spans="1:1" x14ac:dyDescent="0.25">
      <c r="A193" s="98"/>
    </row>
    <row r="194" spans="1:1" x14ac:dyDescent="0.25">
      <c r="A194" s="98"/>
    </row>
    <row r="195" spans="1:1" x14ac:dyDescent="0.25">
      <c r="A195" s="98"/>
    </row>
    <row r="196" spans="1:1" x14ac:dyDescent="0.25">
      <c r="A196" s="98"/>
    </row>
    <row r="197" spans="1:1" x14ac:dyDescent="0.25">
      <c r="A197" s="98"/>
    </row>
    <row r="198" spans="1:1" x14ac:dyDescent="0.25">
      <c r="A198" s="98"/>
    </row>
    <row r="199" spans="1:1" x14ac:dyDescent="0.25">
      <c r="A199" s="98"/>
    </row>
    <row r="200" spans="1:1" x14ac:dyDescent="0.25">
      <c r="A200" s="98"/>
    </row>
    <row r="201" spans="1:1" x14ac:dyDescent="0.25">
      <c r="A201" s="98"/>
    </row>
    <row r="202" spans="1:1" x14ac:dyDescent="0.25">
      <c r="A202" s="98"/>
    </row>
    <row r="203" spans="1:1" x14ac:dyDescent="0.25">
      <c r="A203" s="98"/>
    </row>
    <row r="204" spans="1:1" x14ac:dyDescent="0.25">
      <c r="A204" s="98"/>
    </row>
    <row r="205" spans="1:1" x14ac:dyDescent="0.25">
      <c r="A205" s="98"/>
    </row>
    <row r="206" spans="1:1" x14ac:dyDescent="0.25">
      <c r="A206" s="98"/>
    </row>
    <row r="207" spans="1:1" x14ac:dyDescent="0.25">
      <c r="A207" s="98"/>
    </row>
    <row r="208" spans="1:1" x14ac:dyDescent="0.25">
      <c r="A208" s="98"/>
    </row>
  </sheetData>
  <sheetProtection password="CDD2" sheet="1" objects="1" scenarios="1"/>
  <mergeCells count="290">
    <mergeCell ref="B1:I1"/>
    <mergeCell ref="O1:U1"/>
    <mergeCell ref="N2:U2"/>
    <mergeCell ref="N3:U3"/>
    <mergeCell ref="A4:B4"/>
    <mergeCell ref="C4:E4"/>
    <mergeCell ref="N4:O4"/>
    <mergeCell ref="P4:Q4"/>
    <mergeCell ref="A7:I7"/>
    <mergeCell ref="N7:U7"/>
    <mergeCell ref="N8:O8"/>
    <mergeCell ref="P8:Q8"/>
    <mergeCell ref="R8:S8"/>
    <mergeCell ref="T8:U8"/>
    <mergeCell ref="F10:G10"/>
    <mergeCell ref="R10:S10"/>
    <mergeCell ref="A11:B11"/>
    <mergeCell ref="F11:G11"/>
    <mergeCell ref="N11:O11"/>
    <mergeCell ref="P11:Q11"/>
    <mergeCell ref="R11:S11"/>
    <mergeCell ref="A12:B12"/>
    <mergeCell ref="F12:G12"/>
    <mergeCell ref="N12:O12"/>
    <mergeCell ref="P12:Q12"/>
    <mergeCell ref="R12:S12"/>
    <mergeCell ref="A13:B13"/>
    <mergeCell ref="F13:G13"/>
    <mergeCell ref="N13:O13"/>
    <mergeCell ref="P13:Q13"/>
    <mergeCell ref="R13:S13"/>
    <mergeCell ref="A14:B14"/>
    <mergeCell ref="F14:G14"/>
    <mergeCell ref="N14:O14"/>
    <mergeCell ref="P14:Q14"/>
    <mergeCell ref="R14:S14"/>
    <mergeCell ref="A15:B15"/>
    <mergeCell ref="F15:G15"/>
    <mergeCell ref="N15:O15"/>
    <mergeCell ref="P15:Q15"/>
    <mergeCell ref="R15:S15"/>
    <mergeCell ref="A16:B16"/>
    <mergeCell ref="F16:G16"/>
    <mergeCell ref="N16:O16"/>
    <mergeCell ref="P16:Q16"/>
    <mergeCell ref="R16:S16"/>
    <mergeCell ref="A17:B17"/>
    <mergeCell ref="F17:G17"/>
    <mergeCell ref="N17:O17"/>
    <mergeCell ref="P17:Q17"/>
    <mergeCell ref="R17:S17"/>
    <mergeCell ref="A18:B18"/>
    <mergeCell ref="F18:G18"/>
    <mergeCell ref="N18:O18"/>
    <mergeCell ref="P18:Q18"/>
    <mergeCell ref="R18:S18"/>
    <mergeCell ref="A19:B19"/>
    <mergeCell ref="F19:G19"/>
    <mergeCell ref="N19:O19"/>
    <mergeCell ref="P19:Q19"/>
    <mergeCell ref="R19:S19"/>
    <mergeCell ref="A20:B20"/>
    <mergeCell ref="F20:G20"/>
    <mergeCell ref="N20:O20"/>
    <mergeCell ref="P20:Q20"/>
    <mergeCell ref="R20:S20"/>
    <mergeCell ref="A21:B21"/>
    <mergeCell ref="F21:G21"/>
    <mergeCell ref="N21:O21"/>
    <mergeCell ref="P21:Q21"/>
    <mergeCell ref="R21:S21"/>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N34:T34"/>
    <mergeCell ref="A36:B36"/>
    <mergeCell ref="N36:O36"/>
    <mergeCell ref="P36:T36"/>
    <mergeCell ref="A37:B37"/>
    <mergeCell ref="N37:O37"/>
    <mergeCell ref="P37:T37"/>
    <mergeCell ref="F33:H36"/>
    <mergeCell ref="A38:B38"/>
    <mergeCell ref="N38:O38"/>
    <mergeCell ref="P38:T38"/>
    <mergeCell ref="A39:B39"/>
    <mergeCell ref="N39:O39"/>
    <mergeCell ref="P39:T39"/>
    <mergeCell ref="A40:B40"/>
    <mergeCell ref="N40:O40"/>
    <mergeCell ref="P40:T40"/>
    <mergeCell ref="A41:B41"/>
    <mergeCell ref="N41:O41"/>
    <mergeCell ref="P41:T41"/>
    <mergeCell ref="A42:B42"/>
    <mergeCell ref="N42:O42"/>
    <mergeCell ref="P42:T42"/>
    <mergeCell ref="N43:Q43"/>
    <mergeCell ref="S43:T43"/>
    <mergeCell ref="N45:Q45"/>
    <mergeCell ref="S45:T45"/>
    <mergeCell ref="N49:O49"/>
    <mergeCell ref="P49:Q49"/>
    <mergeCell ref="A50:B58"/>
    <mergeCell ref="N50:O58"/>
    <mergeCell ref="P50:Q50"/>
    <mergeCell ref="P51:Q51"/>
    <mergeCell ref="P52:Q52"/>
    <mergeCell ref="P53:Q53"/>
    <mergeCell ref="P54:Q54"/>
    <mergeCell ref="P55:Q55"/>
    <mergeCell ref="P56:Q56"/>
    <mergeCell ref="P57:Q57"/>
    <mergeCell ref="P58:Q58"/>
    <mergeCell ref="A59:B59"/>
    <mergeCell ref="F59:H59"/>
    <mergeCell ref="N59:O59"/>
    <mergeCell ref="P59:Q59"/>
    <mergeCell ref="R59:T59"/>
    <mergeCell ref="A60:I60"/>
    <mergeCell ref="N60:U60"/>
    <mergeCell ref="A61:I61"/>
    <mergeCell ref="N61:U61"/>
    <mergeCell ref="A62:B62"/>
    <mergeCell ref="D62:G62"/>
    <mergeCell ref="N62:O62"/>
    <mergeCell ref="Q62:S62"/>
    <mergeCell ref="T62:U62"/>
    <mergeCell ref="N63:S63"/>
    <mergeCell ref="T63:U63"/>
    <mergeCell ref="A64:I64"/>
    <mergeCell ref="N64:U64"/>
    <mergeCell ref="A65:B65"/>
    <mergeCell ref="D65:G65"/>
    <mergeCell ref="N65:O65"/>
    <mergeCell ref="Q65:S65"/>
    <mergeCell ref="T65:U65"/>
    <mergeCell ref="N66:S66"/>
    <mergeCell ref="T66:U66"/>
    <mergeCell ref="A68:C68"/>
    <mergeCell ref="N68:P68"/>
    <mergeCell ref="A69:C69"/>
    <mergeCell ref="N69:P69"/>
    <mergeCell ref="A70:C70"/>
    <mergeCell ref="A71:C71"/>
    <mergeCell ref="N71:P71"/>
    <mergeCell ref="A72:C72"/>
    <mergeCell ref="N72:P72"/>
    <mergeCell ref="A73:C73"/>
    <mergeCell ref="N73:P73"/>
    <mergeCell ref="F74:H74"/>
    <mergeCell ref="N74:T74"/>
    <mergeCell ref="N75:T75"/>
    <mergeCell ref="A77:C77"/>
    <mergeCell ref="N77:P77"/>
    <mergeCell ref="A78:C78"/>
    <mergeCell ref="N78:P78"/>
    <mergeCell ref="A79:C79"/>
    <mergeCell ref="N79:P79"/>
    <mergeCell ref="A80:C80"/>
    <mergeCell ref="N80:P80"/>
    <mergeCell ref="A81:C81"/>
    <mergeCell ref="N81:P81"/>
    <mergeCell ref="A83:I83"/>
    <mergeCell ref="N83:U83"/>
    <mergeCell ref="C84:D84"/>
    <mergeCell ref="C85:D85"/>
    <mergeCell ref="N85:O85"/>
    <mergeCell ref="P85:Q85"/>
    <mergeCell ref="R85:U85"/>
    <mergeCell ref="C86:D86"/>
    <mergeCell ref="P86:Q86"/>
    <mergeCell ref="C87:D87"/>
    <mergeCell ref="P87:Q87"/>
    <mergeCell ref="C88:D88"/>
    <mergeCell ref="P88:Q88"/>
    <mergeCell ref="C89:D89"/>
    <mergeCell ref="P89:T89"/>
    <mergeCell ref="A90:I90"/>
    <mergeCell ref="N90:U90"/>
    <mergeCell ref="F92:I92"/>
    <mergeCell ref="N92:P92"/>
    <mergeCell ref="Q92:T92"/>
    <mergeCell ref="A95:B95"/>
    <mergeCell ref="N95:O95"/>
    <mergeCell ref="P95:R95"/>
    <mergeCell ref="A96:B96"/>
    <mergeCell ref="N96:O96"/>
    <mergeCell ref="P96:R96"/>
    <mergeCell ref="A99:C99"/>
    <mergeCell ref="F99:I99"/>
    <mergeCell ref="N99:U99"/>
    <mergeCell ref="C100:E100"/>
    <mergeCell ref="F101:G101"/>
    <mergeCell ref="A102:B102"/>
    <mergeCell ref="F102:G102"/>
    <mergeCell ref="N102:O102"/>
    <mergeCell ref="P102:Q102"/>
    <mergeCell ref="R102:S102"/>
    <mergeCell ref="A103:B103"/>
    <mergeCell ref="F103:G103"/>
    <mergeCell ref="N103:O103"/>
    <mergeCell ref="P103:Q103"/>
    <mergeCell ref="R103:S103"/>
    <mergeCell ref="A104:B104"/>
    <mergeCell ref="F104:G104"/>
    <mergeCell ref="N104:O104"/>
    <mergeCell ref="P104:Q104"/>
    <mergeCell ref="R104:S104"/>
    <mergeCell ref="A105:B105"/>
    <mergeCell ref="F105:G105"/>
    <mergeCell ref="N105:O105"/>
    <mergeCell ref="P105:Q105"/>
    <mergeCell ref="R105:S105"/>
    <mergeCell ref="A106:B106"/>
    <mergeCell ref="N106:O106"/>
    <mergeCell ref="A108:C108"/>
    <mergeCell ref="F108:H108"/>
    <mergeCell ref="N108:P108"/>
    <mergeCell ref="Q108:T108"/>
    <mergeCell ref="A109:C109"/>
    <mergeCell ref="E109:H109"/>
    <mergeCell ref="N109:P109"/>
    <mergeCell ref="Q109:T109"/>
    <mergeCell ref="N110:P110"/>
    <mergeCell ref="Q110:T110"/>
    <mergeCell ref="A111:C111"/>
    <mergeCell ref="F111:H111"/>
    <mergeCell ref="N111:T111"/>
    <mergeCell ref="A113:H113"/>
    <mergeCell ref="N113:U113"/>
    <mergeCell ref="A114:G114"/>
    <mergeCell ref="N114:U114"/>
    <mergeCell ref="A115:G115"/>
    <mergeCell ref="A131:I131"/>
    <mergeCell ref="N131:U131"/>
    <mergeCell ref="A132:I132"/>
    <mergeCell ref="A133:I133"/>
    <mergeCell ref="A134:I134"/>
    <mergeCell ref="A135:I135"/>
    <mergeCell ref="A136:I136"/>
    <mergeCell ref="A137:I137"/>
    <mergeCell ref="A138:I138"/>
    <mergeCell ref="A145:I145"/>
    <mergeCell ref="A146:I146"/>
    <mergeCell ref="A147:I147"/>
    <mergeCell ref="A148:I148"/>
    <mergeCell ref="A139:I139"/>
    <mergeCell ref="A140:I140"/>
    <mergeCell ref="A141:I141"/>
    <mergeCell ref="A142:I142"/>
    <mergeCell ref="A143:I143"/>
    <mergeCell ref="A144:I144"/>
  </mergeCells>
  <pageMargins left="0.1" right="0.1" top="0.5" bottom="0.5" header="0" footer="0.1"/>
  <pageSetup scale="70" fitToHeight="3" orientation="portrait" r:id="rId1"/>
  <headerFooter alignWithMargins="0">
    <oddFooter>&amp;R&amp;P of &amp;N</oddFooter>
  </headerFooter>
  <rowBreaks count="1" manualBreakCount="1">
    <brk id="129" max="16383" man="1"/>
  </rowBreaks>
  <colBreaks count="1" manualBreakCount="1">
    <brk id="9" max="1048575" man="1"/>
  </col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dimension ref="A1:U208"/>
  <sheetViews>
    <sheetView showGridLines="0" zoomScale="90" zoomScaleNormal="90" workbookViewId="0">
      <pane ySplit="1" topLeftCell="A94" activePane="bottomLeft" state="frozen"/>
      <selection activeCell="A111" sqref="A111:C111"/>
      <selection pane="bottomLeft" activeCell="A111" sqref="A111:C111"/>
    </sheetView>
  </sheetViews>
  <sheetFormatPr defaultRowHeight="15.75" x14ac:dyDescent="0.25"/>
  <cols>
    <col min="1" max="1" width="10.28515625" style="91" customWidth="1"/>
    <col min="2" max="2" width="30.28515625" style="4" bestFit="1" customWidth="1"/>
    <col min="3" max="4" width="10.7109375" style="4" customWidth="1"/>
    <col min="5" max="5" width="11.7109375" style="4" customWidth="1"/>
    <col min="6" max="6" width="14" style="4" customWidth="1"/>
    <col min="7" max="7" width="7.42578125" style="4" customWidth="1"/>
    <col min="8" max="8" width="14.5703125" style="4" customWidth="1"/>
    <col min="9" max="9" width="23.7109375" style="4" bestFit="1" customWidth="1"/>
    <col min="10" max="10" width="11" style="4" bestFit="1" customWidth="1"/>
    <col min="11" max="12" width="10.28515625" style="4" bestFit="1" customWidth="1"/>
    <col min="13" max="13" width="9.140625" style="4"/>
    <col min="14" max="14" width="10.28515625" style="91" customWidth="1"/>
    <col min="15" max="15" width="34.28515625" style="4" customWidth="1"/>
    <col min="16" max="16" width="16.42578125" style="4" customWidth="1"/>
    <col min="17" max="17" width="6.7109375" style="4" customWidth="1"/>
    <col min="18" max="18" width="14.5703125" style="4" customWidth="1"/>
    <col min="19" max="19" width="8" style="4" customWidth="1"/>
    <col min="20" max="20" width="15.42578125" style="4" customWidth="1"/>
    <col min="21" max="21" width="21.42578125" style="4" customWidth="1"/>
    <col min="22" max="16384" width="9.140625" style="4"/>
  </cols>
  <sheetData>
    <row r="1" spans="1:21" ht="16.5" thickBot="1" x14ac:dyDescent="0.3">
      <c r="A1" s="107">
        <v>50</v>
      </c>
      <c r="B1" s="554" t="s">
        <v>17</v>
      </c>
      <c r="C1" s="555"/>
      <c r="D1" s="555"/>
      <c r="E1" s="556"/>
      <c r="F1" s="556"/>
      <c r="G1" s="556"/>
      <c r="H1" s="556"/>
      <c r="I1" s="556"/>
      <c r="J1" s="325"/>
      <c r="K1" s="325"/>
      <c r="L1" s="325"/>
      <c r="N1" s="107">
        <f>A1</f>
        <v>50</v>
      </c>
      <c r="O1" s="557" t="s">
        <v>17</v>
      </c>
      <c r="P1" s="558"/>
      <c r="Q1" s="559"/>
      <c r="R1" s="559"/>
      <c r="S1" s="559"/>
      <c r="T1" s="559"/>
      <c r="U1" s="559"/>
    </row>
    <row r="2" spans="1:21" ht="21" x14ac:dyDescent="0.35">
      <c r="A2" s="1" t="s">
        <v>209</v>
      </c>
      <c r="B2" s="2"/>
      <c r="C2" s="2"/>
      <c r="D2" s="2"/>
      <c r="E2" s="2"/>
      <c r="F2" s="2"/>
      <c r="G2" s="2"/>
      <c r="H2" s="2"/>
      <c r="I2" s="2"/>
      <c r="N2" s="560" t="s">
        <v>23</v>
      </c>
      <c r="O2" s="560"/>
      <c r="P2" s="560"/>
      <c r="Q2" s="560"/>
      <c r="R2" s="560"/>
      <c r="S2" s="560"/>
      <c r="T2" s="560"/>
      <c r="U2" s="560"/>
    </row>
    <row r="3" spans="1:21" x14ac:dyDescent="0.25">
      <c r="A3" s="106" t="str">
        <f>'0054'!A3</f>
        <v>Based on the 2015-16 FEFP 2nd Calculation</v>
      </c>
      <c r="N3" s="561" t="str">
        <f>A3</f>
        <v>Based on the 2015-16 FEFP 2nd Calculation</v>
      </c>
      <c r="O3" s="561"/>
      <c r="P3" s="561"/>
      <c r="Q3" s="561"/>
      <c r="R3" s="561"/>
      <c r="S3" s="561"/>
      <c r="T3" s="561"/>
      <c r="U3" s="561"/>
    </row>
    <row r="4" spans="1:21" x14ac:dyDescent="0.25">
      <c r="A4" s="562" t="s">
        <v>0</v>
      </c>
      <c r="B4" s="562"/>
      <c r="C4" s="563" t="s">
        <v>9</v>
      </c>
      <c r="D4" s="563"/>
      <c r="E4" s="563"/>
      <c r="F4" s="5"/>
      <c r="G4" s="5"/>
      <c r="H4" s="5"/>
      <c r="I4" s="5"/>
      <c r="N4" s="549" t="s">
        <v>0</v>
      </c>
      <c r="O4" s="549"/>
      <c r="P4" s="564" t="str">
        <f>C4</f>
        <v>Palm Beach</v>
      </c>
      <c r="Q4" s="564"/>
      <c r="R4" s="6"/>
      <c r="S4" s="6"/>
      <c r="T4" s="6"/>
      <c r="U4" s="6"/>
    </row>
    <row r="5" spans="1:21" ht="12" customHeight="1" thickBot="1" x14ac:dyDescent="0.3">
      <c r="A5" s="371"/>
      <c r="B5" s="371"/>
      <c r="C5" s="353"/>
      <c r="D5" s="353"/>
      <c r="E5" s="353"/>
      <c r="F5" s="354"/>
      <c r="G5" s="354"/>
      <c r="H5" s="354"/>
      <c r="I5" s="354"/>
      <c r="N5" s="111"/>
      <c r="O5" s="111"/>
      <c r="P5" s="7"/>
      <c r="Q5" s="7"/>
      <c r="R5" s="6"/>
      <c r="S5" s="6"/>
      <c r="T5" s="6"/>
      <c r="U5" s="6"/>
    </row>
    <row r="6" spans="1:21" ht="12" customHeight="1" x14ac:dyDescent="0.25">
      <c r="A6" s="368"/>
      <c r="B6" s="368"/>
      <c r="C6" s="365"/>
      <c r="D6" s="365"/>
      <c r="E6" s="365"/>
      <c r="F6" s="5"/>
      <c r="G6" s="5"/>
      <c r="H6" s="5"/>
      <c r="I6" s="5"/>
      <c r="N6" s="366"/>
      <c r="O6" s="366"/>
      <c r="P6" s="367"/>
      <c r="Q6" s="367"/>
      <c r="R6" s="6"/>
      <c r="S6" s="6"/>
      <c r="T6" s="6"/>
      <c r="U6" s="6"/>
    </row>
    <row r="7" spans="1:21" x14ac:dyDescent="0.25">
      <c r="A7" s="548" t="s">
        <v>102</v>
      </c>
      <c r="B7" s="548"/>
      <c r="C7" s="548"/>
      <c r="D7" s="548"/>
      <c r="E7" s="548"/>
      <c r="F7" s="548"/>
      <c r="G7" s="548"/>
      <c r="H7" s="548"/>
      <c r="I7" s="548"/>
      <c r="N7" s="549" t="s">
        <v>102</v>
      </c>
      <c r="O7" s="549"/>
      <c r="P7" s="549"/>
      <c r="Q7" s="549"/>
      <c r="R7" s="549"/>
      <c r="S7" s="549"/>
      <c r="T7" s="549"/>
      <c r="U7" s="549"/>
    </row>
    <row r="8" spans="1:21" x14ac:dyDescent="0.25">
      <c r="A8" s="112"/>
      <c r="B8" s="113" t="s">
        <v>161</v>
      </c>
      <c r="C8" s="321">
        <f>'0054'!C8</f>
        <v>4154.45</v>
      </c>
      <c r="D8" s="115"/>
      <c r="E8" s="116"/>
      <c r="F8" s="112"/>
      <c r="G8" s="113" t="s">
        <v>160</v>
      </c>
      <c r="H8" s="324">
        <f>'0054'!H8</f>
        <v>1.0319</v>
      </c>
      <c r="I8" s="99"/>
      <c r="N8" s="550" t="s">
        <v>10</v>
      </c>
      <c r="O8" s="550"/>
      <c r="P8" s="551">
        <v>4154.45</v>
      </c>
      <c r="Q8" s="551"/>
      <c r="R8" s="552" t="s">
        <v>11</v>
      </c>
      <c r="S8" s="552"/>
      <c r="T8" s="553">
        <f>H8</f>
        <v>1.0319</v>
      </c>
      <c r="U8" s="553"/>
    </row>
    <row r="9" spans="1:21" x14ac:dyDescent="0.25">
      <c r="A9" s="8"/>
      <c r="B9" s="8"/>
      <c r="C9" s="9"/>
      <c r="D9" s="9"/>
      <c r="E9" s="9"/>
      <c r="F9" s="10"/>
      <c r="G9" s="10"/>
      <c r="H9" s="11"/>
      <c r="I9" s="12" t="s">
        <v>78</v>
      </c>
      <c r="N9" s="13"/>
      <c r="O9" s="13"/>
      <c r="P9" s="14"/>
      <c r="Q9" s="14"/>
      <c r="R9" s="15"/>
      <c r="S9" s="15"/>
      <c r="T9" s="16"/>
      <c r="U9" s="17" t="s">
        <v>78</v>
      </c>
    </row>
    <row r="10" spans="1:21" x14ac:dyDescent="0.25">
      <c r="A10" s="8"/>
      <c r="B10" s="8"/>
      <c r="C10" s="117" t="s">
        <v>162</v>
      </c>
      <c r="D10" s="117" t="s">
        <v>163</v>
      </c>
      <c r="E10" s="118" t="s">
        <v>8</v>
      </c>
      <c r="F10" s="543" t="s">
        <v>1</v>
      </c>
      <c r="G10" s="543"/>
      <c r="H10" s="11" t="s">
        <v>77</v>
      </c>
      <c r="I10" s="12" t="s">
        <v>37</v>
      </c>
      <c r="N10" s="13"/>
      <c r="O10" s="13"/>
      <c r="P10" s="14"/>
      <c r="Q10" s="14"/>
      <c r="R10" s="544" t="s">
        <v>1</v>
      </c>
      <c r="S10" s="544"/>
      <c r="T10" s="16" t="s">
        <v>77</v>
      </c>
      <c r="U10" s="17" t="s">
        <v>37</v>
      </c>
    </row>
    <row r="11" spans="1:21" x14ac:dyDescent="0.25">
      <c r="A11" s="524" t="s">
        <v>1</v>
      </c>
      <c r="B11" s="524"/>
      <c r="C11" s="119" t="s">
        <v>2</v>
      </c>
      <c r="D11" s="119" t="s">
        <v>2</v>
      </c>
      <c r="E11" s="119" t="s">
        <v>2</v>
      </c>
      <c r="F11" s="545" t="s">
        <v>80</v>
      </c>
      <c r="G11" s="545"/>
      <c r="H11" s="18" t="s">
        <v>76</v>
      </c>
      <c r="I11" s="19" t="s">
        <v>79</v>
      </c>
      <c r="N11" s="525" t="s">
        <v>1</v>
      </c>
      <c r="O11" s="525"/>
      <c r="P11" s="546" t="s">
        <v>24</v>
      </c>
      <c r="Q11" s="546"/>
      <c r="R11" s="547" t="s">
        <v>80</v>
      </c>
      <c r="S11" s="547"/>
      <c r="T11" s="20" t="s">
        <v>76</v>
      </c>
      <c r="U11" s="21" t="s">
        <v>79</v>
      </c>
    </row>
    <row r="12" spans="1:21" x14ac:dyDescent="0.25">
      <c r="A12" s="536" t="s">
        <v>50</v>
      </c>
      <c r="B12" s="536"/>
      <c r="C12" s="120"/>
      <c r="D12" s="120"/>
      <c r="E12" s="121" t="s">
        <v>51</v>
      </c>
      <c r="F12" s="537" t="s">
        <v>52</v>
      </c>
      <c r="G12" s="537"/>
      <c r="H12" s="22" t="s">
        <v>53</v>
      </c>
      <c r="I12" s="23" t="s">
        <v>54</v>
      </c>
      <c r="N12" s="538" t="s">
        <v>50</v>
      </c>
      <c r="O12" s="538"/>
      <c r="P12" s="539" t="s">
        <v>51</v>
      </c>
      <c r="Q12" s="539"/>
      <c r="R12" s="540" t="s">
        <v>52</v>
      </c>
      <c r="S12" s="540"/>
      <c r="T12" s="24" t="s">
        <v>53</v>
      </c>
      <c r="U12" s="25" t="s">
        <v>54</v>
      </c>
    </row>
    <row r="13" spans="1:21" x14ac:dyDescent="0.25">
      <c r="A13" s="527" t="s">
        <v>29</v>
      </c>
      <c r="B13" s="527"/>
      <c r="C13" s="204">
        <v>0</v>
      </c>
      <c r="D13" s="204">
        <v>0</v>
      </c>
      <c r="E13" s="276">
        <f>IF(D$29=0,C13*2,C13+D13)</f>
        <v>0</v>
      </c>
      <c r="F13" s="541">
        <f>'0054'!F13:G13</f>
        <v>1.115</v>
      </c>
      <c r="G13" s="541"/>
      <c r="H13" s="208">
        <f>ROUND(E13*F13,4)</f>
        <v>0</v>
      </c>
      <c r="I13" s="150">
        <f t="shared" ref="I13:I28" si="0">ROUND(ROUND(H13*$C$8,4)*($H$8),2)</f>
        <v>0</v>
      </c>
      <c r="N13" s="528" t="s">
        <v>29</v>
      </c>
      <c r="O13" s="528"/>
      <c r="P13" s="530">
        <f t="shared" ref="P13:P28" si="1">IF($H$115=1,E13,0)</f>
        <v>0</v>
      </c>
      <c r="Q13" s="530"/>
      <c r="R13" s="542">
        <v>1</v>
      </c>
      <c r="S13" s="542"/>
      <c r="T13" s="124">
        <f>ROUND(P13*R13,4)</f>
        <v>0</v>
      </c>
      <c r="U13" s="125">
        <f t="shared" ref="U13:U28" si="2">ROUND(ROUND(T13*$C$8,4)*($H$8),0)</f>
        <v>0</v>
      </c>
    </row>
    <row r="14" spans="1:21" x14ac:dyDescent="0.25">
      <c r="A14" s="458" t="s">
        <v>30</v>
      </c>
      <c r="B14" s="458"/>
      <c r="C14" s="206">
        <v>0</v>
      </c>
      <c r="D14" s="206">
        <v>0</v>
      </c>
      <c r="E14" s="159">
        <f t="shared" ref="E14:E28" si="3">IF(D$29=0,C14*2,C14+D14)</f>
        <v>0</v>
      </c>
      <c r="F14" s="448">
        <f>'0054'!F14:G14</f>
        <v>1.115</v>
      </c>
      <c r="G14" s="448"/>
      <c r="H14" s="105">
        <f t="shared" ref="H14:H28" si="4">ROUND(E14*F14,4)</f>
        <v>0</v>
      </c>
      <c r="I14" s="130">
        <f t="shared" si="0"/>
        <v>0</v>
      </c>
      <c r="J14" s="85" t="str">
        <f>IF(ROUND(E14,2)=ROUND(SUM(E50:E52),2)," ","CHECK PK-3 LINES BELOW")</f>
        <v xml:space="preserve"> </v>
      </c>
      <c r="N14" s="461" t="s">
        <v>30</v>
      </c>
      <c r="O14" s="461"/>
      <c r="P14" s="530">
        <f t="shared" si="1"/>
        <v>0</v>
      </c>
      <c r="Q14" s="530"/>
      <c r="R14" s="535">
        <v>1</v>
      </c>
      <c r="S14" s="535"/>
      <c r="T14" s="124">
        <f t="shared" ref="T14:T28" si="5">ROUND(P14*R14,4)</f>
        <v>0</v>
      </c>
      <c r="U14" s="125">
        <f t="shared" si="2"/>
        <v>0</v>
      </c>
    </row>
    <row r="15" spans="1:21" x14ac:dyDescent="0.25">
      <c r="A15" s="458" t="s">
        <v>31</v>
      </c>
      <c r="B15" s="458"/>
      <c r="C15" s="206">
        <v>0</v>
      </c>
      <c r="D15" s="206">
        <v>0</v>
      </c>
      <c r="E15" s="159">
        <f t="shared" si="3"/>
        <v>0</v>
      </c>
      <c r="F15" s="448">
        <f>'0054'!F15:G15</f>
        <v>1</v>
      </c>
      <c r="G15" s="448"/>
      <c r="H15" s="105">
        <f t="shared" si="4"/>
        <v>0</v>
      </c>
      <c r="I15" s="130">
        <f t="shared" si="0"/>
        <v>0</v>
      </c>
      <c r="N15" s="461" t="s">
        <v>31</v>
      </c>
      <c r="O15" s="461"/>
      <c r="P15" s="530">
        <f t="shared" si="1"/>
        <v>0</v>
      </c>
      <c r="Q15" s="530"/>
      <c r="R15" s="535">
        <v>1</v>
      </c>
      <c r="S15" s="535"/>
      <c r="T15" s="124">
        <f t="shared" si="5"/>
        <v>0</v>
      </c>
      <c r="U15" s="125">
        <f t="shared" si="2"/>
        <v>0</v>
      </c>
    </row>
    <row r="16" spans="1:21" x14ac:dyDescent="0.25">
      <c r="A16" s="458" t="s">
        <v>32</v>
      </c>
      <c r="B16" s="458"/>
      <c r="C16" s="206">
        <v>0</v>
      </c>
      <c r="D16" s="206">
        <v>0</v>
      </c>
      <c r="E16" s="159">
        <f t="shared" si="3"/>
        <v>0</v>
      </c>
      <c r="F16" s="448">
        <f>'0054'!F16:G16</f>
        <v>1</v>
      </c>
      <c r="G16" s="448"/>
      <c r="H16" s="105">
        <f t="shared" si="4"/>
        <v>0</v>
      </c>
      <c r="I16" s="130">
        <f t="shared" si="0"/>
        <v>0</v>
      </c>
      <c r="J16" s="85" t="str">
        <f>IF(ROUND(E16,2)=ROUND(SUM(E53:E55),2)," ","CHECK 4-8 LINES BELOW")</f>
        <v xml:space="preserve"> </v>
      </c>
      <c r="N16" s="461" t="s">
        <v>32</v>
      </c>
      <c r="O16" s="461"/>
      <c r="P16" s="530">
        <f t="shared" si="1"/>
        <v>0</v>
      </c>
      <c r="Q16" s="530"/>
      <c r="R16" s="535">
        <v>1</v>
      </c>
      <c r="S16" s="535"/>
      <c r="T16" s="124">
        <f t="shared" si="5"/>
        <v>0</v>
      </c>
      <c r="U16" s="125">
        <f t="shared" si="2"/>
        <v>0</v>
      </c>
    </row>
    <row r="17" spans="1:21" x14ac:dyDescent="0.25">
      <c r="A17" s="458" t="s">
        <v>33</v>
      </c>
      <c r="B17" s="458"/>
      <c r="C17" s="206">
        <v>0</v>
      </c>
      <c r="D17" s="206">
        <v>0</v>
      </c>
      <c r="E17" s="159">
        <f t="shared" si="3"/>
        <v>0</v>
      </c>
      <c r="F17" s="448">
        <f>'0054'!F17:G17</f>
        <v>1.0049999999999999</v>
      </c>
      <c r="G17" s="448"/>
      <c r="H17" s="105">
        <f t="shared" si="4"/>
        <v>0</v>
      </c>
      <c r="I17" s="130">
        <f t="shared" si="0"/>
        <v>0</v>
      </c>
      <c r="N17" s="461" t="s">
        <v>33</v>
      </c>
      <c r="O17" s="461"/>
      <c r="P17" s="530">
        <f t="shared" si="1"/>
        <v>0</v>
      </c>
      <c r="Q17" s="530"/>
      <c r="R17" s="535">
        <v>1</v>
      </c>
      <c r="S17" s="535"/>
      <c r="T17" s="124">
        <f t="shared" si="5"/>
        <v>0</v>
      </c>
      <c r="U17" s="125">
        <f t="shared" si="2"/>
        <v>0</v>
      </c>
    </row>
    <row r="18" spans="1:21" x14ac:dyDescent="0.25">
      <c r="A18" s="458" t="s">
        <v>34</v>
      </c>
      <c r="B18" s="458"/>
      <c r="C18" s="206">
        <v>47.59</v>
      </c>
      <c r="D18" s="206">
        <v>44.7</v>
      </c>
      <c r="E18" s="159">
        <f t="shared" si="3"/>
        <v>92.29</v>
      </c>
      <c r="F18" s="448">
        <f>'0054'!F18:G18</f>
        <v>1.0049999999999999</v>
      </c>
      <c r="G18" s="448"/>
      <c r="H18" s="105">
        <f t="shared" si="4"/>
        <v>92.751499999999993</v>
      </c>
      <c r="I18" s="130">
        <f t="shared" si="0"/>
        <v>397623.54</v>
      </c>
      <c r="J18" s="85" t="str">
        <f>IF(ROUND(E18,2)=ROUND(SUM(E56:E58),2)," ","CHECK 4-8 LINES BELOW")</f>
        <v xml:space="preserve"> </v>
      </c>
      <c r="N18" s="461" t="s">
        <v>34</v>
      </c>
      <c r="O18" s="461"/>
      <c r="P18" s="530">
        <f t="shared" si="1"/>
        <v>92.29</v>
      </c>
      <c r="Q18" s="530"/>
      <c r="R18" s="535">
        <v>1</v>
      </c>
      <c r="S18" s="535"/>
      <c r="T18" s="124">
        <f t="shared" si="5"/>
        <v>92.29</v>
      </c>
      <c r="U18" s="127">
        <f t="shared" si="2"/>
        <v>395645</v>
      </c>
    </row>
    <row r="19" spans="1:21" x14ac:dyDescent="0.25">
      <c r="A19" s="458" t="s">
        <v>146</v>
      </c>
      <c r="B19" s="458"/>
      <c r="C19" s="206">
        <v>0</v>
      </c>
      <c r="D19" s="206">
        <v>0</v>
      </c>
      <c r="E19" s="159">
        <f t="shared" si="3"/>
        <v>0</v>
      </c>
      <c r="F19" s="448">
        <f>'0054'!F19:G19</f>
        <v>3.613</v>
      </c>
      <c r="G19" s="448"/>
      <c r="H19" s="105">
        <f t="shared" si="4"/>
        <v>0</v>
      </c>
      <c r="I19" s="130">
        <f t="shared" si="0"/>
        <v>0</v>
      </c>
      <c r="N19" s="461" t="s">
        <v>146</v>
      </c>
      <c r="O19" s="461"/>
      <c r="P19" s="530">
        <f t="shared" si="1"/>
        <v>0</v>
      </c>
      <c r="Q19" s="530"/>
      <c r="R19" s="535">
        <v>1</v>
      </c>
      <c r="S19" s="535"/>
      <c r="T19" s="124">
        <f t="shared" si="5"/>
        <v>0</v>
      </c>
      <c r="U19" s="125">
        <f t="shared" si="2"/>
        <v>0</v>
      </c>
    </row>
    <row r="20" spans="1:21" x14ac:dyDescent="0.25">
      <c r="A20" s="458" t="s">
        <v>147</v>
      </c>
      <c r="B20" s="458"/>
      <c r="C20" s="206">
        <v>0</v>
      </c>
      <c r="D20" s="206">
        <v>0</v>
      </c>
      <c r="E20" s="159">
        <f t="shared" si="3"/>
        <v>0</v>
      </c>
      <c r="F20" s="448">
        <f>'0054'!F20:G20</f>
        <v>3.613</v>
      </c>
      <c r="G20" s="448"/>
      <c r="H20" s="105">
        <f t="shared" si="4"/>
        <v>0</v>
      </c>
      <c r="I20" s="130">
        <f t="shared" si="0"/>
        <v>0</v>
      </c>
      <c r="N20" s="461" t="s">
        <v>147</v>
      </c>
      <c r="O20" s="461"/>
      <c r="P20" s="530">
        <f t="shared" si="1"/>
        <v>0</v>
      </c>
      <c r="Q20" s="530"/>
      <c r="R20" s="535">
        <v>1</v>
      </c>
      <c r="S20" s="535"/>
      <c r="T20" s="124">
        <f t="shared" si="5"/>
        <v>0</v>
      </c>
      <c r="U20" s="125">
        <f t="shared" si="2"/>
        <v>0</v>
      </c>
    </row>
    <row r="21" spans="1:21" x14ac:dyDescent="0.25">
      <c r="A21" s="458" t="s">
        <v>148</v>
      </c>
      <c r="B21" s="458"/>
      <c r="C21" s="206">
        <v>2.57</v>
      </c>
      <c r="D21" s="206">
        <v>2.87</v>
      </c>
      <c r="E21" s="159">
        <f t="shared" si="3"/>
        <v>5.4399999999999995</v>
      </c>
      <c r="F21" s="448">
        <f>'0054'!F21:G21</f>
        <v>3.613</v>
      </c>
      <c r="G21" s="448"/>
      <c r="H21" s="105">
        <f t="shared" si="4"/>
        <v>19.654699999999998</v>
      </c>
      <c r="I21" s="130">
        <f t="shared" si="0"/>
        <v>84259.25</v>
      </c>
      <c r="N21" s="461" t="s">
        <v>148</v>
      </c>
      <c r="O21" s="461"/>
      <c r="P21" s="530">
        <f t="shared" si="1"/>
        <v>5.4399999999999995</v>
      </c>
      <c r="Q21" s="530"/>
      <c r="R21" s="535">
        <v>1</v>
      </c>
      <c r="S21" s="535"/>
      <c r="T21" s="124">
        <f t="shared" si="5"/>
        <v>5.44</v>
      </c>
      <c r="U21" s="125">
        <f t="shared" si="2"/>
        <v>23321</v>
      </c>
    </row>
    <row r="22" spans="1:21" x14ac:dyDescent="0.25">
      <c r="A22" s="458" t="s">
        <v>149</v>
      </c>
      <c r="B22" s="458"/>
      <c r="C22" s="206">
        <v>0</v>
      </c>
      <c r="D22" s="206">
        <v>0</v>
      </c>
      <c r="E22" s="159">
        <f t="shared" si="3"/>
        <v>0</v>
      </c>
      <c r="F22" s="448">
        <f>'0054'!F22:G22</f>
        <v>5.258</v>
      </c>
      <c r="G22" s="448"/>
      <c r="H22" s="105">
        <f t="shared" si="4"/>
        <v>0</v>
      </c>
      <c r="I22" s="130">
        <f t="shared" si="0"/>
        <v>0</v>
      </c>
      <c r="N22" s="461" t="s">
        <v>149</v>
      </c>
      <c r="O22" s="461"/>
      <c r="P22" s="530">
        <f t="shared" si="1"/>
        <v>0</v>
      </c>
      <c r="Q22" s="530"/>
      <c r="R22" s="535">
        <v>1</v>
      </c>
      <c r="S22" s="535"/>
      <c r="T22" s="124">
        <f t="shared" si="5"/>
        <v>0</v>
      </c>
      <c r="U22" s="125">
        <f t="shared" si="2"/>
        <v>0</v>
      </c>
    </row>
    <row r="23" spans="1:21" x14ac:dyDescent="0.25">
      <c r="A23" s="458" t="s">
        <v>150</v>
      </c>
      <c r="B23" s="458"/>
      <c r="C23" s="206">
        <v>0</v>
      </c>
      <c r="D23" s="206">
        <v>0</v>
      </c>
      <c r="E23" s="159">
        <f t="shared" si="3"/>
        <v>0</v>
      </c>
      <c r="F23" s="448">
        <f>'0054'!F23:G23</f>
        <v>5.258</v>
      </c>
      <c r="G23" s="448"/>
      <c r="H23" s="105">
        <f t="shared" si="4"/>
        <v>0</v>
      </c>
      <c r="I23" s="130">
        <f t="shared" si="0"/>
        <v>0</v>
      </c>
      <c r="N23" s="461" t="s">
        <v>150</v>
      </c>
      <c r="O23" s="461"/>
      <c r="P23" s="530">
        <f t="shared" si="1"/>
        <v>0</v>
      </c>
      <c r="Q23" s="530"/>
      <c r="R23" s="535">
        <v>1</v>
      </c>
      <c r="S23" s="535"/>
      <c r="T23" s="124">
        <f t="shared" si="5"/>
        <v>0</v>
      </c>
      <c r="U23" s="125">
        <f t="shared" si="2"/>
        <v>0</v>
      </c>
    </row>
    <row r="24" spans="1:21" x14ac:dyDescent="0.25">
      <c r="A24" s="458" t="s">
        <v>151</v>
      </c>
      <c r="B24" s="458"/>
      <c r="C24" s="206">
        <v>0</v>
      </c>
      <c r="D24" s="206">
        <v>0</v>
      </c>
      <c r="E24" s="159">
        <f t="shared" si="3"/>
        <v>0</v>
      </c>
      <c r="F24" s="448">
        <f>'0054'!F24:G24</f>
        <v>5.258</v>
      </c>
      <c r="G24" s="448"/>
      <c r="H24" s="105">
        <f t="shared" si="4"/>
        <v>0</v>
      </c>
      <c r="I24" s="130">
        <f t="shared" si="0"/>
        <v>0</v>
      </c>
      <c r="N24" s="461" t="s">
        <v>151</v>
      </c>
      <c r="O24" s="461"/>
      <c r="P24" s="530">
        <f t="shared" si="1"/>
        <v>0</v>
      </c>
      <c r="Q24" s="530"/>
      <c r="R24" s="535">
        <v>1</v>
      </c>
      <c r="S24" s="535"/>
      <c r="T24" s="124">
        <f t="shared" si="5"/>
        <v>0</v>
      </c>
      <c r="U24" s="125">
        <f t="shared" si="2"/>
        <v>0</v>
      </c>
    </row>
    <row r="25" spans="1:21" x14ac:dyDescent="0.25">
      <c r="A25" s="458" t="s">
        <v>152</v>
      </c>
      <c r="B25" s="458"/>
      <c r="C25" s="206">
        <v>0</v>
      </c>
      <c r="D25" s="206">
        <v>0</v>
      </c>
      <c r="E25" s="159">
        <f t="shared" si="3"/>
        <v>0</v>
      </c>
      <c r="F25" s="448">
        <f>'0054'!F25:G25</f>
        <v>1.18</v>
      </c>
      <c r="G25" s="448"/>
      <c r="H25" s="105">
        <f t="shared" si="4"/>
        <v>0</v>
      </c>
      <c r="I25" s="130">
        <f t="shared" si="0"/>
        <v>0</v>
      </c>
      <c r="N25" s="461" t="s">
        <v>152</v>
      </c>
      <c r="O25" s="461"/>
      <c r="P25" s="530">
        <f t="shared" si="1"/>
        <v>0</v>
      </c>
      <c r="Q25" s="530"/>
      <c r="R25" s="535">
        <v>1</v>
      </c>
      <c r="S25" s="535"/>
      <c r="T25" s="124">
        <f t="shared" si="5"/>
        <v>0</v>
      </c>
      <c r="U25" s="125">
        <f t="shared" si="2"/>
        <v>0</v>
      </c>
    </row>
    <row r="26" spans="1:21" x14ac:dyDescent="0.25">
      <c r="A26" s="458" t="s">
        <v>153</v>
      </c>
      <c r="B26" s="458"/>
      <c r="C26" s="206">
        <v>0</v>
      </c>
      <c r="D26" s="206">
        <v>0</v>
      </c>
      <c r="E26" s="159">
        <f t="shared" si="3"/>
        <v>0</v>
      </c>
      <c r="F26" s="448">
        <f>'0054'!F26:G26</f>
        <v>1.18</v>
      </c>
      <c r="G26" s="448"/>
      <c r="H26" s="105">
        <f t="shared" si="4"/>
        <v>0</v>
      </c>
      <c r="I26" s="130">
        <f t="shared" si="0"/>
        <v>0</v>
      </c>
      <c r="N26" s="461" t="s">
        <v>153</v>
      </c>
      <c r="O26" s="461"/>
      <c r="P26" s="530">
        <f t="shared" si="1"/>
        <v>0</v>
      </c>
      <c r="Q26" s="530"/>
      <c r="R26" s="535">
        <v>1</v>
      </c>
      <c r="S26" s="535"/>
      <c r="T26" s="124">
        <f t="shared" si="5"/>
        <v>0</v>
      </c>
      <c r="U26" s="125">
        <f t="shared" si="2"/>
        <v>0</v>
      </c>
    </row>
    <row r="27" spans="1:21" x14ac:dyDescent="0.25">
      <c r="A27" s="458" t="s">
        <v>154</v>
      </c>
      <c r="B27" s="458"/>
      <c r="C27" s="206">
        <v>0</v>
      </c>
      <c r="D27" s="206">
        <v>0</v>
      </c>
      <c r="E27" s="159">
        <f t="shared" si="3"/>
        <v>0</v>
      </c>
      <c r="F27" s="448">
        <f>'0054'!F27:G27</f>
        <v>1.18</v>
      </c>
      <c r="G27" s="448"/>
      <c r="H27" s="105">
        <f t="shared" si="4"/>
        <v>0</v>
      </c>
      <c r="I27" s="130">
        <f t="shared" si="0"/>
        <v>0</v>
      </c>
      <c r="N27" s="461" t="s">
        <v>154</v>
      </c>
      <c r="O27" s="461"/>
      <c r="P27" s="530">
        <f t="shared" si="1"/>
        <v>0</v>
      </c>
      <c r="Q27" s="530"/>
      <c r="R27" s="535">
        <v>1</v>
      </c>
      <c r="S27" s="535"/>
      <c r="T27" s="124">
        <f t="shared" si="5"/>
        <v>0</v>
      </c>
      <c r="U27" s="125">
        <f t="shared" si="2"/>
        <v>0</v>
      </c>
    </row>
    <row r="28" spans="1:21" x14ac:dyDescent="0.25">
      <c r="A28" s="575" t="s">
        <v>155</v>
      </c>
      <c r="B28" s="575"/>
      <c r="C28" s="147">
        <v>0</v>
      </c>
      <c r="D28" s="147">
        <v>0.21</v>
      </c>
      <c r="E28" s="220">
        <f t="shared" si="3"/>
        <v>0.21</v>
      </c>
      <c r="F28" s="529">
        <f>'0054'!F28:G28</f>
        <v>1.0049999999999999</v>
      </c>
      <c r="G28" s="529"/>
      <c r="H28" s="122">
        <f t="shared" si="4"/>
        <v>0.21110000000000001</v>
      </c>
      <c r="I28" s="123">
        <f t="shared" si="0"/>
        <v>904.98</v>
      </c>
      <c r="N28" s="469" t="s">
        <v>155</v>
      </c>
      <c r="O28" s="469"/>
      <c r="P28" s="530">
        <f t="shared" si="1"/>
        <v>0.21</v>
      </c>
      <c r="Q28" s="530"/>
      <c r="R28" s="531">
        <v>1</v>
      </c>
      <c r="S28" s="531"/>
      <c r="T28" s="124">
        <f t="shared" si="5"/>
        <v>0.21</v>
      </c>
      <c r="U28" s="125">
        <f t="shared" si="2"/>
        <v>900</v>
      </c>
    </row>
    <row r="29" spans="1:21" x14ac:dyDescent="0.25">
      <c r="A29" s="573" t="s">
        <v>5</v>
      </c>
      <c r="B29" s="573"/>
      <c r="C29" s="123">
        <f>SUM(C13:C28)</f>
        <v>50.160000000000004</v>
      </c>
      <c r="D29" s="123">
        <f>SUM(D13:D28)</f>
        <v>47.78</v>
      </c>
      <c r="E29" s="123">
        <f>SUM(E13:E28)</f>
        <v>97.94</v>
      </c>
      <c r="F29" s="574"/>
      <c r="G29" s="574"/>
      <c r="H29" s="128">
        <f>SUM(H13:H28)</f>
        <v>112.61729999999999</v>
      </c>
      <c r="I29" s="123">
        <f>SUM(I13:I28)</f>
        <v>482787.76999999996</v>
      </c>
      <c r="N29" s="533" t="s">
        <v>5</v>
      </c>
      <c r="O29" s="533"/>
      <c r="P29" s="534">
        <f>SUM(P13:P28)</f>
        <v>97.94</v>
      </c>
      <c r="Q29" s="534"/>
      <c r="R29" s="521"/>
      <c r="S29" s="521"/>
      <c r="T29" s="129">
        <f>SUM(T13:T28)</f>
        <v>97.94</v>
      </c>
      <c r="U29" s="125">
        <f>SUM(U13:U28)</f>
        <v>419866</v>
      </c>
    </row>
    <row r="30" spans="1:21" x14ac:dyDescent="0.25">
      <c r="A30" s="28"/>
      <c r="B30" s="28"/>
      <c r="C30" s="130"/>
      <c r="D30" s="130"/>
      <c r="E30" s="130"/>
      <c r="F30" s="29"/>
      <c r="G30" s="29"/>
      <c r="H30" s="105"/>
      <c r="I30" s="130"/>
      <c r="N30" s="35"/>
      <c r="O30" s="35"/>
      <c r="P30" s="31"/>
      <c r="Q30" s="31"/>
      <c r="R30" s="32"/>
      <c r="S30" s="32"/>
      <c r="T30" s="131"/>
      <c r="U30" s="132"/>
    </row>
    <row r="31" spans="1:21" x14ac:dyDescent="0.25">
      <c r="A31" s="209" t="s">
        <v>126</v>
      </c>
      <c r="B31" s="28"/>
      <c r="C31" s="130"/>
      <c r="D31" s="130"/>
      <c r="E31" s="130"/>
      <c r="F31" s="29"/>
      <c r="G31" s="29"/>
      <c r="H31" s="105"/>
      <c r="I31" s="130"/>
      <c r="N31" s="35"/>
      <c r="O31" s="35"/>
      <c r="P31" s="31"/>
      <c r="Q31" s="31"/>
      <c r="R31" s="32"/>
      <c r="S31" s="32"/>
      <c r="T31" s="131"/>
      <c r="U31" s="132"/>
    </row>
    <row r="32" spans="1:21" hidden="1" x14ac:dyDescent="0.25">
      <c r="A32" s="209"/>
      <c r="B32" s="28"/>
      <c r="C32" s="130"/>
      <c r="D32" s="130"/>
      <c r="E32" s="130"/>
      <c r="F32" s="364"/>
      <c r="G32" s="364"/>
      <c r="H32" s="105"/>
      <c r="I32" s="130"/>
      <c r="N32" s="362"/>
      <c r="O32" s="362"/>
      <c r="P32" s="31"/>
      <c r="Q32" s="31"/>
      <c r="R32" s="363"/>
      <c r="S32" s="363"/>
      <c r="T32" s="131"/>
      <c r="U32" s="132"/>
    </row>
    <row r="33" spans="1:21" hidden="1" x14ac:dyDescent="0.25">
      <c r="A33" s="209"/>
      <c r="B33" s="28"/>
      <c r="C33" s="130"/>
      <c r="D33" s="130"/>
      <c r="E33" s="130"/>
      <c r="F33" s="578" t="s">
        <v>386</v>
      </c>
      <c r="G33" s="578"/>
      <c r="H33" s="578"/>
      <c r="I33" s="130"/>
      <c r="N33" s="362"/>
      <c r="O33" s="362"/>
      <c r="P33" s="31"/>
      <c r="Q33" s="31"/>
      <c r="R33" s="363"/>
      <c r="S33" s="363"/>
      <c r="T33" s="131"/>
      <c r="U33" s="132"/>
    </row>
    <row r="34" spans="1:21" hidden="1" x14ac:dyDescent="0.25">
      <c r="A34" s="4"/>
      <c r="B34" s="136"/>
      <c r="C34" s="136"/>
      <c r="D34" s="136"/>
      <c r="E34" s="136"/>
      <c r="F34" s="578"/>
      <c r="G34" s="578"/>
      <c r="H34" s="578"/>
      <c r="I34" s="26" t="s">
        <v>78</v>
      </c>
      <c r="N34" s="473" t="s">
        <v>35</v>
      </c>
      <c r="O34" s="473"/>
      <c r="P34" s="473"/>
      <c r="Q34" s="473"/>
      <c r="R34" s="473"/>
      <c r="S34" s="473"/>
      <c r="T34" s="473"/>
      <c r="U34" s="27" t="s">
        <v>78</v>
      </c>
    </row>
    <row r="35" spans="1:21" hidden="1" x14ac:dyDescent="0.25">
      <c r="A35" s="28"/>
      <c r="B35" s="28"/>
      <c r="C35" s="117" t="s">
        <v>162</v>
      </c>
      <c r="D35" s="117" t="s">
        <v>163</v>
      </c>
      <c r="E35" s="118" t="s">
        <v>8</v>
      </c>
      <c r="F35" s="578"/>
      <c r="G35" s="578"/>
      <c r="H35" s="578"/>
      <c r="I35" s="26" t="s">
        <v>37</v>
      </c>
      <c r="N35" s="35"/>
      <c r="O35" s="35"/>
      <c r="P35" s="31"/>
      <c r="Q35" s="31"/>
      <c r="R35" s="32"/>
      <c r="S35" s="32"/>
      <c r="T35" s="131"/>
      <c r="U35" s="27" t="s">
        <v>37</v>
      </c>
    </row>
    <row r="36" spans="1:21" hidden="1" x14ac:dyDescent="0.25">
      <c r="A36" s="524" t="s">
        <v>66</v>
      </c>
      <c r="B36" s="524"/>
      <c r="C36" s="119" t="s">
        <v>2</v>
      </c>
      <c r="D36" s="119" t="s">
        <v>2</v>
      </c>
      <c r="E36" s="119" t="s">
        <v>2</v>
      </c>
      <c r="F36" s="579"/>
      <c r="G36" s="579"/>
      <c r="H36" s="579"/>
      <c r="I36" s="33" t="s">
        <v>79</v>
      </c>
      <c r="N36" s="525" t="s">
        <v>66</v>
      </c>
      <c r="O36" s="525"/>
      <c r="P36" s="526" t="s">
        <v>24</v>
      </c>
      <c r="Q36" s="526"/>
      <c r="R36" s="526"/>
      <c r="S36" s="526"/>
      <c r="T36" s="526"/>
      <c r="U36" s="21" t="s">
        <v>79</v>
      </c>
    </row>
    <row r="37" spans="1:21" hidden="1" x14ac:dyDescent="0.25">
      <c r="A37" s="527" t="s">
        <v>59</v>
      </c>
      <c r="B37" s="527"/>
      <c r="C37" s="210">
        <v>0</v>
      </c>
      <c r="D37" s="210">
        <v>0</v>
      </c>
      <c r="E37" s="276">
        <f t="shared" ref="E37:E42" si="6">IF(D$43=0,C37*2,C37+D37)</f>
        <v>0</v>
      </c>
      <c r="F37" s="211"/>
      <c r="G37" s="211"/>
      <c r="H37" s="211"/>
      <c r="I37" s="150">
        <f t="shared" ref="I37:I42" si="7">ROUND(ROUND(E37*$C$8,4)*($H$8),2)</f>
        <v>0</v>
      </c>
      <c r="N37" s="528" t="s">
        <v>59</v>
      </c>
      <c r="O37" s="528"/>
      <c r="P37" s="470">
        <f t="shared" ref="P37:P42" si="8">IF($H$115=1,E37,0)</f>
        <v>0</v>
      </c>
      <c r="Q37" s="470"/>
      <c r="R37" s="470"/>
      <c r="S37" s="470"/>
      <c r="T37" s="470"/>
      <c r="U37" s="127">
        <f t="shared" ref="U37:U42" si="9">ROUND(ROUND(P37*$C$8,4)*($H$8),0)</f>
        <v>0</v>
      </c>
    </row>
    <row r="38" spans="1:21" hidden="1" x14ac:dyDescent="0.25">
      <c r="A38" s="519" t="s">
        <v>60</v>
      </c>
      <c r="B38" s="519"/>
      <c r="C38" s="213">
        <v>0</v>
      </c>
      <c r="D38" s="213">
        <v>0</v>
      </c>
      <c r="E38" s="159">
        <f t="shared" si="6"/>
        <v>0</v>
      </c>
      <c r="F38" s="214"/>
      <c r="G38" s="214"/>
      <c r="H38" s="214"/>
      <c r="I38" s="130">
        <f t="shared" si="7"/>
        <v>0</v>
      </c>
      <c r="N38" s="476" t="s">
        <v>60</v>
      </c>
      <c r="O38" s="476"/>
      <c r="P38" s="470">
        <f t="shared" si="8"/>
        <v>0</v>
      </c>
      <c r="Q38" s="470"/>
      <c r="R38" s="470"/>
      <c r="S38" s="470"/>
      <c r="T38" s="470"/>
      <c r="U38" s="127">
        <f t="shared" si="9"/>
        <v>0</v>
      </c>
    </row>
    <row r="39" spans="1:21" hidden="1" x14ac:dyDescent="0.25">
      <c r="A39" s="522" t="s">
        <v>61</v>
      </c>
      <c r="B39" s="522"/>
      <c r="C39" s="213">
        <v>0</v>
      </c>
      <c r="D39" s="213">
        <v>0</v>
      </c>
      <c r="E39" s="159">
        <f t="shared" si="6"/>
        <v>0</v>
      </c>
      <c r="F39" s="214"/>
      <c r="G39" s="214"/>
      <c r="H39" s="214"/>
      <c r="I39" s="130">
        <f t="shared" si="7"/>
        <v>0</v>
      </c>
      <c r="N39" s="523" t="s">
        <v>61</v>
      </c>
      <c r="O39" s="523"/>
      <c r="P39" s="470">
        <f t="shared" si="8"/>
        <v>0</v>
      </c>
      <c r="Q39" s="470"/>
      <c r="R39" s="470"/>
      <c r="S39" s="470"/>
      <c r="T39" s="470"/>
      <c r="U39" s="127">
        <f t="shared" si="9"/>
        <v>0</v>
      </c>
    </row>
    <row r="40" spans="1:21" hidden="1" x14ac:dyDescent="0.25">
      <c r="A40" s="519" t="s">
        <v>62</v>
      </c>
      <c r="B40" s="519"/>
      <c r="C40" s="213">
        <v>0</v>
      </c>
      <c r="D40" s="213">
        <v>0</v>
      </c>
      <c r="E40" s="159">
        <f t="shared" si="6"/>
        <v>0</v>
      </c>
      <c r="F40" s="214"/>
      <c r="G40" s="214"/>
      <c r="H40" s="214"/>
      <c r="I40" s="130">
        <f t="shared" si="7"/>
        <v>0</v>
      </c>
      <c r="N40" s="476" t="s">
        <v>62</v>
      </c>
      <c r="O40" s="476"/>
      <c r="P40" s="470">
        <f t="shared" si="8"/>
        <v>0</v>
      </c>
      <c r="Q40" s="470"/>
      <c r="R40" s="470"/>
      <c r="S40" s="470"/>
      <c r="T40" s="470"/>
      <c r="U40" s="127">
        <f t="shared" si="9"/>
        <v>0</v>
      </c>
    </row>
    <row r="41" spans="1:21" hidden="1" x14ac:dyDescent="0.25">
      <c r="A41" s="519" t="s">
        <v>63</v>
      </c>
      <c r="B41" s="519"/>
      <c r="C41" s="213">
        <v>0</v>
      </c>
      <c r="D41" s="213">
        <v>0</v>
      </c>
      <c r="E41" s="159">
        <f t="shared" si="6"/>
        <v>0</v>
      </c>
      <c r="F41" s="214"/>
      <c r="G41" s="214"/>
      <c r="H41" s="214"/>
      <c r="I41" s="130">
        <f t="shared" si="7"/>
        <v>0</v>
      </c>
      <c r="N41" s="476" t="s">
        <v>63</v>
      </c>
      <c r="O41" s="476"/>
      <c r="P41" s="470">
        <f t="shared" si="8"/>
        <v>0</v>
      </c>
      <c r="Q41" s="470"/>
      <c r="R41" s="470"/>
      <c r="S41" s="470"/>
      <c r="T41" s="470"/>
      <c r="U41" s="127">
        <f t="shared" si="9"/>
        <v>0</v>
      </c>
    </row>
    <row r="42" spans="1:21" hidden="1" x14ac:dyDescent="0.25">
      <c r="A42" s="519" t="s">
        <v>55</v>
      </c>
      <c r="B42" s="519"/>
      <c r="C42" s="212">
        <v>0</v>
      </c>
      <c r="D42" s="212">
        <v>0</v>
      </c>
      <c r="E42" s="220">
        <f t="shared" si="6"/>
        <v>0</v>
      </c>
      <c r="F42" s="214"/>
      <c r="G42" s="214"/>
      <c r="H42" s="214"/>
      <c r="I42" s="123">
        <f t="shared" si="7"/>
        <v>0</v>
      </c>
      <c r="N42" s="469" t="s">
        <v>55</v>
      </c>
      <c r="O42" s="469"/>
      <c r="P42" s="470">
        <f t="shared" si="8"/>
        <v>0</v>
      </c>
      <c r="Q42" s="470"/>
      <c r="R42" s="470"/>
      <c r="S42" s="470"/>
      <c r="T42" s="470"/>
      <c r="U42" s="127">
        <f t="shared" si="9"/>
        <v>0</v>
      </c>
    </row>
    <row r="43" spans="1:21" hidden="1" x14ac:dyDescent="0.25">
      <c r="A43" s="64"/>
      <c r="B43" s="137" t="s">
        <v>164</v>
      </c>
      <c r="C43" s="126">
        <f>SUM(C37:C42)</f>
        <v>0</v>
      </c>
      <c r="D43" s="126">
        <f>SUM(D37:D42)</f>
        <v>0</v>
      </c>
      <c r="E43" s="126">
        <f>SUM(E37:E42)</f>
        <v>0</v>
      </c>
      <c r="F43" s="34"/>
      <c r="G43" s="138"/>
      <c r="H43" s="139" t="s">
        <v>166</v>
      </c>
      <c r="I43" s="126">
        <f>SUM(I37:I42)</f>
        <v>0</v>
      </c>
      <c r="N43" s="520" t="s">
        <v>57</v>
      </c>
      <c r="O43" s="520"/>
      <c r="P43" s="520"/>
      <c r="Q43" s="520"/>
      <c r="R43" s="36">
        <f>SUM(P37:R42)</f>
        <v>0</v>
      </c>
      <c r="S43" s="521" t="s">
        <v>68</v>
      </c>
      <c r="T43" s="521"/>
      <c r="U43" s="132">
        <f>SUM(U37:U42)</f>
        <v>0</v>
      </c>
    </row>
    <row r="44" spans="1:21" ht="16.5" hidden="1" thickBot="1" x14ac:dyDescent="0.3">
      <c r="A44" s="64"/>
      <c r="B44" s="137"/>
      <c r="C44" s="130"/>
      <c r="D44" s="130"/>
      <c r="E44" s="150"/>
      <c r="F44" s="34"/>
      <c r="G44" s="138"/>
      <c r="H44" s="139"/>
      <c r="I44" s="130"/>
      <c r="N44" s="35"/>
      <c r="O44" s="35"/>
      <c r="P44" s="35"/>
      <c r="Q44" s="35"/>
      <c r="R44" s="36"/>
      <c r="S44" s="32"/>
      <c r="T44" s="32"/>
      <c r="U44" s="132"/>
    </row>
    <row r="45" spans="1:21" ht="16.5" hidden="1" thickBot="1" x14ac:dyDescent="0.3">
      <c r="A45" s="64"/>
      <c r="B45" s="137" t="s">
        <v>165</v>
      </c>
      <c r="C45" s="64"/>
      <c r="D45" s="64"/>
      <c r="E45" s="215">
        <f>H29+E43</f>
        <v>112.61729999999999</v>
      </c>
      <c r="F45" s="37"/>
      <c r="G45" s="138"/>
      <c r="H45" s="139" t="s">
        <v>167</v>
      </c>
      <c r="I45" s="123">
        <f>SUM(I43,I29)</f>
        <v>482787.76999999996</v>
      </c>
      <c r="N45" s="520" t="s">
        <v>58</v>
      </c>
      <c r="O45" s="520"/>
      <c r="P45" s="520"/>
      <c r="Q45" s="520"/>
      <c r="R45" s="38">
        <f>R43+T29</f>
        <v>97.94</v>
      </c>
      <c r="S45" s="521" t="s">
        <v>56</v>
      </c>
      <c r="T45" s="521"/>
      <c r="U45" s="140">
        <f>SUM(U43,U29)</f>
        <v>419866</v>
      </c>
    </row>
    <row r="46" spans="1:21" x14ac:dyDescent="0.25">
      <c r="A46" s="28"/>
      <c r="B46" s="28"/>
      <c r="C46" s="28"/>
      <c r="D46" s="28"/>
      <c r="E46" s="28"/>
      <c r="F46" s="37"/>
      <c r="G46" s="141"/>
      <c r="H46" s="141"/>
      <c r="I46" s="130"/>
      <c r="N46" s="35"/>
      <c r="O46" s="35"/>
      <c r="P46" s="35"/>
      <c r="Q46" s="35"/>
      <c r="R46" s="38"/>
      <c r="S46" s="32"/>
      <c r="T46" s="32"/>
      <c r="U46" s="132"/>
    </row>
    <row r="47" spans="1:21" x14ac:dyDescent="0.25">
      <c r="A47" s="28"/>
      <c r="B47" s="28"/>
      <c r="C47" s="28"/>
      <c r="D47" s="28"/>
      <c r="E47" s="28"/>
      <c r="F47" s="37"/>
      <c r="G47" s="141"/>
      <c r="H47" s="141"/>
      <c r="I47" s="130"/>
      <c r="N47" s="35"/>
      <c r="O47" s="35"/>
      <c r="P47" s="35"/>
      <c r="Q47" s="35"/>
      <c r="R47" s="38"/>
      <c r="S47" s="32"/>
      <c r="T47" s="32"/>
      <c r="U47" s="132"/>
    </row>
    <row r="48" spans="1:21" x14ac:dyDescent="0.25">
      <c r="A48" s="28"/>
      <c r="B48" s="28"/>
      <c r="C48" s="117" t="s">
        <v>162</v>
      </c>
      <c r="D48" s="117" t="s">
        <v>163</v>
      </c>
      <c r="E48" s="118" t="s">
        <v>8</v>
      </c>
      <c r="F48" s="142" t="s">
        <v>168</v>
      </c>
      <c r="G48" s="143" t="s">
        <v>170</v>
      </c>
      <c r="H48" s="144" t="s">
        <v>171</v>
      </c>
      <c r="I48" s="130"/>
      <c r="N48" s="35"/>
      <c r="O48" s="35"/>
      <c r="P48" s="35"/>
      <c r="Q48" s="35"/>
      <c r="R48" s="38"/>
      <c r="S48" s="32"/>
      <c r="T48" s="32"/>
      <c r="U48" s="132"/>
    </row>
    <row r="49" spans="1:21" x14ac:dyDescent="0.25">
      <c r="A49" s="39" t="s">
        <v>103</v>
      </c>
      <c r="B49" s="39"/>
      <c r="C49" s="119" t="s">
        <v>2</v>
      </c>
      <c r="D49" s="119" t="s">
        <v>2</v>
      </c>
      <c r="E49" s="119" t="s">
        <v>2</v>
      </c>
      <c r="F49" s="121" t="s">
        <v>169</v>
      </c>
      <c r="G49" s="77" t="s">
        <v>169</v>
      </c>
      <c r="H49" s="145" t="s">
        <v>172</v>
      </c>
      <c r="I49" s="39"/>
      <c r="N49" s="469" t="s">
        <v>103</v>
      </c>
      <c r="O49" s="469"/>
      <c r="P49" s="514" t="s">
        <v>2</v>
      </c>
      <c r="Q49" s="514"/>
      <c r="R49" s="40" t="s">
        <v>25</v>
      </c>
      <c r="S49" s="78" t="s">
        <v>26</v>
      </c>
      <c r="T49" s="146" t="s">
        <v>27</v>
      </c>
      <c r="U49" s="40"/>
    </row>
    <row r="50" spans="1:21" x14ac:dyDescent="0.25">
      <c r="A50" s="515" t="s">
        <v>127</v>
      </c>
      <c r="B50" s="515"/>
      <c r="C50" s="206">
        <v>0</v>
      </c>
      <c r="D50" s="206">
        <v>0</v>
      </c>
      <c r="E50" s="159">
        <f>IF(D$59=0,C50*2,C50+D50)</f>
        <v>0</v>
      </c>
      <c r="F50" s="41" t="s">
        <v>21</v>
      </c>
      <c r="G50" s="54">
        <v>251</v>
      </c>
      <c r="H50" s="328">
        <f>'0054'!H50</f>
        <v>1047</v>
      </c>
      <c r="I50" s="130">
        <f>ROUND(E50*H50,2)</f>
        <v>0</v>
      </c>
      <c r="N50" s="517" t="s">
        <v>28</v>
      </c>
      <c r="O50" s="517"/>
      <c r="P50" s="518"/>
      <c r="Q50" s="518"/>
      <c r="R50" s="43" t="s">
        <v>21</v>
      </c>
      <c r="S50" s="44">
        <v>251</v>
      </c>
      <c r="T50" s="148">
        <f>H50</f>
        <v>1047</v>
      </c>
      <c r="U50" s="149">
        <f>ROUND(P50*T50,0)</f>
        <v>0</v>
      </c>
    </row>
    <row r="51" spans="1:21" x14ac:dyDescent="0.25">
      <c r="A51" s="516"/>
      <c r="B51" s="516"/>
      <c r="C51" s="206">
        <v>0</v>
      </c>
      <c r="D51" s="206">
        <v>0</v>
      </c>
      <c r="E51" s="159">
        <f t="shared" ref="E51:E58" si="10">IF(D$59=0,C51*2,C51+D51)</f>
        <v>0</v>
      </c>
      <c r="F51" s="54" t="s">
        <v>21</v>
      </c>
      <c r="G51" s="54">
        <v>252</v>
      </c>
      <c r="H51" s="328">
        <f>'0054'!H51</f>
        <v>3380</v>
      </c>
      <c r="I51" s="130">
        <f t="shared" ref="I51:I58" si="11">ROUND(E51*H51,2)</f>
        <v>0</v>
      </c>
      <c r="N51" s="517"/>
      <c r="O51" s="517"/>
      <c r="P51" s="511"/>
      <c r="Q51" s="511"/>
      <c r="R51" s="44" t="s">
        <v>21</v>
      </c>
      <c r="S51" s="44">
        <v>252</v>
      </c>
      <c r="T51" s="148">
        <f t="shared" ref="T51:T58" si="12">H51</f>
        <v>3380</v>
      </c>
      <c r="U51" s="149">
        <f t="shared" ref="U51:U58" si="13">ROUND(P51*T51,0)</f>
        <v>0</v>
      </c>
    </row>
    <row r="52" spans="1:21" x14ac:dyDescent="0.25">
      <c r="A52" s="516"/>
      <c r="B52" s="516"/>
      <c r="C52" s="206">
        <v>0</v>
      </c>
      <c r="D52" s="206">
        <v>0</v>
      </c>
      <c r="E52" s="159">
        <f t="shared" si="10"/>
        <v>0</v>
      </c>
      <c r="F52" s="54" t="s">
        <v>21</v>
      </c>
      <c r="G52" s="54">
        <v>253</v>
      </c>
      <c r="H52" s="328">
        <f>'0054'!H52</f>
        <v>6896</v>
      </c>
      <c r="I52" s="130">
        <f t="shared" si="11"/>
        <v>0</v>
      </c>
      <c r="N52" s="517"/>
      <c r="O52" s="517"/>
      <c r="P52" s="511"/>
      <c r="Q52" s="511"/>
      <c r="R52" s="44" t="s">
        <v>21</v>
      </c>
      <c r="S52" s="44">
        <v>253</v>
      </c>
      <c r="T52" s="148">
        <f t="shared" si="12"/>
        <v>6896</v>
      </c>
      <c r="U52" s="149">
        <f t="shared" si="13"/>
        <v>0</v>
      </c>
    </row>
    <row r="53" spans="1:21" x14ac:dyDescent="0.25">
      <c r="A53" s="516"/>
      <c r="B53" s="516"/>
      <c r="C53" s="206">
        <v>0</v>
      </c>
      <c r="D53" s="206">
        <v>0</v>
      </c>
      <c r="E53" s="159">
        <f t="shared" si="10"/>
        <v>0</v>
      </c>
      <c r="F53" s="153" t="s">
        <v>14</v>
      </c>
      <c r="G53" s="54">
        <v>251</v>
      </c>
      <c r="H53" s="328">
        <f>'0054'!H53</f>
        <v>1173</v>
      </c>
      <c r="I53" s="130">
        <f t="shared" si="11"/>
        <v>0</v>
      </c>
      <c r="N53" s="517"/>
      <c r="O53" s="517"/>
      <c r="P53" s="511"/>
      <c r="Q53" s="511"/>
      <c r="R53" s="46" t="s">
        <v>14</v>
      </c>
      <c r="S53" s="44">
        <v>251</v>
      </c>
      <c r="T53" s="148">
        <f t="shared" si="12"/>
        <v>1173</v>
      </c>
      <c r="U53" s="149">
        <f t="shared" si="13"/>
        <v>0</v>
      </c>
    </row>
    <row r="54" spans="1:21" x14ac:dyDescent="0.25">
      <c r="A54" s="516"/>
      <c r="B54" s="516"/>
      <c r="C54" s="206">
        <v>0</v>
      </c>
      <c r="D54" s="206">
        <v>0</v>
      </c>
      <c r="E54" s="159">
        <f t="shared" si="10"/>
        <v>0</v>
      </c>
      <c r="F54" s="153" t="s">
        <v>14</v>
      </c>
      <c r="G54" s="54">
        <v>252</v>
      </c>
      <c r="H54" s="328">
        <f>'0054'!H54</f>
        <v>3506</v>
      </c>
      <c r="I54" s="130">
        <f t="shared" si="11"/>
        <v>0</v>
      </c>
      <c r="N54" s="517"/>
      <c r="O54" s="517"/>
      <c r="P54" s="511"/>
      <c r="Q54" s="511"/>
      <c r="R54" s="46" t="s">
        <v>14</v>
      </c>
      <c r="S54" s="44">
        <v>252</v>
      </c>
      <c r="T54" s="148">
        <f t="shared" si="12"/>
        <v>3506</v>
      </c>
      <c r="U54" s="149">
        <f t="shared" si="13"/>
        <v>0</v>
      </c>
    </row>
    <row r="55" spans="1:21" x14ac:dyDescent="0.25">
      <c r="A55" s="516"/>
      <c r="B55" s="516"/>
      <c r="C55" s="206">
        <v>0</v>
      </c>
      <c r="D55" s="206">
        <v>0</v>
      </c>
      <c r="E55" s="159">
        <f t="shared" si="10"/>
        <v>0</v>
      </c>
      <c r="F55" s="153" t="s">
        <v>14</v>
      </c>
      <c r="G55" s="54">
        <v>253</v>
      </c>
      <c r="H55" s="328">
        <f>'0054'!H55</f>
        <v>7023</v>
      </c>
      <c r="I55" s="130">
        <f t="shared" si="11"/>
        <v>0</v>
      </c>
      <c r="N55" s="517"/>
      <c r="O55" s="517"/>
      <c r="P55" s="511"/>
      <c r="Q55" s="511"/>
      <c r="R55" s="46" t="s">
        <v>14</v>
      </c>
      <c r="S55" s="44">
        <v>253</v>
      </c>
      <c r="T55" s="148">
        <f t="shared" si="12"/>
        <v>7023</v>
      </c>
      <c r="U55" s="149">
        <f t="shared" si="13"/>
        <v>0</v>
      </c>
    </row>
    <row r="56" spans="1:21" x14ac:dyDescent="0.25">
      <c r="A56" s="516"/>
      <c r="B56" s="516"/>
      <c r="C56" s="206">
        <v>1.5</v>
      </c>
      <c r="D56" s="206">
        <v>1.97</v>
      </c>
      <c r="E56" s="159">
        <f t="shared" si="10"/>
        <v>3.4699999999999998</v>
      </c>
      <c r="F56" s="153" t="s">
        <v>15</v>
      </c>
      <c r="G56" s="54">
        <v>251</v>
      </c>
      <c r="H56" s="328">
        <f>'0054'!H56</f>
        <v>835</v>
      </c>
      <c r="I56" s="130">
        <f t="shared" si="11"/>
        <v>2897.45</v>
      </c>
      <c r="N56" s="517"/>
      <c r="O56" s="517"/>
      <c r="P56" s="511"/>
      <c r="Q56" s="511"/>
      <c r="R56" s="46" t="s">
        <v>15</v>
      </c>
      <c r="S56" s="44">
        <v>251</v>
      </c>
      <c r="T56" s="148">
        <f t="shared" si="12"/>
        <v>835</v>
      </c>
      <c r="U56" s="149">
        <f t="shared" si="13"/>
        <v>0</v>
      </c>
    </row>
    <row r="57" spans="1:21" x14ac:dyDescent="0.25">
      <c r="A57" s="516"/>
      <c r="B57" s="516"/>
      <c r="C57" s="206">
        <v>13</v>
      </c>
      <c r="D57" s="206">
        <v>11.59</v>
      </c>
      <c r="E57" s="159">
        <f t="shared" si="10"/>
        <v>24.59</v>
      </c>
      <c r="F57" s="153" t="s">
        <v>15</v>
      </c>
      <c r="G57" s="54">
        <v>252</v>
      </c>
      <c r="H57" s="328">
        <f>'0054'!H57</f>
        <v>3168</v>
      </c>
      <c r="I57" s="130">
        <f t="shared" si="11"/>
        <v>77901.119999999995</v>
      </c>
      <c r="N57" s="517"/>
      <c r="O57" s="517"/>
      <c r="P57" s="511"/>
      <c r="Q57" s="511"/>
      <c r="R57" s="46" t="s">
        <v>15</v>
      </c>
      <c r="S57" s="44">
        <v>252</v>
      </c>
      <c r="T57" s="148">
        <f t="shared" si="12"/>
        <v>3168</v>
      </c>
      <c r="U57" s="149">
        <f t="shared" si="13"/>
        <v>0</v>
      </c>
    </row>
    <row r="58" spans="1:21" ht="16.5" thickBot="1" x14ac:dyDescent="0.3">
      <c r="A58" s="516"/>
      <c r="B58" s="516"/>
      <c r="C58" s="206">
        <v>33.090000000000003</v>
      </c>
      <c r="D58" s="206">
        <v>31.14</v>
      </c>
      <c r="E58" s="159">
        <f t="shared" si="10"/>
        <v>64.23</v>
      </c>
      <c r="F58" s="153" t="s">
        <v>15</v>
      </c>
      <c r="G58" s="54">
        <v>253</v>
      </c>
      <c r="H58" s="328">
        <f>'0054'!H58</f>
        <v>6685</v>
      </c>
      <c r="I58" s="130">
        <f t="shared" si="11"/>
        <v>429377.55</v>
      </c>
      <c r="N58" s="517"/>
      <c r="O58" s="517"/>
      <c r="P58" s="512"/>
      <c r="Q58" s="512"/>
      <c r="R58" s="46" t="s">
        <v>15</v>
      </c>
      <c r="S58" s="44">
        <v>253</v>
      </c>
      <c r="T58" s="148">
        <f t="shared" si="12"/>
        <v>6685</v>
      </c>
      <c r="U58" s="151">
        <f t="shared" si="13"/>
        <v>0</v>
      </c>
    </row>
    <row r="59" spans="1:21" ht="16.5" thickBot="1" x14ac:dyDescent="0.3">
      <c r="A59" s="465" t="s">
        <v>16</v>
      </c>
      <c r="B59" s="465"/>
      <c r="C59" s="126">
        <f>SUM(C50:C58)</f>
        <v>47.59</v>
      </c>
      <c r="D59" s="126">
        <f>SUM(D50:D58)</f>
        <v>44.7</v>
      </c>
      <c r="E59" s="126">
        <f>SUM(E50:E58)</f>
        <v>92.29</v>
      </c>
      <c r="F59" s="465" t="s">
        <v>81</v>
      </c>
      <c r="G59" s="465"/>
      <c r="H59" s="465"/>
      <c r="I59" s="126">
        <f>SUM(I50:I58)</f>
        <v>510176.12</v>
      </c>
      <c r="N59" s="464" t="s">
        <v>16</v>
      </c>
      <c r="O59" s="464"/>
      <c r="P59" s="513">
        <f>SUM(P50:P58)</f>
        <v>0</v>
      </c>
      <c r="Q59" s="513"/>
      <c r="R59" s="464" t="s">
        <v>81</v>
      </c>
      <c r="S59" s="464"/>
      <c r="T59" s="464"/>
      <c r="U59" s="140">
        <f>SUM(U50:U58)</f>
        <v>0</v>
      </c>
    </row>
    <row r="60" spans="1:21" x14ac:dyDescent="0.25">
      <c r="A60" s="481"/>
      <c r="B60" s="481"/>
      <c r="C60" s="481"/>
      <c r="D60" s="481"/>
      <c r="E60" s="481"/>
      <c r="F60" s="481"/>
      <c r="G60" s="481"/>
      <c r="H60" s="481"/>
      <c r="I60" s="481"/>
      <c r="N60" s="471"/>
      <c r="O60" s="471"/>
      <c r="P60" s="471"/>
      <c r="Q60" s="471"/>
      <c r="R60" s="471"/>
      <c r="S60" s="471"/>
      <c r="T60" s="471"/>
      <c r="U60" s="471"/>
    </row>
    <row r="61" spans="1:21" x14ac:dyDescent="0.25">
      <c r="A61" s="509" t="s">
        <v>175</v>
      </c>
      <c r="B61" s="458"/>
      <c r="C61" s="458"/>
      <c r="D61" s="458"/>
      <c r="E61" s="458"/>
      <c r="F61" s="458"/>
      <c r="G61" s="458"/>
      <c r="H61" s="458"/>
      <c r="I61" s="458"/>
      <c r="N61" s="461" t="s">
        <v>104</v>
      </c>
      <c r="O61" s="461"/>
      <c r="P61" s="461"/>
      <c r="Q61" s="461"/>
      <c r="R61" s="461"/>
      <c r="S61" s="461"/>
      <c r="T61" s="461"/>
      <c r="U61" s="461"/>
    </row>
    <row r="62" spans="1:21" x14ac:dyDescent="0.25">
      <c r="A62" s="509" t="s">
        <v>177</v>
      </c>
      <c r="B62" s="458"/>
      <c r="C62" s="152">
        <f>E29</f>
        <v>97.94</v>
      </c>
      <c r="D62" s="576" t="s">
        <v>174</v>
      </c>
      <c r="E62" s="576"/>
      <c r="F62" s="576"/>
      <c r="G62" s="576"/>
      <c r="H62" s="331">
        <f>'0054'!H62</f>
        <v>186422.85</v>
      </c>
      <c r="I62" s="155"/>
      <c r="N62" s="510" t="s">
        <v>173</v>
      </c>
      <c r="O62" s="461"/>
      <c r="P62" s="47">
        <f>P29</f>
        <v>97.94</v>
      </c>
      <c r="Q62" s="507" t="s">
        <v>83</v>
      </c>
      <c r="R62" s="507"/>
      <c r="S62" s="507"/>
      <c r="T62" s="508">
        <f>H62</f>
        <v>186422.85</v>
      </c>
      <c r="U62" s="508"/>
    </row>
    <row r="63" spans="1:21" x14ac:dyDescent="0.25">
      <c r="B63" s="91"/>
      <c r="G63" s="48" t="s">
        <v>13</v>
      </c>
      <c r="H63" s="156">
        <f>ROUND(C62/H62,6)</f>
        <v>5.2499999999999997E-4</v>
      </c>
      <c r="I63" s="157"/>
      <c r="N63" s="461" t="s">
        <v>19</v>
      </c>
      <c r="O63" s="461"/>
      <c r="P63" s="461"/>
      <c r="Q63" s="461"/>
      <c r="R63" s="461"/>
      <c r="S63" s="461"/>
      <c r="T63" s="505">
        <f>ROUND(P62/T62,6)</f>
        <v>5.2499999999999997E-4</v>
      </c>
      <c r="U63" s="505"/>
    </row>
    <row r="64" spans="1:21" x14ac:dyDescent="0.25">
      <c r="A64" s="509" t="s">
        <v>176</v>
      </c>
      <c r="B64" s="458"/>
      <c r="C64" s="458"/>
      <c r="D64" s="458"/>
      <c r="E64" s="458"/>
      <c r="F64" s="458"/>
      <c r="G64" s="458"/>
      <c r="H64" s="458"/>
      <c r="I64" s="458"/>
      <c r="N64" s="461" t="s">
        <v>105</v>
      </c>
      <c r="O64" s="461"/>
      <c r="P64" s="461"/>
      <c r="Q64" s="461"/>
      <c r="R64" s="461"/>
      <c r="S64" s="461"/>
      <c r="T64" s="461"/>
      <c r="U64" s="461"/>
    </row>
    <row r="65" spans="1:21" x14ac:dyDescent="0.25">
      <c r="A65" s="509" t="s">
        <v>178</v>
      </c>
      <c r="B65" s="458"/>
      <c r="C65" s="152">
        <f>E45</f>
        <v>112.61729999999999</v>
      </c>
      <c r="D65" s="576" t="s">
        <v>179</v>
      </c>
      <c r="E65" s="576"/>
      <c r="F65" s="576"/>
      <c r="G65" s="576"/>
      <c r="H65" s="220">
        <f>'0054'!H65</f>
        <v>204954.58</v>
      </c>
      <c r="I65" s="159"/>
      <c r="N65" s="461" t="s">
        <v>85</v>
      </c>
      <c r="O65" s="461"/>
      <c r="P65" s="49">
        <f>R45</f>
        <v>97.94</v>
      </c>
      <c r="Q65" s="507" t="s">
        <v>84</v>
      </c>
      <c r="R65" s="507"/>
      <c r="S65" s="507"/>
      <c r="T65" s="508">
        <f>H65</f>
        <v>204954.58</v>
      </c>
      <c r="U65" s="508"/>
    </row>
    <row r="66" spans="1:21" s="39" customFormat="1" x14ac:dyDescent="0.25">
      <c r="A66" s="160"/>
      <c r="G66" s="50" t="s">
        <v>13</v>
      </c>
      <c r="H66" s="161">
        <f>ROUND(C65/H65,6)</f>
        <v>5.4900000000000001E-4</v>
      </c>
      <c r="I66" s="161"/>
      <c r="N66" s="469" t="s">
        <v>20</v>
      </c>
      <c r="O66" s="469"/>
      <c r="P66" s="469"/>
      <c r="Q66" s="469"/>
      <c r="R66" s="469"/>
      <c r="S66" s="469"/>
      <c r="T66" s="503">
        <f>ROUND(P65/T65,6)</f>
        <v>4.7800000000000002E-4</v>
      </c>
      <c r="U66" s="503"/>
    </row>
    <row r="67" spans="1:21" s="64" customFormat="1" x14ac:dyDescent="0.25">
      <c r="A67" s="136"/>
      <c r="G67" s="48"/>
      <c r="H67" s="162"/>
      <c r="I67" s="162"/>
      <c r="N67" s="163"/>
      <c r="O67" s="163"/>
      <c r="P67" s="163"/>
      <c r="Q67" s="163"/>
      <c r="R67" s="164"/>
      <c r="S67" s="163"/>
      <c r="T67" s="165"/>
      <c r="U67" s="166"/>
    </row>
    <row r="68" spans="1:21" x14ac:dyDescent="0.25">
      <c r="A68" s="458" t="s">
        <v>100</v>
      </c>
      <c r="B68" s="458"/>
      <c r="C68" s="458"/>
      <c r="D68" s="91"/>
      <c r="E68" s="74" t="s">
        <v>3</v>
      </c>
      <c r="F68" s="174">
        <f>'0054'!F68</f>
        <v>35355377</v>
      </c>
      <c r="G68" s="41" t="s">
        <v>6</v>
      </c>
      <c r="H68" s="167">
        <f>H63</f>
        <v>5.2499999999999997E-4</v>
      </c>
      <c r="I68" s="130">
        <f>ROUND(F68*H68,2)</f>
        <v>18561.57</v>
      </c>
      <c r="N68" s="461" t="s">
        <v>100</v>
      </c>
      <c r="O68" s="461"/>
      <c r="P68" s="461"/>
      <c r="Q68" s="52" t="s">
        <v>3</v>
      </c>
      <c r="R68" s="168">
        <f>F68</f>
        <v>35355377</v>
      </c>
      <c r="S68" s="43" t="s">
        <v>6</v>
      </c>
      <c r="T68" s="169">
        <f>T63</f>
        <v>5.2499999999999997E-4</v>
      </c>
      <c r="U68" s="125">
        <f>ROUND(R68*T68,0)</f>
        <v>18562</v>
      </c>
    </row>
    <row r="69" spans="1:21" x14ac:dyDescent="0.25">
      <c r="A69" s="571" t="s">
        <v>119</v>
      </c>
      <c r="B69" s="458"/>
      <c r="C69" s="458"/>
      <c r="D69" s="91"/>
      <c r="E69" s="74"/>
      <c r="F69" s="174"/>
      <c r="G69" s="41"/>
      <c r="H69" s="167"/>
      <c r="I69" s="130"/>
      <c r="N69" s="461" t="s">
        <v>99</v>
      </c>
      <c r="O69" s="461"/>
      <c r="P69" s="461"/>
      <c r="Q69" s="170"/>
      <c r="R69" s="170"/>
      <c r="S69" s="170"/>
      <c r="T69" s="170"/>
      <c r="U69" s="170"/>
    </row>
    <row r="70" spans="1:21" x14ac:dyDescent="0.25">
      <c r="A70" s="570" t="s">
        <v>180</v>
      </c>
      <c r="B70" s="458"/>
      <c r="C70" s="458"/>
      <c r="D70" s="91"/>
      <c r="E70" s="74" t="s">
        <v>3</v>
      </c>
      <c r="F70" s="174">
        <f>'0054'!F70</f>
        <v>0</v>
      </c>
      <c r="G70" s="41" t="s">
        <v>6</v>
      </c>
      <c r="H70" s="167">
        <f>H63</f>
        <v>5.2499999999999997E-4</v>
      </c>
      <c r="I70" s="130">
        <f>ROUND(F70*H70,2)</f>
        <v>0</v>
      </c>
      <c r="N70" s="53"/>
      <c r="O70" s="53"/>
      <c r="P70" s="53"/>
      <c r="Q70" s="52" t="s">
        <v>3</v>
      </c>
      <c r="R70" s="168">
        <f>F70</f>
        <v>0</v>
      </c>
      <c r="S70" s="43" t="s">
        <v>6</v>
      </c>
      <c r="T70" s="169">
        <f>T63</f>
        <v>5.2499999999999997E-4</v>
      </c>
      <c r="U70" s="125">
        <f>ROUND(R70*T70,0)</f>
        <v>0</v>
      </c>
    </row>
    <row r="71" spans="1:21" x14ac:dyDescent="0.25">
      <c r="A71" s="458" t="s">
        <v>98</v>
      </c>
      <c r="B71" s="458"/>
      <c r="C71" s="458"/>
      <c r="D71" s="91"/>
      <c r="E71" s="74" t="s">
        <v>128</v>
      </c>
      <c r="F71" s="174">
        <f>'0054'!F71</f>
        <v>3088857</v>
      </c>
      <c r="G71" s="41" t="s">
        <v>6</v>
      </c>
      <c r="H71" s="167">
        <f>H63</f>
        <v>5.2499999999999997E-4</v>
      </c>
      <c r="I71" s="130">
        <f>ROUND(F71*H71,2)</f>
        <v>1621.65</v>
      </c>
      <c r="N71" s="461" t="s">
        <v>98</v>
      </c>
      <c r="O71" s="461"/>
      <c r="P71" s="461"/>
      <c r="Q71" s="52" t="s">
        <v>86</v>
      </c>
      <c r="R71" s="168">
        <f>F71</f>
        <v>3088857</v>
      </c>
      <c r="S71" s="43" t="s">
        <v>6</v>
      </c>
      <c r="T71" s="169">
        <f>T63</f>
        <v>5.2499999999999997E-4</v>
      </c>
      <c r="U71" s="125">
        <f>ROUND(R71*T71,0)</f>
        <v>1622</v>
      </c>
    </row>
    <row r="72" spans="1:21" x14ac:dyDescent="0.25">
      <c r="A72" s="458" t="s">
        <v>97</v>
      </c>
      <c r="B72" s="458"/>
      <c r="C72" s="458"/>
      <c r="D72" s="91"/>
      <c r="E72" s="74" t="s">
        <v>3</v>
      </c>
      <c r="F72" s="174">
        <f>'0054'!F72</f>
        <v>4226978</v>
      </c>
      <c r="G72" s="41" t="s">
        <v>6</v>
      </c>
      <c r="H72" s="167">
        <f>H63</f>
        <v>5.2499999999999997E-4</v>
      </c>
      <c r="I72" s="130">
        <f>ROUND(F72*H72,2)</f>
        <v>2219.16</v>
      </c>
      <c r="N72" s="461" t="s">
        <v>97</v>
      </c>
      <c r="O72" s="461"/>
      <c r="P72" s="461"/>
      <c r="Q72" s="52" t="s">
        <v>3</v>
      </c>
      <c r="R72" s="168">
        <f>F72</f>
        <v>4226978</v>
      </c>
      <c r="S72" s="43" t="s">
        <v>6</v>
      </c>
      <c r="T72" s="169">
        <f>T63</f>
        <v>5.2499999999999997E-4</v>
      </c>
      <c r="U72" s="125">
        <f>ROUND(R72*T72,0)</f>
        <v>2219</v>
      </c>
    </row>
    <row r="73" spans="1:21" x14ac:dyDescent="0.25">
      <c r="A73" s="458" t="s">
        <v>96</v>
      </c>
      <c r="B73" s="458"/>
      <c r="C73" s="458"/>
      <c r="D73" s="91"/>
      <c r="E73" s="74" t="s">
        <v>3</v>
      </c>
      <c r="F73" s="174">
        <f>'0054'!F73</f>
        <v>14485979</v>
      </c>
      <c r="G73" s="41" t="s">
        <v>6</v>
      </c>
      <c r="H73" s="167">
        <f>H63</f>
        <v>5.2499999999999997E-4</v>
      </c>
      <c r="I73" s="130">
        <f>ROUND(F73*H73,2)</f>
        <v>7605.14</v>
      </c>
      <c r="N73" s="461" t="s">
        <v>96</v>
      </c>
      <c r="O73" s="461"/>
      <c r="P73" s="461"/>
      <c r="Q73" s="52" t="s">
        <v>3</v>
      </c>
      <c r="R73" s="171">
        <f>F73</f>
        <v>14485979</v>
      </c>
      <c r="S73" s="43" t="s">
        <v>6</v>
      </c>
      <c r="T73" s="169">
        <f>T63</f>
        <v>5.2499999999999997E-4</v>
      </c>
      <c r="U73" s="125">
        <f>ROUND(R73*T73,0)</f>
        <v>7605</v>
      </c>
    </row>
    <row r="74" spans="1:21" x14ac:dyDescent="0.25">
      <c r="A74" s="375" t="s">
        <v>129</v>
      </c>
      <c r="D74" s="91"/>
      <c r="E74" s="54" t="s">
        <v>130</v>
      </c>
      <c r="F74" s="496"/>
      <c r="G74" s="496"/>
      <c r="H74" s="496"/>
      <c r="I74" s="130">
        <v>0</v>
      </c>
      <c r="N74" s="461" t="s">
        <v>156</v>
      </c>
      <c r="O74" s="461"/>
      <c r="P74" s="461"/>
      <c r="Q74" s="461"/>
      <c r="R74" s="461"/>
      <c r="S74" s="461"/>
      <c r="T74" s="461"/>
      <c r="U74" s="125">
        <f>IF($H$115=1,I74,0)</f>
        <v>0</v>
      </c>
    </row>
    <row r="75" spans="1:21" x14ac:dyDescent="0.25">
      <c r="A75" s="376" t="s">
        <v>181</v>
      </c>
      <c r="I75" s="130"/>
      <c r="N75" s="461" t="s">
        <v>44</v>
      </c>
      <c r="O75" s="461"/>
      <c r="P75" s="461"/>
      <c r="Q75" s="461"/>
      <c r="R75" s="461"/>
      <c r="S75" s="461"/>
      <c r="T75" s="461"/>
      <c r="U75" s="125">
        <f>IF($H$115=1,I75,0)</f>
        <v>0</v>
      </c>
    </row>
    <row r="76" spans="1:21" x14ac:dyDescent="0.25">
      <c r="A76" s="90" t="s">
        <v>134</v>
      </c>
      <c r="B76" s="91"/>
      <c r="C76" s="91"/>
      <c r="D76" s="91"/>
      <c r="E76" s="91"/>
      <c r="F76" s="91"/>
      <c r="G76" s="91"/>
      <c r="H76" s="91"/>
      <c r="I76" s="172"/>
      <c r="N76" s="173" t="s">
        <v>45</v>
      </c>
      <c r="O76" s="53"/>
      <c r="P76" s="53"/>
      <c r="Q76" s="53"/>
      <c r="R76" s="53"/>
      <c r="S76" s="53"/>
      <c r="T76" s="53"/>
      <c r="U76" s="132"/>
    </row>
    <row r="77" spans="1:21" x14ac:dyDescent="0.25">
      <c r="A77" s="509" t="s">
        <v>182</v>
      </c>
      <c r="B77" s="458"/>
      <c r="C77" s="458"/>
      <c r="D77" s="91"/>
      <c r="E77" s="74" t="s">
        <v>4</v>
      </c>
      <c r="F77" s="174">
        <f>'0054'!F77</f>
        <v>0</v>
      </c>
      <c r="G77" s="41" t="s">
        <v>6</v>
      </c>
      <c r="H77" s="167">
        <f>H66</f>
        <v>5.4900000000000001E-4</v>
      </c>
      <c r="I77" s="130">
        <f>ROUND(F77*H77,2)</f>
        <v>0</v>
      </c>
      <c r="N77" s="461" t="s">
        <v>101</v>
      </c>
      <c r="O77" s="461"/>
      <c r="P77" s="461"/>
      <c r="Q77" s="52" t="s">
        <v>4</v>
      </c>
      <c r="R77" s="171">
        <f>F77</f>
        <v>0</v>
      </c>
      <c r="S77" s="43" t="s">
        <v>6</v>
      </c>
      <c r="T77" s="169">
        <f>T66</f>
        <v>4.7800000000000002E-4</v>
      </c>
      <c r="U77" s="125">
        <f>ROUND(R77*T77,0)</f>
        <v>0</v>
      </c>
    </row>
    <row r="78" spans="1:21" x14ac:dyDescent="0.25">
      <c r="A78" s="458" t="s">
        <v>67</v>
      </c>
      <c r="B78" s="458"/>
      <c r="C78" s="458"/>
      <c r="D78" s="91"/>
      <c r="E78" s="74" t="s">
        <v>4</v>
      </c>
      <c r="F78" s="174">
        <f>'0054'!F78</f>
        <v>0</v>
      </c>
      <c r="G78" s="41" t="s">
        <v>6</v>
      </c>
      <c r="H78" s="167">
        <f>H66</f>
        <v>5.4900000000000001E-4</v>
      </c>
      <c r="I78" s="130">
        <f>ROUND(F78*H78,2)</f>
        <v>0</v>
      </c>
      <c r="N78" s="461" t="s">
        <v>67</v>
      </c>
      <c r="O78" s="461"/>
      <c r="P78" s="461"/>
      <c r="Q78" s="52" t="s">
        <v>4</v>
      </c>
      <c r="R78" s="171">
        <f>F78</f>
        <v>0</v>
      </c>
      <c r="S78" s="43" t="s">
        <v>6</v>
      </c>
      <c r="T78" s="169">
        <f>T66</f>
        <v>4.7800000000000002E-4</v>
      </c>
      <c r="U78" s="125">
        <f>ROUND(R78*T78,0)</f>
        <v>0</v>
      </c>
    </row>
    <row r="79" spans="1:21" x14ac:dyDescent="0.25">
      <c r="A79" s="458" t="s">
        <v>88</v>
      </c>
      <c r="B79" s="458"/>
      <c r="C79" s="458"/>
      <c r="D79" s="91"/>
      <c r="E79" s="74" t="s">
        <v>4</v>
      </c>
      <c r="F79" s="174">
        <f>'0054'!F79</f>
        <v>118620773</v>
      </c>
      <c r="G79" s="41" t="s">
        <v>6</v>
      </c>
      <c r="H79" s="167">
        <f>H66</f>
        <v>5.4900000000000001E-4</v>
      </c>
      <c r="I79" s="130">
        <f>ROUND(F79*H79,2)</f>
        <v>65122.8</v>
      </c>
      <c r="N79" s="461" t="s">
        <v>88</v>
      </c>
      <c r="O79" s="461"/>
      <c r="P79" s="461"/>
      <c r="Q79" s="52" t="s">
        <v>4</v>
      </c>
      <c r="R79" s="171">
        <f>F79</f>
        <v>118620773</v>
      </c>
      <c r="S79" s="43" t="s">
        <v>6</v>
      </c>
      <c r="T79" s="169">
        <f>T66</f>
        <v>4.7800000000000002E-4</v>
      </c>
      <c r="U79" s="125">
        <f>ROUND(R79*T79,0)</f>
        <v>56701</v>
      </c>
    </row>
    <row r="80" spans="1:21" x14ac:dyDescent="0.25">
      <c r="A80" s="458" t="s">
        <v>89</v>
      </c>
      <c r="B80" s="458"/>
      <c r="C80" s="458"/>
      <c r="D80" s="91"/>
      <c r="E80" s="74" t="s">
        <v>4</v>
      </c>
      <c r="F80" s="174">
        <f>'0054'!F80</f>
        <v>-391991</v>
      </c>
      <c r="G80" s="41" t="s">
        <v>6</v>
      </c>
      <c r="H80" s="167">
        <f>H66</f>
        <v>5.4900000000000001E-4</v>
      </c>
      <c r="I80" s="130">
        <f>ROUND(F80*H80,2)</f>
        <v>-215.2</v>
      </c>
      <c r="N80" s="461" t="s">
        <v>89</v>
      </c>
      <c r="O80" s="461"/>
      <c r="P80" s="461"/>
      <c r="Q80" s="52" t="s">
        <v>4</v>
      </c>
      <c r="R80" s="168">
        <f>F80</f>
        <v>-391991</v>
      </c>
      <c r="S80" s="43" t="s">
        <v>6</v>
      </c>
      <c r="T80" s="169">
        <f>T66</f>
        <v>4.7800000000000002E-4</v>
      </c>
      <c r="U80" s="125">
        <f>ROUND(R80*T80,0)</f>
        <v>-187</v>
      </c>
    </row>
    <row r="81" spans="1:21" x14ac:dyDescent="0.25">
      <c r="A81" s="458" t="s">
        <v>90</v>
      </c>
      <c r="B81" s="458"/>
      <c r="C81" s="458"/>
      <c r="D81" s="91"/>
      <c r="E81" s="74" t="s">
        <v>4</v>
      </c>
      <c r="F81" s="174">
        <f>'0054'!F81</f>
        <v>698197</v>
      </c>
      <c r="G81" s="41" t="s">
        <v>6</v>
      </c>
      <c r="H81" s="167">
        <f>H66</f>
        <v>5.4900000000000001E-4</v>
      </c>
      <c r="I81" s="130">
        <f>ROUND(F81*H81,2)</f>
        <v>383.31</v>
      </c>
      <c r="N81" s="461" t="s">
        <v>90</v>
      </c>
      <c r="O81" s="461"/>
      <c r="P81" s="461"/>
      <c r="Q81" s="52" t="s">
        <v>4</v>
      </c>
      <c r="R81" s="171">
        <f>F81</f>
        <v>698197</v>
      </c>
      <c r="S81" s="43" t="s">
        <v>6</v>
      </c>
      <c r="T81" s="169">
        <f>T66</f>
        <v>4.7800000000000002E-4</v>
      </c>
      <c r="U81" s="125">
        <f>ROUND(R81*T81,0)</f>
        <v>334</v>
      </c>
    </row>
    <row r="82" spans="1:21" x14ac:dyDescent="0.25">
      <c r="B82" s="91"/>
      <c r="C82" s="91"/>
      <c r="D82" s="91"/>
      <c r="E82" s="74"/>
      <c r="F82" s="174"/>
      <c r="G82" s="41"/>
      <c r="H82" s="167"/>
      <c r="I82" s="130"/>
      <c r="N82" s="53"/>
      <c r="O82" s="53"/>
      <c r="P82" s="53"/>
      <c r="Q82" s="52"/>
      <c r="R82" s="175"/>
      <c r="S82" s="43"/>
      <c r="T82" s="169"/>
      <c r="U82" s="132"/>
    </row>
    <row r="83" spans="1:21" x14ac:dyDescent="0.25">
      <c r="A83" s="458" t="s">
        <v>112</v>
      </c>
      <c r="B83" s="458"/>
      <c r="C83" s="458"/>
      <c r="D83" s="458"/>
      <c r="E83" s="458"/>
      <c r="F83" s="458"/>
      <c r="G83" s="458"/>
      <c r="H83" s="458"/>
      <c r="I83" s="458"/>
      <c r="N83" s="461" t="s">
        <v>91</v>
      </c>
      <c r="O83" s="461"/>
      <c r="P83" s="461"/>
      <c r="Q83" s="461"/>
      <c r="R83" s="461"/>
      <c r="S83" s="461"/>
      <c r="T83" s="461"/>
      <c r="U83" s="461"/>
    </row>
    <row r="84" spans="1:21" x14ac:dyDescent="0.25">
      <c r="B84" s="91"/>
      <c r="C84" s="496" t="s">
        <v>77</v>
      </c>
      <c r="D84" s="496"/>
      <c r="E84" s="91"/>
      <c r="F84" s="153" t="s">
        <v>38</v>
      </c>
      <c r="G84" s="91"/>
      <c r="H84" s="91"/>
      <c r="I84" s="91"/>
      <c r="N84" s="53"/>
      <c r="O84" s="53"/>
      <c r="P84" s="53"/>
      <c r="Q84" s="53"/>
      <c r="R84" s="53"/>
      <c r="S84" s="53"/>
      <c r="T84" s="53"/>
      <c r="U84" s="53"/>
    </row>
    <row r="85" spans="1:21" x14ac:dyDescent="0.25">
      <c r="A85" s="4"/>
      <c r="B85" s="176"/>
      <c r="C85" s="481" t="s">
        <v>184</v>
      </c>
      <c r="D85" s="481"/>
      <c r="E85" s="177" t="s">
        <v>190</v>
      </c>
      <c r="F85" s="178" t="s">
        <v>189</v>
      </c>
      <c r="G85" s="179"/>
      <c r="H85" s="179"/>
      <c r="I85" s="179"/>
      <c r="N85" s="497" t="s">
        <v>49</v>
      </c>
      <c r="O85" s="497"/>
      <c r="P85" s="498" t="s">
        <v>157</v>
      </c>
      <c r="Q85" s="498"/>
      <c r="R85" s="499" t="s">
        <v>41</v>
      </c>
      <c r="S85" s="499"/>
      <c r="T85" s="499"/>
      <c r="U85" s="499"/>
    </row>
    <row r="86" spans="1:21" x14ac:dyDescent="0.25">
      <c r="A86" s="55"/>
      <c r="B86" s="67" t="s">
        <v>188</v>
      </c>
      <c r="C86" s="494">
        <f>H13+H14+H19+H22+H25</f>
        <v>0</v>
      </c>
      <c r="D86" s="494"/>
      <c r="E86" s="56">
        <f>H8</f>
        <v>1.0319</v>
      </c>
      <c r="F86" s="346">
        <f>'0054'!F86</f>
        <v>1313.27</v>
      </c>
      <c r="G86" s="200" t="s">
        <v>13</v>
      </c>
      <c r="H86" s="130">
        <f>ROUND(C86*E86*F86,2)</f>
        <v>0</v>
      </c>
      <c r="I86" s="134"/>
      <c r="N86" s="59" t="s">
        <v>22</v>
      </c>
      <c r="O86" s="60">
        <f>T13+T14+T19+T22+T25</f>
        <v>0</v>
      </c>
      <c r="P86" s="495">
        <f>T8</f>
        <v>1.0319</v>
      </c>
      <c r="Q86" s="495"/>
      <c r="R86" s="61">
        <f>F86</f>
        <v>1313.27</v>
      </c>
      <c r="S86" s="62" t="s">
        <v>13</v>
      </c>
      <c r="T86" s="171">
        <f>ROUND(O86*P86*R86,0)</f>
        <v>0</v>
      </c>
      <c r="U86" s="131"/>
    </row>
    <row r="87" spans="1:21" x14ac:dyDescent="0.25">
      <c r="A87" s="63"/>
      <c r="B87" s="63" t="s">
        <v>187</v>
      </c>
      <c r="C87" s="494">
        <f>H15+H16+H20+H23+H26</f>
        <v>0</v>
      </c>
      <c r="D87" s="494"/>
      <c r="E87" s="56">
        <f>H8</f>
        <v>1.0319</v>
      </c>
      <c r="F87" s="346">
        <f>'0054'!F87</f>
        <v>895.79</v>
      </c>
      <c r="G87" s="200" t="s">
        <v>13</v>
      </c>
      <c r="H87" s="130">
        <f>ROUND(C87*E87*F87,2)</f>
        <v>0</v>
      </c>
      <c r="I87" s="64"/>
      <c r="N87" s="65" t="s">
        <v>14</v>
      </c>
      <c r="O87" s="60">
        <f>T15+T16+T20+T23+T26</f>
        <v>0</v>
      </c>
      <c r="P87" s="495">
        <f>T8</f>
        <v>1.0319</v>
      </c>
      <c r="Q87" s="495"/>
      <c r="R87" s="61">
        <f>F87</f>
        <v>895.79</v>
      </c>
      <c r="S87" s="62" t="s">
        <v>13</v>
      </c>
      <c r="T87" s="171">
        <f>ROUND(O87*P87*R87,0)</f>
        <v>0</v>
      </c>
      <c r="U87" s="66"/>
    </row>
    <row r="88" spans="1:21" ht="16.5" thickBot="1" x14ac:dyDescent="0.3">
      <c r="A88" s="67"/>
      <c r="B88" s="67" t="s">
        <v>186</v>
      </c>
      <c r="C88" s="494">
        <f>H17+H18+H21+H24+H27+H28</f>
        <v>112.61729999999999</v>
      </c>
      <c r="D88" s="494"/>
      <c r="E88" s="56">
        <f>H8</f>
        <v>1.0319</v>
      </c>
      <c r="F88" s="346">
        <f>'0054'!F88</f>
        <v>897.95</v>
      </c>
      <c r="G88" s="200" t="s">
        <v>13</v>
      </c>
      <c r="H88" s="123">
        <f>ROUND(C88*E88*F88,2)</f>
        <v>104350.58</v>
      </c>
      <c r="I88" s="64"/>
      <c r="N88" s="68" t="s">
        <v>15</v>
      </c>
      <c r="O88" s="69">
        <f>T17+T18+T21+T24+T27+T28</f>
        <v>97.94</v>
      </c>
      <c r="P88" s="495">
        <f>T8</f>
        <v>1.0319</v>
      </c>
      <c r="Q88" s="495"/>
      <c r="R88" s="61">
        <f>F88</f>
        <v>897.95</v>
      </c>
      <c r="S88" s="62" t="s">
        <v>13</v>
      </c>
      <c r="T88" s="171">
        <f>ROUND(O88*P88*R88,0)</f>
        <v>90751</v>
      </c>
      <c r="U88" s="66"/>
    </row>
    <row r="89" spans="1:21" ht="16.5" thickBot="1" x14ac:dyDescent="0.3">
      <c r="A89" s="70"/>
      <c r="B89" s="180" t="s">
        <v>185</v>
      </c>
      <c r="C89" s="487">
        <f>SUM(C86:C88)</f>
        <v>112.61729999999999</v>
      </c>
      <c r="D89" s="487"/>
      <c r="E89" s="181"/>
      <c r="F89" s="181"/>
      <c r="G89" s="181"/>
      <c r="H89" s="182" t="s">
        <v>183</v>
      </c>
      <c r="I89" s="130">
        <f>IF(A1=75,0,H88+H87+H86)</f>
        <v>104350.58</v>
      </c>
      <c r="N89" s="73" t="s">
        <v>158</v>
      </c>
      <c r="O89" s="72">
        <f>SUM(O86:O88)</f>
        <v>97.94</v>
      </c>
      <c r="P89" s="488" t="s">
        <v>18</v>
      </c>
      <c r="Q89" s="489"/>
      <c r="R89" s="489"/>
      <c r="S89" s="489"/>
      <c r="T89" s="489"/>
      <c r="U89" s="125">
        <f>IF(N1=75,0,T88+T87+T86)</f>
        <v>90751</v>
      </c>
    </row>
    <row r="90" spans="1:21" ht="16.5" thickTop="1" x14ac:dyDescent="0.25">
      <c r="A90" s="490" t="s">
        <v>107</v>
      </c>
      <c r="B90" s="490"/>
      <c r="C90" s="490"/>
      <c r="D90" s="490"/>
      <c r="E90" s="490"/>
      <c r="F90" s="490"/>
      <c r="G90" s="490"/>
      <c r="H90" s="490"/>
      <c r="I90" s="490"/>
      <c r="N90" s="491" t="s">
        <v>107</v>
      </c>
      <c r="O90" s="491"/>
      <c r="P90" s="491"/>
      <c r="Q90" s="491"/>
      <c r="R90" s="491"/>
      <c r="S90" s="491"/>
      <c r="T90" s="491"/>
      <c r="U90" s="491"/>
    </row>
    <row r="91" spans="1:21" x14ac:dyDescent="0.25">
      <c r="A91" s="183"/>
      <c r="B91" s="183"/>
      <c r="C91" s="183"/>
      <c r="D91" s="183"/>
      <c r="E91" s="183"/>
      <c r="F91" s="183"/>
      <c r="G91" s="183"/>
      <c r="H91" s="183"/>
      <c r="I91" s="183"/>
      <c r="N91" s="184"/>
      <c r="O91" s="184"/>
      <c r="P91" s="184"/>
      <c r="Q91" s="184"/>
      <c r="R91" s="184"/>
      <c r="S91" s="184"/>
      <c r="T91" s="184"/>
      <c r="U91" s="184"/>
    </row>
    <row r="92" spans="1:21" x14ac:dyDescent="0.25">
      <c r="A92" s="4" t="s">
        <v>92</v>
      </c>
      <c r="C92" s="74"/>
      <c r="D92" s="91"/>
      <c r="E92" s="74" t="s">
        <v>46</v>
      </c>
      <c r="F92" s="492"/>
      <c r="G92" s="492"/>
      <c r="H92" s="492"/>
      <c r="I92" s="492"/>
      <c r="N92" s="461" t="s">
        <v>92</v>
      </c>
      <c r="O92" s="461"/>
      <c r="P92" s="461"/>
      <c r="Q92" s="493" t="s">
        <v>46</v>
      </c>
      <c r="R92" s="493"/>
      <c r="S92" s="493"/>
      <c r="T92" s="493"/>
      <c r="U92" s="132"/>
    </row>
    <row r="93" spans="1:21" x14ac:dyDescent="0.25">
      <c r="B93" s="91"/>
      <c r="C93" s="117" t="s">
        <v>162</v>
      </c>
      <c r="D93" s="117" t="s">
        <v>163</v>
      </c>
      <c r="E93" s="118" t="s">
        <v>191</v>
      </c>
      <c r="F93" s="74"/>
      <c r="G93" s="74"/>
      <c r="H93" s="74"/>
      <c r="I93" s="74"/>
      <c r="N93" s="53"/>
      <c r="O93" s="53"/>
      <c r="P93" s="53"/>
      <c r="Q93" s="185"/>
      <c r="R93" s="185"/>
      <c r="S93" s="185"/>
      <c r="T93" s="185"/>
      <c r="U93" s="132"/>
    </row>
    <row r="94" spans="1:21" x14ac:dyDescent="0.25">
      <c r="B94" s="91"/>
      <c r="C94" s="119" t="s">
        <v>2</v>
      </c>
      <c r="D94" s="119" t="s">
        <v>2</v>
      </c>
      <c r="E94" s="119" t="s">
        <v>2</v>
      </c>
      <c r="F94" s="74"/>
      <c r="G94" s="74"/>
      <c r="H94" s="74"/>
      <c r="I94" s="74"/>
      <c r="N94" s="53"/>
      <c r="O94" s="53"/>
      <c r="P94" s="53"/>
      <c r="Q94" s="185"/>
      <c r="R94" s="185"/>
      <c r="S94" s="185"/>
      <c r="T94" s="185"/>
      <c r="U94" s="132"/>
    </row>
    <row r="95" spans="1:21" x14ac:dyDescent="0.25">
      <c r="A95" s="465" t="s">
        <v>69</v>
      </c>
      <c r="B95" s="465"/>
      <c r="C95" s="206">
        <v>90</v>
      </c>
      <c r="D95" s="206">
        <v>87</v>
      </c>
      <c r="E95" s="159">
        <f>AVERAGE(C95:D95)</f>
        <v>88.5</v>
      </c>
      <c r="F95" s="186" t="s">
        <v>40</v>
      </c>
      <c r="G95" s="189">
        <f>'0054'!G95</f>
        <v>371</v>
      </c>
      <c r="I95" s="130">
        <f>ROUND(G95*E95,2)</f>
        <v>32833.5</v>
      </c>
      <c r="N95" s="486" t="s">
        <v>69</v>
      </c>
      <c r="O95" s="486"/>
      <c r="P95" s="485">
        <f>IF(H115=1,E95,0)</f>
        <v>88.5</v>
      </c>
      <c r="Q95" s="485"/>
      <c r="R95" s="485"/>
      <c r="S95" s="111" t="s">
        <v>40</v>
      </c>
      <c r="T95" s="76">
        <f>G95</f>
        <v>371</v>
      </c>
      <c r="U95" s="125">
        <f>ROUND(T95*P95,0)</f>
        <v>32834</v>
      </c>
    </row>
    <row r="96" spans="1:21" x14ac:dyDescent="0.25">
      <c r="A96" s="465" t="s">
        <v>87</v>
      </c>
      <c r="B96" s="465"/>
      <c r="C96" s="206">
        <v>0</v>
      </c>
      <c r="D96" s="206">
        <v>1</v>
      </c>
      <c r="E96" s="159">
        <f>AVERAGE(C96:D96)</f>
        <v>0.5</v>
      </c>
      <c r="F96" s="186" t="s">
        <v>40</v>
      </c>
      <c r="G96" s="189">
        <f>'0054'!G96</f>
        <v>1391</v>
      </c>
      <c r="I96" s="130">
        <f>ROUND(G96*E96,2)</f>
        <v>695.5</v>
      </c>
      <c r="N96" s="486" t="s">
        <v>87</v>
      </c>
      <c r="O96" s="486"/>
      <c r="P96" s="470"/>
      <c r="Q96" s="470"/>
      <c r="R96" s="470"/>
      <c r="S96" s="111" t="s">
        <v>40</v>
      </c>
      <c r="T96" s="76">
        <f>G96</f>
        <v>1391</v>
      </c>
      <c r="U96" s="125">
        <f>ROUND(T96*P96,0)</f>
        <v>0</v>
      </c>
    </row>
    <row r="97" spans="1:21" x14ac:dyDescent="0.25">
      <c r="A97" s="187"/>
      <c r="B97" s="187"/>
      <c r="C97" s="94"/>
      <c r="D97" s="94"/>
      <c r="E97" s="94"/>
      <c r="F97" s="94"/>
      <c r="G97" s="188"/>
      <c r="H97" s="189"/>
      <c r="I97" s="130"/>
      <c r="N97" s="190"/>
      <c r="O97" s="190"/>
      <c r="P97" s="191"/>
      <c r="Q97" s="191"/>
      <c r="R97" s="191"/>
      <c r="S97" s="111"/>
      <c r="T97" s="76"/>
      <c r="U97" s="132"/>
    </row>
    <row r="98" spans="1:21" x14ac:dyDescent="0.25">
      <c r="A98" s="187"/>
      <c r="B98" s="187"/>
      <c r="C98" s="94"/>
      <c r="D98" s="94"/>
      <c r="E98" s="94"/>
      <c r="F98" s="94"/>
      <c r="G98" s="188"/>
      <c r="H98" s="189"/>
      <c r="I98" s="130"/>
      <c r="N98" s="190"/>
      <c r="O98" s="190"/>
      <c r="P98" s="191"/>
      <c r="Q98" s="191"/>
      <c r="R98" s="191"/>
      <c r="S98" s="111"/>
      <c r="T98" s="76"/>
      <c r="U98" s="132"/>
    </row>
    <row r="99" spans="1:21" hidden="1" x14ac:dyDescent="0.25">
      <c r="A99" s="458" t="s">
        <v>131</v>
      </c>
      <c r="B99" s="458"/>
      <c r="C99" s="458"/>
      <c r="D99" s="91"/>
      <c r="E99" s="54" t="s">
        <v>132</v>
      </c>
      <c r="F99" s="496"/>
      <c r="G99" s="496"/>
      <c r="H99" s="496"/>
      <c r="I99" s="496"/>
      <c r="N99" s="461" t="s">
        <v>106</v>
      </c>
      <c r="O99" s="461"/>
      <c r="P99" s="461"/>
      <c r="Q99" s="461"/>
      <c r="R99" s="461"/>
      <c r="S99" s="461"/>
      <c r="T99" s="461"/>
      <c r="U99" s="461"/>
    </row>
    <row r="100" spans="1:21" hidden="1" x14ac:dyDescent="0.25">
      <c r="B100" s="91"/>
      <c r="C100" s="481" t="s">
        <v>108</v>
      </c>
      <c r="D100" s="481"/>
      <c r="E100" s="481"/>
      <c r="F100" s="54"/>
      <c r="G100" s="54"/>
      <c r="H100" s="200" t="s">
        <v>192</v>
      </c>
      <c r="I100" s="54"/>
      <c r="N100" s="53"/>
      <c r="O100" s="53"/>
      <c r="P100" s="53"/>
      <c r="Q100" s="53"/>
      <c r="R100" s="53"/>
      <c r="S100" s="53"/>
      <c r="T100" s="53"/>
      <c r="U100" s="53"/>
    </row>
    <row r="101" spans="1:21" hidden="1" x14ac:dyDescent="0.25">
      <c r="B101" s="91"/>
      <c r="C101" s="117" t="s">
        <v>162</v>
      </c>
      <c r="D101" s="117" t="s">
        <v>163</v>
      </c>
      <c r="E101" s="199" t="s">
        <v>8</v>
      </c>
      <c r="F101" s="577" t="s">
        <v>193</v>
      </c>
      <c r="G101" s="472"/>
      <c r="H101" s="41" t="s">
        <v>39</v>
      </c>
      <c r="I101" s="54"/>
      <c r="N101" s="53"/>
      <c r="O101" s="53"/>
      <c r="P101" s="53"/>
      <c r="Q101" s="53"/>
      <c r="R101" s="53"/>
      <c r="S101" s="53"/>
      <c r="T101" s="53"/>
      <c r="U101" s="53"/>
    </row>
    <row r="102" spans="1:21" hidden="1" x14ac:dyDescent="0.25">
      <c r="A102" s="481" t="s">
        <v>113</v>
      </c>
      <c r="B102" s="481"/>
      <c r="C102" s="119" t="s">
        <v>2</v>
      </c>
      <c r="D102" s="119" t="s">
        <v>2</v>
      </c>
      <c r="E102" s="77" t="s">
        <v>2</v>
      </c>
      <c r="F102" s="481" t="s">
        <v>38</v>
      </c>
      <c r="G102" s="481"/>
      <c r="H102" s="77" t="s">
        <v>38</v>
      </c>
      <c r="I102" s="77" t="s">
        <v>8</v>
      </c>
      <c r="N102" s="471" t="s">
        <v>70</v>
      </c>
      <c r="O102" s="471"/>
      <c r="P102" s="485" t="s">
        <v>108</v>
      </c>
      <c r="Q102" s="485"/>
      <c r="R102" s="471" t="s">
        <v>71</v>
      </c>
      <c r="S102" s="471"/>
      <c r="T102" s="78" t="s">
        <v>72</v>
      </c>
      <c r="U102" s="78" t="s">
        <v>8</v>
      </c>
    </row>
    <row r="103" spans="1:21" hidden="1" x14ac:dyDescent="0.25">
      <c r="A103" s="474" t="s">
        <v>73</v>
      </c>
      <c r="B103" s="474"/>
      <c r="C103" s="204">
        <v>0</v>
      </c>
      <c r="D103" s="204">
        <v>0</v>
      </c>
      <c r="E103" s="276">
        <f>IF(D$59=0,C103*2,C103+D103)</f>
        <v>0</v>
      </c>
      <c r="F103" s="475">
        <v>0</v>
      </c>
      <c r="G103" s="475"/>
      <c r="H103" s="349">
        <f>IF(C103=0,0,125)</f>
        <v>0</v>
      </c>
      <c r="I103" s="130">
        <f>ROUND((H103+F103)*E103,2)</f>
        <v>0</v>
      </c>
      <c r="N103" s="476" t="s">
        <v>73</v>
      </c>
      <c r="O103" s="476"/>
      <c r="P103" s="470">
        <f>IF(H$115=1,C103,0)</f>
        <v>0</v>
      </c>
      <c r="Q103" s="470"/>
      <c r="R103" s="477">
        <f>F103</f>
        <v>0</v>
      </c>
      <c r="S103" s="477"/>
      <c r="T103" s="80">
        <f>H103</f>
        <v>0</v>
      </c>
      <c r="U103" s="125">
        <f>ROUND((T103+R103)*P103,0)</f>
        <v>0</v>
      </c>
    </row>
    <row r="104" spans="1:21" hidden="1" x14ac:dyDescent="0.25">
      <c r="A104" s="450" t="s">
        <v>74</v>
      </c>
      <c r="B104" s="450"/>
      <c r="C104" s="206">
        <v>0</v>
      </c>
      <c r="D104" s="206">
        <v>0</v>
      </c>
      <c r="E104" s="159">
        <f>IF(D$59=0,C104*2,C104+D104)</f>
        <v>0</v>
      </c>
      <c r="F104" s="572">
        <f>ROUND(F103/2,2)</f>
        <v>0</v>
      </c>
      <c r="G104" s="572"/>
      <c r="H104" s="350">
        <f>IF(C104=0,0,62.5)</f>
        <v>0</v>
      </c>
      <c r="I104" s="130">
        <f>ROUND((H104+F104)*E104,2)</f>
        <v>0</v>
      </c>
      <c r="N104" s="476" t="s">
        <v>74</v>
      </c>
      <c r="O104" s="476"/>
      <c r="P104" s="470">
        <f>IF(H$115=1,C104,0)</f>
        <v>0</v>
      </c>
      <c r="Q104" s="470"/>
      <c r="R104" s="479">
        <f>ROUND(R103/2,2)</f>
        <v>0</v>
      </c>
      <c r="S104" s="479"/>
      <c r="T104" s="82">
        <f>H104</f>
        <v>0</v>
      </c>
      <c r="U104" s="125">
        <f>ROUND((T104+R104)*P104,0)</f>
        <v>0</v>
      </c>
    </row>
    <row r="105" spans="1:21" ht="16.5" hidden="1" thickBot="1" x14ac:dyDescent="0.3">
      <c r="A105" s="450" t="s">
        <v>75</v>
      </c>
      <c r="B105" s="450"/>
      <c r="C105" s="206">
        <v>0</v>
      </c>
      <c r="D105" s="206">
        <v>0</v>
      </c>
      <c r="E105" s="159">
        <f>IF(D$59=0,C105*2,C105+D105)</f>
        <v>0</v>
      </c>
      <c r="F105" s="468"/>
      <c r="G105" s="468"/>
      <c r="H105" s="351">
        <f>IF(H103&gt;0,436,0)</f>
        <v>0</v>
      </c>
      <c r="I105" s="130">
        <f>ROUND(H105*E105,2)</f>
        <v>0</v>
      </c>
      <c r="N105" s="469" t="s">
        <v>75</v>
      </c>
      <c r="O105" s="469"/>
      <c r="P105" s="470">
        <f>IF(H$115=1,C105,0)</f>
        <v>0</v>
      </c>
      <c r="Q105" s="470"/>
      <c r="R105" s="471"/>
      <c r="S105" s="471"/>
      <c r="T105" s="84">
        <f>H105</f>
        <v>0</v>
      </c>
      <c r="U105" s="132">
        <f>ROUND(T105*P105,0)</f>
        <v>0</v>
      </c>
    </row>
    <row r="106" spans="1:21" ht="16.5" hidden="1" thickBot="1" x14ac:dyDescent="0.3">
      <c r="A106" s="472" t="s">
        <v>8</v>
      </c>
      <c r="B106" s="472"/>
      <c r="C106" s="85"/>
      <c r="D106" s="85"/>
      <c r="E106" s="85"/>
      <c r="F106" s="85"/>
      <c r="G106" s="85"/>
      <c r="H106" s="85"/>
      <c r="I106" s="126">
        <f>SUM(I103:I105)</f>
        <v>0</v>
      </c>
      <c r="N106" s="473" t="s">
        <v>8</v>
      </c>
      <c r="O106" s="473"/>
      <c r="P106" s="86"/>
      <c r="Q106" s="86"/>
      <c r="R106" s="86"/>
      <c r="S106" s="86"/>
      <c r="T106" s="86"/>
      <c r="U106" s="87">
        <f>SUM(U103:U105)</f>
        <v>0</v>
      </c>
    </row>
    <row r="107" spans="1:21" hidden="1" x14ac:dyDescent="0.25">
      <c r="A107" s="41"/>
      <c r="B107" s="41"/>
      <c r="C107" s="85"/>
      <c r="D107" s="85"/>
      <c r="E107" s="85"/>
      <c r="F107" s="85"/>
      <c r="G107" s="85"/>
      <c r="H107" s="85"/>
      <c r="I107" s="130"/>
      <c r="N107" s="43"/>
      <c r="O107" s="43"/>
      <c r="P107" s="86"/>
      <c r="Q107" s="86"/>
      <c r="R107" s="86"/>
      <c r="S107" s="86"/>
      <c r="T107" s="86"/>
      <c r="U107" s="201"/>
    </row>
    <row r="108" spans="1:21" x14ac:dyDescent="0.25">
      <c r="A108" s="458" t="s">
        <v>93</v>
      </c>
      <c r="B108" s="458"/>
      <c r="C108" s="458"/>
      <c r="D108" s="91"/>
      <c r="E108" s="89" t="s">
        <v>42</v>
      </c>
      <c r="F108" s="463"/>
      <c r="G108" s="463"/>
      <c r="H108" s="463"/>
      <c r="I108" s="159">
        <v>0</v>
      </c>
      <c r="N108" s="461" t="s">
        <v>93</v>
      </c>
      <c r="O108" s="461"/>
      <c r="P108" s="461"/>
      <c r="Q108" s="462" t="s">
        <v>42</v>
      </c>
      <c r="R108" s="462"/>
      <c r="S108" s="462"/>
      <c r="T108" s="462"/>
      <c r="U108" s="125">
        <f>IF('3345'!$H$115=1,'3345'!U109,0)</f>
        <v>0</v>
      </c>
    </row>
    <row r="109" spans="1:21" x14ac:dyDescent="0.25">
      <c r="A109" s="458" t="s">
        <v>94</v>
      </c>
      <c r="B109" s="458"/>
      <c r="C109" s="458"/>
      <c r="D109" s="91"/>
      <c r="E109" s="467"/>
      <c r="F109" s="467"/>
      <c r="G109" s="467"/>
      <c r="H109" s="467"/>
      <c r="I109" s="159">
        <v>0</v>
      </c>
      <c r="N109" s="461" t="s">
        <v>94</v>
      </c>
      <c r="O109" s="461"/>
      <c r="P109" s="461"/>
      <c r="Q109" s="462" t="s">
        <v>47</v>
      </c>
      <c r="R109" s="462"/>
      <c r="S109" s="462"/>
      <c r="T109" s="462"/>
      <c r="U109" s="125">
        <f>IF('3345'!$H$115=1,'3345'!U110,0)</f>
        <v>0</v>
      </c>
    </row>
    <row r="110" spans="1:21" x14ac:dyDescent="0.25">
      <c r="A110" s="90" t="s">
        <v>122</v>
      </c>
      <c r="B110" s="91"/>
      <c r="C110" s="91"/>
      <c r="D110" s="91"/>
      <c r="E110" s="192"/>
      <c r="F110" s="192"/>
      <c r="G110" s="192"/>
      <c r="H110" s="192"/>
      <c r="I110" s="219"/>
      <c r="N110" s="461" t="s">
        <v>95</v>
      </c>
      <c r="O110" s="461"/>
      <c r="P110" s="461"/>
      <c r="Q110" s="462" t="s">
        <v>48</v>
      </c>
      <c r="R110" s="462"/>
      <c r="S110" s="462"/>
      <c r="T110" s="462"/>
      <c r="U110" s="125">
        <f>IF('3345'!$H$115=1,'3345'!U113,0)</f>
        <v>0</v>
      </c>
    </row>
    <row r="111" spans="1:21" ht="16.5" thickBot="1" x14ac:dyDescent="0.3">
      <c r="A111" s="458" t="s">
        <v>95</v>
      </c>
      <c r="B111" s="458"/>
      <c r="C111" s="458"/>
      <c r="D111" s="91"/>
      <c r="E111" s="89" t="s">
        <v>47</v>
      </c>
      <c r="F111" s="463"/>
      <c r="G111" s="463"/>
      <c r="H111" s="463"/>
      <c r="I111" s="220">
        <v>0</v>
      </c>
      <c r="N111" s="464" t="s">
        <v>43</v>
      </c>
      <c r="O111" s="464"/>
      <c r="P111" s="464"/>
      <c r="Q111" s="464"/>
      <c r="R111" s="464"/>
      <c r="S111" s="464"/>
      <c r="T111" s="464"/>
      <c r="U111" s="193">
        <f>SUM(U109,U108,U106,U95,U89,U75,U74,U73,U72,U71,U70,U68,U59,U45,U77,U78,U79,U80,U81,U110)</f>
        <v>630307</v>
      </c>
    </row>
    <row r="112" spans="1:21" ht="16.5" thickTop="1" x14ac:dyDescent="0.25">
      <c r="B112" s="91"/>
      <c r="C112" s="91"/>
      <c r="D112" s="91"/>
      <c r="E112" s="89"/>
      <c r="F112" s="89"/>
      <c r="G112" s="89"/>
      <c r="H112" s="89"/>
      <c r="I112" s="159"/>
      <c r="N112" s="59"/>
      <c r="O112" s="59"/>
      <c r="P112" s="59"/>
      <c r="Q112" s="59"/>
      <c r="R112" s="59"/>
      <c r="S112" s="59"/>
      <c r="T112" s="59"/>
      <c r="U112" s="201"/>
    </row>
    <row r="113" spans="1:21" x14ac:dyDescent="0.25">
      <c r="A113" s="465" t="s">
        <v>8</v>
      </c>
      <c r="B113" s="465"/>
      <c r="C113" s="465"/>
      <c r="D113" s="465"/>
      <c r="E113" s="465"/>
      <c r="F113" s="465"/>
      <c r="G113" s="465"/>
      <c r="H113" s="465"/>
      <c r="I113" s="130">
        <f>SUM(I111,I109,I108,I106,I96,I95,I89,I81,I80,I79,I78,I77,I75,I74,I73,I72,I71,I70,I68,I59,I45)</f>
        <v>1226141.8999999999</v>
      </c>
      <c r="N113" s="466"/>
      <c r="O113" s="466"/>
      <c r="P113" s="466"/>
      <c r="Q113" s="466"/>
      <c r="R113" s="466"/>
      <c r="S113" s="466"/>
      <c r="T113" s="466"/>
      <c r="U113" s="466"/>
    </row>
    <row r="114" spans="1:21" x14ac:dyDescent="0.25">
      <c r="A114" s="458" t="s">
        <v>121</v>
      </c>
      <c r="B114" s="458"/>
      <c r="C114" s="458"/>
      <c r="D114" s="458"/>
      <c r="E114" s="458"/>
      <c r="F114" s="458"/>
      <c r="G114" s="458"/>
      <c r="H114" s="91" t="s">
        <v>48</v>
      </c>
      <c r="I114" s="195"/>
      <c r="N114" s="459" t="s">
        <v>7</v>
      </c>
      <c r="O114" s="459"/>
      <c r="P114" s="459"/>
      <c r="Q114" s="459"/>
      <c r="R114" s="459"/>
      <c r="S114" s="459"/>
      <c r="T114" s="459"/>
      <c r="U114" s="459"/>
    </row>
    <row r="115" spans="1:21" x14ac:dyDescent="0.25">
      <c r="A115" s="458" t="s">
        <v>116</v>
      </c>
      <c r="B115" s="458"/>
      <c r="C115" s="458"/>
      <c r="D115" s="458"/>
      <c r="E115" s="458"/>
      <c r="F115" s="458"/>
      <c r="G115" s="458"/>
      <c r="H115" s="92">
        <f>IF(E29=0,"",IF((E14+E16+SUM(E18:E24))/E29&gt;0.75,1,""))</f>
        <v>1</v>
      </c>
      <c r="I115" s="159">
        <f>U111</f>
        <v>630307</v>
      </c>
      <c r="N115" s="93" t="s">
        <v>144</v>
      </c>
      <c r="O115" s="93"/>
      <c r="P115" s="93"/>
      <c r="Q115" s="93"/>
      <c r="R115" s="93"/>
      <c r="S115" s="93"/>
      <c r="T115" s="93"/>
      <c r="U115" s="93"/>
    </row>
    <row r="116" spans="1:21" x14ac:dyDescent="0.25">
      <c r="B116" s="91"/>
      <c r="C116" s="91"/>
      <c r="D116" s="91"/>
      <c r="E116" s="91"/>
      <c r="F116" s="91"/>
      <c r="G116" s="91"/>
      <c r="H116" s="94"/>
      <c r="I116" s="130"/>
      <c r="N116" s="95" t="s">
        <v>145</v>
      </c>
      <c r="O116" s="93"/>
      <c r="P116" s="93"/>
      <c r="Q116" s="93"/>
      <c r="R116" s="93"/>
      <c r="S116" s="93"/>
      <c r="T116" s="93"/>
      <c r="U116" s="93"/>
    </row>
    <row r="117" spans="1:21" x14ac:dyDescent="0.25">
      <c r="A117" s="4" t="s">
        <v>138</v>
      </c>
      <c r="B117" s="91"/>
      <c r="C117" s="91"/>
      <c r="D117" s="91"/>
      <c r="E117" s="91"/>
      <c r="F117" s="91"/>
      <c r="G117" s="91"/>
      <c r="H117" s="202">
        <f>IF(H115=1,I115,I113)</f>
        <v>630307</v>
      </c>
      <c r="I117" s="123">
        <f>IF(E29=0,0,IF(E29&gt;250,-(((250/E29)*H117)*IF(J117="H",0.02,0.05)),IF(J117="H",-0.02*H117,-0.05*H117)))</f>
        <v>-31515.350000000002</v>
      </c>
      <c r="N117" s="97"/>
      <c r="O117" s="97"/>
      <c r="P117" s="97"/>
      <c r="Q117" s="97"/>
      <c r="R117" s="97"/>
      <c r="S117" s="97"/>
      <c r="T117" s="97"/>
      <c r="U117" s="97"/>
    </row>
    <row r="118" spans="1:21" x14ac:dyDescent="0.25">
      <c r="B118" s="91"/>
      <c r="C118" s="91"/>
      <c r="D118" s="91"/>
      <c r="E118" s="91"/>
      <c r="F118" s="91"/>
      <c r="G118" s="91"/>
      <c r="H118" s="94"/>
      <c r="I118" s="130"/>
      <c r="N118" s="97"/>
      <c r="O118" s="97"/>
      <c r="P118" s="97"/>
      <c r="Q118" s="97"/>
      <c r="R118" s="97"/>
      <c r="S118" s="97"/>
      <c r="T118" s="97"/>
      <c r="U118" s="97"/>
    </row>
    <row r="119" spans="1:21" x14ac:dyDescent="0.25">
      <c r="A119" s="4" t="s">
        <v>139</v>
      </c>
      <c r="B119" s="91"/>
      <c r="C119" s="91"/>
      <c r="D119" s="91"/>
      <c r="E119" s="91"/>
      <c r="F119" s="91"/>
      <c r="G119" s="91"/>
      <c r="H119" s="94"/>
      <c r="I119" s="130">
        <f>I113+I117</f>
        <v>1194626.5499999998</v>
      </c>
      <c r="N119" s="97"/>
      <c r="O119" s="97"/>
      <c r="P119" s="97"/>
      <c r="Q119" s="97"/>
      <c r="R119" s="97"/>
      <c r="S119" s="97"/>
      <c r="T119" s="97"/>
      <c r="U119" s="97"/>
    </row>
    <row r="120" spans="1:21" x14ac:dyDescent="0.25">
      <c r="B120" s="91"/>
      <c r="C120" s="91"/>
      <c r="D120" s="91"/>
      <c r="E120" s="91"/>
      <c r="F120" s="91"/>
      <c r="G120" s="91"/>
      <c r="H120" s="94"/>
      <c r="I120" s="130"/>
      <c r="N120" s="97"/>
      <c r="O120" s="97"/>
      <c r="P120" s="97"/>
      <c r="Q120" s="97"/>
      <c r="R120" s="97"/>
      <c r="S120" s="97"/>
      <c r="T120" s="97"/>
      <c r="U120" s="97"/>
    </row>
    <row r="121" spans="1:21" x14ac:dyDescent="0.25">
      <c r="A121" s="106" t="s">
        <v>140</v>
      </c>
      <c r="B121" s="91"/>
      <c r="C121" s="203">
        <f>'0054'!C121</f>
        <v>2</v>
      </c>
      <c r="D121" s="91"/>
      <c r="E121" s="4" t="s">
        <v>141</v>
      </c>
      <c r="F121" s="91"/>
      <c r="G121" s="91"/>
      <c r="H121" s="94"/>
      <c r="I121" s="130">
        <f>ROUND(I119/12*C121,2)</f>
        <v>199104.43</v>
      </c>
      <c r="N121" s="97"/>
      <c r="O121" s="97"/>
      <c r="P121" s="97"/>
      <c r="Q121" s="97"/>
      <c r="R121" s="97"/>
      <c r="S121" s="97"/>
      <c r="T121" s="97"/>
      <c r="U121" s="97"/>
    </row>
    <row r="122" spans="1:21" x14ac:dyDescent="0.25">
      <c r="B122" s="91"/>
      <c r="C122" s="91"/>
      <c r="D122" s="91"/>
      <c r="E122" s="91"/>
      <c r="F122" s="91"/>
      <c r="G122" s="91"/>
      <c r="H122" s="94"/>
      <c r="I122" s="130"/>
      <c r="N122" s="97"/>
      <c r="O122" s="97"/>
      <c r="P122" s="97"/>
      <c r="Q122" s="97"/>
      <c r="R122" s="97"/>
      <c r="S122" s="97"/>
      <c r="T122" s="97"/>
      <c r="U122" s="97"/>
    </row>
    <row r="123" spans="1:21" x14ac:dyDescent="0.25">
      <c r="A123" s="4" t="s">
        <v>142</v>
      </c>
      <c r="B123" s="91"/>
      <c r="C123" s="91"/>
      <c r="D123" s="91"/>
      <c r="E123" s="91"/>
      <c r="F123" s="91"/>
      <c r="G123" s="91"/>
      <c r="H123" s="94"/>
      <c r="I123" s="123">
        <v>-99552.21</v>
      </c>
      <c r="N123" s="97"/>
      <c r="O123" s="97"/>
      <c r="P123" s="97"/>
      <c r="Q123" s="97"/>
      <c r="R123" s="97"/>
      <c r="S123" s="97"/>
      <c r="T123" s="97"/>
      <c r="U123" s="97"/>
    </row>
    <row r="124" spans="1:21" x14ac:dyDescent="0.25">
      <c r="B124" s="91"/>
      <c r="C124" s="91"/>
      <c r="D124" s="91"/>
      <c r="E124" s="91"/>
      <c r="F124" s="91"/>
      <c r="G124" s="91"/>
      <c r="H124" s="94"/>
      <c r="I124" s="130"/>
      <c r="N124" s="97"/>
      <c r="O124" s="97"/>
      <c r="P124" s="97"/>
      <c r="Q124" s="97"/>
      <c r="R124" s="97"/>
      <c r="S124" s="97"/>
      <c r="T124" s="97"/>
      <c r="U124" s="97"/>
    </row>
    <row r="125" spans="1:21" ht="16.5" thickBot="1" x14ac:dyDescent="0.3">
      <c r="A125" s="4" t="s">
        <v>143</v>
      </c>
      <c r="B125" s="91"/>
      <c r="C125" s="91"/>
      <c r="D125" s="91"/>
      <c r="E125" s="91"/>
      <c r="F125" s="91"/>
      <c r="G125" s="91"/>
      <c r="H125" s="94"/>
      <c r="I125" s="222">
        <f>I121+I123</f>
        <v>99552.219999999987</v>
      </c>
      <c r="N125" s="97"/>
      <c r="O125" s="97"/>
      <c r="P125" s="97"/>
      <c r="Q125" s="97"/>
      <c r="R125" s="97"/>
      <c r="S125" s="97"/>
      <c r="T125" s="97"/>
      <c r="U125" s="97"/>
    </row>
    <row r="126" spans="1:21" ht="16.5" thickTop="1" x14ac:dyDescent="0.25">
      <c r="B126" s="91"/>
      <c r="C126" s="91"/>
      <c r="D126" s="91"/>
      <c r="E126" s="91"/>
      <c r="F126" s="91"/>
      <c r="G126" s="91"/>
      <c r="H126" s="94"/>
      <c r="I126" s="130"/>
      <c r="N126" s="97"/>
      <c r="O126" s="97"/>
      <c r="P126" s="97"/>
      <c r="Q126" s="97"/>
      <c r="R126" s="97"/>
      <c r="S126" s="97"/>
      <c r="T126" s="97"/>
      <c r="U126" s="97"/>
    </row>
    <row r="127" spans="1:21" ht="16.5" thickBot="1" x14ac:dyDescent="0.3">
      <c r="A127" s="4" t="s">
        <v>159</v>
      </c>
      <c r="B127" s="91"/>
      <c r="C127" s="91"/>
      <c r="D127" s="91"/>
      <c r="E127" s="91"/>
      <c r="F127" s="91"/>
      <c r="G127" s="91"/>
      <c r="H127" s="94"/>
      <c r="I127" s="194">
        <f>IF(J117="H",(H117*0.02)+I117,(H117*0.05)+I117)</f>
        <v>0</v>
      </c>
      <c r="N127" s="97"/>
      <c r="O127" s="97"/>
      <c r="P127" s="97"/>
      <c r="Q127" s="97"/>
      <c r="R127" s="97"/>
      <c r="S127" s="97"/>
      <c r="T127" s="97"/>
      <c r="U127" s="97"/>
    </row>
    <row r="128" spans="1:21" ht="16.5" thickTop="1" x14ac:dyDescent="0.25">
      <c r="B128" s="91"/>
      <c r="C128" s="91"/>
      <c r="D128" s="91"/>
      <c r="E128" s="91"/>
      <c r="F128" s="91"/>
      <c r="G128" s="91"/>
      <c r="H128" s="94"/>
      <c r="I128" s="195"/>
      <c r="N128" s="97"/>
      <c r="O128" s="97"/>
      <c r="P128" s="97"/>
      <c r="Q128" s="97"/>
      <c r="R128" s="97"/>
      <c r="S128" s="97"/>
      <c r="T128" s="97"/>
      <c r="U128" s="97"/>
    </row>
    <row r="129" spans="1:21" x14ac:dyDescent="0.25">
      <c r="B129" s="91"/>
      <c r="C129" s="91"/>
      <c r="D129" s="91"/>
      <c r="E129" s="91"/>
      <c r="F129" s="91"/>
      <c r="G129" s="91"/>
      <c r="H129" s="94"/>
      <c r="I129" s="195"/>
      <c r="N129" s="97"/>
      <c r="O129" s="97"/>
      <c r="P129" s="97"/>
      <c r="Q129" s="97"/>
      <c r="R129" s="97"/>
      <c r="S129" s="97"/>
      <c r="T129" s="97"/>
      <c r="U129" s="97"/>
    </row>
    <row r="130" spans="1:21" x14ac:dyDescent="0.25">
      <c r="B130" s="91"/>
      <c r="C130" s="91"/>
      <c r="D130" s="91"/>
      <c r="E130" s="91"/>
      <c r="F130" s="91"/>
      <c r="G130" s="91"/>
      <c r="H130" s="94"/>
      <c r="I130" s="195"/>
      <c r="N130" s="97"/>
      <c r="O130" s="97"/>
      <c r="P130" s="97"/>
      <c r="Q130" s="97"/>
      <c r="R130" s="97"/>
      <c r="S130" s="97"/>
      <c r="T130" s="97"/>
      <c r="U130" s="97"/>
    </row>
    <row r="131" spans="1:21" x14ac:dyDescent="0.25">
      <c r="A131" s="455" t="s">
        <v>7</v>
      </c>
      <c r="B131" s="455"/>
      <c r="C131" s="455"/>
      <c r="D131" s="455"/>
      <c r="E131" s="455"/>
      <c r="F131" s="455"/>
      <c r="G131" s="455"/>
      <c r="H131" s="455"/>
      <c r="I131" s="455"/>
      <c r="J131" s="196"/>
      <c r="N131" s="455"/>
      <c r="O131" s="455"/>
      <c r="P131" s="455"/>
      <c r="Q131" s="455"/>
      <c r="R131" s="455"/>
      <c r="S131" s="455"/>
      <c r="T131" s="455"/>
      <c r="U131" s="455"/>
    </row>
    <row r="132" spans="1:21" s="101" customFormat="1" ht="28.5" customHeight="1" x14ac:dyDescent="0.2">
      <c r="A132" s="460" t="s">
        <v>114</v>
      </c>
      <c r="B132" s="460"/>
      <c r="C132" s="460"/>
      <c r="D132" s="460"/>
      <c r="E132" s="460"/>
      <c r="F132" s="460"/>
      <c r="G132" s="460"/>
      <c r="H132" s="460"/>
      <c r="I132" s="460"/>
      <c r="J132" s="102"/>
      <c r="N132" s="103"/>
      <c r="O132" s="104"/>
      <c r="P132" s="104"/>
      <c r="Q132" s="104"/>
      <c r="R132" s="104"/>
      <c r="S132" s="104"/>
      <c r="T132" s="104"/>
      <c r="U132" s="104"/>
    </row>
    <row r="133" spans="1:21" s="101" customFormat="1" ht="15.75" customHeight="1" x14ac:dyDescent="0.2">
      <c r="A133" s="455" t="s">
        <v>64</v>
      </c>
      <c r="B133" s="455"/>
      <c r="C133" s="455"/>
      <c r="D133" s="455"/>
      <c r="E133" s="455"/>
      <c r="F133" s="455"/>
      <c r="G133" s="455"/>
      <c r="H133" s="455"/>
      <c r="I133" s="455"/>
      <c r="N133" s="103"/>
    </row>
    <row r="134" spans="1:21" s="101" customFormat="1" ht="15.75" customHeight="1" x14ac:dyDescent="0.2">
      <c r="A134" s="455" t="s">
        <v>65</v>
      </c>
      <c r="B134" s="455"/>
      <c r="C134" s="455"/>
      <c r="D134" s="455"/>
      <c r="E134" s="455"/>
      <c r="F134" s="455"/>
      <c r="G134" s="455"/>
      <c r="H134" s="455"/>
      <c r="I134" s="455"/>
      <c r="N134" s="103"/>
    </row>
    <row r="135" spans="1:21" s="101" customFormat="1" ht="28.5" customHeight="1" x14ac:dyDescent="0.2">
      <c r="A135" s="454" t="s">
        <v>115</v>
      </c>
      <c r="B135" s="454"/>
      <c r="C135" s="454"/>
      <c r="D135" s="454"/>
      <c r="E135" s="454"/>
      <c r="F135" s="454"/>
      <c r="G135" s="454"/>
      <c r="H135" s="454"/>
      <c r="I135" s="454"/>
      <c r="N135" s="103"/>
    </row>
    <row r="136" spans="1:21" s="101" customFormat="1" ht="28.5" customHeight="1" x14ac:dyDescent="0.2">
      <c r="A136" s="454" t="s">
        <v>123</v>
      </c>
      <c r="B136" s="454"/>
      <c r="C136" s="454"/>
      <c r="D136" s="454"/>
      <c r="E136" s="454"/>
      <c r="F136" s="454"/>
      <c r="G136" s="454"/>
      <c r="H136" s="454"/>
      <c r="I136" s="454"/>
      <c r="N136" s="103"/>
    </row>
    <row r="137" spans="1:21" s="101" customFormat="1" ht="28.5" customHeight="1" x14ac:dyDescent="0.2">
      <c r="A137" s="454" t="s">
        <v>111</v>
      </c>
      <c r="B137" s="454"/>
      <c r="C137" s="454"/>
      <c r="D137" s="454"/>
      <c r="E137" s="454"/>
      <c r="F137" s="454"/>
      <c r="G137" s="454"/>
      <c r="H137" s="454"/>
      <c r="I137" s="454"/>
      <c r="N137" s="103"/>
    </row>
    <row r="138" spans="1:21" s="101" customFormat="1" ht="28.5" customHeight="1" x14ac:dyDescent="0.2">
      <c r="A138" s="454" t="s">
        <v>120</v>
      </c>
      <c r="B138" s="454"/>
      <c r="C138" s="454"/>
      <c r="D138" s="454"/>
      <c r="E138" s="454"/>
      <c r="F138" s="454"/>
      <c r="G138" s="454"/>
      <c r="H138" s="454"/>
      <c r="I138" s="454"/>
      <c r="N138" s="103"/>
    </row>
    <row r="139" spans="1:21" s="101" customFormat="1" ht="41.25" customHeight="1" x14ac:dyDescent="0.2">
      <c r="A139" s="454" t="s">
        <v>133</v>
      </c>
      <c r="B139" s="454"/>
      <c r="C139" s="454"/>
      <c r="D139" s="454"/>
      <c r="E139" s="454"/>
      <c r="F139" s="454"/>
      <c r="G139" s="454"/>
      <c r="H139" s="454"/>
      <c r="I139" s="454"/>
      <c r="N139" s="103"/>
    </row>
    <row r="140" spans="1:21" s="101" customFormat="1" ht="15.75" customHeight="1" x14ac:dyDescent="0.2">
      <c r="A140" s="455" t="s">
        <v>117</v>
      </c>
      <c r="B140" s="455"/>
      <c r="C140" s="455"/>
      <c r="D140" s="455"/>
      <c r="E140" s="455"/>
      <c r="F140" s="455"/>
      <c r="G140" s="455"/>
      <c r="H140" s="455"/>
      <c r="I140" s="455"/>
      <c r="N140" s="103"/>
    </row>
    <row r="141" spans="1:21" s="101" customFormat="1" ht="28.5" customHeight="1" x14ac:dyDescent="0.2">
      <c r="A141" s="456" t="s">
        <v>118</v>
      </c>
      <c r="B141" s="456"/>
      <c r="C141" s="456"/>
      <c r="D141" s="456"/>
      <c r="E141" s="456"/>
      <c r="F141" s="456"/>
      <c r="G141" s="456"/>
      <c r="H141" s="456"/>
      <c r="I141" s="456"/>
      <c r="N141" s="103"/>
    </row>
    <row r="142" spans="1:21" s="101" customFormat="1" ht="26.25" customHeight="1" x14ac:dyDescent="0.2">
      <c r="A142" s="457" t="s">
        <v>109</v>
      </c>
      <c r="B142" s="456"/>
      <c r="C142" s="456"/>
      <c r="D142" s="456"/>
      <c r="E142" s="456"/>
      <c r="F142" s="456"/>
      <c r="G142" s="456"/>
      <c r="H142" s="456"/>
      <c r="I142" s="456"/>
      <c r="N142" s="103"/>
    </row>
    <row r="143" spans="1:21" s="101" customFormat="1" ht="54" customHeight="1" x14ac:dyDescent="0.2">
      <c r="A143" s="452" t="s">
        <v>125</v>
      </c>
      <c r="B143" s="452"/>
      <c r="C143" s="452"/>
      <c r="D143" s="452"/>
      <c r="E143" s="452"/>
      <c r="F143" s="452"/>
      <c r="G143" s="452"/>
      <c r="H143" s="452"/>
      <c r="I143" s="452"/>
      <c r="N143" s="103"/>
    </row>
    <row r="144" spans="1:21" ht="57" customHeight="1" x14ac:dyDescent="0.25">
      <c r="A144" s="452" t="s">
        <v>124</v>
      </c>
      <c r="B144" s="452"/>
      <c r="C144" s="452"/>
      <c r="D144" s="452"/>
      <c r="E144" s="452"/>
      <c r="F144" s="452"/>
      <c r="G144" s="452"/>
      <c r="H144" s="452"/>
      <c r="I144" s="452"/>
      <c r="N144" s="98"/>
    </row>
    <row r="145" spans="1:14" s="101" customFormat="1" ht="26.25" customHeight="1" x14ac:dyDescent="0.2">
      <c r="A145" s="451" t="s">
        <v>110</v>
      </c>
      <c r="B145" s="451"/>
      <c r="C145" s="451"/>
      <c r="D145" s="451"/>
      <c r="E145" s="451"/>
      <c r="F145" s="451"/>
      <c r="G145" s="451"/>
      <c r="H145" s="451"/>
      <c r="I145" s="451"/>
      <c r="N145" s="103"/>
    </row>
    <row r="146" spans="1:14" s="101" customFormat="1" ht="28.5" customHeight="1" x14ac:dyDescent="0.2">
      <c r="A146" s="452" t="s">
        <v>36</v>
      </c>
      <c r="B146" s="452"/>
      <c r="C146" s="452"/>
      <c r="D146" s="452"/>
      <c r="E146" s="452"/>
      <c r="F146" s="452"/>
      <c r="G146" s="452"/>
      <c r="H146" s="452"/>
      <c r="I146" s="452"/>
      <c r="N146" s="103"/>
    </row>
    <row r="147" spans="1:14" s="101" customFormat="1" ht="15.75" customHeight="1" x14ac:dyDescent="0.2">
      <c r="A147" s="453" t="s">
        <v>12</v>
      </c>
      <c r="B147" s="453"/>
      <c r="C147" s="453"/>
      <c r="D147" s="453"/>
      <c r="E147" s="453"/>
      <c r="F147" s="453"/>
      <c r="G147" s="453"/>
      <c r="H147" s="453"/>
      <c r="I147" s="453"/>
      <c r="N147" s="103"/>
    </row>
    <row r="148" spans="1:14" x14ac:dyDescent="0.25">
      <c r="A148" s="453"/>
      <c r="B148" s="453"/>
      <c r="C148" s="453"/>
      <c r="D148" s="453"/>
      <c r="E148" s="453"/>
      <c r="F148" s="453"/>
      <c r="G148" s="453"/>
      <c r="H148" s="453"/>
      <c r="I148" s="453"/>
      <c r="N148" s="98"/>
    </row>
    <row r="149" spans="1:14" x14ac:dyDescent="0.25">
      <c r="A149" s="98"/>
      <c r="N149" s="98"/>
    </row>
    <row r="150" spans="1:14" x14ac:dyDescent="0.25">
      <c r="A150" s="98"/>
      <c r="N150" s="98"/>
    </row>
    <row r="151" spans="1:14" x14ac:dyDescent="0.25">
      <c r="A151" s="98"/>
      <c r="N151" s="98"/>
    </row>
    <row r="152" spans="1:14" x14ac:dyDescent="0.25">
      <c r="A152" s="98"/>
      <c r="B152" s="197"/>
      <c r="C152" s="197"/>
      <c r="D152" s="197"/>
      <c r="E152" s="197"/>
      <c r="F152" s="197"/>
      <c r="G152" s="197"/>
      <c r="H152" s="197"/>
      <c r="I152" s="197"/>
      <c r="N152" s="98"/>
    </row>
    <row r="153" spans="1:14" x14ac:dyDescent="0.25">
      <c r="A153" s="98"/>
      <c r="N153" s="98"/>
    </row>
    <row r="154" spans="1:14" x14ac:dyDescent="0.25">
      <c r="A154" s="98"/>
      <c r="N154" s="98"/>
    </row>
    <row r="155" spans="1:14" x14ac:dyDescent="0.25">
      <c r="A155" s="98"/>
      <c r="N155" s="98"/>
    </row>
    <row r="156" spans="1:14" x14ac:dyDescent="0.25">
      <c r="A156" s="98"/>
      <c r="N156" s="98"/>
    </row>
    <row r="157" spans="1:14" x14ac:dyDescent="0.25">
      <c r="A157" s="98"/>
      <c r="N157" s="98"/>
    </row>
    <row r="158" spans="1:14" x14ac:dyDescent="0.25">
      <c r="A158" s="98"/>
      <c r="N158" s="98"/>
    </row>
    <row r="159" spans="1:14" x14ac:dyDescent="0.25">
      <c r="A159" s="98"/>
      <c r="N159" s="98"/>
    </row>
    <row r="160" spans="1:14" x14ac:dyDescent="0.25">
      <c r="A160" s="98"/>
      <c r="N160" s="98"/>
    </row>
    <row r="161" spans="1:14" x14ac:dyDescent="0.25">
      <c r="A161" s="98"/>
      <c r="N161" s="98"/>
    </row>
    <row r="162" spans="1:14" x14ac:dyDescent="0.25">
      <c r="A162" s="98"/>
      <c r="N162" s="98"/>
    </row>
    <row r="163" spans="1:14" x14ac:dyDescent="0.25">
      <c r="A163" s="98"/>
      <c r="N163" s="98"/>
    </row>
    <row r="164" spans="1:14" x14ac:dyDescent="0.25">
      <c r="A164" s="98"/>
      <c r="N164" s="98"/>
    </row>
    <row r="165" spans="1:14" x14ac:dyDescent="0.25">
      <c r="A165" s="98"/>
      <c r="N165" s="98"/>
    </row>
    <row r="166" spans="1:14" x14ac:dyDescent="0.25">
      <c r="A166" s="98"/>
      <c r="N166" s="98"/>
    </row>
    <row r="167" spans="1:14" x14ac:dyDescent="0.25">
      <c r="A167" s="98"/>
      <c r="N167" s="98"/>
    </row>
    <row r="168" spans="1:14" x14ac:dyDescent="0.25">
      <c r="A168" s="98"/>
      <c r="N168" s="98"/>
    </row>
    <row r="169" spans="1:14" x14ac:dyDescent="0.25">
      <c r="A169" s="98"/>
      <c r="N169" s="98"/>
    </row>
    <row r="170" spans="1:14" x14ac:dyDescent="0.25">
      <c r="A170" s="98"/>
      <c r="N170" s="98"/>
    </row>
    <row r="171" spans="1:14" x14ac:dyDescent="0.25">
      <c r="A171" s="98"/>
      <c r="N171" s="98"/>
    </row>
    <row r="172" spans="1:14" x14ac:dyDescent="0.25">
      <c r="A172" s="98"/>
      <c r="N172" s="98"/>
    </row>
    <row r="173" spans="1:14" x14ac:dyDescent="0.25">
      <c r="A173" s="98"/>
      <c r="N173" s="98"/>
    </row>
    <row r="174" spans="1:14" x14ac:dyDescent="0.25">
      <c r="A174" s="98"/>
      <c r="N174" s="98"/>
    </row>
    <row r="175" spans="1:14" x14ac:dyDescent="0.25">
      <c r="A175" s="98"/>
      <c r="N175" s="98"/>
    </row>
    <row r="176" spans="1:14" x14ac:dyDescent="0.25">
      <c r="A176" s="98"/>
      <c r="N176" s="98"/>
    </row>
    <row r="177" spans="1:14" x14ac:dyDescent="0.25">
      <c r="A177" s="98"/>
      <c r="N177" s="98"/>
    </row>
    <row r="178" spans="1:14" x14ac:dyDescent="0.25">
      <c r="A178" s="98"/>
      <c r="N178" s="98"/>
    </row>
    <row r="179" spans="1:14" x14ac:dyDescent="0.25">
      <c r="A179" s="98"/>
      <c r="N179" s="98"/>
    </row>
    <row r="180" spans="1:14" x14ac:dyDescent="0.25">
      <c r="A180" s="98"/>
      <c r="N180" s="98"/>
    </row>
    <row r="181" spans="1:14" x14ac:dyDescent="0.25">
      <c r="A181" s="98"/>
      <c r="N181" s="98"/>
    </row>
    <row r="182" spans="1:14" x14ac:dyDescent="0.25">
      <c r="A182" s="98"/>
      <c r="N182" s="98"/>
    </row>
    <row r="183" spans="1:14" x14ac:dyDescent="0.25">
      <c r="A183" s="98"/>
      <c r="N183" s="98"/>
    </row>
    <row r="184" spans="1:14" x14ac:dyDescent="0.25">
      <c r="A184" s="98"/>
      <c r="N184" s="98"/>
    </row>
    <row r="185" spans="1:14" x14ac:dyDescent="0.25">
      <c r="A185" s="98"/>
      <c r="N185" s="98"/>
    </row>
    <row r="186" spans="1:14" x14ac:dyDescent="0.25">
      <c r="A186" s="98"/>
      <c r="N186" s="98"/>
    </row>
    <row r="187" spans="1:14" x14ac:dyDescent="0.25">
      <c r="A187" s="98"/>
      <c r="N187" s="98"/>
    </row>
    <row r="188" spans="1:14" x14ac:dyDescent="0.25">
      <c r="A188" s="98"/>
      <c r="N188" s="98"/>
    </row>
    <row r="189" spans="1:14" x14ac:dyDescent="0.25">
      <c r="A189" s="98"/>
    </row>
    <row r="190" spans="1:14" x14ac:dyDescent="0.25">
      <c r="A190" s="98"/>
    </row>
    <row r="191" spans="1:14" x14ac:dyDescent="0.25">
      <c r="A191" s="98"/>
    </row>
    <row r="192" spans="1:14" x14ac:dyDescent="0.25">
      <c r="A192" s="98"/>
    </row>
    <row r="193" spans="1:1" x14ac:dyDescent="0.25">
      <c r="A193" s="98"/>
    </row>
    <row r="194" spans="1:1" x14ac:dyDescent="0.25">
      <c r="A194" s="98"/>
    </row>
    <row r="195" spans="1:1" x14ac:dyDescent="0.25">
      <c r="A195" s="98"/>
    </row>
    <row r="196" spans="1:1" x14ac:dyDescent="0.25">
      <c r="A196" s="98"/>
    </row>
    <row r="197" spans="1:1" x14ac:dyDescent="0.25">
      <c r="A197" s="98"/>
    </row>
    <row r="198" spans="1:1" x14ac:dyDescent="0.25">
      <c r="A198" s="98"/>
    </row>
    <row r="199" spans="1:1" x14ac:dyDescent="0.25">
      <c r="A199" s="98"/>
    </row>
    <row r="200" spans="1:1" x14ac:dyDescent="0.25">
      <c r="A200" s="98"/>
    </row>
    <row r="201" spans="1:1" x14ac:dyDescent="0.25">
      <c r="A201" s="98"/>
    </row>
    <row r="202" spans="1:1" x14ac:dyDescent="0.25">
      <c r="A202" s="98"/>
    </row>
    <row r="203" spans="1:1" x14ac:dyDescent="0.25">
      <c r="A203" s="98"/>
    </row>
    <row r="204" spans="1:1" x14ac:dyDescent="0.25">
      <c r="A204" s="98"/>
    </row>
    <row r="205" spans="1:1" x14ac:dyDescent="0.25">
      <c r="A205" s="98"/>
    </row>
    <row r="206" spans="1:1" x14ac:dyDescent="0.25">
      <c r="A206" s="98"/>
    </row>
    <row r="207" spans="1:1" x14ac:dyDescent="0.25">
      <c r="A207" s="98"/>
    </row>
    <row r="208" spans="1:1" x14ac:dyDescent="0.25">
      <c r="A208" s="98"/>
    </row>
  </sheetData>
  <sheetProtection password="CDD2" sheet="1" objects="1" scenarios="1"/>
  <mergeCells count="290">
    <mergeCell ref="B1:I1"/>
    <mergeCell ref="O1:U1"/>
    <mergeCell ref="N2:U2"/>
    <mergeCell ref="N3:U3"/>
    <mergeCell ref="A4:B4"/>
    <mergeCell ref="C4:E4"/>
    <mergeCell ref="N4:O4"/>
    <mergeCell ref="P4:Q4"/>
    <mergeCell ref="A7:I7"/>
    <mergeCell ref="N7:U7"/>
    <mergeCell ref="N8:O8"/>
    <mergeCell ref="P8:Q8"/>
    <mergeCell ref="R8:S8"/>
    <mergeCell ref="T8:U8"/>
    <mergeCell ref="F10:G10"/>
    <mergeCell ref="R10:S10"/>
    <mergeCell ref="A11:B11"/>
    <mergeCell ref="F11:G11"/>
    <mergeCell ref="N11:O11"/>
    <mergeCell ref="P11:Q11"/>
    <mergeCell ref="R11:S11"/>
    <mergeCell ref="A12:B12"/>
    <mergeCell ref="F12:G12"/>
    <mergeCell ref="N12:O12"/>
    <mergeCell ref="P12:Q12"/>
    <mergeCell ref="R12:S12"/>
    <mergeCell ref="A13:B13"/>
    <mergeCell ref="F13:G13"/>
    <mergeCell ref="N13:O13"/>
    <mergeCell ref="P13:Q13"/>
    <mergeCell ref="R13:S13"/>
    <mergeCell ref="A14:B14"/>
    <mergeCell ref="F14:G14"/>
    <mergeCell ref="N14:O14"/>
    <mergeCell ref="P14:Q14"/>
    <mergeCell ref="R14:S14"/>
    <mergeCell ref="A15:B15"/>
    <mergeCell ref="F15:G15"/>
    <mergeCell ref="N15:O15"/>
    <mergeCell ref="P15:Q15"/>
    <mergeCell ref="R15:S15"/>
    <mergeCell ref="A16:B16"/>
    <mergeCell ref="F16:G16"/>
    <mergeCell ref="N16:O16"/>
    <mergeCell ref="P16:Q16"/>
    <mergeCell ref="R16:S16"/>
    <mergeCell ref="A17:B17"/>
    <mergeCell ref="F17:G17"/>
    <mergeCell ref="N17:O17"/>
    <mergeCell ref="P17:Q17"/>
    <mergeCell ref="R17:S17"/>
    <mergeCell ref="A18:B18"/>
    <mergeCell ref="F18:G18"/>
    <mergeCell ref="N18:O18"/>
    <mergeCell ref="P18:Q18"/>
    <mergeCell ref="R18:S18"/>
    <mergeCell ref="A19:B19"/>
    <mergeCell ref="F19:G19"/>
    <mergeCell ref="N19:O19"/>
    <mergeCell ref="P19:Q19"/>
    <mergeCell ref="R19:S19"/>
    <mergeCell ref="A20:B20"/>
    <mergeCell ref="F20:G20"/>
    <mergeCell ref="N20:O20"/>
    <mergeCell ref="P20:Q20"/>
    <mergeCell ref="R20:S20"/>
    <mergeCell ref="A21:B21"/>
    <mergeCell ref="F21:G21"/>
    <mergeCell ref="N21:O21"/>
    <mergeCell ref="P21:Q21"/>
    <mergeCell ref="R21:S21"/>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N34:T34"/>
    <mergeCell ref="A36:B36"/>
    <mergeCell ref="N36:O36"/>
    <mergeCell ref="P36:T36"/>
    <mergeCell ref="A37:B37"/>
    <mergeCell ref="N37:O37"/>
    <mergeCell ref="P37:T37"/>
    <mergeCell ref="F33:H36"/>
    <mergeCell ref="A38:B38"/>
    <mergeCell ref="N38:O38"/>
    <mergeCell ref="P38:T38"/>
    <mergeCell ref="A39:B39"/>
    <mergeCell ref="N39:O39"/>
    <mergeCell ref="P39:T39"/>
    <mergeCell ref="A40:B40"/>
    <mergeCell ref="N40:O40"/>
    <mergeCell ref="P40:T40"/>
    <mergeCell ref="A41:B41"/>
    <mergeCell ref="N41:O41"/>
    <mergeCell ref="P41:T41"/>
    <mergeCell ref="A42:B42"/>
    <mergeCell ref="N42:O42"/>
    <mergeCell ref="P42:T42"/>
    <mergeCell ref="N43:Q43"/>
    <mergeCell ref="S43:T43"/>
    <mergeCell ref="N45:Q45"/>
    <mergeCell ref="S45:T45"/>
    <mergeCell ref="N49:O49"/>
    <mergeCell ref="P49:Q49"/>
    <mergeCell ref="A50:B58"/>
    <mergeCell ref="N50:O58"/>
    <mergeCell ref="P50:Q50"/>
    <mergeCell ref="P51:Q51"/>
    <mergeCell ref="P52:Q52"/>
    <mergeCell ref="P53:Q53"/>
    <mergeCell ref="P54:Q54"/>
    <mergeCell ref="P55:Q55"/>
    <mergeCell ref="P56:Q56"/>
    <mergeCell ref="P57:Q57"/>
    <mergeCell ref="P58:Q58"/>
    <mergeCell ref="A59:B59"/>
    <mergeCell ref="F59:H59"/>
    <mergeCell ref="N59:O59"/>
    <mergeCell ref="P59:Q59"/>
    <mergeCell ref="R59:T59"/>
    <mergeCell ref="A60:I60"/>
    <mergeCell ref="N60:U60"/>
    <mergeCell ref="A61:I61"/>
    <mergeCell ref="N61:U61"/>
    <mergeCell ref="A62:B62"/>
    <mergeCell ref="D62:G62"/>
    <mergeCell ref="N62:O62"/>
    <mergeCell ref="Q62:S62"/>
    <mergeCell ref="T62:U62"/>
    <mergeCell ref="N63:S63"/>
    <mergeCell ref="T63:U63"/>
    <mergeCell ref="A64:I64"/>
    <mergeCell ref="N64:U64"/>
    <mergeCell ref="A65:B65"/>
    <mergeCell ref="D65:G65"/>
    <mergeCell ref="N65:O65"/>
    <mergeCell ref="Q65:S65"/>
    <mergeCell ref="T65:U65"/>
    <mergeCell ref="N66:S66"/>
    <mergeCell ref="T66:U66"/>
    <mergeCell ref="A68:C68"/>
    <mergeCell ref="N68:P68"/>
    <mergeCell ref="A69:C69"/>
    <mergeCell ref="N69:P69"/>
    <mergeCell ref="A70:C70"/>
    <mergeCell ref="A71:C71"/>
    <mergeCell ref="N71:P71"/>
    <mergeCell ref="A72:C72"/>
    <mergeCell ref="N72:P72"/>
    <mergeCell ref="A73:C73"/>
    <mergeCell ref="N73:P73"/>
    <mergeCell ref="F74:H74"/>
    <mergeCell ref="N74:T74"/>
    <mergeCell ref="N75:T75"/>
    <mergeCell ref="A77:C77"/>
    <mergeCell ref="N77:P77"/>
    <mergeCell ref="A78:C78"/>
    <mergeCell ref="N78:P78"/>
    <mergeCell ref="A79:C79"/>
    <mergeCell ref="N79:P79"/>
    <mergeCell ref="A80:C80"/>
    <mergeCell ref="N80:P80"/>
    <mergeCell ref="A81:C81"/>
    <mergeCell ref="N81:P81"/>
    <mergeCell ref="A83:I83"/>
    <mergeCell ref="N83:U83"/>
    <mergeCell ref="C84:D84"/>
    <mergeCell ref="C85:D85"/>
    <mergeCell ref="N85:O85"/>
    <mergeCell ref="P85:Q85"/>
    <mergeCell ref="R85:U85"/>
    <mergeCell ref="C86:D86"/>
    <mergeCell ref="P86:Q86"/>
    <mergeCell ref="C87:D87"/>
    <mergeCell ref="P87:Q87"/>
    <mergeCell ref="C88:D88"/>
    <mergeCell ref="P88:Q88"/>
    <mergeCell ref="C89:D89"/>
    <mergeCell ref="P89:T89"/>
    <mergeCell ref="A90:I90"/>
    <mergeCell ref="N90:U90"/>
    <mergeCell ref="F92:I92"/>
    <mergeCell ref="N92:P92"/>
    <mergeCell ref="Q92:T92"/>
    <mergeCell ref="A95:B95"/>
    <mergeCell ref="N95:O95"/>
    <mergeCell ref="P95:R95"/>
    <mergeCell ref="A96:B96"/>
    <mergeCell ref="N96:O96"/>
    <mergeCell ref="P96:R96"/>
    <mergeCell ref="A99:C99"/>
    <mergeCell ref="F99:I99"/>
    <mergeCell ref="N99:U99"/>
    <mergeCell ref="C100:E100"/>
    <mergeCell ref="F101:G101"/>
    <mergeCell ref="A102:B102"/>
    <mergeCell ref="F102:G102"/>
    <mergeCell ref="N102:O102"/>
    <mergeCell ref="P102:Q102"/>
    <mergeCell ref="R102:S102"/>
    <mergeCell ref="A103:B103"/>
    <mergeCell ref="F103:G103"/>
    <mergeCell ref="N103:O103"/>
    <mergeCell ref="P103:Q103"/>
    <mergeCell ref="R103:S103"/>
    <mergeCell ref="A104:B104"/>
    <mergeCell ref="F104:G104"/>
    <mergeCell ref="N104:O104"/>
    <mergeCell ref="P104:Q104"/>
    <mergeCell ref="R104:S104"/>
    <mergeCell ref="A105:B105"/>
    <mergeCell ref="F105:G105"/>
    <mergeCell ref="N105:O105"/>
    <mergeCell ref="P105:Q105"/>
    <mergeCell ref="R105:S105"/>
    <mergeCell ref="A106:B106"/>
    <mergeCell ref="N106:O106"/>
    <mergeCell ref="A108:C108"/>
    <mergeCell ref="F108:H108"/>
    <mergeCell ref="N108:P108"/>
    <mergeCell ref="Q108:T108"/>
    <mergeCell ref="A109:C109"/>
    <mergeCell ref="E109:H109"/>
    <mergeCell ref="N109:P109"/>
    <mergeCell ref="Q109:T109"/>
    <mergeCell ref="N110:P110"/>
    <mergeCell ref="Q110:T110"/>
    <mergeCell ref="A111:C111"/>
    <mergeCell ref="F111:H111"/>
    <mergeCell ref="N111:T111"/>
    <mergeCell ref="A113:H113"/>
    <mergeCell ref="N113:U113"/>
    <mergeCell ref="A114:G114"/>
    <mergeCell ref="N114:U114"/>
    <mergeCell ref="A115:G115"/>
    <mergeCell ref="A131:I131"/>
    <mergeCell ref="N131:U131"/>
    <mergeCell ref="A132:I132"/>
    <mergeCell ref="A133:I133"/>
    <mergeCell ref="A134:I134"/>
    <mergeCell ref="A135:I135"/>
    <mergeCell ref="A136:I136"/>
    <mergeCell ref="A137:I137"/>
    <mergeCell ref="A138:I138"/>
    <mergeCell ref="A145:I145"/>
    <mergeCell ref="A146:I146"/>
    <mergeCell ref="A147:I147"/>
    <mergeCell ref="A148:I148"/>
    <mergeCell ref="A139:I139"/>
    <mergeCell ref="A140:I140"/>
    <mergeCell ref="A141:I141"/>
    <mergeCell ref="A142:I142"/>
    <mergeCell ref="A143:I143"/>
    <mergeCell ref="A144:I144"/>
  </mergeCells>
  <pageMargins left="0.1" right="0.1" top="0.5" bottom="0.5" header="0" footer="0.1"/>
  <pageSetup scale="70" fitToHeight="3" orientation="portrait" r:id="rId1"/>
  <headerFooter alignWithMargins="0">
    <oddFooter>&amp;R&amp;P of &amp;N</oddFooter>
  </headerFooter>
  <rowBreaks count="1" manualBreakCount="1">
    <brk id="129" max="16383" man="1"/>
  </rowBreaks>
  <colBreaks count="1" manualBreakCount="1">
    <brk id="9" max="1048575" man="1"/>
  </col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8"/>
  <dimension ref="A1:U208"/>
  <sheetViews>
    <sheetView showGridLines="0" zoomScale="90" zoomScaleNormal="90" workbookViewId="0">
      <pane ySplit="1" topLeftCell="A85" activePane="bottomLeft" state="frozen"/>
      <selection activeCell="A111" sqref="A111:C111"/>
      <selection pane="bottomLeft" activeCell="A111" sqref="A111:C111"/>
    </sheetView>
  </sheetViews>
  <sheetFormatPr defaultRowHeight="15.75" x14ac:dyDescent="0.25"/>
  <cols>
    <col min="1" max="1" width="10.28515625" style="91" customWidth="1"/>
    <col min="2" max="2" width="30.28515625" style="4" bestFit="1" customWidth="1"/>
    <col min="3" max="4" width="10.7109375" style="4" customWidth="1"/>
    <col min="5" max="5" width="11.7109375" style="4" customWidth="1"/>
    <col min="6" max="6" width="14" style="4" customWidth="1"/>
    <col min="7" max="7" width="7.42578125" style="4" customWidth="1"/>
    <col min="8" max="8" width="14.5703125" style="4" customWidth="1"/>
    <col min="9" max="9" width="23.7109375" style="4" bestFit="1" customWidth="1"/>
    <col min="10" max="10" width="11" style="4" bestFit="1" customWidth="1"/>
    <col min="11" max="12" width="10.28515625" style="4" bestFit="1" customWidth="1"/>
    <col min="13" max="13" width="9.140625" style="4"/>
    <col min="14" max="14" width="10.28515625" style="91" customWidth="1"/>
    <col min="15" max="15" width="34.28515625" style="4" customWidth="1"/>
    <col min="16" max="16" width="16.42578125" style="4" customWidth="1"/>
    <col min="17" max="17" width="6.7109375" style="4" customWidth="1"/>
    <col min="18" max="18" width="14.5703125" style="4" customWidth="1"/>
    <col min="19" max="19" width="8" style="4" customWidth="1"/>
    <col min="20" max="20" width="15.42578125" style="4" customWidth="1"/>
    <col min="21" max="21" width="21.42578125" style="4" customWidth="1"/>
    <col min="22" max="16384" width="9.140625" style="4"/>
  </cols>
  <sheetData>
    <row r="1" spans="1:21" ht="16.5" thickBot="1" x14ac:dyDescent="0.3">
      <c r="A1" s="107">
        <v>50</v>
      </c>
      <c r="B1" s="554" t="s">
        <v>17</v>
      </c>
      <c r="C1" s="555"/>
      <c r="D1" s="555"/>
      <c r="E1" s="556"/>
      <c r="F1" s="556"/>
      <c r="G1" s="556"/>
      <c r="H1" s="556"/>
      <c r="I1" s="556"/>
      <c r="J1" s="325"/>
      <c r="K1" s="325"/>
      <c r="L1" s="325"/>
      <c r="N1" s="107">
        <f>A1</f>
        <v>50</v>
      </c>
      <c r="O1" s="557" t="s">
        <v>17</v>
      </c>
      <c r="P1" s="558"/>
      <c r="Q1" s="559"/>
      <c r="R1" s="559"/>
      <c r="S1" s="559"/>
      <c r="T1" s="559"/>
      <c r="U1" s="559"/>
    </row>
    <row r="2" spans="1:21" ht="21" x14ac:dyDescent="0.35">
      <c r="A2" s="1" t="s">
        <v>210</v>
      </c>
      <c r="B2" s="2"/>
      <c r="C2" s="2"/>
      <c r="D2" s="2"/>
      <c r="E2" s="2"/>
      <c r="F2" s="2"/>
      <c r="G2" s="2"/>
      <c r="H2" s="2"/>
      <c r="I2" s="2"/>
      <c r="N2" s="560" t="s">
        <v>23</v>
      </c>
      <c r="O2" s="560"/>
      <c r="P2" s="560"/>
      <c r="Q2" s="560"/>
      <c r="R2" s="560"/>
      <c r="S2" s="560"/>
      <c r="T2" s="560"/>
      <c r="U2" s="560"/>
    </row>
    <row r="3" spans="1:21" x14ac:dyDescent="0.25">
      <c r="A3" s="106" t="str">
        <f>'0054'!A3</f>
        <v>Based on the 2015-16 FEFP 2nd Calculation</v>
      </c>
      <c r="N3" s="561" t="str">
        <f>A3</f>
        <v>Based on the 2015-16 FEFP 2nd Calculation</v>
      </c>
      <c r="O3" s="561"/>
      <c r="P3" s="561"/>
      <c r="Q3" s="561"/>
      <c r="R3" s="561"/>
      <c r="S3" s="561"/>
      <c r="T3" s="561"/>
      <c r="U3" s="561"/>
    </row>
    <row r="4" spans="1:21" x14ac:dyDescent="0.25">
      <c r="A4" s="562" t="s">
        <v>0</v>
      </c>
      <c r="B4" s="562"/>
      <c r="C4" s="563" t="s">
        <v>9</v>
      </c>
      <c r="D4" s="563"/>
      <c r="E4" s="563"/>
      <c r="F4" s="5"/>
      <c r="G4" s="5"/>
      <c r="H4" s="5"/>
      <c r="I4" s="5"/>
      <c r="N4" s="549" t="s">
        <v>0</v>
      </c>
      <c r="O4" s="549"/>
      <c r="P4" s="564" t="str">
        <f>C4</f>
        <v>Palm Beach</v>
      </c>
      <c r="Q4" s="564"/>
      <c r="R4" s="6"/>
      <c r="S4" s="6"/>
      <c r="T4" s="6"/>
      <c r="U4" s="6"/>
    </row>
    <row r="5" spans="1:21" ht="12" customHeight="1" thickBot="1" x14ac:dyDescent="0.3">
      <c r="A5" s="371"/>
      <c r="B5" s="371"/>
      <c r="C5" s="353"/>
      <c r="D5" s="353"/>
      <c r="E5" s="353"/>
      <c r="F5" s="354"/>
      <c r="G5" s="354"/>
      <c r="H5" s="354"/>
      <c r="I5" s="354"/>
      <c r="N5" s="111"/>
      <c r="O5" s="111"/>
      <c r="P5" s="7"/>
      <c r="Q5" s="7"/>
      <c r="R5" s="6"/>
      <c r="S5" s="6"/>
      <c r="T5" s="6"/>
      <c r="U5" s="6"/>
    </row>
    <row r="6" spans="1:21" ht="12" customHeight="1" x14ac:dyDescent="0.25">
      <c r="A6" s="368"/>
      <c r="B6" s="368"/>
      <c r="C6" s="365"/>
      <c r="D6" s="365"/>
      <c r="E6" s="365"/>
      <c r="F6" s="5"/>
      <c r="G6" s="5"/>
      <c r="H6" s="5"/>
      <c r="I6" s="5"/>
      <c r="N6" s="366"/>
      <c r="O6" s="366"/>
      <c r="P6" s="367"/>
      <c r="Q6" s="367"/>
      <c r="R6" s="6"/>
      <c r="S6" s="6"/>
      <c r="T6" s="6"/>
      <c r="U6" s="6"/>
    </row>
    <row r="7" spans="1:21" x14ac:dyDescent="0.25">
      <c r="A7" s="548" t="s">
        <v>102</v>
      </c>
      <c r="B7" s="548"/>
      <c r="C7" s="548"/>
      <c r="D7" s="548"/>
      <c r="E7" s="548"/>
      <c r="F7" s="548"/>
      <c r="G7" s="548"/>
      <c r="H7" s="548"/>
      <c r="I7" s="548"/>
      <c r="N7" s="549" t="s">
        <v>102</v>
      </c>
      <c r="O7" s="549"/>
      <c r="P7" s="549"/>
      <c r="Q7" s="549"/>
      <c r="R7" s="549"/>
      <c r="S7" s="549"/>
      <c r="T7" s="549"/>
      <c r="U7" s="549"/>
    </row>
    <row r="8" spans="1:21" x14ac:dyDescent="0.25">
      <c r="A8" s="112"/>
      <c r="B8" s="113" t="s">
        <v>161</v>
      </c>
      <c r="C8" s="321">
        <f>'0054'!C8</f>
        <v>4154.45</v>
      </c>
      <c r="D8" s="115"/>
      <c r="E8" s="116"/>
      <c r="F8" s="112"/>
      <c r="G8" s="113" t="s">
        <v>160</v>
      </c>
      <c r="H8" s="324">
        <f>'0054'!H8</f>
        <v>1.0319</v>
      </c>
      <c r="I8" s="99"/>
      <c r="N8" s="550" t="s">
        <v>10</v>
      </c>
      <c r="O8" s="550"/>
      <c r="P8" s="551">
        <v>4154.45</v>
      </c>
      <c r="Q8" s="551"/>
      <c r="R8" s="552" t="s">
        <v>11</v>
      </c>
      <c r="S8" s="552"/>
      <c r="T8" s="553">
        <f>H8</f>
        <v>1.0319</v>
      </c>
      <c r="U8" s="553"/>
    </row>
    <row r="9" spans="1:21" x14ac:dyDescent="0.25">
      <c r="A9" s="8"/>
      <c r="B9" s="8"/>
      <c r="C9" s="9"/>
      <c r="D9" s="9"/>
      <c r="E9" s="9"/>
      <c r="F9" s="10"/>
      <c r="G9" s="10"/>
      <c r="H9" s="11"/>
      <c r="I9" s="12" t="s">
        <v>78</v>
      </c>
      <c r="N9" s="13"/>
      <c r="O9" s="13"/>
      <c r="P9" s="14"/>
      <c r="Q9" s="14"/>
      <c r="R9" s="15"/>
      <c r="S9" s="15"/>
      <c r="T9" s="16"/>
      <c r="U9" s="17" t="s">
        <v>78</v>
      </c>
    </row>
    <row r="10" spans="1:21" x14ac:dyDescent="0.25">
      <c r="A10" s="8"/>
      <c r="B10" s="8"/>
      <c r="C10" s="117" t="s">
        <v>162</v>
      </c>
      <c r="D10" s="117" t="s">
        <v>163</v>
      </c>
      <c r="E10" s="118" t="s">
        <v>8</v>
      </c>
      <c r="F10" s="543" t="s">
        <v>1</v>
      </c>
      <c r="G10" s="543"/>
      <c r="H10" s="11" t="s">
        <v>77</v>
      </c>
      <c r="I10" s="12" t="s">
        <v>37</v>
      </c>
      <c r="N10" s="13"/>
      <c r="O10" s="13"/>
      <c r="P10" s="14"/>
      <c r="Q10" s="14"/>
      <c r="R10" s="544" t="s">
        <v>1</v>
      </c>
      <c r="S10" s="544"/>
      <c r="T10" s="16" t="s">
        <v>77</v>
      </c>
      <c r="U10" s="17" t="s">
        <v>37</v>
      </c>
    </row>
    <row r="11" spans="1:21" x14ac:dyDescent="0.25">
      <c r="A11" s="524" t="s">
        <v>1</v>
      </c>
      <c r="B11" s="524"/>
      <c r="C11" s="119" t="s">
        <v>2</v>
      </c>
      <c r="D11" s="119" t="s">
        <v>2</v>
      </c>
      <c r="E11" s="119" t="s">
        <v>2</v>
      </c>
      <c r="F11" s="545" t="s">
        <v>80</v>
      </c>
      <c r="G11" s="545"/>
      <c r="H11" s="18" t="s">
        <v>76</v>
      </c>
      <c r="I11" s="19" t="s">
        <v>79</v>
      </c>
      <c r="N11" s="525" t="s">
        <v>1</v>
      </c>
      <c r="O11" s="525"/>
      <c r="P11" s="546" t="s">
        <v>24</v>
      </c>
      <c r="Q11" s="546"/>
      <c r="R11" s="547" t="s">
        <v>80</v>
      </c>
      <c r="S11" s="547"/>
      <c r="T11" s="20" t="s">
        <v>76</v>
      </c>
      <c r="U11" s="21" t="s">
        <v>79</v>
      </c>
    </row>
    <row r="12" spans="1:21" x14ac:dyDescent="0.25">
      <c r="A12" s="536" t="s">
        <v>50</v>
      </c>
      <c r="B12" s="536"/>
      <c r="C12" s="120"/>
      <c r="D12" s="120"/>
      <c r="E12" s="121" t="s">
        <v>51</v>
      </c>
      <c r="F12" s="537" t="s">
        <v>52</v>
      </c>
      <c r="G12" s="537"/>
      <c r="H12" s="22" t="s">
        <v>53</v>
      </c>
      <c r="I12" s="23" t="s">
        <v>54</v>
      </c>
      <c r="N12" s="538" t="s">
        <v>50</v>
      </c>
      <c r="O12" s="538"/>
      <c r="P12" s="539" t="s">
        <v>51</v>
      </c>
      <c r="Q12" s="539"/>
      <c r="R12" s="540" t="s">
        <v>52</v>
      </c>
      <c r="S12" s="540"/>
      <c r="T12" s="24" t="s">
        <v>53</v>
      </c>
      <c r="U12" s="25" t="s">
        <v>54</v>
      </c>
    </row>
    <row r="13" spans="1:21" x14ac:dyDescent="0.25">
      <c r="A13" s="527" t="s">
        <v>29</v>
      </c>
      <c r="B13" s="527"/>
      <c r="C13" s="204">
        <v>173.1</v>
      </c>
      <c r="D13" s="204">
        <v>170.09</v>
      </c>
      <c r="E13" s="276">
        <f>IF(D$29=0,C13*2,C13+D13)</f>
        <v>343.19</v>
      </c>
      <c r="F13" s="541">
        <f>'0054'!F13:G13</f>
        <v>1.115</v>
      </c>
      <c r="G13" s="541"/>
      <c r="H13" s="208">
        <f>ROUND(E13*F13,4)</f>
        <v>382.65690000000001</v>
      </c>
      <c r="I13" s="150">
        <f t="shared" ref="I13:I28" si="0">ROUND(ROUND(H13*$C$8,4)*($H$8),2)</f>
        <v>1640441.31</v>
      </c>
      <c r="N13" s="528" t="s">
        <v>29</v>
      </c>
      <c r="O13" s="528"/>
      <c r="P13" s="530">
        <f t="shared" ref="P13:P28" si="1">IF($H$115=1,E13,0)</f>
        <v>0</v>
      </c>
      <c r="Q13" s="530"/>
      <c r="R13" s="542">
        <v>1</v>
      </c>
      <c r="S13" s="542"/>
      <c r="T13" s="124">
        <f>ROUND(P13*R13,4)</f>
        <v>0</v>
      </c>
      <c r="U13" s="125">
        <f t="shared" ref="U13:U28" si="2">ROUND(ROUND(T13*$C$8,4)*($H$8),0)</f>
        <v>0</v>
      </c>
    </row>
    <row r="14" spans="1:21" x14ac:dyDescent="0.25">
      <c r="A14" s="458" t="s">
        <v>30</v>
      </c>
      <c r="B14" s="458"/>
      <c r="C14" s="206">
        <v>33.53</v>
      </c>
      <c r="D14" s="206">
        <v>36.909999999999997</v>
      </c>
      <c r="E14" s="159">
        <f t="shared" ref="E14:E28" si="3">IF(D$29=0,C14*2,C14+D14)</f>
        <v>70.44</v>
      </c>
      <c r="F14" s="448">
        <f>'0054'!F14:G14</f>
        <v>1.115</v>
      </c>
      <c r="G14" s="448"/>
      <c r="H14" s="105">
        <f t="shared" ref="H14:H28" si="4">ROUND(E14*F14,4)</f>
        <v>78.540599999999998</v>
      </c>
      <c r="I14" s="130">
        <f t="shared" si="0"/>
        <v>336701.74</v>
      </c>
      <c r="J14" s="85" t="str">
        <f>IF(ROUND(E14,2)=ROUND(SUM(E50:E52),2)," ","CHECK PK-3 LINES BELOW")</f>
        <v xml:space="preserve"> </v>
      </c>
      <c r="N14" s="461" t="s">
        <v>30</v>
      </c>
      <c r="O14" s="461"/>
      <c r="P14" s="530">
        <f t="shared" si="1"/>
        <v>0</v>
      </c>
      <c r="Q14" s="530"/>
      <c r="R14" s="535">
        <v>1</v>
      </c>
      <c r="S14" s="535"/>
      <c r="T14" s="124">
        <f t="shared" ref="T14:T28" si="5">ROUND(P14*R14,4)</f>
        <v>0</v>
      </c>
      <c r="U14" s="125">
        <f t="shared" si="2"/>
        <v>0</v>
      </c>
    </row>
    <row r="15" spans="1:21" x14ac:dyDescent="0.25">
      <c r="A15" s="458" t="s">
        <v>31</v>
      </c>
      <c r="B15" s="458"/>
      <c r="C15" s="206">
        <v>226.93</v>
      </c>
      <c r="D15" s="206">
        <v>228.25</v>
      </c>
      <c r="E15" s="159">
        <f t="shared" si="3"/>
        <v>455.18</v>
      </c>
      <c r="F15" s="448">
        <f>'0054'!F15:G15</f>
        <v>1</v>
      </c>
      <c r="G15" s="448"/>
      <c r="H15" s="105">
        <f t="shared" si="4"/>
        <v>455.18</v>
      </c>
      <c r="I15" s="130">
        <f t="shared" si="0"/>
        <v>1951346.17</v>
      </c>
      <c r="N15" s="461" t="s">
        <v>31</v>
      </c>
      <c r="O15" s="461"/>
      <c r="P15" s="530">
        <f t="shared" si="1"/>
        <v>0</v>
      </c>
      <c r="Q15" s="530"/>
      <c r="R15" s="535">
        <v>1</v>
      </c>
      <c r="S15" s="535"/>
      <c r="T15" s="124">
        <f t="shared" si="5"/>
        <v>0</v>
      </c>
      <c r="U15" s="125">
        <f t="shared" si="2"/>
        <v>0</v>
      </c>
    </row>
    <row r="16" spans="1:21" x14ac:dyDescent="0.25">
      <c r="A16" s="458" t="s">
        <v>32</v>
      </c>
      <c r="B16" s="458"/>
      <c r="C16" s="206">
        <v>58.24</v>
      </c>
      <c r="D16" s="206">
        <v>56.75</v>
      </c>
      <c r="E16" s="159">
        <f t="shared" si="3"/>
        <v>114.99000000000001</v>
      </c>
      <c r="F16" s="448">
        <f>'0054'!F16:G16</f>
        <v>1</v>
      </c>
      <c r="G16" s="448"/>
      <c r="H16" s="105">
        <f t="shared" si="4"/>
        <v>114.99</v>
      </c>
      <c r="I16" s="130">
        <f t="shared" si="0"/>
        <v>492959.48</v>
      </c>
      <c r="J16" s="85" t="str">
        <f>IF(ROUND(E16,2)=ROUND(SUM(E53:E55),2)," ","CHECK 4-8 LINES BELOW")</f>
        <v xml:space="preserve"> </v>
      </c>
      <c r="N16" s="461" t="s">
        <v>32</v>
      </c>
      <c r="O16" s="461"/>
      <c r="P16" s="530">
        <f t="shared" si="1"/>
        <v>0</v>
      </c>
      <c r="Q16" s="530"/>
      <c r="R16" s="535">
        <v>1</v>
      </c>
      <c r="S16" s="535"/>
      <c r="T16" s="124">
        <f t="shared" si="5"/>
        <v>0</v>
      </c>
      <c r="U16" s="125">
        <f t="shared" si="2"/>
        <v>0</v>
      </c>
    </row>
    <row r="17" spans="1:21" x14ac:dyDescent="0.25">
      <c r="A17" s="458" t="s">
        <v>33</v>
      </c>
      <c r="B17" s="458"/>
      <c r="C17" s="206">
        <v>0</v>
      </c>
      <c r="D17" s="206">
        <v>0</v>
      </c>
      <c r="E17" s="159">
        <f t="shared" si="3"/>
        <v>0</v>
      </c>
      <c r="F17" s="448">
        <f>'0054'!F17:G17</f>
        <v>1.0049999999999999</v>
      </c>
      <c r="G17" s="448"/>
      <c r="H17" s="105">
        <f t="shared" si="4"/>
        <v>0</v>
      </c>
      <c r="I17" s="130">
        <f t="shared" si="0"/>
        <v>0</v>
      </c>
      <c r="N17" s="461" t="s">
        <v>33</v>
      </c>
      <c r="O17" s="461"/>
      <c r="P17" s="530">
        <f t="shared" si="1"/>
        <v>0</v>
      </c>
      <c r="Q17" s="530"/>
      <c r="R17" s="535">
        <v>1</v>
      </c>
      <c r="S17" s="535"/>
      <c r="T17" s="124">
        <f t="shared" si="5"/>
        <v>0</v>
      </c>
      <c r="U17" s="125">
        <f t="shared" si="2"/>
        <v>0</v>
      </c>
    </row>
    <row r="18" spans="1:21" x14ac:dyDescent="0.25">
      <c r="A18" s="458" t="s">
        <v>34</v>
      </c>
      <c r="B18" s="458"/>
      <c r="C18" s="206">
        <v>0</v>
      </c>
      <c r="D18" s="206">
        <v>0</v>
      </c>
      <c r="E18" s="159">
        <f t="shared" si="3"/>
        <v>0</v>
      </c>
      <c r="F18" s="448">
        <f>'0054'!F18:G18</f>
        <v>1.0049999999999999</v>
      </c>
      <c r="G18" s="448"/>
      <c r="H18" s="105">
        <f t="shared" si="4"/>
        <v>0</v>
      </c>
      <c r="I18" s="130">
        <f t="shared" si="0"/>
        <v>0</v>
      </c>
      <c r="J18" s="85" t="str">
        <f>IF(ROUND(E18,2)=ROUND(SUM(E56:E58),2)," ","CHECK 4-8 LINES BELOW")</f>
        <v xml:space="preserve"> </v>
      </c>
      <c r="N18" s="461" t="s">
        <v>34</v>
      </c>
      <c r="O18" s="461"/>
      <c r="P18" s="530">
        <f t="shared" si="1"/>
        <v>0</v>
      </c>
      <c r="Q18" s="530"/>
      <c r="R18" s="535">
        <v>1</v>
      </c>
      <c r="S18" s="535"/>
      <c r="T18" s="124">
        <f t="shared" si="5"/>
        <v>0</v>
      </c>
      <c r="U18" s="127">
        <f t="shared" si="2"/>
        <v>0</v>
      </c>
    </row>
    <row r="19" spans="1:21" x14ac:dyDescent="0.25">
      <c r="A19" s="458" t="s">
        <v>146</v>
      </c>
      <c r="B19" s="458"/>
      <c r="C19" s="206">
        <v>0</v>
      </c>
      <c r="D19" s="206">
        <v>0</v>
      </c>
      <c r="E19" s="159">
        <f t="shared" si="3"/>
        <v>0</v>
      </c>
      <c r="F19" s="448">
        <f>'0054'!F19:G19</f>
        <v>3.613</v>
      </c>
      <c r="G19" s="448"/>
      <c r="H19" s="105">
        <f t="shared" si="4"/>
        <v>0</v>
      </c>
      <c r="I19" s="130">
        <f t="shared" si="0"/>
        <v>0</v>
      </c>
      <c r="N19" s="461" t="s">
        <v>146</v>
      </c>
      <c r="O19" s="461"/>
      <c r="P19" s="530">
        <f t="shared" si="1"/>
        <v>0</v>
      </c>
      <c r="Q19" s="530"/>
      <c r="R19" s="535">
        <v>1</v>
      </c>
      <c r="S19" s="535"/>
      <c r="T19" s="124">
        <f t="shared" si="5"/>
        <v>0</v>
      </c>
      <c r="U19" s="125">
        <f t="shared" si="2"/>
        <v>0</v>
      </c>
    </row>
    <row r="20" spans="1:21" x14ac:dyDescent="0.25">
      <c r="A20" s="458" t="s">
        <v>147</v>
      </c>
      <c r="B20" s="458"/>
      <c r="C20" s="206">
        <v>0</v>
      </c>
      <c r="D20" s="206">
        <v>0</v>
      </c>
      <c r="E20" s="159">
        <f t="shared" si="3"/>
        <v>0</v>
      </c>
      <c r="F20" s="448">
        <f>'0054'!F20:G20</f>
        <v>3.613</v>
      </c>
      <c r="G20" s="448"/>
      <c r="H20" s="105">
        <f t="shared" si="4"/>
        <v>0</v>
      </c>
      <c r="I20" s="130">
        <f t="shared" si="0"/>
        <v>0</v>
      </c>
      <c r="N20" s="461" t="s">
        <v>147</v>
      </c>
      <c r="O20" s="461"/>
      <c r="P20" s="530">
        <f t="shared" si="1"/>
        <v>0</v>
      </c>
      <c r="Q20" s="530"/>
      <c r="R20" s="535">
        <v>1</v>
      </c>
      <c r="S20" s="535"/>
      <c r="T20" s="124">
        <f t="shared" si="5"/>
        <v>0</v>
      </c>
      <c r="U20" s="125">
        <f t="shared" si="2"/>
        <v>0</v>
      </c>
    </row>
    <row r="21" spans="1:21" x14ac:dyDescent="0.25">
      <c r="A21" s="458" t="s">
        <v>148</v>
      </c>
      <c r="B21" s="458"/>
      <c r="C21" s="206">
        <v>0</v>
      </c>
      <c r="D21" s="206">
        <v>0</v>
      </c>
      <c r="E21" s="159">
        <f t="shared" si="3"/>
        <v>0</v>
      </c>
      <c r="F21" s="448">
        <f>'0054'!F21:G21</f>
        <v>3.613</v>
      </c>
      <c r="G21" s="448"/>
      <c r="H21" s="105">
        <f t="shared" si="4"/>
        <v>0</v>
      </c>
      <c r="I21" s="130">
        <f t="shared" si="0"/>
        <v>0</v>
      </c>
      <c r="N21" s="461" t="s">
        <v>148</v>
      </c>
      <c r="O21" s="461"/>
      <c r="P21" s="530">
        <f t="shared" si="1"/>
        <v>0</v>
      </c>
      <c r="Q21" s="530"/>
      <c r="R21" s="535">
        <v>1</v>
      </c>
      <c r="S21" s="535"/>
      <c r="T21" s="124">
        <f t="shared" si="5"/>
        <v>0</v>
      </c>
      <c r="U21" s="125">
        <f t="shared" si="2"/>
        <v>0</v>
      </c>
    </row>
    <row r="22" spans="1:21" x14ac:dyDescent="0.25">
      <c r="A22" s="458" t="s">
        <v>149</v>
      </c>
      <c r="B22" s="458"/>
      <c r="C22" s="206">
        <v>0</v>
      </c>
      <c r="D22" s="206">
        <v>0</v>
      </c>
      <c r="E22" s="159">
        <f t="shared" si="3"/>
        <v>0</v>
      </c>
      <c r="F22" s="448">
        <f>'0054'!F22:G22</f>
        <v>5.258</v>
      </c>
      <c r="G22" s="448"/>
      <c r="H22" s="105">
        <f t="shared" si="4"/>
        <v>0</v>
      </c>
      <c r="I22" s="130">
        <f t="shared" si="0"/>
        <v>0</v>
      </c>
      <c r="N22" s="461" t="s">
        <v>149</v>
      </c>
      <c r="O22" s="461"/>
      <c r="P22" s="530">
        <f t="shared" si="1"/>
        <v>0</v>
      </c>
      <c r="Q22" s="530"/>
      <c r="R22" s="535">
        <v>1</v>
      </c>
      <c r="S22" s="535"/>
      <c r="T22" s="124">
        <f t="shared" si="5"/>
        <v>0</v>
      </c>
      <c r="U22" s="125">
        <f t="shared" si="2"/>
        <v>0</v>
      </c>
    </row>
    <row r="23" spans="1:21" x14ac:dyDescent="0.25">
      <c r="A23" s="458" t="s">
        <v>150</v>
      </c>
      <c r="B23" s="458"/>
      <c r="C23" s="206">
        <v>0</v>
      </c>
      <c r="D23" s="206">
        <v>0</v>
      </c>
      <c r="E23" s="159">
        <f t="shared" si="3"/>
        <v>0</v>
      </c>
      <c r="F23" s="448">
        <f>'0054'!F23:G23</f>
        <v>5.258</v>
      </c>
      <c r="G23" s="448"/>
      <c r="H23" s="105">
        <f t="shared" si="4"/>
        <v>0</v>
      </c>
      <c r="I23" s="130">
        <f t="shared" si="0"/>
        <v>0</v>
      </c>
      <c r="N23" s="461" t="s">
        <v>150</v>
      </c>
      <c r="O23" s="461"/>
      <c r="P23" s="530">
        <f t="shared" si="1"/>
        <v>0</v>
      </c>
      <c r="Q23" s="530"/>
      <c r="R23" s="535">
        <v>1</v>
      </c>
      <c r="S23" s="535"/>
      <c r="T23" s="124">
        <f t="shared" si="5"/>
        <v>0</v>
      </c>
      <c r="U23" s="125">
        <f t="shared" si="2"/>
        <v>0</v>
      </c>
    </row>
    <row r="24" spans="1:21" x14ac:dyDescent="0.25">
      <c r="A24" s="458" t="s">
        <v>151</v>
      </c>
      <c r="B24" s="458"/>
      <c r="C24" s="206">
        <v>0</v>
      </c>
      <c r="D24" s="206">
        <v>0</v>
      </c>
      <c r="E24" s="159">
        <f t="shared" si="3"/>
        <v>0</v>
      </c>
      <c r="F24" s="448">
        <f>'0054'!F24:G24</f>
        <v>5.258</v>
      </c>
      <c r="G24" s="448"/>
      <c r="H24" s="105">
        <f t="shared" si="4"/>
        <v>0</v>
      </c>
      <c r="I24" s="130">
        <f t="shared" si="0"/>
        <v>0</v>
      </c>
      <c r="N24" s="461" t="s">
        <v>151</v>
      </c>
      <c r="O24" s="461"/>
      <c r="P24" s="530">
        <f t="shared" si="1"/>
        <v>0</v>
      </c>
      <c r="Q24" s="530"/>
      <c r="R24" s="535">
        <v>1</v>
      </c>
      <c r="S24" s="535"/>
      <c r="T24" s="124">
        <f t="shared" si="5"/>
        <v>0</v>
      </c>
      <c r="U24" s="125">
        <f t="shared" si="2"/>
        <v>0</v>
      </c>
    </row>
    <row r="25" spans="1:21" x14ac:dyDescent="0.25">
      <c r="A25" s="458" t="s">
        <v>152</v>
      </c>
      <c r="B25" s="458"/>
      <c r="C25" s="206">
        <v>8.1999999999999993</v>
      </c>
      <c r="D25" s="206">
        <v>7.79</v>
      </c>
      <c r="E25" s="159">
        <f t="shared" si="3"/>
        <v>15.989999999999998</v>
      </c>
      <c r="F25" s="448">
        <f>'0054'!F25:G25</f>
        <v>1.18</v>
      </c>
      <c r="G25" s="448"/>
      <c r="H25" s="105">
        <f t="shared" si="4"/>
        <v>18.868200000000002</v>
      </c>
      <c r="I25" s="130">
        <f t="shared" si="0"/>
        <v>80887.539999999994</v>
      </c>
      <c r="N25" s="461" t="s">
        <v>152</v>
      </c>
      <c r="O25" s="461"/>
      <c r="P25" s="530">
        <f t="shared" si="1"/>
        <v>0</v>
      </c>
      <c r="Q25" s="530"/>
      <c r="R25" s="535">
        <v>1</v>
      </c>
      <c r="S25" s="535"/>
      <c r="T25" s="124">
        <f t="shared" si="5"/>
        <v>0</v>
      </c>
      <c r="U25" s="125">
        <f t="shared" si="2"/>
        <v>0</v>
      </c>
    </row>
    <row r="26" spans="1:21" x14ac:dyDescent="0.25">
      <c r="A26" s="458" t="s">
        <v>153</v>
      </c>
      <c r="B26" s="458"/>
      <c r="C26" s="206">
        <v>2.2400000000000002</v>
      </c>
      <c r="D26" s="206">
        <v>0.97</v>
      </c>
      <c r="E26" s="159">
        <f t="shared" si="3"/>
        <v>3.21</v>
      </c>
      <c r="F26" s="448">
        <f>'0054'!F26:G26</f>
        <v>1.18</v>
      </c>
      <c r="G26" s="448"/>
      <c r="H26" s="105">
        <f t="shared" si="4"/>
        <v>3.7877999999999998</v>
      </c>
      <c r="I26" s="130">
        <f t="shared" si="0"/>
        <v>16238.21</v>
      </c>
      <c r="N26" s="461" t="s">
        <v>153</v>
      </c>
      <c r="O26" s="461"/>
      <c r="P26" s="530">
        <f t="shared" si="1"/>
        <v>0</v>
      </c>
      <c r="Q26" s="530"/>
      <c r="R26" s="535">
        <v>1</v>
      </c>
      <c r="S26" s="535"/>
      <c r="T26" s="124">
        <f t="shared" si="5"/>
        <v>0</v>
      </c>
      <c r="U26" s="125">
        <f t="shared" si="2"/>
        <v>0</v>
      </c>
    </row>
    <row r="27" spans="1:21" x14ac:dyDescent="0.25">
      <c r="A27" s="458" t="s">
        <v>154</v>
      </c>
      <c r="B27" s="458"/>
      <c r="C27" s="206">
        <v>0</v>
      </c>
      <c r="D27" s="206">
        <v>0</v>
      </c>
      <c r="E27" s="159">
        <f t="shared" si="3"/>
        <v>0</v>
      </c>
      <c r="F27" s="448">
        <f>'0054'!F27:G27</f>
        <v>1.18</v>
      </c>
      <c r="G27" s="448"/>
      <c r="H27" s="105">
        <f t="shared" si="4"/>
        <v>0</v>
      </c>
      <c r="I27" s="130">
        <f t="shared" si="0"/>
        <v>0</v>
      </c>
      <c r="N27" s="461" t="s">
        <v>154</v>
      </c>
      <c r="O27" s="461"/>
      <c r="P27" s="530">
        <f t="shared" si="1"/>
        <v>0</v>
      </c>
      <c r="Q27" s="530"/>
      <c r="R27" s="535">
        <v>1</v>
      </c>
      <c r="S27" s="535"/>
      <c r="T27" s="124">
        <f t="shared" si="5"/>
        <v>0</v>
      </c>
      <c r="U27" s="125">
        <f t="shared" si="2"/>
        <v>0</v>
      </c>
    </row>
    <row r="28" spans="1:21" x14ac:dyDescent="0.25">
      <c r="A28" s="575" t="s">
        <v>155</v>
      </c>
      <c r="B28" s="575"/>
      <c r="C28" s="147">
        <v>0</v>
      </c>
      <c r="D28" s="147">
        <v>0</v>
      </c>
      <c r="E28" s="220">
        <f t="shared" si="3"/>
        <v>0</v>
      </c>
      <c r="F28" s="529">
        <f>'0054'!F28:G28</f>
        <v>1.0049999999999999</v>
      </c>
      <c r="G28" s="529"/>
      <c r="H28" s="122">
        <f t="shared" si="4"/>
        <v>0</v>
      </c>
      <c r="I28" s="123">
        <f t="shared" si="0"/>
        <v>0</v>
      </c>
      <c r="N28" s="469" t="s">
        <v>155</v>
      </c>
      <c r="O28" s="469"/>
      <c r="P28" s="530">
        <f t="shared" si="1"/>
        <v>0</v>
      </c>
      <c r="Q28" s="530"/>
      <c r="R28" s="531">
        <v>1</v>
      </c>
      <c r="S28" s="531"/>
      <c r="T28" s="124">
        <f t="shared" si="5"/>
        <v>0</v>
      </c>
      <c r="U28" s="125">
        <f t="shared" si="2"/>
        <v>0</v>
      </c>
    </row>
    <row r="29" spans="1:21" x14ac:dyDescent="0.25">
      <c r="A29" s="573" t="s">
        <v>5</v>
      </c>
      <c r="B29" s="573"/>
      <c r="C29" s="123">
        <f>SUM(C13:C28)</f>
        <v>502.24</v>
      </c>
      <c r="D29" s="123">
        <f>SUM(D13:D28)</f>
        <v>500.76000000000005</v>
      </c>
      <c r="E29" s="123">
        <f>SUM(E13:E28)</f>
        <v>1003</v>
      </c>
      <c r="F29" s="574"/>
      <c r="G29" s="574"/>
      <c r="H29" s="128">
        <f>SUM(H13:H28)</f>
        <v>1054.0235000000002</v>
      </c>
      <c r="I29" s="123">
        <f>SUM(I13:I28)</f>
        <v>4518574.4499999993</v>
      </c>
      <c r="N29" s="533" t="s">
        <v>5</v>
      </c>
      <c r="O29" s="533"/>
      <c r="P29" s="534">
        <f>SUM(P13:P28)</f>
        <v>0</v>
      </c>
      <c r="Q29" s="534"/>
      <c r="R29" s="521"/>
      <c r="S29" s="521"/>
      <c r="T29" s="129">
        <f>SUM(T13:T28)</f>
        <v>0</v>
      </c>
      <c r="U29" s="125">
        <f>SUM(U13:U28)</f>
        <v>0</v>
      </c>
    </row>
    <row r="30" spans="1:21" x14ac:dyDescent="0.25">
      <c r="A30" s="28"/>
      <c r="B30" s="28"/>
      <c r="C30" s="130"/>
      <c r="D30" s="130"/>
      <c r="E30" s="130"/>
      <c r="F30" s="29"/>
      <c r="G30" s="29"/>
      <c r="H30" s="105"/>
      <c r="I30" s="130"/>
      <c r="N30" s="35"/>
      <c r="O30" s="35"/>
      <c r="P30" s="31"/>
      <c r="Q30" s="31"/>
      <c r="R30" s="32"/>
      <c r="S30" s="32"/>
      <c r="T30" s="131"/>
      <c r="U30" s="132"/>
    </row>
    <row r="31" spans="1:21" x14ac:dyDescent="0.25">
      <c r="A31" s="209" t="s">
        <v>126</v>
      </c>
      <c r="B31" s="28"/>
      <c r="C31" s="130"/>
      <c r="D31" s="130"/>
      <c r="E31" s="130"/>
      <c r="F31" s="29"/>
      <c r="G31" s="29"/>
      <c r="H31" s="105"/>
      <c r="I31" s="130"/>
      <c r="N31" s="35"/>
      <c r="O31" s="35"/>
      <c r="P31" s="31"/>
      <c r="Q31" s="31"/>
      <c r="R31" s="32"/>
      <c r="S31" s="32"/>
      <c r="T31" s="131"/>
      <c r="U31" s="132"/>
    </row>
    <row r="32" spans="1:21" hidden="1" x14ac:dyDescent="0.25">
      <c r="A32" s="209"/>
      <c r="B32" s="28"/>
      <c r="C32" s="130"/>
      <c r="D32" s="130"/>
      <c r="E32" s="130"/>
      <c r="F32" s="364"/>
      <c r="G32" s="364"/>
      <c r="H32" s="105"/>
      <c r="I32" s="130"/>
      <c r="N32" s="362"/>
      <c r="O32" s="362"/>
      <c r="P32" s="31"/>
      <c r="Q32" s="31"/>
      <c r="R32" s="363"/>
      <c r="S32" s="363"/>
      <c r="T32" s="131"/>
      <c r="U32" s="132"/>
    </row>
    <row r="33" spans="1:21" hidden="1" x14ac:dyDescent="0.25">
      <c r="A33" s="209"/>
      <c r="B33" s="28"/>
      <c r="C33" s="130"/>
      <c r="D33" s="130"/>
      <c r="E33" s="130"/>
      <c r="F33" s="578" t="s">
        <v>386</v>
      </c>
      <c r="G33" s="578"/>
      <c r="H33" s="578"/>
      <c r="I33" s="130"/>
      <c r="N33" s="362"/>
      <c r="O33" s="362"/>
      <c r="P33" s="31"/>
      <c r="Q33" s="31"/>
      <c r="R33" s="363"/>
      <c r="S33" s="363"/>
      <c r="T33" s="131"/>
      <c r="U33" s="132"/>
    </row>
    <row r="34" spans="1:21" hidden="1" x14ac:dyDescent="0.25">
      <c r="A34" s="4"/>
      <c r="B34" s="136"/>
      <c r="C34" s="136"/>
      <c r="D34" s="136"/>
      <c r="E34" s="136"/>
      <c r="F34" s="578"/>
      <c r="G34" s="578"/>
      <c r="H34" s="578"/>
      <c r="I34" s="26" t="s">
        <v>78</v>
      </c>
      <c r="N34" s="473" t="s">
        <v>35</v>
      </c>
      <c r="O34" s="473"/>
      <c r="P34" s="473"/>
      <c r="Q34" s="473"/>
      <c r="R34" s="473"/>
      <c r="S34" s="473"/>
      <c r="T34" s="473"/>
      <c r="U34" s="27" t="s">
        <v>78</v>
      </c>
    </row>
    <row r="35" spans="1:21" hidden="1" x14ac:dyDescent="0.25">
      <c r="A35" s="28"/>
      <c r="B35" s="28"/>
      <c r="C35" s="117" t="s">
        <v>162</v>
      </c>
      <c r="D35" s="117" t="s">
        <v>163</v>
      </c>
      <c r="E35" s="118" t="s">
        <v>8</v>
      </c>
      <c r="F35" s="578"/>
      <c r="G35" s="578"/>
      <c r="H35" s="578"/>
      <c r="I35" s="26" t="s">
        <v>37</v>
      </c>
      <c r="N35" s="35"/>
      <c r="O35" s="35"/>
      <c r="P35" s="31"/>
      <c r="Q35" s="31"/>
      <c r="R35" s="32"/>
      <c r="S35" s="32"/>
      <c r="T35" s="131"/>
      <c r="U35" s="27" t="s">
        <v>37</v>
      </c>
    </row>
    <row r="36" spans="1:21" hidden="1" x14ac:dyDescent="0.25">
      <c r="A36" s="524" t="s">
        <v>66</v>
      </c>
      <c r="B36" s="524"/>
      <c r="C36" s="119" t="s">
        <v>2</v>
      </c>
      <c r="D36" s="119" t="s">
        <v>2</v>
      </c>
      <c r="E36" s="119" t="s">
        <v>2</v>
      </c>
      <c r="F36" s="579"/>
      <c r="G36" s="579"/>
      <c r="H36" s="579"/>
      <c r="I36" s="33" t="s">
        <v>79</v>
      </c>
      <c r="N36" s="525" t="s">
        <v>66</v>
      </c>
      <c r="O36" s="525"/>
      <c r="P36" s="526" t="s">
        <v>24</v>
      </c>
      <c r="Q36" s="526"/>
      <c r="R36" s="526"/>
      <c r="S36" s="526"/>
      <c r="T36" s="526"/>
      <c r="U36" s="21" t="s">
        <v>79</v>
      </c>
    </row>
    <row r="37" spans="1:21" hidden="1" x14ac:dyDescent="0.25">
      <c r="A37" s="527" t="s">
        <v>59</v>
      </c>
      <c r="B37" s="527"/>
      <c r="C37" s="210">
        <v>0</v>
      </c>
      <c r="D37" s="210">
        <v>0</v>
      </c>
      <c r="E37" s="276">
        <f t="shared" ref="E37:E42" si="6">IF(D$43=0,C37*2,C37+D37)</f>
        <v>0</v>
      </c>
      <c r="F37" s="211"/>
      <c r="G37" s="211"/>
      <c r="H37" s="211"/>
      <c r="I37" s="150">
        <f t="shared" ref="I37:I42" si="7">ROUND(ROUND(E37*$C$8,4)*($H$8),2)</f>
        <v>0</v>
      </c>
      <c r="N37" s="528" t="s">
        <v>59</v>
      </c>
      <c r="O37" s="528"/>
      <c r="P37" s="470">
        <f t="shared" ref="P37:P42" si="8">IF($H$115=1,E37,0)</f>
        <v>0</v>
      </c>
      <c r="Q37" s="470"/>
      <c r="R37" s="470"/>
      <c r="S37" s="470"/>
      <c r="T37" s="470"/>
      <c r="U37" s="127">
        <f t="shared" ref="U37:U42" si="9">ROUND(ROUND(P37*$C$8,4)*($H$8),0)</f>
        <v>0</v>
      </c>
    </row>
    <row r="38" spans="1:21" hidden="1" x14ac:dyDescent="0.25">
      <c r="A38" s="519" t="s">
        <v>60</v>
      </c>
      <c r="B38" s="519"/>
      <c r="C38" s="213">
        <v>0</v>
      </c>
      <c r="D38" s="213">
        <v>0</v>
      </c>
      <c r="E38" s="159">
        <f t="shared" si="6"/>
        <v>0</v>
      </c>
      <c r="F38" s="214"/>
      <c r="G38" s="214"/>
      <c r="H38" s="214"/>
      <c r="I38" s="130">
        <f t="shared" si="7"/>
        <v>0</v>
      </c>
      <c r="N38" s="476" t="s">
        <v>60</v>
      </c>
      <c r="O38" s="476"/>
      <c r="P38" s="470">
        <f t="shared" si="8"/>
        <v>0</v>
      </c>
      <c r="Q38" s="470"/>
      <c r="R38" s="470"/>
      <c r="S38" s="470"/>
      <c r="T38" s="470"/>
      <c r="U38" s="127">
        <f t="shared" si="9"/>
        <v>0</v>
      </c>
    </row>
    <row r="39" spans="1:21" hidden="1" x14ac:dyDescent="0.25">
      <c r="A39" s="522" t="s">
        <v>61</v>
      </c>
      <c r="B39" s="522"/>
      <c r="C39" s="213">
        <v>0</v>
      </c>
      <c r="D39" s="213">
        <v>0</v>
      </c>
      <c r="E39" s="159">
        <f t="shared" si="6"/>
        <v>0</v>
      </c>
      <c r="F39" s="214"/>
      <c r="G39" s="214"/>
      <c r="H39" s="214"/>
      <c r="I39" s="130">
        <f t="shared" si="7"/>
        <v>0</v>
      </c>
      <c r="N39" s="523" t="s">
        <v>61</v>
      </c>
      <c r="O39" s="523"/>
      <c r="P39" s="470">
        <f t="shared" si="8"/>
        <v>0</v>
      </c>
      <c r="Q39" s="470"/>
      <c r="R39" s="470"/>
      <c r="S39" s="470"/>
      <c r="T39" s="470"/>
      <c r="U39" s="127">
        <f t="shared" si="9"/>
        <v>0</v>
      </c>
    </row>
    <row r="40" spans="1:21" hidden="1" x14ac:dyDescent="0.25">
      <c r="A40" s="519" t="s">
        <v>62</v>
      </c>
      <c r="B40" s="519"/>
      <c r="C40" s="213">
        <v>0</v>
      </c>
      <c r="D40" s="213">
        <v>0</v>
      </c>
      <c r="E40" s="159">
        <f t="shared" si="6"/>
        <v>0</v>
      </c>
      <c r="F40" s="214"/>
      <c r="G40" s="214"/>
      <c r="H40" s="214"/>
      <c r="I40" s="130">
        <f t="shared" si="7"/>
        <v>0</v>
      </c>
      <c r="N40" s="476" t="s">
        <v>62</v>
      </c>
      <c r="O40" s="476"/>
      <c r="P40" s="470">
        <f t="shared" si="8"/>
        <v>0</v>
      </c>
      <c r="Q40" s="470"/>
      <c r="R40" s="470"/>
      <c r="S40" s="470"/>
      <c r="T40" s="470"/>
      <c r="U40" s="127">
        <f t="shared" si="9"/>
        <v>0</v>
      </c>
    </row>
    <row r="41" spans="1:21" hidden="1" x14ac:dyDescent="0.25">
      <c r="A41" s="519" t="s">
        <v>63</v>
      </c>
      <c r="B41" s="519"/>
      <c r="C41" s="213">
        <v>0</v>
      </c>
      <c r="D41" s="213">
        <v>0</v>
      </c>
      <c r="E41" s="159">
        <f t="shared" si="6"/>
        <v>0</v>
      </c>
      <c r="F41" s="214"/>
      <c r="G41" s="214"/>
      <c r="H41" s="214"/>
      <c r="I41" s="130">
        <f t="shared" si="7"/>
        <v>0</v>
      </c>
      <c r="N41" s="476" t="s">
        <v>63</v>
      </c>
      <c r="O41" s="476"/>
      <c r="P41" s="470">
        <f t="shared" si="8"/>
        <v>0</v>
      </c>
      <c r="Q41" s="470"/>
      <c r="R41" s="470"/>
      <c r="S41" s="470"/>
      <c r="T41" s="470"/>
      <c r="U41" s="127">
        <f t="shared" si="9"/>
        <v>0</v>
      </c>
    </row>
    <row r="42" spans="1:21" hidden="1" x14ac:dyDescent="0.25">
      <c r="A42" s="519" t="s">
        <v>55</v>
      </c>
      <c r="B42" s="519"/>
      <c r="C42" s="212">
        <v>0</v>
      </c>
      <c r="D42" s="212">
        <v>0</v>
      </c>
      <c r="E42" s="220">
        <f t="shared" si="6"/>
        <v>0</v>
      </c>
      <c r="F42" s="214"/>
      <c r="G42" s="214"/>
      <c r="H42" s="214"/>
      <c r="I42" s="123">
        <f t="shared" si="7"/>
        <v>0</v>
      </c>
      <c r="N42" s="469" t="s">
        <v>55</v>
      </c>
      <c r="O42" s="469"/>
      <c r="P42" s="470">
        <f t="shared" si="8"/>
        <v>0</v>
      </c>
      <c r="Q42" s="470"/>
      <c r="R42" s="470"/>
      <c r="S42" s="470"/>
      <c r="T42" s="470"/>
      <c r="U42" s="127">
        <f t="shared" si="9"/>
        <v>0</v>
      </c>
    </row>
    <row r="43" spans="1:21" hidden="1" x14ac:dyDescent="0.25">
      <c r="A43" s="64"/>
      <c r="B43" s="137" t="s">
        <v>164</v>
      </c>
      <c r="C43" s="126">
        <f>SUM(C37:C42)</f>
        <v>0</v>
      </c>
      <c r="D43" s="126">
        <f>SUM(D37:D42)</f>
        <v>0</v>
      </c>
      <c r="E43" s="126">
        <f>SUM(E37:E42)</f>
        <v>0</v>
      </c>
      <c r="F43" s="34"/>
      <c r="G43" s="138"/>
      <c r="H43" s="139" t="s">
        <v>166</v>
      </c>
      <c r="I43" s="126">
        <f>SUM(I37:I42)</f>
        <v>0</v>
      </c>
      <c r="N43" s="520" t="s">
        <v>57</v>
      </c>
      <c r="O43" s="520"/>
      <c r="P43" s="520"/>
      <c r="Q43" s="520"/>
      <c r="R43" s="36">
        <f>SUM(P37:R42)</f>
        <v>0</v>
      </c>
      <c r="S43" s="521" t="s">
        <v>68</v>
      </c>
      <c r="T43" s="521"/>
      <c r="U43" s="132">
        <f>SUM(U37:U42)</f>
        <v>0</v>
      </c>
    </row>
    <row r="44" spans="1:21" ht="16.5" hidden="1" thickBot="1" x14ac:dyDescent="0.3">
      <c r="A44" s="64"/>
      <c r="B44" s="137"/>
      <c r="C44" s="130"/>
      <c r="D44" s="130"/>
      <c r="E44" s="150"/>
      <c r="F44" s="34"/>
      <c r="G44" s="138"/>
      <c r="H44" s="139"/>
      <c r="I44" s="130"/>
      <c r="N44" s="35"/>
      <c r="O44" s="35"/>
      <c r="P44" s="35"/>
      <c r="Q44" s="35"/>
      <c r="R44" s="36"/>
      <c r="S44" s="32"/>
      <c r="T44" s="32"/>
      <c r="U44" s="132"/>
    </row>
    <row r="45" spans="1:21" ht="16.5" hidden="1" thickBot="1" x14ac:dyDescent="0.3">
      <c r="A45" s="64"/>
      <c r="B45" s="137" t="s">
        <v>165</v>
      </c>
      <c r="C45" s="64"/>
      <c r="D45" s="64"/>
      <c r="E45" s="215">
        <f>H29+E43</f>
        <v>1054.0235000000002</v>
      </c>
      <c r="F45" s="37"/>
      <c r="G45" s="138"/>
      <c r="H45" s="139" t="s">
        <v>167</v>
      </c>
      <c r="I45" s="123">
        <f>SUM(I43,I29)</f>
        <v>4518574.4499999993</v>
      </c>
      <c r="N45" s="520" t="s">
        <v>58</v>
      </c>
      <c r="O45" s="520"/>
      <c r="P45" s="520"/>
      <c r="Q45" s="520"/>
      <c r="R45" s="38">
        <f>R43+T29</f>
        <v>0</v>
      </c>
      <c r="S45" s="521" t="s">
        <v>56</v>
      </c>
      <c r="T45" s="521"/>
      <c r="U45" s="140">
        <f>SUM(U43,U29)</f>
        <v>0</v>
      </c>
    </row>
    <row r="46" spans="1:21" x14ac:dyDescent="0.25">
      <c r="A46" s="28"/>
      <c r="B46" s="28"/>
      <c r="C46" s="28"/>
      <c r="D46" s="28"/>
      <c r="E46" s="28"/>
      <c r="F46" s="37"/>
      <c r="G46" s="141"/>
      <c r="H46" s="141"/>
      <c r="I46" s="130"/>
      <c r="N46" s="35"/>
      <c r="O46" s="35"/>
      <c r="P46" s="35"/>
      <c r="Q46" s="35"/>
      <c r="R46" s="38"/>
      <c r="S46" s="32"/>
      <c r="T46" s="32"/>
      <c r="U46" s="132"/>
    </row>
    <row r="47" spans="1:21" x14ac:dyDescent="0.25">
      <c r="A47" s="28"/>
      <c r="B47" s="28"/>
      <c r="C47" s="28"/>
      <c r="D47" s="28"/>
      <c r="E47" s="28"/>
      <c r="F47" s="37"/>
      <c r="G47" s="141"/>
      <c r="H47" s="141"/>
      <c r="I47" s="130"/>
      <c r="N47" s="35"/>
      <c r="O47" s="35"/>
      <c r="P47" s="35"/>
      <c r="Q47" s="35"/>
      <c r="R47" s="38"/>
      <c r="S47" s="32"/>
      <c r="T47" s="32"/>
      <c r="U47" s="132"/>
    </row>
    <row r="48" spans="1:21" x14ac:dyDescent="0.25">
      <c r="A48" s="28"/>
      <c r="B48" s="28"/>
      <c r="C48" s="117" t="s">
        <v>162</v>
      </c>
      <c r="D48" s="117" t="s">
        <v>163</v>
      </c>
      <c r="E48" s="118" t="s">
        <v>8</v>
      </c>
      <c r="F48" s="142" t="s">
        <v>168</v>
      </c>
      <c r="G48" s="143" t="s">
        <v>170</v>
      </c>
      <c r="H48" s="144" t="s">
        <v>171</v>
      </c>
      <c r="I48" s="130"/>
      <c r="N48" s="35"/>
      <c r="O48" s="35"/>
      <c r="P48" s="35"/>
      <c r="Q48" s="35"/>
      <c r="R48" s="38"/>
      <c r="S48" s="32"/>
      <c r="T48" s="32"/>
      <c r="U48" s="132"/>
    </row>
    <row r="49" spans="1:21" x14ac:dyDescent="0.25">
      <c r="A49" s="39" t="s">
        <v>103</v>
      </c>
      <c r="B49" s="39"/>
      <c r="C49" s="119" t="s">
        <v>2</v>
      </c>
      <c r="D49" s="119" t="s">
        <v>2</v>
      </c>
      <c r="E49" s="119" t="s">
        <v>2</v>
      </c>
      <c r="F49" s="121" t="s">
        <v>169</v>
      </c>
      <c r="G49" s="77" t="s">
        <v>169</v>
      </c>
      <c r="H49" s="145" t="s">
        <v>172</v>
      </c>
      <c r="I49" s="39"/>
      <c r="N49" s="469" t="s">
        <v>103</v>
      </c>
      <c r="O49" s="469"/>
      <c r="P49" s="514" t="s">
        <v>2</v>
      </c>
      <c r="Q49" s="514"/>
      <c r="R49" s="40" t="s">
        <v>25</v>
      </c>
      <c r="S49" s="78" t="s">
        <v>26</v>
      </c>
      <c r="T49" s="146" t="s">
        <v>27</v>
      </c>
      <c r="U49" s="40"/>
    </row>
    <row r="50" spans="1:21" x14ac:dyDescent="0.25">
      <c r="A50" s="515" t="s">
        <v>127</v>
      </c>
      <c r="B50" s="515"/>
      <c r="C50" s="206">
        <v>30.03</v>
      </c>
      <c r="D50" s="206">
        <v>31.94</v>
      </c>
      <c r="E50" s="159">
        <f>IF(D$59=0,C50*2,C50+D50)</f>
        <v>61.97</v>
      </c>
      <c r="F50" s="41" t="s">
        <v>21</v>
      </c>
      <c r="G50" s="54">
        <v>251</v>
      </c>
      <c r="H50" s="328">
        <f>'0054'!H50</f>
        <v>1047</v>
      </c>
      <c r="I50" s="130">
        <f>ROUND(E50*H50,2)</f>
        <v>64882.59</v>
      </c>
      <c r="N50" s="517" t="s">
        <v>28</v>
      </c>
      <c r="O50" s="517"/>
      <c r="P50" s="518"/>
      <c r="Q50" s="518"/>
      <c r="R50" s="43" t="s">
        <v>21</v>
      </c>
      <c r="S50" s="44">
        <v>251</v>
      </c>
      <c r="T50" s="148">
        <f>H50</f>
        <v>1047</v>
      </c>
      <c r="U50" s="149">
        <f>ROUND(P50*T50,0)</f>
        <v>0</v>
      </c>
    </row>
    <row r="51" spans="1:21" x14ac:dyDescent="0.25">
      <c r="A51" s="516"/>
      <c r="B51" s="516"/>
      <c r="C51" s="206">
        <v>3.5</v>
      </c>
      <c r="D51" s="206">
        <v>4.97</v>
      </c>
      <c r="E51" s="159">
        <f t="shared" ref="E51:E58" si="10">IF(D$59=0,C51*2,C51+D51)</f>
        <v>8.4699999999999989</v>
      </c>
      <c r="F51" s="54" t="s">
        <v>21</v>
      </c>
      <c r="G51" s="54">
        <v>252</v>
      </c>
      <c r="H51" s="328">
        <f>'0054'!H51</f>
        <v>3380</v>
      </c>
      <c r="I51" s="130">
        <f t="shared" ref="I51:I58" si="11">ROUND(E51*H51,2)</f>
        <v>28628.6</v>
      </c>
      <c r="N51" s="517"/>
      <c r="O51" s="517"/>
      <c r="P51" s="511"/>
      <c r="Q51" s="511"/>
      <c r="R51" s="44" t="s">
        <v>21</v>
      </c>
      <c r="S51" s="44">
        <v>252</v>
      </c>
      <c r="T51" s="148">
        <f t="shared" ref="T51:T58" si="12">H51</f>
        <v>3380</v>
      </c>
      <c r="U51" s="149">
        <f t="shared" ref="U51:U58" si="13">ROUND(P51*T51,0)</f>
        <v>0</v>
      </c>
    </row>
    <row r="52" spans="1:21" x14ac:dyDescent="0.25">
      <c r="A52" s="516"/>
      <c r="B52" s="516"/>
      <c r="C52" s="206">
        <v>0</v>
      </c>
      <c r="D52" s="206">
        <v>0</v>
      </c>
      <c r="E52" s="159">
        <f t="shared" si="10"/>
        <v>0</v>
      </c>
      <c r="F52" s="54" t="s">
        <v>21</v>
      </c>
      <c r="G52" s="54">
        <v>253</v>
      </c>
      <c r="H52" s="328">
        <f>'0054'!H52</f>
        <v>6896</v>
      </c>
      <c r="I52" s="130">
        <f t="shared" si="11"/>
        <v>0</v>
      </c>
      <c r="N52" s="517"/>
      <c r="O52" s="517"/>
      <c r="P52" s="511"/>
      <c r="Q52" s="511"/>
      <c r="R52" s="44" t="s">
        <v>21</v>
      </c>
      <c r="S52" s="44">
        <v>253</v>
      </c>
      <c r="T52" s="148">
        <f t="shared" si="12"/>
        <v>6896</v>
      </c>
      <c r="U52" s="149">
        <f t="shared" si="13"/>
        <v>0</v>
      </c>
    </row>
    <row r="53" spans="1:21" x14ac:dyDescent="0.25">
      <c r="A53" s="516"/>
      <c r="B53" s="516"/>
      <c r="C53" s="206">
        <v>56.24</v>
      </c>
      <c r="D53" s="206">
        <v>54.77</v>
      </c>
      <c r="E53" s="159">
        <f t="shared" si="10"/>
        <v>111.01</v>
      </c>
      <c r="F53" s="153" t="s">
        <v>14</v>
      </c>
      <c r="G53" s="54">
        <v>251</v>
      </c>
      <c r="H53" s="328">
        <f>'0054'!H53</f>
        <v>1173</v>
      </c>
      <c r="I53" s="130">
        <f t="shared" si="11"/>
        <v>130214.73</v>
      </c>
      <c r="N53" s="517"/>
      <c r="O53" s="517"/>
      <c r="P53" s="511"/>
      <c r="Q53" s="511"/>
      <c r="R53" s="46" t="s">
        <v>14</v>
      </c>
      <c r="S53" s="44">
        <v>251</v>
      </c>
      <c r="T53" s="148">
        <f t="shared" si="12"/>
        <v>1173</v>
      </c>
      <c r="U53" s="149">
        <f t="shared" si="13"/>
        <v>0</v>
      </c>
    </row>
    <row r="54" spans="1:21" x14ac:dyDescent="0.25">
      <c r="A54" s="516"/>
      <c r="B54" s="516"/>
      <c r="C54" s="206">
        <v>2</v>
      </c>
      <c r="D54" s="206">
        <v>1.98</v>
      </c>
      <c r="E54" s="159">
        <f t="shared" si="10"/>
        <v>3.98</v>
      </c>
      <c r="F54" s="153" t="s">
        <v>14</v>
      </c>
      <c r="G54" s="54">
        <v>252</v>
      </c>
      <c r="H54" s="328">
        <f>'0054'!H54</f>
        <v>3506</v>
      </c>
      <c r="I54" s="130">
        <f t="shared" si="11"/>
        <v>13953.88</v>
      </c>
      <c r="N54" s="517"/>
      <c r="O54" s="517"/>
      <c r="P54" s="511"/>
      <c r="Q54" s="511"/>
      <c r="R54" s="46" t="s">
        <v>14</v>
      </c>
      <c r="S54" s="44">
        <v>252</v>
      </c>
      <c r="T54" s="148">
        <f t="shared" si="12"/>
        <v>3506</v>
      </c>
      <c r="U54" s="149">
        <f t="shared" si="13"/>
        <v>0</v>
      </c>
    </row>
    <row r="55" spans="1:21" x14ac:dyDescent="0.25">
      <c r="A55" s="516"/>
      <c r="B55" s="516"/>
      <c r="C55" s="206">
        <v>0</v>
      </c>
      <c r="D55" s="206">
        <v>0</v>
      </c>
      <c r="E55" s="159">
        <f t="shared" si="10"/>
        <v>0</v>
      </c>
      <c r="F55" s="153" t="s">
        <v>14</v>
      </c>
      <c r="G55" s="54">
        <v>253</v>
      </c>
      <c r="H55" s="328">
        <f>'0054'!H55</f>
        <v>7023</v>
      </c>
      <c r="I55" s="130">
        <f t="shared" si="11"/>
        <v>0</v>
      </c>
      <c r="N55" s="517"/>
      <c r="O55" s="517"/>
      <c r="P55" s="511"/>
      <c r="Q55" s="511"/>
      <c r="R55" s="46" t="s">
        <v>14</v>
      </c>
      <c r="S55" s="44">
        <v>253</v>
      </c>
      <c r="T55" s="148">
        <f t="shared" si="12"/>
        <v>7023</v>
      </c>
      <c r="U55" s="149">
        <f t="shared" si="13"/>
        <v>0</v>
      </c>
    </row>
    <row r="56" spans="1:21" x14ac:dyDescent="0.25">
      <c r="A56" s="516"/>
      <c r="B56" s="516"/>
      <c r="C56" s="206">
        <v>0</v>
      </c>
      <c r="D56" s="206">
        <v>0</v>
      </c>
      <c r="E56" s="159">
        <f t="shared" si="10"/>
        <v>0</v>
      </c>
      <c r="F56" s="153" t="s">
        <v>15</v>
      </c>
      <c r="G56" s="54">
        <v>251</v>
      </c>
      <c r="H56" s="328">
        <f>'0054'!H56</f>
        <v>835</v>
      </c>
      <c r="I56" s="130">
        <f t="shared" si="11"/>
        <v>0</v>
      </c>
      <c r="N56" s="517"/>
      <c r="O56" s="517"/>
      <c r="P56" s="511"/>
      <c r="Q56" s="511"/>
      <c r="R56" s="46" t="s">
        <v>15</v>
      </c>
      <c r="S56" s="44">
        <v>251</v>
      </c>
      <c r="T56" s="148">
        <f t="shared" si="12"/>
        <v>835</v>
      </c>
      <c r="U56" s="149">
        <f t="shared" si="13"/>
        <v>0</v>
      </c>
    </row>
    <row r="57" spans="1:21" x14ac:dyDescent="0.25">
      <c r="A57" s="516"/>
      <c r="B57" s="516"/>
      <c r="C57" s="206">
        <v>0</v>
      </c>
      <c r="D57" s="206">
        <v>0</v>
      </c>
      <c r="E57" s="159">
        <f t="shared" si="10"/>
        <v>0</v>
      </c>
      <c r="F57" s="153" t="s">
        <v>15</v>
      </c>
      <c r="G57" s="54">
        <v>252</v>
      </c>
      <c r="H57" s="328">
        <f>'0054'!H57</f>
        <v>3168</v>
      </c>
      <c r="I57" s="130">
        <f t="shared" si="11"/>
        <v>0</v>
      </c>
      <c r="N57" s="517"/>
      <c r="O57" s="517"/>
      <c r="P57" s="511"/>
      <c r="Q57" s="511"/>
      <c r="R57" s="46" t="s">
        <v>15</v>
      </c>
      <c r="S57" s="44">
        <v>252</v>
      </c>
      <c r="T57" s="148">
        <f t="shared" si="12"/>
        <v>3168</v>
      </c>
      <c r="U57" s="149">
        <f t="shared" si="13"/>
        <v>0</v>
      </c>
    </row>
    <row r="58" spans="1:21" ht="16.5" thickBot="1" x14ac:dyDescent="0.3">
      <c r="A58" s="516"/>
      <c r="B58" s="516"/>
      <c r="C58" s="206">
        <v>0</v>
      </c>
      <c r="D58" s="206">
        <v>0</v>
      </c>
      <c r="E58" s="159">
        <f t="shared" si="10"/>
        <v>0</v>
      </c>
      <c r="F58" s="153" t="s">
        <v>15</v>
      </c>
      <c r="G58" s="54">
        <v>253</v>
      </c>
      <c r="H58" s="328">
        <f>'0054'!H58</f>
        <v>6685</v>
      </c>
      <c r="I58" s="130">
        <f t="shared" si="11"/>
        <v>0</v>
      </c>
      <c r="N58" s="517"/>
      <c r="O58" s="517"/>
      <c r="P58" s="512"/>
      <c r="Q58" s="512"/>
      <c r="R58" s="46" t="s">
        <v>15</v>
      </c>
      <c r="S58" s="44">
        <v>253</v>
      </c>
      <c r="T58" s="148">
        <f t="shared" si="12"/>
        <v>6685</v>
      </c>
      <c r="U58" s="151">
        <f t="shared" si="13"/>
        <v>0</v>
      </c>
    </row>
    <row r="59" spans="1:21" ht="16.5" thickBot="1" x14ac:dyDescent="0.3">
      <c r="A59" s="465" t="s">
        <v>16</v>
      </c>
      <c r="B59" s="465"/>
      <c r="C59" s="126">
        <f>SUM(C50:C58)</f>
        <v>91.77000000000001</v>
      </c>
      <c r="D59" s="126">
        <f>SUM(D50:D58)</f>
        <v>93.660000000000011</v>
      </c>
      <c r="E59" s="126">
        <f>SUM(E50:E58)</f>
        <v>185.42999999999998</v>
      </c>
      <c r="F59" s="465" t="s">
        <v>81</v>
      </c>
      <c r="G59" s="465"/>
      <c r="H59" s="465"/>
      <c r="I59" s="126">
        <f>SUM(I50:I58)</f>
        <v>237679.8</v>
      </c>
      <c r="N59" s="464" t="s">
        <v>16</v>
      </c>
      <c r="O59" s="464"/>
      <c r="P59" s="513">
        <f>SUM(P50:P58)</f>
        <v>0</v>
      </c>
      <c r="Q59" s="513"/>
      <c r="R59" s="464" t="s">
        <v>81</v>
      </c>
      <c r="S59" s="464"/>
      <c r="T59" s="464"/>
      <c r="U59" s="140">
        <f>SUM(U50:U58)</f>
        <v>0</v>
      </c>
    </row>
    <row r="60" spans="1:21" x14ac:dyDescent="0.25">
      <c r="A60" s="481"/>
      <c r="B60" s="481"/>
      <c r="C60" s="481"/>
      <c r="D60" s="481"/>
      <c r="E60" s="481"/>
      <c r="F60" s="481"/>
      <c r="G60" s="481"/>
      <c r="H60" s="481"/>
      <c r="I60" s="481"/>
      <c r="N60" s="471"/>
      <c r="O60" s="471"/>
      <c r="P60" s="471"/>
      <c r="Q60" s="471"/>
      <c r="R60" s="471"/>
      <c r="S60" s="471"/>
      <c r="T60" s="471"/>
      <c r="U60" s="471"/>
    </row>
    <row r="61" spans="1:21" x14ac:dyDescent="0.25">
      <c r="A61" s="509" t="s">
        <v>175</v>
      </c>
      <c r="B61" s="458"/>
      <c r="C61" s="458"/>
      <c r="D61" s="458"/>
      <c r="E61" s="458"/>
      <c r="F61" s="458"/>
      <c r="G61" s="458"/>
      <c r="H61" s="458"/>
      <c r="I61" s="458"/>
      <c r="N61" s="461" t="s">
        <v>104</v>
      </c>
      <c r="O61" s="461"/>
      <c r="P61" s="461"/>
      <c r="Q61" s="461"/>
      <c r="R61" s="461"/>
      <c r="S61" s="461"/>
      <c r="T61" s="461"/>
      <c r="U61" s="461"/>
    </row>
    <row r="62" spans="1:21" x14ac:dyDescent="0.25">
      <c r="A62" s="509" t="s">
        <v>177</v>
      </c>
      <c r="B62" s="458"/>
      <c r="C62" s="152">
        <f>E29</f>
        <v>1003</v>
      </c>
      <c r="D62" s="576" t="s">
        <v>174</v>
      </c>
      <c r="E62" s="576"/>
      <c r="F62" s="576"/>
      <c r="G62" s="576"/>
      <c r="H62" s="331">
        <f>'0054'!H62</f>
        <v>186422.85</v>
      </c>
      <c r="I62" s="155"/>
      <c r="N62" s="510" t="s">
        <v>173</v>
      </c>
      <c r="O62" s="461"/>
      <c r="P62" s="47">
        <f>P29</f>
        <v>0</v>
      </c>
      <c r="Q62" s="507" t="s">
        <v>83</v>
      </c>
      <c r="R62" s="507"/>
      <c r="S62" s="507"/>
      <c r="T62" s="508">
        <f>H62</f>
        <v>186422.85</v>
      </c>
      <c r="U62" s="508"/>
    </row>
    <row r="63" spans="1:21" x14ac:dyDescent="0.25">
      <c r="B63" s="91"/>
      <c r="G63" s="48" t="s">
        <v>13</v>
      </c>
      <c r="H63" s="156">
        <f>ROUND(C62/H62,6)</f>
        <v>5.3800000000000002E-3</v>
      </c>
      <c r="I63" s="157"/>
      <c r="N63" s="461" t="s">
        <v>19</v>
      </c>
      <c r="O63" s="461"/>
      <c r="P63" s="461"/>
      <c r="Q63" s="461"/>
      <c r="R63" s="461"/>
      <c r="S63" s="461"/>
      <c r="T63" s="505">
        <f>ROUND(P62/T62,6)</f>
        <v>0</v>
      </c>
      <c r="U63" s="505"/>
    </row>
    <row r="64" spans="1:21" x14ac:dyDescent="0.25">
      <c r="A64" s="509" t="s">
        <v>176</v>
      </c>
      <c r="B64" s="458"/>
      <c r="C64" s="458"/>
      <c r="D64" s="458"/>
      <c r="E64" s="458"/>
      <c r="F64" s="458"/>
      <c r="G64" s="458"/>
      <c r="H64" s="458"/>
      <c r="I64" s="458"/>
      <c r="N64" s="461" t="s">
        <v>105</v>
      </c>
      <c r="O64" s="461"/>
      <c r="P64" s="461"/>
      <c r="Q64" s="461"/>
      <c r="R64" s="461"/>
      <c r="S64" s="461"/>
      <c r="T64" s="461"/>
      <c r="U64" s="461"/>
    </row>
    <row r="65" spans="1:21" x14ac:dyDescent="0.25">
      <c r="A65" s="509" t="s">
        <v>178</v>
      </c>
      <c r="B65" s="458"/>
      <c r="C65" s="152">
        <f>E45</f>
        <v>1054.0235000000002</v>
      </c>
      <c r="D65" s="576" t="s">
        <v>179</v>
      </c>
      <c r="E65" s="576"/>
      <c r="F65" s="576"/>
      <c r="G65" s="576"/>
      <c r="H65" s="220">
        <f>'0054'!H65</f>
        <v>204954.58</v>
      </c>
      <c r="I65" s="159"/>
      <c r="N65" s="461" t="s">
        <v>85</v>
      </c>
      <c r="O65" s="461"/>
      <c r="P65" s="49">
        <f>R45</f>
        <v>0</v>
      </c>
      <c r="Q65" s="507" t="s">
        <v>84</v>
      </c>
      <c r="R65" s="507"/>
      <c r="S65" s="507"/>
      <c r="T65" s="508">
        <f>H65</f>
        <v>204954.58</v>
      </c>
      <c r="U65" s="508"/>
    </row>
    <row r="66" spans="1:21" s="39" customFormat="1" x14ac:dyDescent="0.25">
      <c r="A66" s="160"/>
      <c r="G66" s="50" t="s">
        <v>13</v>
      </c>
      <c r="H66" s="161">
        <f>ROUND(C65/H65,6)</f>
        <v>5.143E-3</v>
      </c>
      <c r="I66" s="161"/>
      <c r="N66" s="469" t="s">
        <v>20</v>
      </c>
      <c r="O66" s="469"/>
      <c r="P66" s="469"/>
      <c r="Q66" s="469"/>
      <c r="R66" s="469"/>
      <c r="S66" s="469"/>
      <c r="T66" s="503">
        <f>ROUND(P65/T65,6)</f>
        <v>0</v>
      </c>
      <c r="U66" s="503"/>
    </row>
    <row r="67" spans="1:21" s="64" customFormat="1" x14ac:dyDescent="0.25">
      <c r="A67" s="136"/>
      <c r="G67" s="48"/>
      <c r="H67" s="162"/>
      <c r="I67" s="162"/>
      <c r="N67" s="163"/>
      <c r="O67" s="163"/>
      <c r="P67" s="163"/>
      <c r="Q67" s="163"/>
      <c r="R67" s="164"/>
      <c r="S67" s="163"/>
      <c r="T67" s="165"/>
      <c r="U67" s="166"/>
    </row>
    <row r="68" spans="1:21" x14ac:dyDescent="0.25">
      <c r="A68" s="458" t="s">
        <v>100</v>
      </c>
      <c r="B68" s="458"/>
      <c r="C68" s="458"/>
      <c r="D68" s="91"/>
      <c r="E68" s="74" t="s">
        <v>3</v>
      </c>
      <c r="F68" s="174">
        <f>'0054'!F68</f>
        <v>35355377</v>
      </c>
      <c r="G68" s="41" t="s">
        <v>6</v>
      </c>
      <c r="H68" s="167">
        <f>H63</f>
        <v>5.3800000000000002E-3</v>
      </c>
      <c r="I68" s="130">
        <f>ROUND(F68*H68,2)</f>
        <v>190211.93</v>
      </c>
      <c r="N68" s="461" t="s">
        <v>100</v>
      </c>
      <c r="O68" s="461"/>
      <c r="P68" s="461"/>
      <c r="Q68" s="52" t="s">
        <v>3</v>
      </c>
      <c r="R68" s="168">
        <f>F68</f>
        <v>35355377</v>
      </c>
      <c r="S68" s="43" t="s">
        <v>6</v>
      </c>
      <c r="T68" s="169">
        <f>T63</f>
        <v>0</v>
      </c>
      <c r="U68" s="125">
        <f>ROUND(R68*T68,0)</f>
        <v>0</v>
      </c>
    </row>
    <row r="69" spans="1:21" x14ac:dyDescent="0.25">
      <c r="A69" s="571" t="s">
        <v>119</v>
      </c>
      <c r="B69" s="458"/>
      <c r="C69" s="458"/>
      <c r="D69" s="91"/>
      <c r="E69" s="74"/>
      <c r="F69" s="174"/>
      <c r="G69" s="41"/>
      <c r="H69" s="167"/>
      <c r="I69" s="130"/>
      <c r="N69" s="461" t="s">
        <v>99</v>
      </c>
      <c r="O69" s="461"/>
      <c r="P69" s="461"/>
      <c r="Q69" s="170"/>
      <c r="R69" s="170"/>
      <c r="S69" s="170"/>
      <c r="T69" s="170"/>
      <c r="U69" s="170"/>
    </row>
    <row r="70" spans="1:21" x14ac:dyDescent="0.25">
      <c r="A70" s="570" t="s">
        <v>180</v>
      </c>
      <c r="B70" s="458"/>
      <c r="C70" s="458"/>
      <c r="D70" s="91"/>
      <c r="E70" s="74" t="s">
        <v>3</v>
      </c>
      <c r="F70" s="174">
        <f>'0054'!F70</f>
        <v>0</v>
      </c>
      <c r="G70" s="41" t="s">
        <v>6</v>
      </c>
      <c r="H70" s="167">
        <f>H63</f>
        <v>5.3800000000000002E-3</v>
      </c>
      <c r="I70" s="130">
        <f>ROUND(F70*H70,2)</f>
        <v>0</v>
      </c>
      <c r="N70" s="53"/>
      <c r="O70" s="53"/>
      <c r="P70" s="53"/>
      <c r="Q70" s="52" t="s">
        <v>3</v>
      </c>
      <c r="R70" s="168">
        <f>F70</f>
        <v>0</v>
      </c>
      <c r="S70" s="43" t="s">
        <v>6</v>
      </c>
      <c r="T70" s="169">
        <f>T63</f>
        <v>0</v>
      </c>
      <c r="U70" s="125">
        <f>ROUND(R70*T70,0)</f>
        <v>0</v>
      </c>
    </row>
    <row r="71" spans="1:21" x14ac:dyDescent="0.25">
      <c r="A71" s="458" t="s">
        <v>98</v>
      </c>
      <c r="B71" s="458"/>
      <c r="C71" s="458"/>
      <c r="D71" s="91"/>
      <c r="E71" s="74" t="s">
        <v>128</v>
      </c>
      <c r="F71" s="174">
        <f>'0054'!F71</f>
        <v>3088857</v>
      </c>
      <c r="G71" s="41" t="s">
        <v>6</v>
      </c>
      <c r="H71" s="167">
        <f>H63</f>
        <v>5.3800000000000002E-3</v>
      </c>
      <c r="I71" s="130">
        <f>ROUND(F71*H71,2)</f>
        <v>16618.05</v>
      </c>
      <c r="N71" s="461" t="s">
        <v>98</v>
      </c>
      <c r="O71" s="461"/>
      <c r="P71" s="461"/>
      <c r="Q71" s="52" t="s">
        <v>86</v>
      </c>
      <c r="R71" s="168">
        <f>F71</f>
        <v>3088857</v>
      </c>
      <c r="S71" s="43" t="s">
        <v>6</v>
      </c>
      <c r="T71" s="169">
        <f>T63</f>
        <v>0</v>
      </c>
      <c r="U71" s="125">
        <f>ROUND(R71*T71,0)</f>
        <v>0</v>
      </c>
    </row>
    <row r="72" spans="1:21" x14ac:dyDescent="0.25">
      <c r="A72" s="458" t="s">
        <v>97</v>
      </c>
      <c r="B72" s="458"/>
      <c r="C72" s="458"/>
      <c r="D72" s="91"/>
      <c r="E72" s="74" t="s">
        <v>3</v>
      </c>
      <c r="F72" s="174">
        <f>'0054'!F72</f>
        <v>4226978</v>
      </c>
      <c r="G72" s="41" t="s">
        <v>6</v>
      </c>
      <c r="H72" s="167">
        <f>H63</f>
        <v>5.3800000000000002E-3</v>
      </c>
      <c r="I72" s="130">
        <f>ROUND(F72*H72,2)</f>
        <v>22741.14</v>
      </c>
      <c r="N72" s="461" t="s">
        <v>97</v>
      </c>
      <c r="O72" s="461"/>
      <c r="P72" s="461"/>
      <c r="Q72" s="52" t="s">
        <v>3</v>
      </c>
      <c r="R72" s="168">
        <f>F72</f>
        <v>4226978</v>
      </c>
      <c r="S72" s="43" t="s">
        <v>6</v>
      </c>
      <c r="T72" s="169">
        <f>T63</f>
        <v>0</v>
      </c>
      <c r="U72" s="125">
        <f>ROUND(R72*T72,0)</f>
        <v>0</v>
      </c>
    </row>
    <row r="73" spans="1:21" x14ac:dyDescent="0.25">
      <c r="A73" s="458" t="s">
        <v>96</v>
      </c>
      <c r="B73" s="458"/>
      <c r="C73" s="458"/>
      <c r="D73" s="91"/>
      <c r="E73" s="74" t="s">
        <v>3</v>
      </c>
      <c r="F73" s="174">
        <f>'0054'!F73</f>
        <v>14485979</v>
      </c>
      <c r="G73" s="41" t="s">
        <v>6</v>
      </c>
      <c r="H73" s="167">
        <f>H63</f>
        <v>5.3800000000000002E-3</v>
      </c>
      <c r="I73" s="130">
        <f>ROUND(F73*H73,2)</f>
        <v>77934.570000000007</v>
      </c>
      <c r="N73" s="461" t="s">
        <v>96</v>
      </c>
      <c r="O73" s="461"/>
      <c r="P73" s="461"/>
      <c r="Q73" s="52" t="s">
        <v>3</v>
      </c>
      <c r="R73" s="171">
        <f>F73</f>
        <v>14485979</v>
      </c>
      <c r="S73" s="43" t="s">
        <v>6</v>
      </c>
      <c r="T73" s="169">
        <f>T63</f>
        <v>0</v>
      </c>
      <c r="U73" s="125">
        <f>ROUND(R73*T73,0)</f>
        <v>0</v>
      </c>
    </row>
    <row r="74" spans="1:21" x14ac:dyDescent="0.25">
      <c r="A74" s="375" t="s">
        <v>129</v>
      </c>
      <c r="D74" s="91"/>
      <c r="E74" s="54" t="s">
        <v>130</v>
      </c>
      <c r="F74" s="496"/>
      <c r="G74" s="496"/>
      <c r="H74" s="496"/>
      <c r="I74" s="130">
        <v>0</v>
      </c>
      <c r="N74" s="461" t="s">
        <v>156</v>
      </c>
      <c r="O74" s="461"/>
      <c r="P74" s="461"/>
      <c r="Q74" s="461"/>
      <c r="R74" s="461"/>
      <c r="S74" s="461"/>
      <c r="T74" s="461"/>
      <c r="U74" s="125">
        <f>IF($H$115=1,I74,0)</f>
        <v>0</v>
      </c>
    </row>
    <row r="75" spans="1:21" x14ac:dyDescent="0.25">
      <c r="A75" s="376" t="s">
        <v>181</v>
      </c>
      <c r="I75" s="130"/>
      <c r="N75" s="461" t="s">
        <v>44</v>
      </c>
      <c r="O75" s="461"/>
      <c r="P75" s="461"/>
      <c r="Q75" s="461"/>
      <c r="R75" s="461"/>
      <c r="S75" s="461"/>
      <c r="T75" s="461"/>
      <c r="U75" s="125">
        <f>IF($H$115=1,I75,0)</f>
        <v>0</v>
      </c>
    </row>
    <row r="76" spans="1:21" x14ac:dyDescent="0.25">
      <c r="A76" s="90" t="s">
        <v>134</v>
      </c>
      <c r="B76" s="91"/>
      <c r="C76" s="91"/>
      <c r="D76" s="91"/>
      <c r="E76" s="91"/>
      <c r="F76" s="91"/>
      <c r="G76" s="91"/>
      <c r="H76" s="91"/>
      <c r="I76" s="172"/>
      <c r="N76" s="173" t="s">
        <v>45</v>
      </c>
      <c r="O76" s="53"/>
      <c r="P76" s="53"/>
      <c r="Q76" s="53"/>
      <c r="R76" s="53"/>
      <c r="S76" s="53"/>
      <c r="T76" s="53"/>
      <c r="U76" s="132"/>
    </row>
    <row r="77" spans="1:21" x14ac:dyDescent="0.25">
      <c r="A77" s="509" t="s">
        <v>182</v>
      </c>
      <c r="B77" s="458"/>
      <c r="C77" s="458"/>
      <c r="D77" s="91"/>
      <c r="E77" s="74" t="s">
        <v>4</v>
      </c>
      <c r="F77" s="174">
        <f>'0054'!F77</f>
        <v>0</v>
      </c>
      <c r="G77" s="41" t="s">
        <v>6</v>
      </c>
      <c r="H77" s="167">
        <f>H66</f>
        <v>5.143E-3</v>
      </c>
      <c r="I77" s="130">
        <f>ROUND(F77*H77,2)</f>
        <v>0</v>
      </c>
      <c r="N77" s="461" t="s">
        <v>101</v>
      </c>
      <c r="O77" s="461"/>
      <c r="P77" s="461"/>
      <c r="Q77" s="52" t="s">
        <v>4</v>
      </c>
      <c r="R77" s="171">
        <f>F77</f>
        <v>0</v>
      </c>
      <c r="S77" s="43" t="s">
        <v>6</v>
      </c>
      <c r="T77" s="169">
        <f>T66</f>
        <v>0</v>
      </c>
      <c r="U77" s="125">
        <f>ROUND(R77*T77,0)</f>
        <v>0</v>
      </c>
    </row>
    <row r="78" spans="1:21" x14ac:dyDescent="0.25">
      <c r="A78" s="458" t="s">
        <v>67</v>
      </c>
      <c r="B78" s="458"/>
      <c r="C78" s="458"/>
      <c r="D78" s="91"/>
      <c r="E78" s="74" t="s">
        <v>4</v>
      </c>
      <c r="F78" s="174">
        <f>'0054'!F78</f>
        <v>0</v>
      </c>
      <c r="G78" s="41" t="s">
        <v>6</v>
      </c>
      <c r="H78" s="167">
        <f>H66</f>
        <v>5.143E-3</v>
      </c>
      <c r="I78" s="130">
        <f>ROUND(F78*H78,2)</f>
        <v>0</v>
      </c>
      <c r="N78" s="461" t="s">
        <v>67</v>
      </c>
      <c r="O78" s="461"/>
      <c r="P78" s="461"/>
      <c r="Q78" s="52" t="s">
        <v>4</v>
      </c>
      <c r="R78" s="171">
        <f>F78</f>
        <v>0</v>
      </c>
      <c r="S78" s="43" t="s">
        <v>6</v>
      </c>
      <c r="T78" s="169">
        <f>T66</f>
        <v>0</v>
      </c>
      <c r="U78" s="125">
        <f>ROUND(R78*T78,0)</f>
        <v>0</v>
      </c>
    </row>
    <row r="79" spans="1:21" x14ac:dyDescent="0.25">
      <c r="A79" s="458" t="s">
        <v>88</v>
      </c>
      <c r="B79" s="458"/>
      <c r="C79" s="458"/>
      <c r="D79" s="91"/>
      <c r="E79" s="74" t="s">
        <v>4</v>
      </c>
      <c r="F79" s="174">
        <f>'0054'!F79</f>
        <v>118620773</v>
      </c>
      <c r="G79" s="41" t="s">
        <v>6</v>
      </c>
      <c r="H79" s="167">
        <f>H66</f>
        <v>5.143E-3</v>
      </c>
      <c r="I79" s="130">
        <f>ROUND(F79*H79,2)</f>
        <v>610066.64</v>
      </c>
      <c r="N79" s="461" t="s">
        <v>88</v>
      </c>
      <c r="O79" s="461"/>
      <c r="P79" s="461"/>
      <c r="Q79" s="52" t="s">
        <v>4</v>
      </c>
      <c r="R79" s="171">
        <f>F79</f>
        <v>118620773</v>
      </c>
      <c r="S79" s="43" t="s">
        <v>6</v>
      </c>
      <c r="T79" s="169">
        <f>T66</f>
        <v>0</v>
      </c>
      <c r="U79" s="125">
        <f>ROUND(R79*T79,0)</f>
        <v>0</v>
      </c>
    </row>
    <row r="80" spans="1:21" x14ac:dyDescent="0.25">
      <c r="A80" s="458" t="s">
        <v>89</v>
      </c>
      <c r="B80" s="458"/>
      <c r="C80" s="458"/>
      <c r="D80" s="91"/>
      <c r="E80" s="74" t="s">
        <v>4</v>
      </c>
      <c r="F80" s="174">
        <f>'0054'!F80</f>
        <v>-391991</v>
      </c>
      <c r="G80" s="41" t="s">
        <v>6</v>
      </c>
      <c r="H80" s="167">
        <f>H66</f>
        <v>5.143E-3</v>
      </c>
      <c r="I80" s="130">
        <f>ROUND(F80*H80,2)</f>
        <v>-2016.01</v>
      </c>
      <c r="N80" s="461" t="s">
        <v>89</v>
      </c>
      <c r="O80" s="461"/>
      <c r="P80" s="461"/>
      <c r="Q80" s="52" t="s">
        <v>4</v>
      </c>
      <c r="R80" s="168">
        <f>F80</f>
        <v>-391991</v>
      </c>
      <c r="S80" s="43" t="s">
        <v>6</v>
      </c>
      <c r="T80" s="169">
        <f>T66</f>
        <v>0</v>
      </c>
      <c r="U80" s="125">
        <f>ROUND(R80*T80,0)</f>
        <v>0</v>
      </c>
    </row>
    <row r="81" spans="1:21" x14ac:dyDescent="0.25">
      <c r="A81" s="458" t="s">
        <v>90</v>
      </c>
      <c r="B81" s="458"/>
      <c r="C81" s="458"/>
      <c r="D81" s="91"/>
      <c r="E81" s="74" t="s">
        <v>4</v>
      </c>
      <c r="F81" s="174">
        <f>'0054'!F81</f>
        <v>698197</v>
      </c>
      <c r="G81" s="41" t="s">
        <v>6</v>
      </c>
      <c r="H81" s="167">
        <f>H66</f>
        <v>5.143E-3</v>
      </c>
      <c r="I81" s="130">
        <f>ROUND(F81*H81,2)</f>
        <v>3590.83</v>
      </c>
      <c r="N81" s="461" t="s">
        <v>90</v>
      </c>
      <c r="O81" s="461"/>
      <c r="P81" s="461"/>
      <c r="Q81" s="52" t="s">
        <v>4</v>
      </c>
      <c r="R81" s="171">
        <f>F81</f>
        <v>698197</v>
      </c>
      <c r="S81" s="43" t="s">
        <v>6</v>
      </c>
      <c r="T81" s="169">
        <f>T66</f>
        <v>0</v>
      </c>
      <c r="U81" s="125">
        <f>ROUND(R81*T81,0)</f>
        <v>0</v>
      </c>
    </row>
    <row r="82" spans="1:21" x14ac:dyDescent="0.25">
      <c r="B82" s="91"/>
      <c r="C82" s="91"/>
      <c r="D82" s="91"/>
      <c r="E82" s="74"/>
      <c r="F82" s="174"/>
      <c r="G82" s="41"/>
      <c r="H82" s="167"/>
      <c r="I82" s="130"/>
      <c r="N82" s="53"/>
      <c r="O82" s="53"/>
      <c r="P82" s="53"/>
      <c r="Q82" s="52"/>
      <c r="R82" s="175"/>
      <c r="S82" s="43"/>
      <c r="T82" s="169"/>
      <c r="U82" s="132"/>
    </row>
    <row r="83" spans="1:21" x14ac:dyDescent="0.25">
      <c r="A83" s="458" t="s">
        <v>112</v>
      </c>
      <c r="B83" s="458"/>
      <c r="C83" s="458"/>
      <c r="D83" s="458"/>
      <c r="E83" s="458"/>
      <c r="F83" s="458"/>
      <c r="G83" s="458"/>
      <c r="H83" s="458"/>
      <c r="I83" s="458"/>
      <c r="N83" s="461" t="s">
        <v>91</v>
      </c>
      <c r="O83" s="461"/>
      <c r="P83" s="461"/>
      <c r="Q83" s="461"/>
      <c r="R83" s="461"/>
      <c r="S83" s="461"/>
      <c r="T83" s="461"/>
      <c r="U83" s="461"/>
    </row>
    <row r="84" spans="1:21" x14ac:dyDescent="0.25">
      <c r="B84" s="91"/>
      <c r="C84" s="496" t="s">
        <v>77</v>
      </c>
      <c r="D84" s="496"/>
      <c r="E84" s="91"/>
      <c r="F84" s="153" t="s">
        <v>38</v>
      </c>
      <c r="G84" s="91"/>
      <c r="H84" s="91"/>
      <c r="I84" s="91"/>
      <c r="N84" s="53"/>
      <c r="O84" s="53"/>
      <c r="P84" s="53"/>
      <c r="Q84" s="53"/>
      <c r="R84" s="53"/>
      <c r="S84" s="53"/>
      <c r="T84" s="53"/>
      <c r="U84" s="53"/>
    </row>
    <row r="85" spans="1:21" x14ac:dyDescent="0.25">
      <c r="A85" s="4"/>
      <c r="B85" s="176"/>
      <c r="C85" s="481" t="s">
        <v>184</v>
      </c>
      <c r="D85" s="481"/>
      <c r="E85" s="177" t="s">
        <v>190</v>
      </c>
      <c r="F85" s="178" t="s">
        <v>189</v>
      </c>
      <c r="G85" s="179"/>
      <c r="H85" s="179"/>
      <c r="I85" s="179"/>
      <c r="N85" s="497" t="s">
        <v>49</v>
      </c>
      <c r="O85" s="497"/>
      <c r="P85" s="498" t="s">
        <v>157</v>
      </c>
      <c r="Q85" s="498"/>
      <c r="R85" s="499" t="s">
        <v>41</v>
      </c>
      <c r="S85" s="499"/>
      <c r="T85" s="499"/>
      <c r="U85" s="499"/>
    </row>
    <row r="86" spans="1:21" x14ac:dyDescent="0.25">
      <c r="A86" s="55"/>
      <c r="B86" s="67" t="s">
        <v>188</v>
      </c>
      <c r="C86" s="494">
        <f>H13+H14+H19+H22+H25</f>
        <v>480.06569999999999</v>
      </c>
      <c r="D86" s="494"/>
      <c r="E86" s="56">
        <f>H8</f>
        <v>1.0319</v>
      </c>
      <c r="F86" s="346">
        <f>'0054'!F86</f>
        <v>1313.27</v>
      </c>
      <c r="G86" s="200" t="s">
        <v>13</v>
      </c>
      <c r="H86" s="130">
        <f>ROUND(C86*E86*F86,2)</f>
        <v>650567.42000000004</v>
      </c>
      <c r="I86" s="134"/>
      <c r="N86" s="59" t="s">
        <v>22</v>
      </c>
      <c r="O86" s="60">
        <f>T13+T14+T19+T22+T25</f>
        <v>0</v>
      </c>
      <c r="P86" s="495">
        <f>T8</f>
        <v>1.0319</v>
      </c>
      <c r="Q86" s="495"/>
      <c r="R86" s="61">
        <f>F86</f>
        <v>1313.27</v>
      </c>
      <c r="S86" s="62" t="s">
        <v>13</v>
      </c>
      <c r="T86" s="171">
        <f>ROUND(O86*P86*R86,0)</f>
        <v>0</v>
      </c>
      <c r="U86" s="131"/>
    </row>
    <row r="87" spans="1:21" x14ac:dyDescent="0.25">
      <c r="A87" s="63"/>
      <c r="B87" s="63" t="s">
        <v>187</v>
      </c>
      <c r="C87" s="494">
        <f>H15+H16+H20+H23+H26</f>
        <v>573.95779999999991</v>
      </c>
      <c r="D87" s="494"/>
      <c r="E87" s="56">
        <f>H8</f>
        <v>1.0319</v>
      </c>
      <c r="F87" s="346">
        <f>'0054'!F87</f>
        <v>895.79</v>
      </c>
      <c r="G87" s="200" t="s">
        <v>13</v>
      </c>
      <c r="H87" s="130">
        <f>ROUND(C87*E87*F87,2)</f>
        <v>530546.9</v>
      </c>
      <c r="I87" s="64"/>
      <c r="N87" s="65" t="s">
        <v>14</v>
      </c>
      <c r="O87" s="60">
        <f>T15+T16+T20+T23+T26</f>
        <v>0</v>
      </c>
      <c r="P87" s="495">
        <f>T8</f>
        <v>1.0319</v>
      </c>
      <c r="Q87" s="495"/>
      <c r="R87" s="61">
        <f>F87</f>
        <v>895.79</v>
      </c>
      <c r="S87" s="62" t="s">
        <v>13</v>
      </c>
      <c r="T87" s="171">
        <f>ROUND(O87*P87*R87,0)</f>
        <v>0</v>
      </c>
      <c r="U87" s="66"/>
    </row>
    <row r="88" spans="1:21" ht="16.5" thickBot="1" x14ac:dyDescent="0.3">
      <c r="A88" s="67"/>
      <c r="B88" s="67" t="s">
        <v>186</v>
      </c>
      <c r="C88" s="494">
        <f>H17+H18+H21+H24+H27+H28</f>
        <v>0</v>
      </c>
      <c r="D88" s="494"/>
      <c r="E88" s="56">
        <f>H8</f>
        <v>1.0319</v>
      </c>
      <c r="F88" s="346">
        <f>'0054'!F88</f>
        <v>897.95</v>
      </c>
      <c r="G88" s="200" t="s">
        <v>13</v>
      </c>
      <c r="H88" s="123">
        <f>ROUND(C88*E88*F88,2)</f>
        <v>0</v>
      </c>
      <c r="I88" s="64"/>
      <c r="N88" s="68" t="s">
        <v>15</v>
      </c>
      <c r="O88" s="69">
        <f>T17+T18+T21+T24+T27+T28</f>
        <v>0</v>
      </c>
      <c r="P88" s="495">
        <f>T8</f>
        <v>1.0319</v>
      </c>
      <c r="Q88" s="495"/>
      <c r="R88" s="61">
        <f>F88</f>
        <v>897.95</v>
      </c>
      <c r="S88" s="62" t="s">
        <v>13</v>
      </c>
      <c r="T88" s="171">
        <f>ROUND(O88*P88*R88,0)</f>
        <v>0</v>
      </c>
      <c r="U88" s="66"/>
    </row>
    <row r="89" spans="1:21" ht="16.5" thickBot="1" x14ac:dyDescent="0.3">
      <c r="A89" s="70"/>
      <c r="B89" s="180" t="s">
        <v>185</v>
      </c>
      <c r="C89" s="487">
        <f>SUM(C86:C88)</f>
        <v>1054.0234999999998</v>
      </c>
      <c r="D89" s="487"/>
      <c r="E89" s="181"/>
      <c r="F89" s="181"/>
      <c r="G89" s="181"/>
      <c r="H89" s="182" t="s">
        <v>183</v>
      </c>
      <c r="I89" s="130">
        <f>IF(A1=75,0,H88+H87+H86)</f>
        <v>1181114.32</v>
      </c>
      <c r="N89" s="73" t="s">
        <v>158</v>
      </c>
      <c r="O89" s="72">
        <f>SUM(O86:O88)</f>
        <v>0</v>
      </c>
      <c r="P89" s="488" t="s">
        <v>18</v>
      </c>
      <c r="Q89" s="489"/>
      <c r="R89" s="489"/>
      <c r="S89" s="489"/>
      <c r="T89" s="489"/>
      <c r="U89" s="125">
        <f>IF(N1=75,0,T88+T87+T86)</f>
        <v>0</v>
      </c>
    </row>
    <row r="90" spans="1:21" ht="16.5" thickTop="1" x14ac:dyDescent="0.25">
      <c r="A90" s="490" t="s">
        <v>107</v>
      </c>
      <c r="B90" s="490"/>
      <c r="C90" s="490"/>
      <c r="D90" s="490"/>
      <c r="E90" s="490"/>
      <c r="F90" s="490"/>
      <c r="G90" s="490"/>
      <c r="H90" s="490"/>
      <c r="I90" s="490"/>
      <c r="N90" s="491" t="s">
        <v>107</v>
      </c>
      <c r="O90" s="491"/>
      <c r="P90" s="491"/>
      <c r="Q90" s="491"/>
      <c r="R90" s="491"/>
      <c r="S90" s="491"/>
      <c r="T90" s="491"/>
      <c r="U90" s="491"/>
    </row>
    <row r="91" spans="1:21" x14ac:dyDescent="0.25">
      <c r="A91" s="183"/>
      <c r="B91" s="183"/>
      <c r="C91" s="183"/>
      <c r="D91" s="183"/>
      <c r="E91" s="183"/>
      <c r="F91" s="183"/>
      <c r="G91" s="183"/>
      <c r="H91" s="183"/>
      <c r="I91" s="183"/>
      <c r="N91" s="184"/>
      <c r="O91" s="184"/>
      <c r="P91" s="184"/>
      <c r="Q91" s="184"/>
      <c r="R91" s="184"/>
      <c r="S91" s="184"/>
      <c r="T91" s="184"/>
      <c r="U91" s="184"/>
    </row>
    <row r="92" spans="1:21" x14ac:dyDescent="0.25">
      <c r="A92" s="4" t="s">
        <v>92</v>
      </c>
      <c r="C92" s="74"/>
      <c r="D92" s="91"/>
      <c r="E92" s="74" t="s">
        <v>46</v>
      </c>
      <c r="F92" s="492"/>
      <c r="G92" s="492"/>
      <c r="H92" s="492"/>
      <c r="I92" s="492"/>
      <c r="N92" s="461" t="s">
        <v>92</v>
      </c>
      <c r="O92" s="461"/>
      <c r="P92" s="461"/>
      <c r="Q92" s="493" t="s">
        <v>46</v>
      </c>
      <c r="R92" s="493"/>
      <c r="S92" s="493"/>
      <c r="T92" s="493"/>
      <c r="U92" s="132"/>
    </row>
    <row r="93" spans="1:21" x14ac:dyDescent="0.25">
      <c r="B93" s="91"/>
      <c r="C93" s="117" t="s">
        <v>162</v>
      </c>
      <c r="D93" s="117" t="s">
        <v>163</v>
      </c>
      <c r="E93" s="118" t="s">
        <v>191</v>
      </c>
      <c r="F93" s="74"/>
      <c r="G93" s="74"/>
      <c r="H93" s="74"/>
      <c r="I93" s="74"/>
      <c r="N93" s="53"/>
      <c r="O93" s="53"/>
      <c r="P93" s="53"/>
      <c r="Q93" s="185"/>
      <c r="R93" s="185"/>
      <c r="S93" s="185"/>
      <c r="T93" s="185"/>
      <c r="U93" s="132"/>
    </row>
    <row r="94" spans="1:21" x14ac:dyDescent="0.25">
      <c r="B94" s="91"/>
      <c r="C94" s="119" t="s">
        <v>2</v>
      </c>
      <c r="D94" s="119" t="s">
        <v>2</v>
      </c>
      <c r="E94" s="119" t="s">
        <v>2</v>
      </c>
      <c r="F94" s="74"/>
      <c r="G94" s="74"/>
      <c r="H94" s="74"/>
      <c r="I94" s="74"/>
      <c r="N94" s="53"/>
      <c r="O94" s="53"/>
      <c r="P94" s="53"/>
      <c r="Q94" s="185"/>
      <c r="R94" s="185"/>
      <c r="S94" s="185"/>
      <c r="T94" s="185"/>
      <c r="U94" s="132"/>
    </row>
    <row r="95" spans="1:21" x14ac:dyDescent="0.25">
      <c r="A95" s="465" t="s">
        <v>69</v>
      </c>
      <c r="B95" s="465"/>
      <c r="C95" s="206">
        <v>0</v>
      </c>
      <c r="D95" s="206">
        <v>0</v>
      </c>
      <c r="E95" s="159">
        <f>AVERAGE(C95:D95)</f>
        <v>0</v>
      </c>
      <c r="F95" s="186" t="s">
        <v>40</v>
      </c>
      <c r="G95" s="189">
        <f>'0054'!G95</f>
        <v>371</v>
      </c>
      <c r="I95" s="130">
        <f>ROUND(G95*E95,2)</f>
        <v>0</v>
      </c>
      <c r="N95" s="486" t="s">
        <v>69</v>
      </c>
      <c r="O95" s="486"/>
      <c r="P95" s="485">
        <f>IF(H115=1,E95,0)</f>
        <v>0</v>
      </c>
      <c r="Q95" s="485"/>
      <c r="R95" s="485"/>
      <c r="S95" s="111" t="s">
        <v>40</v>
      </c>
      <c r="T95" s="76">
        <f>G95</f>
        <v>371</v>
      </c>
      <c r="U95" s="125">
        <f>ROUND(T95*P95,0)</f>
        <v>0</v>
      </c>
    </row>
    <row r="96" spans="1:21" x14ac:dyDescent="0.25">
      <c r="A96" s="465" t="s">
        <v>87</v>
      </c>
      <c r="B96" s="465"/>
      <c r="C96" s="206">
        <v>0</v>
      </c>
      <c r="D96" s="206">
        <v>0</v>
      </c>
      <c r="E96" s="159">
        <f>AVERAGE(C96:D96)</f>
        <v>0</v>
      </c>
      <c r="F96" s="186" t="s">
        <v>40</v>
      </c>
      <c r="G96" s="189">
        <f>'0054'!G96</f>
        <v>1391</v>
      </c>
      <c r="I96" s="130">
        <f>ROUND(G96*E96,2)</f>
        <v>0</v>
      </c>
      <c r="N96" s="486" t="s">
        <v>87</v>
      </c>
      <c r="O96" s="486"/>
      <c r="P96" s="470"/>
      <c r="Q96" s="470"/>
      <c r="R96" s="470"/>
      <c r="S96" s="111" t="s">
        <v>40</v>
      </c>
      <c r="T96" s="76">
        <f>G96</f>
        <v>1391</v>
      </c>
      <c r="U96" s="125">
        <f>ROUND(T96*P96,0)</f>
        <v>0</v>
      </c>
    </row>
    <row r="97" spans="1:21" x14ac:dyDescent="0.25">
      <c r="A97" s="187"/>
      <c r="B97" s="187"/>
      <c r="C97" s="94"/>
      <c r="D97" s="94"/>
      <c r="E97" s="94"/>
      <c r="F97" s="94"/>
      <c r="G97" s="188"/>
      <c r="H97" s="189"/>
      <c r="I97" s="130"/>
      <c r="N97" s="190"/>
      <c r="O97" s="190"/>
      <c r="P97" s="191"/>
      <c r="Q97" s="191"/>
      <c r="R97" s="191"/>
      <c r="S97" s="111"/>
      <c r="T97" s="76"/>
      <c r="U97" s="132"/>
    </row>
    <row r="98" spans="1:21" x14ac:dyDescent="0.25">
      <c r="A98" s="187"/>
      <c r="B98" s="187"/>
      <c r="C98" s="94"/>
      <c r="D98" s="94"/>
      <c r="E98" s="94"/>
      <c r="F98" s="94"/>
      <c r="G98" s="188"/>
      <c r="H98" s="189"/>
      <c r="I98" s="130"/>
      <c r="N98" s="190"/>
      <c r="O98" s="190"/>
      <c r="P98" s="191"/>
      <c r="Q98" s="191"/>
      <c r="R98" s="191"/>
      <c r="S98" s="111"/>
      <c r="T98" s="76"/>
      <c r="U98" s="132"/>
    </row>
    <row r="99" spans="1:21" hidden="1" x14ac:dyDescent="0.25">
      <c r="A99" s="458" t="s">
        <v>131</v>
      </c>
      <c r="B99" s="458"/>
      <c r="C99" s="458"/>
      <c r="D99" s="91"/>
      <c r="E99" s="54" t="s">
        <v>132</v>
      </c>
      <c r="F99" s="496"/>
      <c r="G99" s="496"/>
      <c r="H99" s="496"/>
      <c r="I99" s="496"/>
      <c r="N99" s="461" t="s">
        <v>106</v>
      </c>
      <c r="O99" s="461"/>
      <c r="P99" s="461"/>
      <c r="Q99" s="461"/>
      <c r="R99" s="461"/>
      <c r="S99" s="461"/>
      <c r="T99" s="461"/>
      <c r="U99" s="461"/>
    </row>
    <row r="100" spans="1:21" hidden="1" x14ac:dyDescent="0.25">
      <c r="B100" s="91"/>
      <c r="C100" s="481" t="s">
        <v>108</v>
      </c>
      <c r="D100" s="481"/>
      <c r="E100" s="481"/>
      <c r="F100" s="54"/>
      <c r="G100" s="54"/>
      <c r="H100" s="200" t="s">
        <v>192</v>
      </c>
      <c r="I100" s="54"/>
      <c r="N100" s="53"/>
      <c r="O100" s="53"/>
      <c r="P100" s="53"/>
      <c r="Q100" s="53"/>
      <c r="R100" s="53"/>
      <c r="S100" s="53"/>
      <c r="T100" s="53"/>
      <c r="U100" s="53"/>
    </row>
    <row r="101" spans="1:21" hidden="1" x14ac:dyDescent="0.25">
      <c r="B101" s="91"/>
      <c r="C101" s="117" t="s">
        <v>162</v>
      </c>
      <c r="D101" s="117" t="s">
        <v>163</v>
      </c>
      <c r="E101" s="199" t="s">
        <v>8</v>
      </c>
      <c r="F101" s="577" t="s">
        <v>193</v>
      </c>
      <c r="G101" s="472"/>
      <c r="H101" s="41" t="s">
        <v>39</v>
      </c>
      <c r="I101" s="54"/>
      <c r="N101" s="53"/>
      <c r="O101" s="53"/>
      <c r="P101" s="53"/>
      <c r="Q101" s="53"/>
      <c r="R101" s="53"/>
      <c r="S101" s="53"/>
      <c r="T101" s="53"/>
      <c r="U101" s="53"/>
    </row>
    <row r="102" spans="1:21" hidden="1" x14ac:dyDescent="0.25">
      <c r="A102" s="481" t="s">
        <v>113</v>
      </c>
      <c r="B102" s="481"/>
      <c r="C102" s="119" t="s">
        <v>2</v>
      </c>
      <c r="D102" s="119" t="s">
        <v>2</v>
      </c>
      <c r="E102" s="77" t="s">
        <v>2</v>
      </c>
      <c r="F102" s="481" t="s">
        <v>38</v>
      </c>
      <c r="G102" s="481"/>
      <c r="H102" s="77" t="s">
        <v>38</v>
      </c>
      <c r="I102" s="77" t="s">
        <v>8</v>
      </c>
      <c r="N102" s="471" t="s">
        <v>70</v>
      </c>
      <c r="O102" s="471"/>
      <c r="P102" s="485" t="s">
        <v>108</v>
      </c>
      <c r="Q102" s="485"/>
      <c r="R102" s="471" t="s">
        <v>71</v>
      </c>
      <c r="S102" s="471"/>
      <c r="T102" s="78" t="s">
        <v>72</v>
      </c>
      <c r="U102" s="78" t="s">
        <v>8</v>
      </c>
    </row>
    <row r="103" spans="1:21" hidden="1" x14ac:dyDescent="0.25">
      <c r="A103" s="474" t="s">
        <v>73</v>
      </c>
      <c r="B103" s="474"/>
      <c r="C103" s="204">
        <v>0</v>
      </c>
      <c r="D103" s="204">
        <v>0</v>
      </c>
      <c r="E103" s="276">
        <f>IF(D$59=0,C103*2,C103+D103)</f>
        <v>0</v>
      </c>
      <c r="F103" s="475">
        <v>0</v>
      </c>
      <c r="G103" s="475"/>
      <c r="H103" s="349">
        <f>IF(C103=0,0,125)</f>
        <v>0</v>
      </c>
      <c r="I103" s="130">
        <f>ROUND((H103+F103)*E103,2)</f>
        <v>0</v>
      </c>
      <c r="N103" s="476" t="s">
        <v>73</v>
      </c>
      <c r="O103" s="476"/>
      <c r="P103" s="470">
        <f>IF(H$115=1,C103,0)</f>
        <v>0</v>
      </c>
      <c r="Q103" s="470"/>
      <c r="R103" s="477">
        <f>F103</f>
        <v>0</v>
      </c>
      <c r="S103" s="477"/>
      <c r="T103" s="80">
        <f>H103</f>
        <v>0</v>
      </c>
      <c r="U103" s="125">
        <f>ROUND((T103+R103)*P103,0)</f>
        <v>0</v>
      </c>
    </row>
    <row r="104" spans="1:21" hidden="1" x14ac:dyDescent="0.25">
      <c r="A104" s="450" t="s">
        <v>74</v>
      </c>
      <c r="B104" s="450"/>
      <c r="C104" s="206">
        <v>0</v>
      </c>
      <c r="D104" s="206">
        <v>0</v>
      </c>
      <c r="E104" s="159">
        <f>IF(D$59=0,C104*2,C104+D104)</f>
        <v>0</v>
      </c>
      <c r="F104" s="572">
        <f>ROUND(F103/2,2)</f>
        <v>0</v>
      </c>
      <c r="G104" s="572"/>
      <c r="H104" s="350">
        <f>IF(C104=0,0,62.5)</f>
        <v>0</v>
      </c>
      <c r="I104" s="130">
        <f>ROUND((H104+F104)*E104,2)</f>
        <v>0</v>
      </c>
      <c r="N104" s="476" t="s">
        <v>74</v>
      </c>
      <c r="O104" s="476"/>
      <c r="P104" s="470">
        <f>IF(H$115=1,C104,0)</f>
        <v>0</v>
      </c>
      <c r="Q104" s="470"/>
      <c r="R104" s="479">
        <f>ROUND(R103/2,2)</f>
        <v>0</v>
      </c>
      <c r="S104" s="479"/>
      <c r="T104" s="82">
        <f>H104</f>
        <v>0</v>
      </c>
      <c r="U104" s="125">
        <f>ROUND((T104+R104)*P104,0)</f>
        <v>0</v>
      </c>
    </row>
    <row r="105" spans="1:21" ht="16.5" hidden="1" thickBot="1" x14ac:dyDescent="0.3">
      <c r="A105" s="450" t="s">
        <v>75</v>
      </c>
      <c r="B105" s="450"/>
      <c r="C105" s="206">
        <v>0</v>
      </c>
      <c r="D105" s="206">
        <v>0</v>
      </c>
      <c r="E105" s="159">
        <f>IF(D$59=0,C105*2,C105+D105)</f>
        <v>0</v>
      </c>
      <c r="F105" s="468"/>
      <c r="G105" s="468"/>
      <c r="H105" s="351">
        <f>IF(H103&gt;0,436,0)</f>
        <v>0</v>
      </c>
      <c r="I105" s="130">
        <f>ROUND(H105*E105,2)</f>
        <v>0</v>
      </c>
      <c r="N105" s="469" t="s">
        <v>75</v>
      </c>
      <c r="O105" s="469"/>
      <c r="P105" s="470">
        <f>IF(H$115=1,C105,0)</f>
        <v>0</v>
      </c>
      <c r="Q105" s="470"/>
      <c r="R105" s="471"/>
      <c r="S105" s="471"/>
      <c r="T105" s="84">
        <f>H105</f>
        <v>0</v>
      </c>
      <c r="U105" s="132">
        <f>ROUND(T105*P105,0)</f>
        <v>0</v>
      </c>
    </row>
    <row r="106" spans="1:21" ht="16.5" hidden="1" thickBot="1" x14ac:dyDescent="0.3">
      <c r="A106" s="472" t="s">
        <v>8</v>
      </c>
      <c r="B106" s="472"/>
      <c r="C106" s="85"/>
      <c r="D106" s="85"/>
      <c r="E106" s="85"/>
      <c r="F106" s="85"/>
      <c r="G106" s="85"/>
      <c r="H106" s="85"/>
      <c r="I106" s="126">
        <f>SUM(I103:I105)</f>
        <v>0</v>
      </c>
      <c r="N106" s="473" t="s">
        <v>8</v>
      </c>
      <c r="O106" s="473"/>
      <c r="P106" s="86"/>
      <c r="Q106" s="86"/>
      <c r="R106" s="86"/>
      <c r="S106" s="86"/>
      <c r="T106" s="86"/>
      <c r="U106" s="87">
        <f>SUM(U103:U105)</f>
        <v>0</v>
      </c>
    </row>
    <row r="107" spans="1:21" hidden="1" x14ac:dyDescent="0.25">
      <c r="A107" s="41"/>
      <c r="B107" s="41"/>
      <c r="C107" s="85"/>
      <c r="D107" s="85"/>
      <c r="E107" s="85"/>
      <c r="F107" s="85"/>
      <c r="G107" s="85"/>
      <c r="H107" s="85"/>
      <c r="I107" s="130"/>
      <c r="N107" s="43"/>
      <c r="O107" s="43"/>
      <c r="P107" s="86"/>
      <c r="Q107" s="86"/>
      <c r="R107" s="86"/>
      <c r="S107" s="86"/>
      <c r="T107" s="86"/>
      <c r="U107" s="201"/>
    </row>
    <row r="108" spans="1:21" x14ac:dyDescent="0.25">
      <c r="A108" s="458" t="s">
        <v>93</v>
      </c>
      <c r="B108" s="458"/>
      <c r="C108" s="458"/>
      <c r="D108" s="91"/>
      <c r="E108" s="89" t="s">
        <v>42</v>
      </c>
      <c r="F108" s="463"/>
      <c r="G108" s="463"/>
      <c r="H108" s="463"/>
      <c r="I108" s="159">
        <v>0</v>
      </c>
      <c r="N108" s="461" t="s">
        <v>93</v>
      </c>
      <c r="O108" s="461"/>
      <c r="P108" s="461"/>
      <c r="Q108" s="462" t="s">
        <v>42</v>
      </c>
      <c r="R108" s="462"/>
      <c r="S108" s="462"/>
      <c r="T108" s="462"/>
      <c r="U108" s="125">
        <f>IF('3381'!$H$115=1,'3381'!U109,0)</f>
        <v>0</v>
      </c>
    </row>
    <row r="109" spans="1:21" x14ac:dyDescent="0.25">
      <c r="A109" s="458" t="s">
        <v>94</v>
      </c>
      <c r="B109" s="458"/>
      <c r="C109" s="458"/>
      <c r="D109" s="91"/>
      <c r="E109" s="467"/>
      <c r="F109" s="467"/>
      <c r="G109" s="467"/>
      <c r="H109" s="467"/>
      <c r="I109" s="159">
        <v>0</v>
      </c>
      <c r="N109" s="461" t="s">
        <v>94</v>
      </c>
      <c r="O109" s="461"/>
      <c r="P109" s="461"/>
      <c r="Q109" s="462" t="s">
        <v>47</v>
      </c>
      <c r="R109" s="462"/>
      <c r="S109" s="462"/>
      <c r="T109" s="462"/>
      <c r="U109" s="125">
        <f>IF('3381'!$H$115=1,'3381'!U110,0)</f>
        <v>0</v>
      </c>
    </row>
    <row r="110" spans="1:21" x14ac:dyDescent="0.25">
      <c r="A110" s="90" t="s">
        <v>122</v>
      </c>
      <c r="B110" s="91"/>
      <c r="C110" s="91"/>
      <c r="D110" s="91"/>
      <c r="E110" s="192"/>
      <c r="F110" s="192"/>
      <c r="G110" s="192"/>
      <c r="H110" s="192"/>
      <c r="I110" s="219"/>
      <c r="N110" s="461" t="s">
        <v>95</v>
      </c>
      <c r="O110" s="461"/>
      <c r="P110" s="461"/>
      <c r="Q110" s="462" t="s">
        <v>48</v>
      </c>
      <c r="R110" s="462"/>
      <c r="S110" s="462"/>
      <c r="T110" s="462"/>
      <c r="U110" s="125">
        <f>IF('3381'!$H$115=1,'3381'!U113,0)</f>
        <v>0</v>
      </c>
    </row>
    <row r="111" spans="1:21" ht="16.5" thickBot="1" x14ac:dyDescent="0.3">
      <c r="A111" s="458" t="s">
        <v>95</v>
      </c>
      <c r="B111" s="458"/>
      <c r="C111" s="458"/>
      <c r="D111" s="91"/>
      <c r="E111" s="89" t="s">
        <v>47</v>
      </c>
      <c r="F111" s="463"/>
      <c r="G111" s="463"/>
      <c r="H111" s="463"/>
      <c r="I111" s="220">
        <v>0</v>
      </c>
      <c r="N111" s="464" t="s">
        <v>43</v>
      </c>
      <c r="O111" s="464"/>
      <c r="P111" s="464"/>
      <c r="Q111" s="464"/>
      <c r="R111" s="464"/>
      <c r="S111" s="464"/>
      <c r="T111" s="464"/>
      <c r="U111" s="193">
        <f>SUM(U109,U108,U106,U95,U89,U75,U74,U73,U72,U71,U70,U68,U59,U45,U77,U78,U79,U80,U81,U110)</f>
        <v>0</v>
      </c>
    </row>
    <row r="112" spans="1:21" ht="16.5" thickTop="1" x14ac:dyDescent="0.25">
      <c r="B112" s="91"/>
      <c r="C112" s="91"/>
      <c r="D112" s="91"/>
      <c r="E112" s="89"/>
      <c r="F112" s="89"/>
      <c r="G112" s="89"/>
      <c r="H112" s="89"/>
      <c r="I112" s="159"/>
      <c r="N112" s="59"/>
      <c r="O112" s="59"/>
      <c r="P112" s="59"/>
      <c r="Q112" s="59"/>
      <c r="R112" s="59"/>
      <c r="S112" s="59"/>
      <c r="T112" s="59"/>
      <c r="U112" s="201"/>
    </row>
    <row r="113" spans="1:21" x14ac:dyDescent="0.25">
      <c r="A113" s="465" t="s">
        <v>8</v>
      </c>
      <c r="B113" s="465"/>
      <c r="C113" s="465"/>
      <c r="D113" s="465"/>
      <c r="E113" s="465"/>
      <c r="F113" s="465"/>
      <c r="G113" s="465"/>
      <c r="H113" s="465"/>
      <c r="I113" s="130">
        <f>SUM(I111,I109,I108,I106,I96,I95,I89,I81,I80,I79,I78,I77,I75,I74,I73,I72,I71,I70,I68,I59,I45)</f>
        <v>6856515.7199999988</v>
      </c>
      <c r="N113" s="466"/>
      <c r="O113" s="466"/>
      <c r="P113" s="466"/>
      <c r="Q113" s="466"/>
      <c r="R113" s="466"/>
      <c r="S113" s="466"/>
      <c r="T113" s="466"/>
      <c r="U113" s="466"/>
    </row>
    <row r="114" spans="1:21" x14ac:dyDescent="0.25">
      <c r="A114" s="458" t="s">
        <v>121</v>
      </c>
      <c r="B114" s="458"/>
      <c r="C114" s="458"/>
      <c r="D114" s="458"/>
      <c r="E114" s="458"/>
      <c r="F114" s="458"/>
      <c r="G114" s="458"/>
      <c r="H114" s="91" t="s">
        <v>48</v>
      </c>
      <c r="I114" s="195"/>
      <c r="N114" s="459" t="s">
        <v>7</v>
      </c>
      <c r="O114" s="459"/>
      <c r="P114" s="459"/>
      <c r="Q114" s="459"/>
      <c r="R114" s="459"/>
      <c r="S114" s="459"/>
      <c r="T114" s="459"/>
      <c r="U114" s="459"/>
    </row>
    <row r="115" spans="1:21" x14ac:dyDescent="0.25">
      <c r="A115" s="458" t="s">
        <v>116</v>
      </c>
      <c r="B115" s="458"/>
      <c r="C115" s="458"/>
      <c r="D115" s="458"/>
      <c r="E115" s="458"/>
      <c r="F115" s="458"/>
      <c r="G115" s="458"/>
      <c r="H115" s="92" t="str">
        <f>IF(E29=0,"",IF((E14+E16+SUM(E18:E24))/E29&gt;0.75,1,""))</f>
        <v/>
      </c>
      <c r="I115" s="159">
        <f>U111</f>
        <v>0</v>
      </c>
      <c r="N115" s="93" t="s">
        <v>144</v>
      </c>
      <c r="O115" s="93"/>
      <c r="P115" s="93"/>
      <c r="Q115" s="93"/>
      <c r="R115" s="93"/>
      <c r="S115" s="93"/>
      <c r="T115" s="93"/>
      <c r="U115" s="93"/>
    </row>
    <row r="116" spans="1:21" x14ac:dyDescent="0.25">
      <c r="B116" s="91"/>
      <c r="C116" s="91"/>
      <c r="D116" s="91"/>
      <c r="E116" s="91"/>
      <c r="F116" s="91"/>
      <c r="G116" s="91"/>
      <c r="H116" s="94"/>
      <c r="I116" s="130"/>
      <c r="N116" s="95" t="s">
        <v>145</v>
      </c>
      <c r="O116" s="93"/>
      <c r="P116" s="93"/>
      <c r="Q116" s="93"/>
      <c r="R116" s="93"/>
      <c r="S116" s="93"/>
      <c r="T116" s="93"/>
      <c r="U116" s="93"/>
    </row>
    <row r="117" spans="1:21" x14ac:dyDescent="0.25">
      <c r="A117" s="4" t="s">
        <v>138</v>
      </c>
      <c r="B117" s="91"/>
      <c r="C117" s="91"/>
      <c r="D117" s="91"/>
      <c r="E117" s="91"/>
      <c r="F117" s="91"/>
      <c r="G117" s="91"/>
      <c r="H117" s="202">
        <f>IF(H115=1,I115,I113)</f>
        <v>6856515.7199999988</v>
      </c>
      <c r="I117" s="123">
        <f>IF(E29=0,0,IF(E29&gt;250,-(((250/E29)*H117)*IF(J117="H",0.02,0.05)),IF(J117="H",-0.02*H117,-0.05*H117)))</f>
        <v>-85450.09621136589</v>
      </c>
      <c r="N117" s="97"/>
      <c r="O117" s="97"/>
      <c r="P117" s="97"/>
      <c r="Q117" s="97"/>
      <c r="R117" s="97"/>
      <c r="S117" s="97"/>
      <c r="T117" s="97"/>
      <c r="U117" s="97"/>
    </row>
    <row r="118" spans="1:21" x14ac:dyDescent="0.25">
      <c r="B118" s="91"/>
      <c r="C118" s="91"/>
      <c r="D118" s="91"/>
      <c r="E118" s="91"/>
      <c r="F118" s="91"/>
      <c r="G118" s="91"/>
      <c r="H118" s="94"/>
      <c r="I118" s="130"/>
      <c r="N118" s="97"/>
      <c r="O118" s="97"/>
      <c r="P118" s="97"/>
      <c r="Q118" s="97"/>
      <c r="R118" s="97"/>
      <c r="S118" s="97"/>
      <c r="T118" s="97"/>
      <c r="U118" s="97"/>
    </row>
    <row r="119" spans="1:21" x14ac:dyDescent="0.25">
      <c r="A119" s="4" t="s">
        <v>139</v>
      </c>
      <c r="B119" s="91"/>
      <c r="C119" s="91"/>
      <c r="D119" s="91"/>
      <c r="E119" s="91"/>
      <c r="F119" s="91"/>
      <c r="G119" s="91"/>
      <c r="H119" s="94"/>
      <c r="I119" s="130">
        <f>I113+I117</f>
        <v>6771065.6237886325</v>
      </c>
      <c r="N119" s="97"/>
      <c r="O119" s="97"/>
      <c r="P119" s="97"/>
      <c r="Q119" s="97"/>
      <c r="R119" s="97"/>
      <c r="S119" s="97"/>
      <c r="T119" s="97"/>
      <c r="U119" s="97"/>
    </row>
    <row r="120" spans="1:21" x14ac:dyDescent="0.25">
      <c r="B120" s="91"/>
      <c r="C120" s="91"/>
      <c r="D120" s="91"/>
      <c r="E120" s="91"/>
      <c r="F120" s="91"/>
      <c r="G120" s="91"/>
      <c r="H120" s="94"/>
      <c r="I120" s="130"/>
      <c r="N120" s="97"/>
      <c r="O120" s="97"/>
      <c r="P120" s="97"/>
      <c r="Q120" s="97"/>
      <c r="R120" s="97"/>
      <c r="S120" s="97"/>
      <c r="T120" s="97"/>
      <c r="U120" s="97"/>
    </row>
    <row r="121" spans="1:21" x14ac:dyDescent="0.25">
      <c r="A121" s="106" t="s">
        <v>140</v>
      </c>
      <c r="B121" s="91"/>
      <c r="C121" s="203">
        <f>'0054'!C121</f>
        <v>2</v>
      </c>
      <c r="D121" s="91"/>
      <c r="E121" s="4" t="s">
        <v>141</v>
      </c>
      <c r="F121" s="91"/>
      <c r="G121" s="91"/>
      <c r="H121" s="94"/>
      <c r="I121" s="130">
        <f>ROUND(I119/12*C121,2)</f>
        <v>1128510.94</v>
      </c>
      <c r="N121" s="97"/>
      <c r="O121" s="97"/>
      <c r="P121" s="97"/>
      <c r="Q121" s="97"/>
      <c r="R121" s="97"/>
      <c r="S121" s="97"/>
      <c r="T121" s="97"/>
      <c r="U121" s="97"/>
    </row>
    <row r="122" spans="1:21" x14ac:dyDescent="0.25">
      <c r="B122" s="91"/>
      <c r="C122" s="91"/>
      <c r="D122" s="91"/>
      <c r="E122" s="91"/>
      <c r="F122" s="91"/>
      <c r="G122" s="91"/>
      <c r="H122" s="94"/>
      <c r="I122" s="130"/>
      <c r="N122" s="97"/>
      <c r="O122" s="97"/>
      <c r="P122" s="97"/>
      <c r="Q122" s="97"/>
      <c r="R122" s="97"/>
      <c r="S122" s="97"/>
      <c r="T122" s="97"/>
      <c r="U122" s="97"/>
    </row>
    <row r="123" spans="1:21" x14ac:dyDescent="0.25">
      <c r="A123" s="4" t="s">
        <v>142</v>
      </c>
      <c r="B123" s="91"/>
      <c r="C123" s="91"/>
      <c r="D123" s="91"/>
      <c r="E123" s="91"/>
      <c r="F123" s="91"/>
      <c r="G123" s="91"/>
      <c r="H123" s="94"/>
      <c r="I123" s="123">
        <v>-564255.47</v>
      </c>
      <c r="N123" s="97"/>
      <c r="O123" s="97"/>
      <c r="P123" s="97"/>
      <c r="Q123" s="97"/>
      <c r="R123" s="97"/>
      <c r="S123" s="97"/>
      <c r="T123" s="97"/>
      <c r="U123" s="97"/>
    </row>
    <row r="124" spans="1:21" x14ac:dyDescent="0.25">
      <c r="B124" s="91"/>
      <c r="C124" s="91"/>
      <c r="D124" s="91"/>
      <c r="E124" s="91"/>
      <c r="F124" s="91"/>
      <c r="G124" s="91"/>
      <c r="H124" s="94"/>
      <c r="I124" s="130"/>
      <c r="N124" s="97"/>
      <c r="O124" s="97"/>
      <c r="P124" s="97"/>
      <c r="Q124" s="97"/>
      <c r="R124" s="97"/>
      <c r="S124" s="97"/>
      <c r="T124" s="97"/>
      <c r="U124" s="97"/>
    </row>
    <row r="125" spans="1:21" ht="16.5" thickBot="1" x14ac:dyDescent="0.3">
      <c r="A125" s="4" t="s">
        <v>143</v>
      </c>
      <c r="B125" s="91"/>
      <c r="C125" s="91"/>
      <c r="D125" s="91"/>
      <c r="E125" s="91"/>
      <c r="F125" s="91"/>
      <c r="G125" s="91"/>
      <c r="H125" s="94"/>
      <c r="I125" s="222">
        <f>I121+I123</f>
        <v>564255.47</v>
      </c>
      <c r="N125" s="97"/>
      <c r="O125" s="97"/>
      <c r="P125" s="97"/>
      <c r="Q125" s="97"/>
      <c r="R125" s="97"/>
      <c r="S125" s="97"/>
      <c r="T125" s="97"/>
      <c r="U125" s="97"/>
    </row>
    <row r="126" spans="1:21" ht="16.5" thickTop="1" x14ac:dyDescent="0.25">
      <c r="B126" s="91"/>
      <c r="C126" s="91"/>
      <c r="D126" s="91"/>
      <c r="E126" s="91"/>
      <c r="F126" s="91"/>
      <c r="G126" s="91"/>
      <c r="H126" s="94"/>
      <c r="I126" s="130"/>
      <c r="N126" s="97"/>
      <c r="O126" s="97"/>
      <c r="P126" s="97"/>
      <c r="Q126" s="97"/>
      <c r="R126" s="97"/>
      <c r="S126" s="97"/>
      <c r="T126" s="97"/>
      <c r="U126" s="97"/>
    </row>
    <row r="127" spans="1:21" ht="16.5" thickBot="1" x14ac:dyDescent="0.3">
      <c r="A127" s="4" t="s">
        <v>159</v>
      </c>
      <c r="B127" s="91"/>
      <c r="C127" s="91"/>
      <c r="D127" s="91"/>
      <c r="E127" s="91"/>
      <c r="F127" s="91"/>
      <c r="G127" s="91"/>
      <c r="H127" s="94"/>
      <c r="I127" s="194">
        <f>IF(J117="H",(H117*0.02)+I117,(H117*0.05)+I117)</f>
        <v>257375.68978863407</v>
      </c>
      <c r="N127" s="97"/>
      <c r="O127" s="97"/>
      <c r="P127" s="97"/>
      <c r="Q127" s="97"/>
      <c r="R127" s="97"/>
      <c r="S127" s="97"/>
      <c r="T127" s="97"/>
      <c r="U127" s="97"/>
    </row>
    <row r="128" spans="1:21" ht="16.5" thickTop="1" x14ac:dyDescent="0.25">
      <c r="B128" s="91"/>
      <c r="C128" s="91"/>
      <c r="D128" s="91"/>
      <c r="E128" s="91"/>
      <c r="F128" s="91"/>
      <c r="G128" s="91"/>
      <c r="H128" s="94"/>
      <c r="I128" s="195"/>
      <c r="N128" s="97"/>
      <c r="O128" s="97"/>
      <c r="P128" s="97"/>
      <c r="Q128" s="97"/>
      <c r="R128" s="97"/>
      <c r="S128" s="97"/>
      <c r="T128" s="97"/>
      <c r="U128" s="97"/>
    </row>
    <row r="129" spans="1:21" x14ac:dyDescent="0.25">
      <c r="B129" s="91"/>
      <c r="C129" s="91"/>
      <c r="D129" s="91"/>
      <c r="E129" s="91"/>
      <c r="F129" s="91"/>
      <c r="G129" s="91"/>
      <c r="H129" s="94"/>
      <c r="I129" s="195"/>
      <c r="N129" s="97"/>
      <c r="O129" s="97"/>
      <c r="P129" s="97"/>
      <c r="Q129" s="97"/>
      <c r="R129" s="97"/>
      <c r="S129" s="97"/>
      <c r="T129" s="97"/>
      <c r="U129" s="97"/>
    </row>
    <row r="130" spans="1:21" x14ac:dyDescent="0.25">
      <c r="B130" s="91"/>
      <c r="C130" s="91"/>
      <c r="D130" s="91"/>
      <c r="E130" s="91"/>
      <c r="F130" s="91"/>
      <c r="G130" s="91"/>
      <c r="H130" s="94"/>
      <c r="I130" s="195"/>
      <c r="N130" s="97"/>
      <c r="O130" s="97"/>
      <c r="P130" s="97"/>
      <c r="Q130" s="97"/>
      <c r="R130" s="97"/>
      <c r="S130" s="97"/>
      <c r="T130" s="97"/>
      <c r="U130" s="97"/>
    </row>
    <row r="131" spans="1:21" x14ac:dyDescent="0.25">
      <c r="A131" s="455" t="s">
        <v>7</v>
      </c>
      <c r="B131" s="455"/>
      <c r="C131" s="455"/>
      <c r="D131" s="455"/>
      <c r="E131" s="455"/>
      <c r="F131" s="455"/>
      <c r="G131" s="455"/>
      <c r="H131" s="455"/>
      <c r="I131" s="455"/>
      <c r="J131" s="196"/>
      <c r="N131" s="455"/>
      <c r="O131" s="455"/>
      <c r="P131" s="455"/>
      <c r="Q131" s="455"/>
      <c r="R131" s="455"/>
      <c r="S131" s="455"/>
      <c r="T131" s="455"/>
      <c r="U131" s="455"/>
    </row>
    <row r="132" spans="1:21" s="101" customFormat="1" ht="28.5" customHeight="1" x14ac:dyDescent="0.2">
      <c r="A132" s="460" t="s">
        <v>114</v>
      </c>
      <c r="B132" s="460"/>
      <c r="C132" s="460"/>
      <c r="D132" s="460"/>
      <c r="E132" s="460"/>
      <c r="F132" s="460"/>
      <c r="G132" s="460"/>
      <c r="H132" s="460"/>
      <c r="I132" s="460"/>
      <c r="J132" s="102"/>
      <c r="N132" s="103"/>
      <c r="O132" s="104"/>
      <c r="P132" s="104"/>
      <c r="Q132" s="104"/>
      <c r="R132" s="104"/>
      <c r="S132" s="104"/>
      <c r="T132" s="104"/>
      <c r="U132" s="104"/>
    </row>
    <row r="133" spans="1:21" s="101" customFormat="1" ht="15.75" customHeight="1" x14ac:dyDescent="0.2">
      <c r="A133" s="455" t="s">
        <v>64</v>
      </c>
      <c r="B133" s="455"/>
      <c r="C133" s="455"/>
      <c r="D133" s="455"/>
      <c r="E133" s="455"/>
      <c r="F133" s="455"/>
      <c r="G133" s="455"/>
      <c r="H133" s="455"/>
      <c r="I133" s="455"/>
      <c r="N133" s="103"/>
    </row>
    <row r="134" spans="1:21" s="101" customFormat="1" ht="15.75" customHeight="1" x14ac:dyDescent="0.2">
      <c r="A134" s="455" t="s">
        <v>65</v>
      </c>
      <c r="B134" s="455"/>
      <c r="C134" s="455"/>
      <c r="D134" s="455"/>
      <c r="E134" s="455"/>
      <c r="F134" s="455"/>
      <c r="G134" s="455"/>
      <c r="H134" s="455"/>
      <c r="I134" s="455"/>
      <c r="N134" s="103"/>
    </row>
    <row r="135" spans="1:21" s="101" customFormat="1" ht="28.5" customHeight="1" x14ac:dyDescent="0.2">
      <c r="A135" s="454" t="s">
        <v>115</v>
      </c>
      <c r="B135" s="454"/>
      <c r="C135" s="454"/>
      <c r="D135" s="454"/>
      <c r="E135" s="454"/>
      <c r="F135" s="454"/>
      <c r="G135" s="454"/>
      <c r="H135" s="454"/>
      <c r="I135" s="454"/>
      <c r="N135" s="103"/>
    </row>
    <row r="136" spans="1:21" s="101" customFormat="1" ht="28.5" customHeight="1" x14ac:dyDescent="0.2">
      <c r="A136" s="454" t="s">
        <v>123</v>
      </c>
      <c r="B136" s="454"/>
      <c r="C136" s="454"/>
      <c r="D136" s="454"/>
      <c r="E136" s="454"/>
      <c r="F136" s="454"/>
      <c r="G136" s="454"/>
      <c r="H136" s="454"/>
      <c r="I136" s="454"/>
      <c r="N136" s="103"/>
    </row>
    <row r="137" spans="1:21" s="101" customFormat="1" ht="28.5" customHeight="1" x14ac:dyDescent="0.2">
      <c r="A137" s="454" t="s">
        <v>111</v>
      </c>
      <c r="B137" s="454"/>
      <c r="C137" s="454"/>
      <c r="D137" s="454"/>
      <c r="E137" s="454"/>
      <c r="F137" s="454"/>
      <c r="G137" s="454"/>
      <c r="H137" s="454"/>
      <c r="I137" s="454"/>
      <c r="N137" s="103"/>
    </row>
    <row r="138" spans="1:21" s="101" customFormat="1" ht="28.5" customHeight="1" x14ac:dyDescent="0.2">
      <c r="A138" s="454" t="s">
        <v>120</v>
      </c>
      <c r="B138" s="454"/>
      <c r="C138" s="454"/>
      <c r="D138" s="454"/>
      <c r="E138" s="454"/>
      <c r="F138" s="454"/>
      <c r="G138" s="454"/>
      <c r="H138" s="454"/>
      <c r="I138" s="454"/>
      <c r="N138" s="103"/>
    </row>
    <row r="139" spans="1:21" s="101" customFormat="1" ht="41.25" customHeight="1" x14ac:dyDescent="0.2">
      <c r="A139" s="454" t="s">
        <v>133</v>
      </c>
      <c r="B139" s="454"/>
      <c r="C139" s="454"/>
      <c r="D139" s="454"/>
      <c r="E139" s="454"/>
      <c r="F139" s="454"/>
      <c r="G139" s="454"/>
      <c r="H139" s="454"/>
      <c r="I139" s="454"/>
      <c r="N139" s="103"/>
    </row>
    <row r="140" spans="1:21" s="101" customFormat="1" ht="15.75" customHeight="1" x14ac:dyDescent="0.2">
      <c r="A140" s="455" t="s">
        <v>117</v>
      </c>
      <c r="B140" s="455"/>
      <c r="C140" s="455"/>
      <c r="D140" s="455"/>
      <c r="E140" s="455"/>
      <c r="F140" s="455"/>
      <c r="G140" s="455"/>
      <c r="H140" s="455"/>
      <c r="I140" s="455"/>
      <c r="N140" s="103"/>
    </row>
    <row r="141" spans="1:21" s="101" customFormat="1" ht="28.5" customHeight="1" x14ac:dyDescent="0.2">
      <c r="A141" s="456" t="s">
        <v>118</v>
      </c>
      <c r="B141" s="456"/>
      <c r="C141" s="456"/>
      <c r="D141" s="456"/>
      <c r="E141" s="456"/>
      <c r="F141" s="456"/>
      <c r="G141" s="456"/>
      <c r="H141" s="456"/>
      <c r="I141" s="456"/>
      <c r="N141" s="103"/>
    </row>
    <row r="142" spans="1:21" s="101" customFormat="1" ht="26.25" customHeight="1" x14ac:dyDescent="0.2">
      <c r="A142" s="457" t="s">
        <v>109</v>
      </c>
      <c r="B142" s="456"/>
      <c r="C142" s="456"/>
      <c r="D142" s="456"/>
      <c r="E142" s="456"/>
      <c r="F142" s="456"/>
      <c r="G142" s="456"/>
      <c r="H142" s="456"/>
      <c r="I142" s="456"/>
      <c r="N142" s="103"/>
    </row>
    <row r="143" spans="1:21" s="101" customFormat="1" ht="54" customHeight="1" x14ac:dyDescent="0.2">
      <c r="A143" s="452" t="s">
        <v>125</v>
      </c>
      <c r="B143" s="452"/>
      <c r="C143" s="452"/>
      <c r="D143" s="452"/>
      <c r="E143" s="452"/>
      <c r="F143" s="452"/>
      <c r="G143" s="452"/>
      <c r="H143" s="452"/>
      <c r="I143" s="452"/>
      <c r="N143" s="103"/>
    </row>
    <row r="144" spans="1:21" ht="57" customHeight="1" x14ac:dyDescent="0.25">
      <c r="A144" s="452" t="s">
        <v>124</v>
      </c>
      <c r="B144" s="452"/>
      <c r="C144" s="452"/>
      <c r="D144" s="452"/>
      <c r="E144" s="452"/>
      <c r="F144" s="452"/>
      <c r="G144" s="452"/>
      <c r="H144" s="452"/>
      <c r="I144" s="452"/>
      <c r="N144" s="98"/>
    </row>
    <row r="145" spans="1:14" s="101" customFormat="1" ht="26.25" customHeight="1" x14ac:dyDescent="0.2">
      <c r="A145" s="451" t="s">
        <v>110</v>
      </c>
      <c r="B145" s="451"/>
      <c r="C145" s="451"/>
      <c r="D145" s="451"/>
      <c r="E145" s="451"/>
      <c r="F145" s="451"/>
      <c r="G145" s="451"/>
      <c r="H145" s="451"/>
      <c r="I145" s="451"/>
      <c r="N145" s="103"/>
    </row>
    <row r="146" spans="1:14" s="101" customFormat="1" ht="28.5" customHeight="1" x14ac:dyDescent="0.2">
      <c r="A146" s="452" t="s">
        <v>36</v>
      </c>
      <c r="B146" s="452"/>
      <c r="C146" s="452"/>
      <c r="D146" s="452"/>
      <c r="E146" s="452"/>
      <c r="F146" s="452"/>
      <c r="G146" s="452"/>
      <c r="H146" s="452"/>
      <c r="I146" s="452"/>
      <c r="N146" s="103"/>
    </row>
    <row r="147" spans="1:14" s="101" customFormat="1" ht="15.75" customHeight="1" x14ac:dyDescent="0.2">
      <c r="A147" s="453" t="s">
        <v>12</v>
      </c>
      <c r="B147" s="453"/>
      <c r="C147" s="453"/>
      <c r="D147" s="453"/>
      <c r="E147" s="453"/>
      <c r="F147" s="453"/>
      <c r="G147" s="453"/>
      <c r="H147" s="453"/>
      <c r="I147" s="453"/>
      <c r="N147" s="103"/>
    </row>
    <row r="148" spans="1:14" x14ac:dyDescent="0.25">
      <c r="A148" s="453"/>
      <c r="B148" s="453"/>
      <c r="C148" s="453"/>
      <c r="D148" s="453"/>
      <c r="E148" s="453"/>
      <c r="F148" s="453"/>
      <c r="G148" s="453"/>
      <c r="H148" s="453"/>
      <c r="I148" s="453"/>
      <c r="N148" s="98"/>
    </row>
    <row r="149" spans="1:14" x14ac:dyDescent="0.25">
      <c r="A149" s="98"/>
      <c r="N149" s="98"/>
    </row>
    <row r="150" spans="1:14" x14ac:dyDescent="0.25">
      <c r="A150" s="98"/>
      <c r="N150" s="98"/>
    </row>
    <row r="151" spans="1:14" x14ac:dyDescent="0.25">
      <c r="A151" s="98"/>
      <c r="N151" s="98"/>
    </row>
    <row r="152" spans="1:14" x14ac:dyDescent="0.25">
      <c r="A152" s="98"/>
      <c r="B152" s="197"/>
      <c r="C152" s="197"/>
      <c r="D152" s="197"/>
      <c r="E152" s="197"/>
      <c r="F152" s="197"/>
      <c r="G152" s="197"/>
      <c r="H152" s="197"/>
      <c r="I152" s="197"/>
      <c r="N152" s="98"/>
    </row>
    <row r="153" spans="1:14" x14ac:dyDescent="0.25">
      <c r="A153" s="98"/>
      <c r="N153" s="98"/>
    </row>
    <row r="154" spans="1:14" x14ac:dyDescent="0.25">
      <c r="A154" s="98"/>
      <c r="N154" s="98"/>
    </row>
    <row r="155" spans="1:14" x14ac:dyDescent="0.25">
      <c r="A155" s="98"/>
      <c r="N155" s="98"/>
    </row>
    <row r="156" spans="1:14" x14ac:dyDescent="0.25">
      <c r="A156" s="98"/>
      <c r="N156" s="98"/>
    </row>
    <row r="157" spans="1:14" x14ac:dyDescent="0.25">
      <c r="A157" s="98"/>
      <c r="N157" s="98"/>
    </row>
    <row r="158" spans="1:14" x14ac:dyDescent="0.25">
      <c r="A158" s="98"/>
      <c r="N158" s="98"/>
    </row>
    <row r="159" spans="1:14" x14ac:dyDescent="0.25">
      <c r="A159" s="98"/>
      <c r="N159" s="98"/>
    </row>
    <row r="160" spans="1:14" x14ac:dyDescent="0.25">
      <c r="A160" s="98"/>
      <c r="N160" s="98"/>
    </row>
    <row r="161" spans="1:14" x14ac:dyDescent="0.25">
      <c r="A161" s="98"/>
      <c r="N161" s="98"/>
    </row>
    <row r="162" spans="1:14" x14ac:dyDescent="0.25">
      <c r="A162" s="98"/>
      <c r="N162" s="98"/>
    </row>
    <row r="163" spans="1:14" x14ac:dyDescent="0.25">
      <c r="A163" s="98"/>
      <c r="N163" s="98"/>
    </row>
    <row r="164" spans="1:14" x14ac:dyDescent="0.25">
      <c r="A164" s="98"/>
      <c r="N164" s="98"/>
    </row>
    <row r="165" spans="1:14" x14ac:dyDescent="0.25">
      <c r="A165" s="98"/>
      <c r="N165" s="98"/>
    </row>
    <row r="166" spans="1:14" x14ac:dyDescent="0.25">
      <c r="A166" s="98"/>
      <c r="N166" s="98"/>
    </row>
    <row r="167" spans="1:14" x14ac:dyDescent="0.25">
      <c r="A167" s="98"/>
      <c r="N167" s="98"/>
    </row>
    <row r="168" spans="1:14" x14ac:dyDescent="0.25">
      <c r="A168" s="98"/>
      <c r="N168" s="98"/>
    </row>
    <row r="169" spans="1:14" x14ac:dyDescent="0.25">
      <c r="A169" s="98"/>
      <c r="N169" s="98"/>
    </row>
    <row r="170" spans="1:14" x14ac:dyDescent="0.25">
      <c r="A170" s="98"/>
      <c r="N170" s="98"/>
    </row>
    <row r="171" spans="1:14" x14ac:dyDescent="0.25">
      <c r="A171" s="98"/>
      <c r="N171" s="98"/>
    </row>
    <row r="172" spans="1:14" x14ac:dyDescent="0.25">
      <c r="A172" s="98"/>
      <c r="N172" s="98"/>
    </row>
    <row r="173" spans="1:14" x14ac:dyDescent="0.25">
      <c r="A173" s="98"/>
      <c r="N173" s="98"/>
    </row>
    <row r="174" spans="1:14" x14ac:dyDescent="0.25">
      <c r="A174" s="98"/>
      <c r="N174" s="98"/>
    </row>
    <row r="175" spans="1:14" x14ac:dyDescent="0.25">
      <c r="A175" s="98"/>
      <c r="N175" s="98"/>
    </row>
    <row r="176" spans="1:14" x14ac:dyDescent="0.25">
      <c r="A176" s="98"/>
      <c r="N176" s="98"/>
    </row>
    <row r="177" spans="1:14" x14ac:dyDescent="0.25">
      <c r="A177" s="98"/>
      <c r="N177" s="98"/>
    </row>
    <row r="178" spans="1:14" x14ac:dyDescent="0.25">
      <c r="A178" s="98"/>
      <c r="N178" s="98"/>
    </row>
    <row r="179" spans="1:14" x14ac:dyDescent="0.25">
      <c r="A179" s="98"/>
      <c r="N179" s="98"/>
    </row>
    <row r="180" spans="1:14" x14ac:dyDescent="0.25">
      <c r="A180" s="98"/>
      <c r="N180" s="98"/>
    </row>
    <row r="181" spans="1:14" x14ac:dyDescent="0.25">
      <c r="A181" s="98"/>
      <c r="N181" s="98"/>
    </row>
    <row r="182" spans="1:14" x14ac:dyDescent="0.25">
      <c r="A182" s="98"/>
      <c r="N182" s="98"/>
    </row>
    <row r="183" spans="1:14" x14ac:dyDescent="0.25">
      <c r="A183" s="98"/>
      <c r="N183" s="98"/>
    </row>
    <row r="184" spans="1:14" x14ac:dyDescent="0.25">
      <c r="A184" s="98"/>
      <c r="N184" s="98"/>
    </row>
    <row r="185" spans="1:14" x14ac:dyDescent="0.25">
      <c r="A185" s="98"/>
      <c r="N185" s="98"/>
    </row>
    <row r="186" spans="1:14" x14ac:dyDescent="0.25">
      <c r="A186" s="98"/>
      <c r="N186" s="98"/>
    </row>
    <row r="187" spans="1:14" x14ac:dyDescent="0.25">
      <c r="A187" s="98"/>
      <c r="N187" s="98"/>
    </row>
    <row r="188" spans="1:14" x14ac:dyDescent="0.25">
      <c r="A188" s="98"/>
      <c r="N188" s="98"/>
    </row>
    <row r="189" spans="1:14" x14ac:dyDescent="0.25">
      <c r="A189" s="98"/>
    </row>
    <row r="190" spans="1:14" x14ac:dyDescent="0.25">
      <c r="A190" s="98"/>
    </row>
    <row r="191" spans="1:14" x14ac:dyDescent="0.25">
      <c r="A191" s="98"/>
    </row>
    <row r="192" spans="1:14" x14ac:dyDescent="0.25">
      <c r="A192" s="98"/>
    </row>
    <row r="193" spans="1:1" x14ac:dyDescent="0.25">
      <c r="A193" s="98"/>
    </row>
    <row r="194" spans="1:1" x14ac:dyDescent="0.25">
      <c r="A194" s="98"/>
    </row>
    <row r="195" spans="1:1" x14ac:dyDescent="0.25">
      <c r="A195" s="98"/>
    </row>
    <row r="196" spans="1:1" x14ac:dyDescent="0.25">
      <c r="A196" s="98"/>
    </row>
    <row r="197" spans="1:1" x14ac:dyDescent="0.25">
      <c r="A197" s="98"/>
    </row>
    <row r="198" spans="1:1" x14ac:dyDescent="0.25">
      <c r="A198" s="98"/>
    </row>
    <row r="199" spans="1:1" x14ac:dyDescent="0.25">
      <c r="A199" s="98"/>
    </row>
    <row r="200" spans="1:1" x14ac:dyDescent="0.25">
      <c r="A200" s="98"/>
    </row>
    <row r="201" spans="1:1" x14ac:dyDescent="0.25">
      <c r="A201" s="98"/>
    </row>
    <row r="202" spans="1:1" x14ac:dyDescent="0.25">
      <c r="A202" s="98"/>
    </row>
    <row r="203" spans="1:1" x14ac:dyDescent="0.25">
      <c r="A203" s="98"/>
    </row>
    <row r="204" spans="1:1" x14ac:dyDescent="0.25">
      <c r="A204" s="98"/>
    </row>
    <row r="205" spans="1:1" x14ac:dyDescent="0.25">
      <c r="A205" s="98"/>
    </row>
    <row r="206" spans="1:1" x14ac:dyDescent="0.25">
      <c r="A206" s="98"/>
    </row>
    <row r="207" spans="1:1" x14ac:dyDescent="0.25">
      <c r="A207" s="98"/>
    </row>
    <row r="208" spans="1:1" x14ac:dyDescent="0.25">
      <c r="A208" s="98"/>
    </row>
  </sheetData>
  <sheetProtection password="CDD2" sheet="1" objects="1" scenarios="1"/>
  <mergeCells count="290">
    <mergeCell ref="B1:I1"/>
    <mergeCell ref="O1:U1"/>
    <mergeCell ref="N2:U2"/>
    <mergeCell ref="N3:U3"/>
    <mergeCell ref="A4:B4"/>
    <mergeCell ref="C4:E4"/>
    <mergeCell ref="N4:O4"/>
    <mergeCell ref="P4:Q4"/>
    <mergeCell ref="A7:I7"/>
    <mergeCell ref="N7:U7"/>
    <mergeCell ref="N8:O8"/>
    <mergeCell ref="P8:Q8"/>
    <mergeCell ref="R8:S8"/>
    <mergeCell ref="T8:U8"/>
    <mergeCell ref="F10:G10"/>
    <mergeCell ref="R10:S10"/>
    <mergeCell ref="A11:B11"/>
    <mergeCell ref="F11:G11"/>
    <mergeCell ref="N11:O11"/>
    <mergeCell ref="P11:Q11"/>
    <mergeCell ref="R11:S11"/>
    <mergeCell ref="A12:B12"/>
    <mergeCell ref="F12:G12"/>
    <mergeCell ref="N12:O12"/>
    <mergeCell ref="P12:Q12"/>
    <mergeCell ref="R12:S12"/>
    <mergeCell ref="A13:B13"/>
    <mergeCell ref="F13:G13"/>
    <mergeCell ref="N13:O13"/>
    <mergeCell ref="P13:Q13"/>
    <mergeCell ref="R13:S13"/>
    <mergeCell ref="A14:B14"/>
    <mergeCell ref="F14:G14"/>
    <mergeCell ref="N14:O14"/>
    <mergeCell ref="P14:Q14"/>
    <mergeCell ref="R14:S14"/>
    <mergeCell ref="A15:B15"/>
    <mergeCell ref="F15:G15"/>
    <mergeCell ref="N15:O15"/>
    <mergeCell ref="P15:Q15"/>
    <mergeCell ref="R15:S15"/>
    <mergeCell ref="A16:B16"/>
    <mergeCell ref="F16:G16"/>
    <mergeCell ref="N16:O16"/>
    <mergeCell ref="P16:Q16"/>
    <mergeCell ref="R16:S16"/>
    <mergeCell ref="A17:B17"/>
    <mergeCell ref="F17:G17"/>
    <mergeCell ref="N17:O17"/>
    <mergeCell ref="P17:Q17"/>
    <mergeCell ref="R17:S17"/>
    <mergeCell ref="A18:B18"/>
    <mergeCell ref="F18:G18"/>
    <mergeCell ref="N18:O18"/>
    <mergeCell ref="P18:Q18"/>
    <mergeCell ref="R18:S18"/>
    <mergeCell ref="A19:B19"/>
    <mergeCell ref="F19:G19"/>
    <mergeCell ref="N19:O19"/>
    <mergeCell ref="P19:Q19"/>
    <mergeCell ref="R19:S19"/>
    <mergeCell ref="A20:B20"/>
    <mergeCell ref="F20:G20"/>
    <mergeCell ref="N20:O20"/>
    <mergeCell ref="P20:Q20"/>
    <mergeCell ref="R20:S20"/>
    <mergeCell ref="A21:B21"/>
    <mergeCell ref="F21:G21"/>
    <mergeCell ref="N21:O21"/>
    <mergeCell ref="P21:Q21"/>
    <mergeCell ref="R21:S21"/>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N34:T34"/>
    <mergeCell ref="A36:B36"/>
    <mergeCell ref="N36:O36"/>
    <mergeCell ref="P36:T36"/>
    <mergeCell ref="A37:B37"/>
    <mergeCell ref="N37:O37"/>
    <mergeCell ref="P37:T37"/>
    <mergeCell ref="F33:H36"/>
    <mergeCell ref="A38:B38"/>
    <mergeCell ref="N38:O38"/>
    <mergeCell ref="P38:T38"/>
    <mergeCell ref="A39:B39"/>
    <mergeCell ref="N39:O39"/>
    <mergeCell ref="P39:T39"/>
    <mergeCell ref="A40:B40"/>
    <mergeCell ref="N40:O40"/>
    <mergeCell ref="P40:T40"/>
    <mergeCell ref="A41:B41"/>
    <mergeCell ref="N41:O41"/>
    <mergeCell ref="P41:T41"/>
    <mergeCell ref="A42:B42"/>
    <mergeCell ref="N42:O42"/>
    <mergeCell ref="P42:T42"/>
    <mergeCell ref="N43:Q43"/>
    <mergeCell ref="S43:T43"/>
    <mergeCell ref="N45:Q45"/>
    <mergeCell ref="S45:T45"/>
    <mergeCell ref="N49:O49"/>
    <mergeCell ref="P49:Q49"/>
    <mergeCell ref="A50:B58"/>
    <mergeCell ref="N50:O58"/>
    <mergeCell ref="P50:Q50"/>
    <mergeCell ref="P51:Q51"/>
    <mergeCell ref="P52:Q52"/>
    <mergeCell ref="P53:Q53"/>
    <mergeCell ref="P54:Q54"/>
    <mergeCell ref="P55:Q55"/>
    <mergeCell ref="P56:Q56"/>
    <mergeCell ref="P57:Q57"/>
    <mergeCell ref="P58:Q58"/>
    <mergeCell ref="A59:B59"/>
    <mergeCell ref="F59:H59"/>
    <mergeCell ref="N59:O59"/>
    <mergeCell ref="P59:Q59"/>
    <mergeCell ref="R59:T59"/>
    <mergeCell ref="A60:I60"/>
    <mergeCell ref="N60:U60"/>
    <mergeCell ref="A61:I61"/>
    <mergeCell ref="N61:U61"/>
    <mergeCell ref="A62:B62"/>
    <mergeCell ref="D62:G62"/>
    <mergeCell ref="N62:O62"/>
    <mergeCell ref="Q62:S62"/>
    <mergeCell ref="T62:U62"/>
    <mergeCell ref="N63:S63"/>
    <mergeCell ref="T63:U63"/>
    <mergeCell ref="A64:I64"/>
    <mergeCell ref="N64:U64"/>
    <mergeCell ref="A65:B65"/>
    <mergeCell ref="D65:G65"/>
    <mergeCell ref="N65:O65"/>
    <mergeCell ref="Q65:S65"/>
    <mergeCell ref="T65:U65"/>
    <mergeCell ref="N66:S66"/>
    <mergeCell ref="T66:U66"/>
    <mergeCell ref="A68:C68"/>
    <mergeCell ref="N68:P68"/>
    <mergeCell ref="A69:C69"/>
    <mergeCell ref="N69:P69"/>
    <mergeCell ref="A70:C70"/>
    <mergeCell ref="A71:C71"/>
    <mergeCell ref="N71:P71"/>
    <mergeCell ref="A72:C72"/>
    <mergeCell ref="N72:P72"/>
    <mergeCell ref="A73:C73"/>
    <mergeCell ref="N73:P73"/>
    <mergeCell ref="F74:H74"/>
    <mergeCell ref="N74:T74"/>
    <mergeCell ref="N75:T75"/>
    <mergeCell ref="A77:C77"/>
    <mergeCell ref="N77:P77"/>
    <mergeCell ref="A78:C78"/>
    <mergeCell ref="N78:P78"/>
    <mergeCell ref="A79:C79"/>
    <mergeCell ref="N79:P79"/>
    <mergeCell ref="A80:C80"/>
    <mergeCell ref="N80:P80"/>
    <mergeCell ref="A81:C81"/>
    <mergeCell ref="N81:P81"/>
    <mergeCell ref="A83:I83"/>
    <mergeCell ref="N83:U83"/>
    <mergeCell ref="C84:D84"/>
    <mergeCell ref="C85:D85"/>
    <mergeCell ref="N85:O85"/>
    <mergeCell ref="P85:Q85"/>
    <mergeCell ref="R85:U85"/>
    <mergeCell ref="C86:D86"/>
    <mergeCell ref="P86:Q86"/>
    <mergeCell ref="C87:D87"/>
    <mergeCell ref="P87:Q87"/>
    <mergeCell ref="C88:D88"/>
    <mergeCell ref="P88:Q88"/>
    <mergeCell ref="C89:D89"/>
    <mergeCell ref="P89:T89"/>
    <mergeCell ref="A90:I90"/>
    <mergeCell ref="N90:U90"/>
    <mergeCell ref="F92:I92"/>
    <mergeCell ref="N92:P92"/>
    <mergeCell ref="Q92:T92"/>
    <mergeCell ref="A95:B95"/>
    <mergeCell ref="N95:O95"/>
    <mergeCell ref="P95:R95"/>
    <mergeCell ref="A96:B96"/>
    <mergeCell ref="N96:O96"/>
    <mergeCell ref="P96:R96"/>
    <mergeCell ref="A99:C99"/>
    <mergeCell ref="F99:I99"/>
    <mergeCell ref="N99:U99"/>
    <mergeCell ref="C100:E100"/>
    <mergeCell ref="F101:G101"/>
    <mergeCell ref="A102:B102"/>
    <mergeCell ref="F102:G102"/>
    <mergeCell ref="N102:O102"/>
    <mergeCell ref="P102:Q102"/>
    <mergeCell ref="R102:S102"/>
    <mergeCell ref="A103:B103"/>
    <mergeCell ref="F103:G103"/>
    <mergeCell ref="N103:O103"/>
    <mergeCell ref="P103:Q103"/>
    <mergeCell ref="R103:S103"/>
    <mergeCell ref="A104:B104"/>
    <mergeCell ref="F104:G104"/>
    <mergeCell ref="N104:O104"/>
    <mergeCell ref="P104:Q104"/>
    <mergeCell ref="R104:S104"/>
    <mergeCell ref="A105:B105"/>
    <mergeCell ref="F105:G105"/>
    <mergeCell ref="N105:O105"/>
    <mergeCell ref="P105:Q105"/>
    <mergeCell ref="R105:S105"/>
    <mergeCell ref="A106:B106"/>
    <mergeCell ref="N106:O106"/>
    <mergeCell ref="A108:C108"/>
    <mergeCell ref="F108:H108"/>
    <mergeCell ref="N108:P108"/>
    <mergeCell ref="Q108:T108"/>
    <mergeCell ref="A109:C109"/>
    <mergeCell ref="E109:H109"/>
    <mergeCell ref="N109:P109"/>
    <mergeCell ref="Q109:T109"/>
    <mergeCell ref="N110:P110"/>
    <mergeCell ref="Q110:T110"/>
    <mergeCell ref="A111:C111"/>
    <mergeCell ref="F111:H111"/>
    <mergeCell ref="N111:T111"/>
    <mergeCell ref="A113:H113"/>
    <mergeCell ref="N113:U113"/>
    <mergeCell ref="A114:G114"/>
    <mergeCell ref="N114:U114"/>
    <mergeCell ref="A115:G115"/>
    <mergeCell ref="A131:I131"/>
    <mergeCell ref="N131:U131"/>
    <mergeCell ref="A132:I132"/>
    <mergeCell ref="A133:I133"/>
    <mergeCell ref="A134:I134"/>
    <mergeCell ref="A135:I135"/>
    <mergeCell ref="A136:I136"/>
    <mergeCell ref="A137:I137"/>
    <mergeCell ref="A138:I138"/>
    <mergeCell ref="A145:I145"/>
    <mergeCell ref="A146:I146"/>
    <mergeCell ref="A147:I147"/>
    <mergeCell ref="A148:I148"/>
    <mergeCell ref="A139:I139"/>
    <mergeCell ref="A140:I140"/>
    <mergeCell ref="A141:I141"/>
    <mergeCell ref="A142:I142"/>
    <mergeCell ref="A143:I143"/>
    <mergeCell ref="A144:I144"/>
  </mergeCells>
  <pageMargins left="0.1" right="0.1" top="0.5" bottom="0.5" header="0" footer="0.1"/>
  <pageSetup scale="70" fitToHeight="3" orientation="portrait" r:id="rId1"/>
  <headerFooter alignWithMargins="0">
    <oddFooter>&amp;R&amp;P of &amp;N</oddFooter>
  </headerFooter>
  <rowBreaks count="1" manualBreakCount="1">
    <brk id="129" max="16383" man="1"/>
  </rowBreaks>
  <colBreaks count="1" manualBreakCount="1">
    <brk id="9" max="1048575" man="1"/>
  </col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dimension ref="A1:U208"/>
  <sheetViews>
    <sheetView showGridLines="0" zoomScale="90" zoomScaleNormal="90" workbookViewId="0">
      <pane ySplit="1" topLeftCell="A97" activePane="bottomLeft" state="frozen"/>
      <selection activeCell="A111" sqref="A111:C111"/>
      <selection pane="bottomLeft" activeCell="A111" sqref="A111:C111"/>
    </sheetView>
  </sheetViews>
  <sheetFormatPr defaultRowHeight="15.75" x14ac:dyDescent="0.25"/>
  <cols>
    <col min="1" max="1" width="10.28515625" style="91" customWidth="1"/>
    <col min="2" max="2" width="30.28515625" style="4" bestFit="1" customWidth="1"/>
    <col min="3" max="4" width="10.7109375" style="4" customWidth="1"/>
    <col min="5" max="5" width="11.7109375" style="4" customWidth="1"/>
    <col min="6" max="6" width="14" style="4" customWidth="1"/>
    <col min="7" max="7" width="7.42578125" style="4" customWidth="1"/>
    <col min="8" max="8" width="14.5703125" style="4" customWidth="1"/>
    <col min="9" max="9" width="23.7109375" style="4" bestFit="1" customWidth="1"/>
    <col min="10" max="10" width="11" style="4" bestFit="1" customWidth="1"/>
    <col min="11" max="12" width="10.28515625" style="4" bestFit="1" customWidth="1"/>
    <col min="13" max="13" width="9.140625" style="4"/>
    <col min="14" max="14" width="10.28515625" style="91" customWidth="1"/>
    <col min="15" max="15" width="34.28515625" style="4" customWidth="1"/>
    <col min="16" max="16" width="16.42578125" style="4" customWidth="1"/>
    <col min="17" max="17" width="6.7109375" style="4" customWidth="1"/>
    <col min="18" max="18" width="14.5703125" style="4" customWidth="1"/>
    <col min="19" max="19" width="8" style="4" customWidth="1"/>
    <col min="20" max="20" width="15.42578125" style="4" customWidth="1"/>
    <col min="21" max="21" width="21.42578125" style="4" customWidth="1"/>
    <col min="22" max="16384" width="9.140625" style="4"/>
  </cols>
  <sheetData>
    <row r="1" spans="1:21" ht="16.5" thickBot="1" x14ac:dyDescent="0.3">
      <c r="A1" s="107">
        <v>50</v>
      </c>
      <c r="B1" s="554" t="s">
        <v>17</v>
      </c>
      <c r="C1" s="555"/>
      <c r="D1" s="555"/>
      <c r="E1" s="556"/>
      <c r="F1" s="556"/>
      <c r="G1" s="556"/>
      <c r="H1" s="556"/>
      <c r="I1" s="556"/>
      <c r="J1" s="325"/>
      <c r="K1" s="325"/>
      <c r="L1" s="325"/>
      <c r="N1" s="107">
        <f>A1</f>
        <v>50</v>
      </c>
      <c r="O1" s="557" t="s">
        <v>17</v>
      </c>
      <c r="P1" s="558"/>
      <c r="Q1" s="559"/>
      <c r="R1" s="559"/>
      <c r="S1" s="559"/>
      <c r="T1" s="559"/>
      <c r="U1" s="559"/>
    </row>
    <row r="2" spans="1:21" ht="21" x14ac:dyDescent="0.35">
      <c r="A2" s="1" t="s">
        <v>211</v>
      </c>
      <c r="B2" s="2"/>
      <c r="C2" s="2"/>
      <c r="D2" s="2"/>
      <c r="E2" s="2"/>
      <c r="F2" s="2"/>
      <c r="G2" s="2"/>
      <c r="H2" s="2"/>
      <c r="I2" s="2"/>
      <c r="N2" s="560" t="s">
        <v>23</v>
      </c>
      <c r="O2" s="560"/>
      <c r="P2" s="560"/>
      <c r="Q2" s="560"/>
      <c r="R2" s="560"/>
      <c r="S2" s="560"/>
      <c r="T2" s="560"/>
      <c r="U2" s="560"/>
    </row>
    <row r="3" spans="1:21" x14ac:dyDescent="0.25">
      <c r="A3" s="106" t="str">
        <f>'0054'!A3</f>
        <v>Based on the 2015-16 FEFP 2nd Calculation</v>
      </c>
      <c r="N3" s="561" t="str">
        <f>A3</f>
        <v>Based on the 2015-16 FEFP 2nd Calculation</v>
      </c>
      <c r="O3" s="561"/>
      <c r="P3" s="561"/>
      <c r="Q3" s="561"/>
      <c r="R3" s="561"/>
      <c r="S3" s="561"/>
      <c r="T3" s="561"/>
      <c r="U3" s="561"/>
    </row>
    <row r="4" spans="1:21" x14ac:dyDescent="0.25">
      <c r="A4" s="562" t="s">
        <v>0</v>
      </c>
      <c r="B4" s="562"/>
      <c r="C4" s="563" t="s">
        <v>9</v>
      </c>
      <c r="D4" s="563"/>
      <c r="E4" s="563"/>
      <c r="F4" s="5"/>
      <c r="G4" s="5"/>
      <c r="H4" s="5"/>
      <c r="I4" s="5"/>
      <c r="N4" s="549" t="s">
        <v>0</v>
      </c>
      <c r="O4" s="549"/>
      <c r="P4" s="564" t="str">
        <f>C4</f>
        <v>Palm Beach</v>
      </c>
      <c r="Q4" s="564"/>
      <c r="R4" s="6"/>
      <c r="S4" s="6"/>
      <c r="T4" s="6"/>
      <c r="U4" s="6"/>
    </row>
    <row r="5" spans="1:21" ht="12" customHeight="1" thickBot="1" x14ac:dyDescent="0.3">
      <c r="A5" s="371"/>
      <c r="B5" s="371"/>
      <c r="C5" s="353"/>
      <c r="D5" s="353"/>
      <c r="E5" s="353"/>
      <c r="F5" s="354"/>
      <c r="G5" s="354"/>
      <c r="H5" s="354"/>
      <c r="I5" s="354"/>
      <c r="N5" s="111"/>
      <c r="O5" s="111"/>
      <c r="P5" s="7"/>
      <c r="Q5" s="7"/>
      <c r="R5" s="6"/>
      <c r="S5" s="6"/>
      <c r="T5" s="6"/>
      <c r="U5" s="6"/>
    </row>
    <row r="6" spans="1:21" ht="12" customHeight="1" x14ac:dyDescent="0.25">
      <c r="A6" s="368"/>
      <c r="B6" s="368"/>
      <c r="C6" s="365"/>
      <c r="D6" s="365"/>
      <c r="E6" s="365"/>
      <c r="F6" s="5"/>
      <c r="G6" s="5"/>
      <c r="H6" s="5"/>
      <c r="I6" s="5"/>
      <c r="N6" s="366"/>
      <c r="O6" s="366"/>
      <c r="P6" s="367"/>
      <c r="Q6" s="367"/>
      <c r="R6" s="6"/>
      <c r="S6" s="6"/>
      <c r="T6" s="6"/>
      <c r="U6" s="6"/>
    </row>
    <row r="7" spans="1:21" x14ac:dyDescent="0.25">
      <c r="A7" s="548" t="s">
        <v>102</v>
      </c>
      <c r="B7" s="548"/>
      <c r="C7" s="548"/>
      <c r="D7" s="548"/>
      <c r="E7" s="548"/>
      <c r="F7" s="548"/>
      <c r="G7" s="548"/>
      <c r="H7" s="548"/>
      <c r="I7" s="548"/>
      <c r="N7" s="549" t="s">
        <v>102</v>
      </c>
      <c r="O7" s="549"/>
      <c r="P7" s="549"/>
      <c r="Q7" s="549"/>
      <c r="R7" s="549"/>
      <c r="S7" s="549"/>
      <c r="T7" s="549"/>
      <c r="U7" s="549"/>
    </row>
    <row r="8" spans="1:21" x14ac:dyDescent="0.25">
      <c r="A8" s="112"/>
      <c r="B8" s="113" t="s">
        <v>161</v>
      </c>
      <c r="C8" s="321">
        <f>'0054'!C8</f>
        <v>4154.45</v>
      </c>
      <c r="D8" s="115"/>
      <c r="E8" s="116"/>
      <c r="F8" s="112"/>
      <c r="G8" s="113" t="s">
        <v>160</v>
      </c>
      <c r="H8" s="324">
        <f>'0054'!H8</f>
        <v>1.0319</v>
      </c>
      <c r="I8" s="99"/>
      <c r="N8" s="550" t="s">
        <v>10</v>
      </c>
      <c r="O8" s="550"/>
      <c r="P8" s="551">
        <v>4154.45</v>
      </c>
      <c r="Q8" s="551"/>
      <c r="R8" s="552" t="s">
        <v>11</v>
      </c>
      <c r="S8" s="552"/>
      <c r="T8" s="553">
        <f>H8</f>
        <v>1.0319</v>
      </c>
      <c r="U8" s="553"/>
    </row>
    <row r="9" spans="1:21" x14ac:dyDescent="0.25">
      <c r="A9" s="8"/>
      <c r="B9" s="8"/>
      <c r="C9" s="9"/>
      <c r="D9" s="9"/>
      <c r="E9" s="9"/>
      <c r="F9" s="10"/>
      <c r="G9" s="10"/>
      <c r="H9" s="11"/>
      <c r="I9" s="12" t="s">
        <v>78</v>
      </c>
      <c r="N9" s="13"/>
      <c r="O9" s="13"/>
      <c r="P9" s="14"/>
      <c r="Q9" s="14"/>
      <c r="R9" s="15"/>
      <c r="S9" s="15"/>
      <c r="T9" s="16"/>
      <c r="U9" s="17" t="s">
        <v>78</v>
      </c>
    </row>
    <row r="10" spans="1:21" x14ac:dyDescent="0.25">
      <c r="A10" s="8"/>
      <c r="B10" s="8"/>
      <c r="C10" s="117" t="s">
        <v>162</v>
      </c>
      <c r="D10" s="117" t="s">
        <v>163</v>
      </c>
      <c r="E10" s="118" t="s">
        <v>8</v>
      </c>
      <c r="F10" s="543" t="s">
        <v>1</v>
      </c>
      <c r="G10" s="543"/>
      <c r="H10" s="11" t="s">
        <v>77</v>
      </c>
      <c r="I10" s="12" t="s">
        <v>37</v>
      </c>
      <c r="N10" s="13"/>
      <c r="O10" s="13"/>
      <c r="P10" s="14"/>
      <c r="Q10" s="14"/>
      <c r="R10" s="544" t="s">
        <v>1</v>
      </c>
      <c r="S10" s="544"/>
      <c r="T10" s="16" t="s">
        <v>77</v>
      </c>
      <c r="U10" s="17" t="s">
        <v>37</v>
      </c>
    </row>
    <row r="11" spans="1:21" x14ac:dyDescent="0.25">
      <c r="A11" s="524" t="s">
        <v>1</v>
      </c>
      <c r="B11" s="524"/>
      <c r="C11" s="119" t="s">
        <v>2</v>
      </c>
      <c r="D11" s="119" t="s">
        <v>2</v>
      </c>
      <c r="E11" s="119" t="s">
        <v>2</v>
      </c>
      <c r="F11" s="545" t="s">
        <v>80</v>
      </c>
      <c r="G11" s="545"/>
      <c r="H11" s="18" t="s">
        <v>76</v>
      </c>
      <c r="I11" s="19" t="s">
        <v>79</v>
      </c>
      <c r="N11" s="525" t="s">
        <v>1</v>
      </c>
      <c r="O11" s="525"/>
      <c r="P11" s="546" t="s">
        <v>24</v>
      </c>
      <c r="Q11" s="546"/>
      <c r="R11" s="547" t="s">
        <v>80</v>
      </c>
      <c r="S11" s="547"/>
      <c r="T11" s="20" t="s">
        <v>76</v>
      </c>
      <c r="U11" s="21" t="s">
        <v>79</v>
      </c>
    </row>
    <row r="12" spans="1:21" x14ac:dyDescent="0.25">
      <c r="A12" s="536" t="s">
        <v>50</v>
      </c>
      <c r="B12" s="536"/>
      <c r="C12" s="120"/>
      <c r="D12" s="120"/>
      <c r="E12" s="121" t="s">
        <v>51</v>
      </c>
      <c r="F12" s="537" t="s">
        <v>52</v>
      </c>
      <c r="G12" s="537"/>
      <c r="H12" s="22" t="s">
        <v>53</v>
      </c>
      <c r="I12" s="23" t="s">
        <v>54</v>
      </c>
      <c r="N12" s="538" t="s">
        <v>50</v>
      </c>
      <c r="O12" s="538"/>
      <c r="P12" s="539" t="s">
        <v>51</v>
      </c>
      <c r="Q12" s="539"/>
      <c r="R12" s="540" t="s">
        <v>52</v>
      </c>
      <c r="S12" s="540"/>
      <c r="T12" s="24" t="s">
        <v>53</v>
      </c>
      <c r="U12" s="25" t="s">
        <v>54</v>
      </c>
    </row>
    <row r="13" spans="1:21" x14ac:dyDescent="0.25">
      <c r="A13" s="527" t="s">
        <v>29</v>
      </c>
      <c r="B13" s="527"/>
      <c r="C13" s="204">
        <v>45.83</v>
      </c>
      <c r="D13" s="204">
        <v>51.54</v>
      </c>
      <c r="E13" s="276">
        <f>IF(D$29=0,C13*2,C13+D13)</f>
        <v>97.37</v>
      </c>
      <c r="F13" s="541">
        <f>'0054'!F13:G13</f>
        <v>1.115</v>
      </c>
      <c r="G13" s="541"/>
      <c r="H13" s="208">
        <f>ROUND(E13*F13,4)</f>
        <v>108.5676</v>
      </c>
      <c r="I13" s="150">
        <f t="shared" ref="I13:I28" si="0">ROUND(ROUND(H13*$C$8,4)*($H$8),2)</f>
        <v>465426.8</v>
      </c>
      <c r="N13" s="528" t="s">
        <v>29</v>
      </c>
      <c r="O13" s="528"/>
      <c r="P13" s="530">
        <f t="shared" ref="P13:P28" si="1">IF($H$115=1,E13,0)</f>
        <v>0</v>
      </c>
      <c r="Q13" s="530"/>
      <c r="R13" s="542">
        <v>1</v>
      </c>
      <c r="S13" s="542"/>
      <c r="T13" s="124">
        <f>ROUND(P13*R13,4)</f>
        <v>0</v>
      </c>
      <c r="U13" s="125">
        <f t="shared" ref="U13:U28" si="2">ROUND(ROUND(T13*$C$8,4)*($H$8),0)</f>
        <v>0</v>
      </c>
    </row>
    <row r="14" spans="1:21" x14ac:dyDescent="0.25">
      <c r="A14" s="458" t="s">
        <v>30</v>
      </c>
      <c r="B14" s="458"/>
      <c r="C14" s="206">
        <v>8</v>
      </c>
      <c r="D14" s="206">
        <v>9.9700000000000006</v>
      </c>
      <c r="E14" s="159">
        <f t="shared" ref="E14:E28" si="3">IF(D$29=0,C14*2,C14+D14)</f>
        <v>17.97</v>
      </c>
      <c r="F14" s="448">
        <f>'0054'!F14:G14</f>
        <v>1.115</v>
      </c>
      <c r="G14" s="448"/>
      <c r="H14" s="105">
        <f t="shared" ref="H14:H28" si="4">ROUND(E14*F14,4)</f>
        <v>20.0366</v>
      </c>
      <c r="I14" s="130">
        <f t="shared" si="0"/>
        <v>85896.44</v>
      </c>
      <c r="J14" s="85" t="str">
        <f>IF(ROUND(E14,2)=ROUND(SUM(E50:E52),2)," ","CHECK PK-3 LINES BELOW")</f>
        <v xml:space="preserve"> </v>
      </c>
      <c r="N14" s="461" t="s">
        <v>30</v>
      </c>
      <c r="O14" s="461"/>
      <c r="P14" s="530">
        <f t="shared" si="1"/>
        <v>0</v>
      </c>
      <c r="Q14" s="530"/>
      <c r="R14" s="535">
        <v>1</v>
      </c>
      <c r="S14" s="535"/>
      <c r="T14" s="124">
        <f t="shared" ref="T14:T28" si="5">ROUND(P14*R14,4)</f>
        <v>0</v>
      </c>
      <c r="U14" s="125">
        <f t="shared" si="2"/>
        <v>0</v>
      </c>
    </row>
    <row r="15" spans="1:21" x14ac:dyDescent="0.25">
      <c r="A15" s="458" t="s">
        <v>31</v>
      </c>
      <c r="B15" s="458"/>
      <c r="C15" s="206">
        <v>27.49</v>
      </c>
      <c r="D15" s="206">
        <v>28</v>
      </c>
      <c r="E15" s="159">
        <f t="shared" si="3"/>
        <v>55.489999999999995</v>
      </c>
      <c r="F15" s="448">
        <f>'0054'!F15:G15</f>
        <v>1</v>
      </c>
      <c r="G15" s="448"/>
      <c r="H15" s="105">
        <f t="shared" si="4"/>
        <v>55.49</v>
      </c>
      <c r="I15" s="130">
        <f t="shared" si="0"/>
        <v>237884.35</v>
      </c>
      <c r="N15" s="461" t="s">
        <v>31</v>
      </c>
      <c r="O15" s="461"/>
      <c r="P15" s="530">
        <f t="shared" si="1"/>
        <v>0</v>
      </c>
      <c r="Q15" s="530"/>
      <c r="R15" s="535">
        <v>1</v>
      </c>
      <c r="S15" s="535"/>
      <c r="T15" s="124">
        <f t="shared" si="5"/>
        <v>0</v>
      </c>
      <c r="U15" s="125">
        <f t="shared" si="2"/>
        <v>0</v>
      </c>
    </row>
    <row r="16" spans="1:21" x14ac:dyDescent="0.25">
      <c r="A16" s="458" t="s">
        <v>32</v>
      </c>
      <c r="B16" s="458"/>
      <c r="C16" s="206">
        <v>10.44</v>
      </c>
      <c r="D16" s="206">
        <v>10</v>
      </c>
      <c r="E16" s="159">
        <f t="shared" si="3"/>
        <v>20.439999999999998</v>
      </c>
      <c r="F16" s="448">
        <f>'0054'!F16:G16</f>
        <v>1</v>
      </c>
      <c r="G16" s="448"/>
      <c r="H16" s="105">
        <f t="shared" si="4"/>
        <v>20.440000000000001</v>
      </c>
      <c r="I16" s="130">
        <f t="shared" si="0"/>
        <v>87625.81</v>
      </c>
      <c r="J16" s="85" t="str">
        <f>IF(ROUND(E16,2)=ROUND(SUM(E53:E55),2)," ","CHECK 4-8 LINES BELOW")</f>
        <v xml:space="preserve"> </v>
      </c>
      <c r="N16" s="461" t="s">
        <v>32</v>
      </c>
      <c r="O16" s="461"/>
      <c r="P16" s="530">
        <f t="shared" si="1"/>
        <v>0</v>
      </c>
      <c r="Q16" s="530"/>
      <c r="R16" s="535">
        <v>1</v>
      </c>
      <c r="S16" s="535"/>
      <c r="T16" s="124">
        <f t="shared" si="5"/>
        <v>0</v>
      </c>
      <c r="U16" s="125">
        <f t="shared" si="2"/>
        <v>0</v>
      </c>
    </row>
    <row r="17" spans="1:21" x14ac:dyDescent="0.25">
      <c r="A17" s="458" t="s">
        <v>33</v>
      </c>
      <c r="B17" s="458"/>
      <c r="C17" s="206">
        <v>0</v>
      </c>
      <c r="D17" s="206">
        <v>0</v>
      </c>
      <c r="E17" s="159">
        <f t="shared" si="3"/>
        <v>0</v>
      </c>
      <c r="F17" s="448">
        <f>'0054'!F17:G17</f>
        <v>1.0049999999999999</v>
      </c>
      <c r="G17" s="448"/>
      <c r="H17" s="105">
        <f t="shared" si="4"/>
        <v>0</v>
      </c>
      <c r="I17" s="130">
        <f t="shared" si="0"/>
        <v>0</v>
      </c>
      <c r="N17" s="461" t="s">
        <v>33</v>
      </c>
      <c r="O17" s="461"/>
      <c r="P17" s="530">
        <f t="shared" si="1"/>
        <v>0</v>
      </c>
      <c r="Q17" s="530"/>
      <c r="R17" s="535">
        <v>1</v>
      </c>
      <c r="S17" s="535"/>
      <c r="T17" s="124">
        <f t="shared" si="5"/>
        <v>0</v>
      </c>
      <c r="U17" s="125">
        <f t="shared" si="2"/>
        <v>0</v>
      </c>
    </row>
    <row r="18" spans="1:21" x14ac:dyDescent="0.25">
      <c r="A18" s="458" t="s">
        <v>34</v>
      </c>
      <c r="B18" s="458"/>
      <c r="C18" s="206">
        <v>0</v>
      </c>
      <c r="D18" s="206">
        <v>0</v>
      </c>
      <c r="E18" s="159">
        <f t="shared" si="3"/>
        <v>0</v>
      </c>
      <c r="F18" s="448">
        <f>'0054'!F18:G18</f>
        <v>1.0049999999999999</v>
      </c>
      <c r="G18" s="448"/>
      <c r="H18" s="105">
        <f t="shared" si="4"/>
        <v>0</v>
      </c>
      <c r="I18" s="130">
        <f t="shared" si="0"/>
        <v>0</v>
      </c>
      <c r="J18" s="85" t="str">
        <f>IF(ROUND(E18,2)=ROUND(SUM(E56:E58),2)," ","CHECK 4-8 LINES BELOW")</f>
        <v xml:space="preserve"> </v>
      </c>
      <c r="N18" s="461" t="s">
        <v>34</v>
      </c>
      <c r="O18" s="461"/>
      <c r="P18" s="530">
        <f t="shared" si="1"/>
        <v>0</v>
      </c>
      <c r="Q18" s="530"/>
      <c r="R18" s="535">
        <v>1</v>
      </c>
      <c r="S18" s="535"/>
      <c r="T18" s="124">
        <f t="shared" si="5"/>
        <v>0</v>
      </c>
      <c r="U18" s="127">
        <f t="shared" si="2"/>
        <v>0</v>
      </c>
    </row>
    <row r="19" spans="1:21" x14ac:dyDescent="0.25">
      <c r="A19" s="458" t="s">
        <v>146</v>
      </c>
      <c r="B19" s="458"/>
      <c r="C19" s="206">
        <v>0</v>
      </c>
      <c r="D19" s="206">
        <v>0</v>
      </c>
      <c r="E19" s="159">
        <f t="shared" si="3"/>
        <v>0</v>
      </c>
      <c r="F19" s="448">
        <f>'0054'!F19:G19</f>
        <v>3.613</v>
      </c>
      <c r="G19" s="448"/>
      <c r="H19" s="105">
        <f t="shared" si="4"/>
        <v>0</v>
      </c>
      <c r="I19" s="130">
        <f t="shared" si="0"/>
        <v>0</v>
      </c>
      <c r="N19" s="461" t="s">
        <v>146</v>
      </c>
      <c r="O19" s="461"/>
      <c r="P19" s="530">
        <f t="shared" si="1"/>
        <v>0</v>
      </c>
      <c r="Q19" s="530"/>
      <c r="R19" s="535">
        <v>1</v>
      </c>
      <c r="S19" s="535"/>
      <c r="T19" s="124">
        <f t="shared" si="5"/>
        <v>0</v>
      </c>
      <c r="U19" s="125">
        <f t="shared" si="2"/>
        <v>0</v>
      </c>
    </row>
    <row r="20" spans="1:21" x14ac:dyDescent="0.25">
      <c r="A20" s="458" t="s">
        <v>147</v>
      </c>
      <c r="B20" s="458"/>
      <c r="C20" s="206">
        <v>0</v>
      </c>
      <c r="D20" s="206">
        <v>0</v>
      </c>
      <c r="E20" s="159">
        <f t="shared" si="3"/>
        <v>0</v>
      </c>
      <c r="F20" s="448">
        <f>'0054'!F20:G20</f>
        <v>3.613</v>
      </c>
      <c r="G20" s="448"/>
      <c r="H20" s="105">
        <f t="shared" si="4"/>
        <v>0</v>
      </c>
      <c r="I20" s="130">
        <f t="shared" si="0"/>
        <v>0</v>
      </c>
      <c r="N20" s="461" t="s">
        <v>147</v>
      </c>
      <c r="O20" s="461"/>
      <c r="P20" s="530">
        <f t="shared" si="1"/>
        <v>0</v>
      </c>
      <c r="Q20" s="530"/>
      <c r="R20" s="535">
        <v>1</v>
      </c>
      <c r="S20" s="535"/>
      <c r="T20" s="124">
        <f t="shared" si="5"/>
        <v>0</v>
      </c>
      <c r="U20" s="125">
        <f t="shared" si="2"/>
        <v>0</v>
      </c>
    </row>
    <row r="21" spans="1:21" x14ac:dyDescent="0.25">
      <c r="A21" s="458" t="s">
        <v>148</v>
      </c>
      <c r="B21" s="458"/>
      <c r="C21" s="206">
        <v>0</v>
      </c>
      <c r="D21" s="206">
        <v>0</v>
      </c>
      <c r="E21" s="159">
        <f t="shared" si="3"/>
        <v>0</v>
      </c>
      <c r="F21" s="448">
        <f>'0054'!F21:G21</f>
        <v>3.613</v>
      </c>
      <c r="G21" s="448"/>
      <c r="H21" s="105">
        <f t="shared" si="4"/>
        <v>0</v>
      </c>
      <c r="I21" s="130">
        <f t="shared" si="0"/>
        <v>0</v>
      </c>
      <c r="N21" s="461" t="s">
        <v>148</v>
      </c>
      <c r="O21" s="461"/>
      <c r="P21" s="530">
        <f t="shared" si="1"/>
        <v>0</v>
      </c>
      <c r="Q21" s="530"/>
      <c r="R21" s="535">
        <v>1</v>
      </c>
      <c r="S21" s="535"/>
      <c r="T21" s="124">
        <f t="shared" si="5"/>
        <v>0</v>
      </c>
      <c r="U21" s="125">
        <f t="shared" si="2"/>
        <v>0</v>
      </c>
    </row>
    <row r="22" spans="1:21" x14ac:dyDescent="0.25">
      <c r="A22" s="458" t="s">
        <v>149</v>
      </c>
      <c r="B22" s="458"/>
      <c r="C22" s="206">
        <v>0</v>
      </c>
      <c r="D22" s="206">
        <v>0</v>
      </c>
      <c r="E22" s="159">
        <f t="shared" si="3"/>
        <v>0</v>
      </c>
      <c r="F22" s="448">
        <f>'0054'!F22:G22</f>
        <v>5.258</v>
      </c>
      <c r="G22" s="448"/>
      <c r="H22" s="105">
        <f t="shared" si="4"/>
        <v>0</v>
      </c>
      <c r="I22" s="130">
        <f t="shared" si="0"/>
        <v>0</v>
      </c>
      <c r="N22" s="461" t="s">
        <v>149</v>
      </c>
      <c r="O22" s="461"/>
      <c r="P22" s="530">
        <f t="shared" si="1"/>
        <v>0</v>
      </c>
      <c r="Q22" s="530"/>
      <c r="R22" s="535">
        <v>1</v>
      </c>
      <c r="S22" s="535"/>
      <c r="T22" s="124">
        <f t="shared" si="5"/>
        <v>0</v>
      </c>
      <c r="U22" s="125">
        <f t="shared" si="2"/>
        <v>0</v>
      </c>
    </row>
    <row r="23" spans="1:21" x14ac:dyDescent="0.25">
      <c r="A23" s="458" t="s">
        <v>150</v>
      </c>
      <c r="B23" s="458"/>
      <c r="C23" s="206">
        <v>0</v>
      </c>
      <c r="D23" s="206">
        <v>0</v>
      </c>
      <c r="E23" s="159">
        <f t="shared" si="3"/>
        <v>0</v>
      </c>
      <c r="F23" s="448">
        <f>'0054'!F23:G23</f>
        <v>5.258</v>
      </c>
      <c r="G23" s="448"/>
      <c r="H23" s="105">
        <f t="shared" si="4"/>
        <v>0</v>
      </c>
      <c r="I23" s="130">
        <f t="shared" si="0"/>
        <v>0</v>
      </c>
      <c r="N23" s="461" t="s">
        <v>150</v>
      </c>
      <c r="O23" s="461"/>
      <c r="P23" s="530">
        <f t="shared" si="1"/>
        <v>0</v>
      </c>
      <c r="Q23" s="530"/>
      <c r="R23" s="535">
        <v>1</v>
      </c>
      <c r="S23" s="535"/>
      <c r="T23" s="124">
        <f t="shared" si="5"/>
        <v>0</v>
      </c>
      <c r="U23" s="125">
        <f t="shared" si="2"/>
        <v>0</v>
      </c>
    </row>
    <row r="24" spans="1:21" x14ac:dyDescent="0.25">
      <c r="A24" s="458" t="s">
        <v>151</v>
      </c>
      <c r="B24" s="458"/>
      <c r="C24" s="206">
        <v>0</v>
      </c>
      <c r="D24" s="206">
        <v>0</v>
      </c>
      <c r="E24" s="159">
        <f t="shared" si="3"/>
        <v>0</v>
      </c>
      <c r="F24" s="448">
        <f>'0054'!F24:G24</f>
        <v>5.258</v>
      </c>
      <c r="G24" s="448"/>
      <c r="H24" s="105">
        <f t="shared" si="4"/>
        <v>0</v>
      </c>
      <c r="I24" s="130">
        <f t="shared" si="0"/>
        <v>0</v>
      </c>
      <c r="N24" s="461" t="s">
        <v>151</v>
      </c>
      <c r="O24" s="461"/>
      <c r="P24" s="530">
        <f t="shared" si="1"/>
        <v>0</v>
      </c>
      <c r="Q24" s="530"/>
      <c r="R24" s="535">
        <v>1</v>
      </c>
      <c r="S24" s="535"/>
      <c r="T24" s="124">
        <f t="shared" si="5"/>
        <v>0</v>
      </c>
      <c r="U24" s="125">
        <f t="shared" si="2"/>
        <v>0</v>
      </c>
    </row>
    <row r="25" spans="1:21" x14ac:dyDescent="0.25">
      <c r="A25" s="458" t="s">
        <v>152</v>
      </c>
      <c r="B25" s="458"/>
      <c r="C25" s="206">
        <v>4.55</v>
      </c>
      <c r="D25" s="206">
        <v>4.55</v>
      </c>
      <c r="E25" s="159">
        <f t="shared" si="3"/>
        <v>9.1</v>
      </c>
      <c r="F25" s="448">
        <f>'0054'!F25:G25</f>
        <v>1.18</v>
      </c>
      <c r="G25" s="448"/>
      <c r="H25" s="105">
        <f t="shared" si="4"/>
        <v>10.738</v>
      </c>
      <c r="I25" s="130">
        <f t="shared" si="0"/>
        <v>46033.56</v>
      </c>
      <c r="N25" s="461" t="s">
        <v>152</v>
      </c>
      <c r="O25" s="461"/>
      <c r="P25" s="530">
        <f t="shared" si="1"/>
        <v>0</v>
      </c>
      <c r="Q25" s="530"/>
      <c r="R25" s="535">
        <v>1</v>
      </c>
      <c r="S25" s="535"/>
      <c r="T25" s="124">
        <f t="shared" si="5"/>
        <v>0</v>
      </c>
      <c r="U25" s="125">
        <f t="shared" si="2"/>
        <v>0</v>
      </c>
    </row>
    <row r="26" spans="1:21" x14ac:dyDescent="0.25">
      <c r="A26" s="458" t="s">
        <v>153</v>
      </c>
      <c r="B26" s="458"/>
      <c r="C26" s="206">
        <v>0.95</v>
      </c>
      <c r="D26" s="206">
        <v>0.9</v>
      </c>
      <c r="E26" s="159">
        <f t="shared" si="3"/>
        <v>1.85</v>
      </c>
      <c r="F26" s="448">
        <f>'0054'!F26:G26</f>
        <v>1.18</v>
      </c>
      <c r="G26" s="448"/>
      <c r="H26" s="105">
        <f t="shared" si="4"/>
        <v>2.1829999999999998</v>
      </c>
      <c r="I26" s="130">
        <f t="shared" si="0"/>
        <v>9358.4699999999993</v>
      </c>
      <c r="N26" s="461" t="s">
        <v>153</v>
      </c>
      <c r="O26" s="461"/>
      <c r="P26" s="530">
        <f t="shared" si="1"/>
        <v>0</v>
      </c>
      <c r="Q26" s="530"/>
      <c r="R26" s="535">
        <v>1</v>
      </c>
      <c r="S26" s="535"/>
      <c r="T26" s="124">
        <f t="shared" si="5"/>
        <v>0</v>
      </c>
      <c r="U26" s="125">
        <f t="shared" si="2"/>
        <v>0</v>
      </c>
    </row>
    <row r="27" spans="1:21" x14ac:dyDescent="0.25">
      <c r="A27" s="458" t="s">
        <v>154</v>
      </c>
      <c r="B27" s="458"/>
      <c r="C27" s="206">
        <v>0</v>
      </c>
      <c r="D27" s="206">
        <v>0</v>
      </c>
      <c r="E27" s="159">
        <f t="shared" si="3"/>
        <v>0</v>
      </c>
      <c r="F27" s="448">
        <f>'0054'!F27:G27</f>
        <v>1.18</v>
      </c>
      <c r="G27" s="448"/>
      <c r="H27" s="105">
        <f t="shared" si="4"/>
        <v>0</v>
      </c>
      <c r="I27" s="130">
        <f t="shared" si="0"/>
        <v>0</v>
      </c>
      <c r="N27" s="461" t="s">
        <v>154</v>
      </c>
      <c r="O27" s="461"/>
      <c r="P27" s="530">
        <f t="shared" si="1"/>
        <v>0</v>
      </c>
      <c r="Q27" s="530"/>
      <c r="R27" s="535">
        <v>1</v>
      </c>
      <c r="S27" s="535"/>
      <c r="T27" s="124">
        <f t="shared" si="5"/>
        <v>0</v>
      </c>
      <c r="U27" s="125">
        <f t="shared" si="2"/>
        <v>0</v>
      </c>
    </row>
    <row r="28" spans="1:21" x14ac:dyDescent="0.25">
      <c r="A28" s="575" t="s">
        <v>155</v>
      </c>
      <c r="B28" s="575"/>
      <c r="C28" s="147">
        <v>0</v>
      </c>
      <c r="D28" s="147">
        <v>0</v>
      </c>
      <c r="E28" s="220">
        <f t="shared" si="3"/>
        <v>0</v>
      </c>
      <c r="F28" s="529">
        <f>'0054'!F28:G28</f>
        <v>1.0049999999999999</v>
      </c>
      <c r="G28" s="529"/>
      <c r="H28" s="122">
        <f t="shared" si="4"/>
        <v>0</v>
      </c>
      <c r="I28" s="123">
        <f t="shared" si="0"/>
        <v>0</v>
      </c>
      <c r="N28" s="469" t="s">
        <v>155</v>
      </c>
      <c r="O28" s="469"/>
      <c r="P28" s="530">
        <f t="shared" si="1"/>
        <v>0</v>
      </c>
      <c r="Q28" s="530"/>
      <c r="R28" s="531">
        <v>1</v>
      </c>
      <c r="S28" s="531"/>
      <c r="T28" s="124">
        <f t="shared" si="5"/>
        <v>0</v>
      </c>
      <c r="U28" s="125">
        <f t="shared" si="2"/>
        <v>0</v>
      </c>
    </row>
    <row r="29" spans="1:21" x14ac:dyDescent="0.25">
      <c r="A29" s="573" t="s">
        <v>5</v>
      </c>
      <c r="B29" s="573"/>
      <c r="C29" s="123">
        <f>SUM(C13:C28)</f>
        <v>97.259999999999991</v>
      </c>
      <c r="D29" s="123">
        <f>SUM(D13:D28)</f>
        <v>104.96</v>
      </c>
      <c r="E29" s="123">
        <f>SUM(E13:E28)</f>
        <v>202.21999999999997</v>
      </c>
      <c r="F29" s="574"/>
      <c r="G29" s="574"/>
      <c r="H29" s="128">
        <f>SUM(H13:H28)</f>
        <v>217.45519999999999</v>
      </c>
      <c r="I29" s="123">
        <f>SUM(I13:I28)</f>
        <v>932225.42999999993</v>
      </c>
      <c r="N29" s="533" t="s">
        <v>5</v>
      </c>
      <c r="O29" s="533"/>
      <c r="P29" s="534">
        <f>SUM(P13:P28)</f>
        <v>0</v>
      </c>
      <c r="Q29" s="534"/>
      <c r="R29" s="521"/>
      <c r="S29" s="521"/>
      <c r="T29" s="129">
        <f>SUM(T13:T28)</f>
        <v>0</v>
      </c>
      <c r="U29" s="125">
        <f>SUM(U13:U28)</f>
        <v>0</v>
      </c>
    </row>
    <row r="30" spans="1:21" x14ac:dyDescent="0.25">
      <c r="A30" s="28"/>
      <c r="B30" s="28"/>
      <c r="C30" s="130"/>
      <c r="D30" s="130"/>
      <c r="E30" s="130"/>
      <c r="F30" s="29"/>
      <c r="G30" s="29"/>
      <c r="H30" s="105"/>
      <c r="I30" s="130"/>
      <c r="N30" s="35"/>
      <c r="O30" s="35"/>
      <c r="P30" s="31"/>
      <c r="Q30" s="31"/>
      <c r="R30" s="32"/>
      <c r="S30" s="32"/>
      <c r="T30" s="131"/>
      <c r="U30" s="132"/>
    </row>
    <row r="31" spans="1:21" x14ac:dyDescent="0.25">
      <c r="A31" s="209" t="s">
        <v>126</v>
      </c>
      <c r="B31" s="28"/>
      <c r="C31" s="130"/>
      <c r="D31" s="130"/>
      <c r="E31" s="130"/>
      <c r="F31" s="29"/>
      <c r="G31" s="29"/>
      <c r="H31" s="105"/>
      <c r="I31" s="130"/>
      <c r="N31" s="35"/>
      <c r="O31" s="35"/>
      <c r="P31" s="31"/>
      <c r="Q31" s="31"/>
      <c r="R31" s="32"/>
      <c r="S31" s="32"/>
      <c r="T31" s="131"/>
      <c r="U31" s="132"/>
    </row>
    <row r="32" spans="1:21" hidden="1" x14ac:dyDescent="0.25">
      <c r="A32" s="209"/>
      <c r="B32" s="28"/>
      <c r="C32" s="130"/>
      <c r="D32" s="130"/>
      <c r="E32" s="130"/>
      <c r="F32" s="364"/>
      <c r="G32" s="364"/>
      <c r="H32" s="105"/>
      <c r="I32" s="130"/>
      <c r="N32" s="362"/>
      <c r="O32" s="362"/>
      <c r="P32" s="31"/>
      <c r="Q32" s="31"/>
      <c r="R32" s="363"/>
      <c r="S32" s="363"/>
      <c r="T32" s="131"/>
      <c r="U32" s="132"/>
    </row>
    <row r="33" spans="1:21" hidden="1" x14ac:dyDescent="0.25">
      <c r="A33" s="209"/>
      <c r="B33" s="28"/>
      <c r="C33" s="130"/>
      <c r="D33" s="130"/>
      <c r="E33" s="130"/>
      <c r="F33" s="578" t="s">
        <v>386</v>
      </c>
      <c r="G33" s="578"/>
      <c r="H33" s="578"/>
      <c r="I33" s="130"/>
      <c r="N33" s="362"/>
      <c r="O33" s="362"/>
      <c r="P33" s="31"/>
      <c r="Q33" s="31"/>
      <c r="R33" s="363"/>
      <c r="S33" s="363"/>
      <c r="T33" s="131"/>
      <c r="U33" s="132"/>
    </row>
    <row r="34" spans="1:21" hidden="1" x14ac:dyDescent="0.25">
      <c r="A34" s="4"/>
      <c r="B34" s="136"/>
      <c r="C34" s="136"/>
      <c r="D34" s="136"/>
      <c r="E34" s="136"/>
      <c r="F34" s="578"/>
      <c r="G34" s="578"/>
      <c r="H34" s="578"/>
      <c r="I34" s="26" t="s">
        <v>78</v>
      </c>
      <c r="N34" s="473" t="s">
        <v>35</v>
      </c>
      <c r="O34" s="473"/>
      <c r="P34" s="473"/>
      <c r="Q34" s="473"/>
      <c r="R34" s="473"/>
      <c r="S34" s="473"/>
      <c r="T34" s="473"/>
      <c r="U34" s="27" t="s">
        <v>78</v>
      </c>
    </row>
    <row r="35" spans="1:21" hidden="1" x14ac:dyDescent="0.25">
      <c r="A35" s="28"/>
      <c r="B35" s="28"/>
      <c r="C35" s="117" t="s">
        <v>162</v>
      </c>
      <c r="D35" s="117" t="s">
        <v>163</v>
      </c>
      <c r="E35" s="118" t="s">
        <v>8</v>
      </c>
      <c r="F35" s="578"/>
      <c r="G35" s="578"/>
      <c r="H35" s="578"/>
      <c r="I35" s="26" t="s">
        <v>37</v>
      </c>
      <c r="N35" s="35"/>
      <c r="O35" s="35"/>
      <c r="P35" s="31"/>
      <c r="Q35" s="31"/>
      <c r="R35" s="32"/>
      <c r="S35" s="32"/>
      <c r="T35" s="131"/>
      <c r="U35" s="27" t="s">
        <v>37</v>
      </c>
    </row>
    <row r="36" spans="1:21" hidden="1" x14ac:dyDescent="0.25">
      <c r="A36" s="524" t="s">
        <v>66</v>
      </c>
      <c r="B36" s="524"/>
      <c r="C36" s="119" t="s">
        <v>2</v>
      </c>
      <c r="D36" s="119" t="s">
        <v>2</v>
      </c>
      <c r="E36" s="119" t="s">
        <v>2</v>
      </c>
      <c r="F36" s="579"/>
      <c r="G36" s="579"/>
      <c r="H36" s="579"/>
      <c r="I36" s="33" t="s">
        <v>79</v>
      </c>
      <c r="N36" s="525" t="s">
        <v>66</v>
      </c>
      <c r="O36" s="525"/>
      <c r="P36" s="526" t="s">
        <v>24</v>
      </c>
      <c r="Q36" s="526"/>
      <c r="R36" s="526"/>
      <c r="S36" s="526"/>
      <c r="T36" s="526"/>
      <c r="U36" s="21" t="s">
        <v>79</v>
      </c>
    </row>
    <row r="37" spans="1:21" hidden="1" x14ac:dyDescent="0.25">
      <c r="A37" s="527" t="s">
        <v>59</v>
      </c>
      <c r="B37" s="527"/>
      <c r="C37" s="210">
        <v>0</v>
      </c>
      <c r="D37" s="210">
        <v>0</v>
      </c>
      <c r="E37" s="276">
        <f t="shared" ref="E37:E42" si="6">IF(D$43=0,C37*2,C37+D37)</f>
        <v>0</v>
      </c>
      <c r="F37" s="211"/>
      <c r="G37" s="211"/>
      <c r="H37" s="211"/>
      <c r="I37" s="150">
        <f t="shared" ref="I37:I42" si="7">ROUND(ROUND(E37*$C$8,4)*($H$8),2)</f>
        <v>0</v>
      </c>
      <c r="N37" s="528" t="s">
        <v>59</v>
      </c>
      <c r="O37" s="528"/>
      <c r="P37" s="470">
        <f t="shared" ref="P37:P42" si="8">IF($H$115=1,E37,0)</f>
        <v>0</v>
      </c>
      <c r="Q37" s="470"/>
      <c r="R37" s="470"/>
      <c r="S37" s="470"/>
      <c r="T37" s="470"/>
      <c r="U37" s="127">
        <f t="shared" ref="U37:U42" si="9">ROUND(ROUND(P37*$C$8,4)*($H$8),0)</f>
        <v>0</v>
      </c>
    </row>
    <row r="38" spans="1:21" hidden="1" x14ac:dyDescent="0.25">
      <c r="A38" s="519" t="s">
        <v>60</v>
      </c>
      <c r="B38" s="519"/>
      <c r="C38" s="213">
        <v>0</v>
      </c>
      <c r="D38" s="213">
        <v>0</v>
      </c>
      <c r="E38" s="159">
        <f t="shared" si="6"/>
        <v>0</v>
      </c>
      <c r="F38" s="214"/>
      <c r="G38" s="214"/>
      <c r="H38" s="214"/>
      <c r="I38" s="130">
        <f t="shared" si="7"/>
        <v>0</v>
      </c>
      <c r="N38" s="476" t="s">
        <v>60</v>
      </c>
      <c r="O38" s="476"/>
      <c r="P38" s="470">
        <f t="shared" si="8"/>
        <v>0</v>
      </c>
      <c r="Q38" s="470"/>
      <c r="R38" s="470"/>
      <c r="S38" s="470"/>
      <c r="T38" s="470"/>
      <c r="U38" s="127">
        <f t="shared" si="9"/>
        <v>0</v>
      </c>
    </row>
    <row r="39" spans="1:21" hidden="1" x14ac:dyDescent="0.25">
      <c r="A39" s="522" t="s">
        <v>61</v>
      </c>
      <c r="B39" s="522"/>
      <c r="C39" s="213">
        <v>0</v>
      </c>
      <c r="D39" s="213">
        <v>0</v>
      </c>
      <c r="E39" s="159">
        <f t="shared" si="6"/>
        <v>0</v>
      </c>
      <c r="F39" s="214"/>
      <c r="G39" s="214"/>
      <c r="H39" s="214"/>
      <c r="I39" s="130">
        <f t="shared" si="7"/>
        <v>0</v>
      </c>
      <c r="N39" s="523" t="s">
        <v>61</v>
      </c>
      <c r="O39" s="523"/>
      <c r="P39" s="470">
        <f t="shared" si="8"/>
        <v>0</v>
      </c>
      <c r="Q39" s="470"/>
      <c r="R39" s="470"/>
      <c r="S39" s="470"/>
      <c r="T39" s="470"/>
      <c r="U39" s="127">
        <f t="shared" si="9"/>
        <v>0</v>
      </c>
    </row>
    <row r="40" spans="1:21" hidden="1" x14ac:dyDescent="0.25">
      <c r="A40" s="519" t="s">
        <v>62</v>
      </c>
      <c r="B40" s="519"/>
      <c r="C40" s="213">
        <v>0</v>
      </c>
      <c r="D40" s="213">
        <v>0</v>
      </c>
      <c r="E40" s="159">
        <f t="shared" si="6"/>
        <v>0</v>
      </c>
      <c r="F40" s="214"/>
      <c r="G40" s="214"/>
      <c r="H40" s="214"/>
      <c r="I40" s="130">
        <f t="shared" si="7"/>
        <v>0</v>
      </c>
      <c r="N40" s="476" t="s">
        <v>62</v>
      </c>
      <c r="O40" s="476"/>
      <c r="P40" s="470">
        <f t="shared" si="8"/>
        <v>0</v>
      </c>
      <c r="Q40" s="470"/>
      <c r="R40" s="470"/>
      <c r="S40" s="470"/>
      <c r="T40" s="470"/>
      <c r="U40" s="127">
        <f t="shared" si="9"/>
        <v>0</v>
      </c>
    </row>
    <row r="41" spans="1:21" hidden="1" x14ac:dyDescent="0.25">
      <c r="A41" s="519" t="s">
        <v>63</v>
      </c>
      <c r="B41" s="519"/>
      <c r="C41" s="213">
        <v>0</v>
      </c>
      <c r="D41" s="213">
        <v>0</v>
      </c>
      <c r="E41" s="159">
        <f t="shared" si="6"/>
        <v>0</v>
      </c>
      <c r="F41" s="214"/>
      <c r="G41" s="214"/>
      <c r="H41" s="214"/>
      <c r="I41" s="130">
        <f t="shared" si="7"/>
        <v>0</v>
      </c>
      <c r="N41" s="476" t="s">
        <v>63</v>
      </c>
      <c r="O41" s="476"/>
      <c r="P41" s="470">
        <f t="shared" si="8"/>
        <v>0</v>
      </c>
      <c r="Q41" s="470"/>
      <c r="R41" s="470"/>
      <c r="S41" s="470"/>
      <c r="T41" s="470"/>
      <c r="U41" s="127">
        <f t="shared" si="9"/>
        <v>0</v>
      </c>
    </row>
    <row r="42" spans="1:21" hidden="1" x14ac:dyDescent="0.25">
      <c r="A42" s="519" t="s">
        <v>55</v>
      </c>
      <c r="B42" s="519"/>
      <c r="C42" s="212">
        <v>0</v>
      </c>
      <c r="D42" s="212">
        <v>0</v>
      </c>
      <c r="E42" s="220">
        <f t="shared" si="6"/>
        <v>0</v>
      </c>
      <c r="F42" s="214"/>
      <c r="G42" s="214"/>
      <c r="H42" s="214"/>
      <c r="I42" s="123">
        <f t="shared" si="7"/>
        <v>0</v>
      </c>
      <c r="N42" s="469" t="s">
        <v>55</v>
      </c>
      <c r="O42" s="469"/>
      <c r="P42" s="470">
        <f t="shared" si="8"/>
        <v>0</v>
      </c>
      <c r="Q42" s="470"/>
      <c r="R42" s="470"/>
      <c r="S42" s="470"/>
      <c r="T42" s="470"/>
      <c r="U42" s="127">
        <f t="shared" si="9"/>
        <v>0</v>
      </c>
    </row>
    <row r="43" spans="1:21" hidden="1" x14ac:dyDescent="0.25">
      <c r="A43" s="64"/>
      <c r="B43" s="137" t="s">
        <v>164</v>
      </c>
      <c r="C43" s="126">
        <f>SUM(C37:C42)</f>
        <v>0</v>
      </c>
      <c r="D43" s="126">
        <f>SUM(D37:D42)</f>
        <v>0</v>
      </c>
      <c r="E43" s="126">
        <f>SUM(E37:E42)</f>
        <v>0</v>
      </c>
      <c r="F43" s="34"/>
      <c r="G43" s="138"/>
      <c r="H43" s="139" t="s">
        <v>166</v>
      </c>
      <c r="I43" s="126">
        <f>SUM(I37:I42)</f>
        <v>0</v>
      </c>
      <c r="N43" s="520" t="s">
        <v>57</v>
      </c>
      <c r="O43" s="520"/>
      <c r="P43" s="520"/>
      <c r="Q43" s="520"/>
      <c r="R43" s="36">
        <f>SUM(P37:R42)</f>
        <v>0</v>
      </c>
      <c r="S43" s="521" t="s">
        <v>68</v>
      </c>
      <c r="T43" s="521"/>
      <c r="U43" s="132">
        <f>SUM(U37:U42)</f>
        <v>0</v>
      </c>
    </row>
    <row r="44" spans="1:21" ht="16.5" hidden="1" thickBot="1" x14ac:dyDescent="0.3">
      <c r="A44" s="64"/>
      <c r="B44" s="137"/>
      <c r="C44" s="130"/>
      <c r="D44" s="130"/>
      <c r="E44" s="150"/>
      <c r="F44" s="34"/>
      <c r="G44" s="138"/>
      <c r="H44" s="139"/>
      <c r="I44" s="130"/>
      <c r="N44" s="35"/>
      <c r="O44" s="35"/>
      <c r="P44" s="35"/>
      <c r="Q44" s="35"/>
      <c r="R44" s="36"/>
      <c r="S44" s="32"/>
      <c r="T44" s="32"/>
      <c r="U44" s="132"/>
    </row>
    <row r="45" spans="1:21" ht="16.5" hidden="1" thickBot="1" x14ac:dyDescent="0.3">
      <c r="A45" s="64"/>
      <c r="B45" s="137" t="s">
        <v>165</v>
      </c>
      <c r="C45" s="64"/>
      <c r="D45" s="64"/>
      <c r="E45" s="215">
        <f>H29+E43</f>
        <v>217.45519999999999</v>
      </c>
      <c r="F45" s="37"/>
      <c r="G45" s="138"/>
      <c r="H45" s="139" t="s">
        <v>167</v>
      </c>
      <c r="I45" s="123">
        <f>SUM(I43,I29)</f>
        <v>932225.42999999993</v>
      </c>
      <c r="N45" s="520" t="s">
        <v>58</v>
      </c>
      <c r="O45" s="520"/>
      <c r="P45" s="520"/>
      <c r="Q45" s="520"/>
      <c r="R45" s="38">
        <f>R43+T29</f>
        <v>0</v>
      </c>
      <c r="S45" s="521" t="s">
        <v>56</v>
      </c>
      <c r="T45" s="521"/>
      <c r="U45" s="140">
        <f>SUM(U43,U29)</f>
        <v>0</v>
      </c>
    </row>
    <row r="46" spans="1:21" x14ac:dyDescent="0.25">
      <c r="A46" s="28"/>
      <c r="B46" s="28"/>
      <c r="C46" s="28"/>
      <c r="D46" s="28"/>
      <c r="E46" s="28"/>
      <c r="F46" s="37"/>
      <c r="G46" s="141"/>
      <c r="H46" s="141"/>
      <c r="I46" s="130"/>
      <c r="N46" s="35"/>
      <c r="O46" s="35"/>
      <c r="P46" s="35"/>
      <c r="Q46" s="35"/>
      <c r="R46" s="38"/>
      <c r="S46" s="32"/>
      <c r="T46" s="32"/>
      <c r="U46" s="132"/>
    </row>
    <row r="47" spans="1:21" x14ac:dyDescent="0.25">
      <c r="A47" s="28"/>
      <c r="B47" s="28"/>
      <c r="C47" s="28"/>
      <c r="D47" s="28"/>
      <c r="E47" s="28"/>
      <c r="F47" s="37"/>
      <c r="G47" s="141"/>
      <c r="H47" s="141"/>
      <c r="I47" s="130"/>
      <c r="N47" s="35"/>
      <c r="O47" s="35"/>
      <c r="P47" s="35"/>
      <c r="Q47" s="35"/>
      <c r="R47" s="38"/>
      <c r="S47" s="32"/>
      <c r="T47" s="32"/>
      <c r="U47" s="132"/>
    </row>
    <row r="48" spans="1:21" x14ac:dyDescent="0.25">
      <c r="A48" s="28"/>
      <c r="B48" s="28"/>
      <c r="C48" s="117" t="s">
        <v>162</v>
      </c>
      <c r="D48" s="117" t="s">
        <v>163</v>
      </c>
      <c r="E48" s="118" t="s">
        <v>8</v>
      </c>
      <c r="F48" s="142" t="s">
        <v>168</v>
      </c>
      <c r="G48" s="143" t="s">
        <v>170</v>
      </c>
      <c r="H48" s="144" t="s">
        <v>171</v>
      </c>
      <c r="I48" s="130"/>
      <c r="N48" s="35"/>
      <c r="O48" s="35"/>
      <c r="P48" s="35"/>
      <c r="Q48" s="35"/>
      <c r="R48" s="38"/>
      <c r="S48" s="32"/>
      <c r="T48" s="32"/>
      <c r="U48" s="132"/>
    </row>
    <row r="49" spans="1:21" x14ac:dyDescent="0.25">
      <c r="A49" s="39" t="s">
        <v>103</v>
      </c>
      <c r="B49" s="39"/>
      <c r="C49" s="119" t="s">
        <v>2</v>
      </c>
      <c r="D49" s="119" t="s">
        <v>2</v>
      </c>
      <c r="E49" s="119" t="s">
        <v>2</v>
      </c>
      <c r="F49" s="121" t="s">
        <v>169</v>
      </c>
      <c r="G49" s="77" t="s">
        <v>169</v>
      </c>
      <c r="H49" s="145" t="s">
        <v>172</v>
      </c>
      <c r="I49" s="39"/>
      <c r="N49" s="469" t="s">
        <v>103</v>
      </c>
      <c r="O49" s="469"/>
      <c r="P49" s="514" t="s">
        <v>2</v>
      </c>
      <c r="Q49" s="514"/>
      <c r="R49" s="40" t="s">
        <v>25</v>
      </c>
      <c r="S49" s="78" t="s">
        <v>26</v>
      </c>
      <c r="T49" s="146" t="s">
        <v>27</v>
      </c>
      <c r="U49" s="40"/>
    </row>
    <row r="50" spans="1:21" x14ac:dyDescent="0.25">
      <c r="A50" s="515" t="s">
        <v>127</v>
      </c>
      <c r="B50" s="515"/>
      <c r="C50" s="206">
        <v>7</v>
      </c>
      <c r="D50" s="206">
        <v>8.98</v>
      </c>
      <c r="E50" s="159">
        <f>IF(D$59=0,C50*2,C50+D50)</f>
        <v>15.98</v>
      </c>
      <c r="F50" s="41" t="s">
        <v>21</v>
      </c>
      <c r="G50" s="54">
        <v>251</v>
      </c>
      <c r="H50" s="328">
        <f>'0054'!H50</f>
        <v>1047</v>
      </c>
      <c r="I50" s="130">
        <f>ROUND(E50*H50,2)</f>
        <v>16731.060000000001</v>
      </c>
      <c r="N50" s="517" t="s">
        <v>28</v>
      </c>
      <c r="O50" s="517"/>
      <c r="P50" s="518"/>
      <c r="Q50" s="518"/>
      <c r="R50" s="43" t="s">
        <v>21</v>
      </c>
      <c r="S50" s="44">
        <v>251</v>
      </c>
      <c r="T50" s="148">
        <f>H50</f>
        <v>1047</v>
      </c>
      <c r="U50" s="149">
        <f>ROUND(P50*T50,0)</f>
        <v>0</v>
      </c>
    </row>
    <row r="51" spans="1:21" x14ac:dyDescent="0.25">
      <c r="A51" s="516"/>
      <c r="B51" s="516"/>
      <c r="C51" s="206">
        <v>1</v>
      </c>
      <c r="D51" s="206">
        <v>0.99</v>
      </c>
      <c r="E51" s="159">
        <f t="shared" ref="E51:E58" si="10">IF(D$59=0,C51*2,C51+D51)</f>
        <v>1.99</v>
      </c>
      <c r="F51" s="54" t="s">
        <v>21</v>
      </c>
      <c r="G51" s="54">
        <v>252</v>
      </c>
      <c r="H51" s="328">
        <f>'0054'!H51</f>
        <v>3380</v>
      </c>
      <c r="I51" s="130">
        <f t="shared" ref="I51:I58" si="11">ROUND(E51*H51,2)</f>
        <v>6726.2</v>
      </c>
      <c r="N51" s="517"/>
      <c r="O51" s="517"/>
      <c r="P51" s="511"/>
      <c r="Q51" s="511"/>
      <c r="R51" s="44" t="s">
        <v>21</v>
      </c>
      <c r="S51" s="44">
        <v>252</v>
      </c>
      <c r="T51" s="148">
        <f t="shared" ref="T51:T58" si="12">H51</f>
        <v>3380</v>
      </c>
      <c r="U51" s="149">
        <f t="shared" ref="U51:U58" si="13">ROUND(P51*T51,0)</f>
        <v>0</v>
      </c>
    </row>
    <row r="52" spans="1:21" x14ac:dyDescent="0.25">
      <c r="A52" s="516"/>
      <c r="B52" s="516"/>
      <c r="C52" s="206">
        <v>0</v>
      </c>
      <c r="D52" s="206">
        <v>0</v>
      </c>
      <c r="E52" s="159">
        <f t="shared" si="10"/>
        <v>0</v>
      </c>
      <c r="F52" s="54" t="s">
        <v>21</v>
      </c>
      <c r="G52" s="54">
        <v>253</v>
      </c>
      <c r="H52" s="328">
        <f>'0054'!H52</f>
        <v>6896</v>
      </c>
      <c r="I52" s="130">
        <f t="shared" si="11"/>
        <v>0</v>
      </c>
      <c r="N52" s="517"/>
      <c r="O52" s="517"/>
      <c r="P52" s="511"/>
      <c r="Q52" s="511"/>
      <c r="R52" s="44" t="s">
        <v>21</v>
      </c>
      <c r="S52" s="44">
        <v>253</v>
      </c>
      <c r="T52" s="148">
        <f t="shared" si="12"/>
        <v>6896</v>
      </c>
      <c r="U52" s="149">
        <f t="shared" si="13"/>
        <v>0</v>
      </c>
    </row>
    <row r="53" spans="1:21" x14ac:dyDescent="0.25">
      <c r="A53" s="516"/>
      <c r="B53" s="516"/>
      <c r="C53" s="206">
        <v>8.44</v>
      </c>
      <c r="D53" s="206">
        <v>7.51</v>
      </c>
      <c r="E53" s="159">
        <f t="shared" si="10"/>
        <v>15.95</v>
      </c>
      <c r="F53" s="153" t="s">
        <v>14</v>
      </c>
      <c r="G53" s="54">
        <v>251</v>
      </c>
      <c r="H53" s="328">
        <f>'0054'!H53</f>
        <v>1173</v>
      </c>
      <c r="I53" s="130">
        <f t="shared" si="11"/>
        <v>18709.349999999999</v>
      </c>
      <c r="N53" s="517"/>
      <c r="O53" s="517"/>
      <c r="P53" s="511"/>
      <c r="Q53" s="511"/>
      <c r="R53" s="46" t="s">
        <v>14</v>
      </c>
      <c r="S53" s="44">
        <v>251</v>
      </c>
      <c r="T53" s="148">
        <f t="shared" si="12"/>
        <v>1173</v>
      </c>
      <c r="U53" s="149">
        <f t="shared" si="13"/>
        <v>0</v>
      </c>
    </row>
    <row r="54" spans="1:21" x14ac:dyDescent="0.25">
      <c r="A54" s="516"/>
      <c r="B54" s="516"/>
      <c r="C54" s="206">
        <v>2</v>
      </c>
      <c r="D54" s="206">
        <v>2.4900000000000002</v>
      </c>
      <c r="E54" s="159">
        <f t="shared" si="10"/>
        <v>4.49</v>
      </c>
      <c r="F54" s="153" t="s">
        <v>14</v>
      </c>
      <c r="G54" s="54">
        <v>252</v>
      </c>
      <c r="H54" s="328">
        <f>'0054'!H54</f>
        <v>3506</v>
      </c>
      <c r="I54" s="130">
        <f t="shared" si="11"/>
        <v>15741.94</v>
      </c>
      <c r="N54" s="517"/>
      <c r="O54" s="517"/>
      <c r="P54" s="511"/>
      <c r="Q54" s="511"/>
      <c r="R54" s="46" t="s">
        <v>14</v>
      </c>
      <c r="S54" s="44">
        <v>252</v>
      </c>
      <c r="T54" s="148">
        <f t="shared" si="12"/>
        <v>3506</v>
      </c>
      <c r="U54" s="149">
        <f t="shared" si="13"/>
        <v>0</v>
      </c>
    </row>
    <row r="55" spans="1:21" x14ac:dyDescent="0.25">
      <c r="A55" s="516"/>
      <c r="B55" s="516"/>
      <c r="C55" s="206">
        <v>0</v>
      </c>
      <c r="D55" s="206">
        <v>0</v>
      </c>
      <c r="E55" s="159">
        <f t="shared" si="10"/>
        <v>0</v>
      </c>
      <c r="F55" s="153" t="s">
        <v>14</v>
      </c>
      <c r="G55" s="54">
        <v>253</v>
      </c>
      <c r="H55" s="328">
        <f>'0054'!H55</f>
        <v>7023</v>
      </c>
      <c r="I55" s="130">
        <f t="shared" si="11"/>
        <v>0</v>
      </c>
      <c r="N55" s="517"/>
      <c r="O55" s="517"/>
      <c r="P55" s="511"/>
      <c r="Q55" s="511"/>
      <c r="R55" s="46" t="s">
        <v>14</v>
      </c>
      <c r="S55" s="44">
        <v>253</v>
      </c>
      <c r="T55" s="148">
        <f t="shared" si="12"/>
        <v>7023</v>
      </c>
      <c r="U55" s="149">
        <f t="shared" si="13"/>
        <v>0</v>
      </c>
    </row>
    <row r="56" spans="1:21" x14ac:dyDescent="0.25">
      <c r="A56" s="516"/>
      <c r="B56" s="516"/>
      <c r="C56" s="206">
        <v>0</v>
      </c>
      <c r="D56" s="206">
        <v>0</v>
      </c>
      <c r="E56" s="159">
        <f t="shared" si="10"/>
        <v>0</v>
      </c>
      <c r="F56" s="153" t="s">
        <v>15</v>
      </c>
      <c r="G56" s="54">
        <v>251</v>
      </c>
      <c r="H56" s="328">
        <f>'0054'!H56</f>
        <v>835</v>
      </c>
      <c r="I56" s="130">
        <f t="shared" si="11"/>
        <v>0</v>
      </c>
      <c r="N56" s="517"/>
      <c r="O56" s="517"/>
      <c r="P56" s="511"/>
      <c r="Q56" s="511"/>
      <c r="R56" s="46" t="s">
        <v>15</v>
      </c>
      <c r="S56" s="44">
        <v>251</v>
      </c>
      <c r="T56" s="148">
        <f t="shared" si="12"/>
        <v>835</v>
      </c>
      <c r="U56" s="149">
        <f t="shared" si="13"/>
        <v>0</v>
      </c>
    </row>
    <row r="57" spans="1:21" x14ac:dyDescent="0.25">
      <c r="A57" s="516"/>
      <c r="B57" s="516"/>
      <c r="C57" s="206">
        <v>0</v>
      </c>
      <c r="D57" s="206">
        <v>0</v>
      </c>
      <c r="E57" s="159">
        <f t="shared" si="10"/>
        <v>0</v>
      </c>
      <c r="F57" s="153" t="s">
        <v>15</v>
      </c>
      <c r="G57" s="54">
        <v>252</v>
      </c>
      <c r="H57" s="328">
        <f>'0054'!H57</f>
        <v>3168</v>
      </c>
      <c r="I57" s="130">
        <f t="shared" si="11"/>
        <v>0</v>
      </c>
      <c r="N57" s="517"/>
      <c r="O57" s="517"/>
      <c r="P57" s="511"/>
      <c r="Q57" s="511"/>
      <c r="R57" s="46" t="s">
        <v>15</v>
      </c>
      <c r="S57" s="44">
        <v>252</v>
      </c>
      <c r="T57" s="148">
        <f t="shared" si="12"/>
        <v>3168</v>
      </c>
      <c r="U57" s="149">
        <f t="shared" si="13"/>
        <v>0</v>
      </c>
    </row>
    <row r="58" spans="1:21" ht="16.5" thickBot="1" x14ac:dyDescent="0.3">
      <c r="A58" s="516"/>
      <c r="B58" s="516"/>
      <c r="C58" s="206">
        <v>0</v>
      </c>
      <c r="D58" s="206">
        <v>0</v>
      </c>
      <c r="E58" s="159">
        <f t="shared" si="10"/>
        <v>0</v>
      </c>
      <c r="F58" s="153" t="s">
        <v>15</v>
      </c>
      <c r="G58" s="54">
        <v>253</v>
      </c>
      <c r="H58" s="328">
        <f>'0054'!H58</f>
        <v>6685</v>
      </c>
      <c r="I58" s="130">
        <f t="shared" si="11"/>
        <v>0</v>
      </c>
      <c r="N58" s="517"/>
      <c r="O58" s="517"/>
      <c r="P58" s="512"/>
      <c r="Q58" s="512"/>
      <c r="R58" s="46" t="s">
        <v>15</v>
      </c>
      <c r="S58" s="44">
        <v>253</v>
      </c>
      <c r="T58" s="148">
        <f t="shared" si="12"/>
        <v>6685</v>
      </c>
      <c r="U58" s="151">
        <f t="shared" si="13"/>
        <v>0</v>
      </c>
    </row>
    <row r="59" spans="1:21" ht="16.5" thickBot="1" x14ac:dyDescent="0.3">
      <c r="A59" s="465" t="s">
        <v>16</v>
      </c>
      <c r="B59" s="465"/>
      <c r="C59" s="126">
        <f>SUM(C50:C58)</f>
        <v>18.439999999999998</v>
      </c>
      <c r="D59" s="126">
        <f>SUM(D50:D58)</f>
        <v>19.97</v>
      </c>
      <c r="E59" s="126">
        <f>SUM(E50:E58)</f>
        <v>38.410000000000004</v>
      </c>
      <c r="F59" s="465" t="s">
        <v>81</v>
      </c>
      <c r="G59" s="465"/>
      <c r="H59" s="465"/>
      <c r="I59" s="126">
        <f>SUM(I50:I58)</f>
        <v>57908.55</v>
      </c>
      <c r="N59" s="464" t="s">
        <v>16</v>
      </c>
      <c r="O59" s="464"/>
      <c r="P59" s="513">
        <f>SUM(P50:P58)</f>
        <v>0</v>
      </c>
      <c r="Q59" s="513"/>
      <c r="R59" s="464" t="s">
        <v>81</v>
      </c>
      <c r="S59" s="464"/>
      <c r="T59" s="464"/>
      <c r="U59" s="140">
        <f>SUM(U50:U58)</f>
        <v>0</v>
      </c>
    </row>
    <row r="60" spans="1:21" x14ac:dyDescent="0.25">
      <c r="A60" s="481"/>
      <c r="B60" s="481"/>
      <c r="C60" s="481"/>
      <c r="D60" s="481"/>
      <c r="E60" s="481"/>
      <c r="F60" s="481"/>
      <c r="G60" s="481"/>
      <c r="H60" s="481"/>
      <c r="I60" s="481"/>
      <c r="N60" s="471"/>
      <c r="O60" s="471"/>
      <c r="P60" s="471"/>
      <c r="Q60" s="471"/>
      <c r="R60" s="471"/>
      <c r="S60" s="471"/>
      <c r="T60" s="471"/>
      <c r="U60" s="471"/>
    </row>
    <row r="61" spans="1:21" x14ac:dyDescent="0.25">
      <c r="A61" s="509" t="s">
        <v>175</v>
      </c>
      <c r="B61" s="458"/>
      <c r="C61" s="458"/>
      <c r="D61" s="458"/>
      <c r="E61" s="458"/>
      <c r="F61" s="458"/>
      <c r="G61" s="458"/>
      <c r="H61" s="458"/>
      <c r="I61" s="458"/>
      <c r="N61" s="461" t="s">
        <v>104</v>
      </c>
      <c r="O61" s="461"/>
      <c r="P61" s="461"/>
      <c r="Q61" s="461"/>
      <c r="R61" s="461"/>
      <c r="S61" s="461"/>
      <c r="T61" s="461"/>
      <c r="U61" s="461"/>
    </row>
    <row r="62" spans="1:21" x14ac:dyDescent="0.25">
      <c r="A62" s="509" t="s">
        <v>177</v>
      </c>
      <c r="B62" s="458"/>
      <c r="C62" s="152">
        <f>E29</f>
        <v>202.21999999999997</v>
      </c>
      <c r="D62" s="576" t="s">
        <v>174</v>
      </c>
      <c r="E62" s="576"/>
      <c r="F62" s="576"/>
      <c r="G62" s="576"/>
      <c r="H62" s="331">
        <f>'0054'!H62</f>
        <v>186422.85</v>
      </c>
      <c r="I62" s="155"/>
      <c r="N62" s="510" t="s">
        <v>173</v>
      </c>
      <c r="O62" s="461"/>
      <c r="P62" s="47">
        <f>P29</f>
        <v>0</v>
      </c>
      <c r="Q62" s="507" t="s">
        <v>83</v>
      </c>
      <c r="R62" s="507"/>
      <c r="S62" s="507"/>
      <c r="T62" s="508">
        <f>H62</f>
        <v>186422.85</v>
      </c>
      <c r="U62" s="508"/>
    </row>
    <row r="63" spans="1:21" x14ac:dyDescent="0.25">
      <c r="B63" s="91"/>
      <c r="G63" s="48" t="s">
        <v>13</v>
      </c>
      <c r="H63" s="156">
        <f>ROUND(C62/H62,6)</f>
        <v>1.085E-3</v>
      </c>
      <c r="I63" s="157"/>
      <c r="N63" s="461" t="s">
        <v>19</v>
      </c>
      <c r="O63" s="461"/>
      <c r="P63" s="461"/>
      <c r="Q63" s="461"/>
      <c r="R63" s="461"/>
      <c r="S63" s="461"/>
      <c r="T63" s="505">
        <f>ROUND(P62/T62,6)</f>
        <v>0</v>
      </c>
      <c r="U63" s="505"/>
    </row>
    <row r="64" spans="1:21" x14ac:dyDescent="0.25">
      <c r="A64" s="509" t="s">
        <v>176</v>
      </c>
      <c r="B64" s="458"/>
      <c r="C64" s="458"/>
      <c r="D64" s="458"/>
      <c r="E64" s="458"/>
      <c r="F64" s="458"/>
      <c r="G64" s="458"/>
      <c r="H64" s="458"/>
      <c r="I64" s="458"/>
      <c r="N64" s="461" t="s">
        <v>105</v>
      </c>
      <c r="O64" s="461"/>
      <c r="P64" s="461"/>
      <c r="Q64" s="461"/>
      <c r="R64" s="461"/>
      <c r="S64" s="461"/>
      <c r="T64" s="461"/>
      <c r="U64" s="461"/>
    </row>
    <row r="65" spans="1:21" x14ac:dyDescent="0.25">
      <c r="A65" s="509" t="s">
        <v>178</v>
      </c>
      <c r="B65" s="458"/>
      <c r="C65" s="152">
        <f>E45</f>
        <v>217.45519999999999</v>
      </c>
      <c r="D65" s="576" t="s">
        <v>179</v>
      </c>
      <c r="E65" s="576"/>
      <c r="F65" s="576"/>
      <c r="G65" s="576"/>
      <c r="H65" s="220">
        <f>'0054'!H65</f>
        <v>204954.58</v>
      </c>
      <c r="I65" s="159"/>
      <c r="N65" s="461" t="s">
        <v>85</v>
      </c>
      <c r="O65" s="461"/>
      <c r="P65" s="49">
        <f>R45</f>
        <v>0</v>
      </c>
      <c r="Q65" s="507" t="s">
        <v>84</v>
      </c>
      <c r="R65" s="507"/>
      <c r="S65" s="507"/>
      <c r="T65" s="508">
        <f>H65</f>
        <v>204954.58</v>
      </c>
      <c r="U65" s="508"/>
    </row>
    <row r="66" spans="1:21" s="39" customFormat="1" x14ac:dyDescent="0.25">
      <c r="A66" s="160"/>
      <c r="G66" s="50" t="s">
        <v>13</v>
      </c>
      <c r="H66" s="161">
        <f>ROUND(C65/H65,6)</f>
        <v>1.0610000000000001E-3</v>
      </c>
      <c r="I66" s="161"/>
      <c r="N66" s="469" t="s">
        <v>20</v>
      </c>
      <c r="O66" s="469"/>
      <c r="P66" s="469"/>
      <c r="Q66" s="469"/>
      <c r="R66" s="469"/>
      <c r="S66" s="469"/>
      <c r="T66" s="503">
        <f>ROUND(P65/T65,6)</f>
        <v>0</v>
      </c>
      <c r="U66" s="503"/>
    </row>
    <row r="67" spans="1:21" s="64" customFormat="1" x14ac:dyDescent="0.25">
      <c r="A67" s="136"/>
      <c r="G67" s="48"/>
      <c r="H67" s="162"/>
      <c r="I67" s="162"/>
      <c r="N67" s="163"/>
      <c r="O67" s="163"/>
      <c r="P67" s="163"/>
      <c r="Q67" s="163"/>
      <c r="R67" s="164"/>
      <c r="S67" s="163"/>
      <c r="T67" s="165"/>
      <c r="U67" s="166"/>
    </row>
    <row r="68" spans="1:21" x14ac:dyDescent="0.25">
      <c r="A68" s="458" t="s">
        <v>100</v>
      </c>
      <c r="B68" s="458"/>
      <c r="C68" s="458"/>
      <c r="D68" s="91"/>
      <c r="E68" s="74" t="s">
        <v>3</v>
      </c>
      <c r="F68" s="174">
        <f>'0054'!F68</f>
        <v>35355377</v>
      </c>
      <c r="G68" s="41" t="s">
        <v>6</v>
      </c>
      <c r="H68" s="167">
        <f>H63</f>
        <v>1.085E-3</v>
      </c>
      <c r="I68" s="130">
        <f>ROUND(F68*H68,2)</f>
        <v>38360.58</v>
      </c>
      <c r="N68" s="461" t="s">
        <v>100</v>
      </c>
      <c r="O68" s="461"/>
      <c r="P68" s="461"/>
      <c r="Q68" s="52" t="s">
        <v>3</v>
      </c>
      <c r="R68" s="168">
        <f>F68</f>
        <v>35355377</v>
      </c>
      <c r="S68" s="43" t="s">
        <v>6</v>
      </c>
      <c r="T68" s="169">
        <f>T63</f>
        <v>0</v>
      </c>
      <c r="U68" s="125">
        <f>ROUND(R68*T68,0)</f>
        <v>0</v>
      </c>
    </row>
    <row r="69" spans="1:21" x14ac:dyDescent="0.25">
      <c r="A69" s="571" t="s">
        <v>119</v>
      </c>
      <c r="B69" s="458"/>
      <c r="C69" s="458"/>
      <c r="D69" s="91"/>
      <c r="E69" s="74"/>
      <c r="F69" s="174"/>
      <c r="G69" s="41"/>
      <c r="H69" s="167"/>
      <c r="I69" s="130"/>
      <c r="N69" s="461" t="s">
        <v>99</v>
      </c>
      <c r="O69" s="461"/>
      <c r="P69" s="461"/>
      <c r="Q69" s="170"/>
      <c r="R69" s="170"/>
      <c r="S69" s="170"/>
      <c r="T69" s="170"/>
      <c r="U69" s="170"/>
    </row>
    <row r="70" spans="1:21" x14ac:dyDescent="0.25">
      <c r="A70" s="570" t="s">
        <v>180</v>
      </c>
      <c r="B70" s="458"/>
      <c r="C70" s="458"/>
      <c r="D70" s="91"/>
      <c r="E70" s="74" t="s">
        <v>3</v>
      </c>
      <c r="F70" s="174">
        <f>'0054'!F70</f>
        <v>0</v>
      </c>
      <c r="G70" s="41" t="s">
        <v>6</v>
      </c>
      <c r="H70" s="167">
        <f>H63</f>
        <v>1.085E-3</v>
      </c>
      <c r="I70" s="130">
        <f>ROUND(F70*H70,2)</f>
        <v>0</v>
      </c>
      <c r="N70" s="53"/>
      <c r="O70" s="53"/>
      <c r="P70" s="53"/>
      <c r="Q70" s="52" t="s">
        <v>3</v>
      </c>
      <c r="R70" s="168">
        <f>F70</f>
        <v>0</v>
      </c>
      <c r="S70" s="43" t="s">
        <v>6</v>
      </c>
      <c r="T70" s="169">
        <f>T63</f>
        <v>0</v>
      </c>
      <c r="U70" s="125">
        <f>ROUND(R70*T70,0)</f>
        <v>0</v>
      </c>
    </row>
    <row r="71" spans="1:21" x14ac:dyDescent="0.25">
      <c r="A71" s="458" t="s">
        <v>98</v>
      </c>
      <c r="B71" s="458"/>
      <c r="C71" s="458"/>
      <c r="D71" s="91"/>
      <c r="E71" s="74" t="s">
        <v>128</v>
      </c>
      <c r="F71" s="174">
        <f>'0054'!F71</f>
        <v>3088857</v>
      </c>
      <c r="G71" s="41" t="s">
        <v>6</v>
      </c>
      <c r="H71" s="167">
        <f>H63</f>
        <v>1.085E-3</v>
      </c>
      <c r="I71" s="130">
        <f>ROUND(F71*H71,2)</f>
        <v>3351.41</v>
      </c>
      <c r="N71" s="461" t="s">
        <v>98</v>
      </c>
      <c r="O71" s="461"/>
      <c r="P71" s="461"/>
      <c r="Q71" s="52" t="s">
        <v>86</v>
      </c>
      <c r="R71" s="168">
        <f>F71</f>
        <v>3088857</v>
      </c>
      <c r="S71" s="43" t="s">
        <v>6</v>
      </c>
      <c r="T71" s="169">
        <f>T63</f>
        <v>0</v>
      </c>
      <c r="U71" s="125">
        <f>ROUND(R71*T71,0)</f>
        <v>0</v>
      </c>
    </row>
    <row r="72" spans="1:21" x14ac:dyDescent="0.25">
      <c r="A72" s="458" t="s">
        <v>97</v>
      </c>
      <c r="B72" s="458"/>
      <c r="C72" s="458"/>
      <c r="D72" s="91"/>
      <c r="E72" s="74" t="s">
        <v>3</v>
      </c>
      <c r="F72" s="174">
        <f>'0054'!F72</f>
        <v>4226978</v>
      </c>
      <c r="G72" s="41" t="s">
        <v>6</v>
      </c>
      <c r="H72" s="167">
        <f>H63</f>
        <v>1.085E-3</v>
      </c>
      <c r="I72" s="130">
        <f>ROUND(F72*H72,2)</f>
        <v>4586.2700000000004</v>
      </c>
      <c r="N72" s="461" t="s">
        <v>97</v>
      </c>
      <c r="O72" s="461"/>
      <c r="P72" s="461"/>
      <c r="Q72" s="52" t="s">
        <v>3</v>
      </c>
      <c r="R72" s="168">
        <f>F72</f>
        <v>4226978</v>
      </c>
      <c r="S72" s="43" t="s">
        <v>6</v>
      </c>
      <c r="T72" s="169">
        <f>T63</f>
        <v>0</v>
      </c>
      <c r="U72" s="125">
        <f>ROUND(R72*T72,0)</f>
        <v>0</v>
      </c>
    </row>
    <row r="73" spans="1:21" x14ac:dyDescent="0.25">
      <c r="A73" s="458" t="s">
        <v>96</v>
      </c>
      <c r="B73" s="458"/>
      <c r="C73" s="458"/>
      <c r="D73" s="91"/>
      <c r="E73" s="74" t="s">
        <v>3</v>
      </c>
      <c r="F73" s="174">
        <f>'0054'!F73</f>
        <v>14485979</v>
      </c>
      <c r="G73" s="41" t="s">
        <v>6</v>
      </c>
      <c r="H73" s="167">
        <f>H63</f>
        <v>1.085E-3</v>
      </c>
      <c r="I73" s="130">
        <f>ROUND(F73*H73,2)</f>
        <v>15717.29</v>
      </c>
      <c r="N73" s="461" t="s">
        <v>96</v>
      </c>
      <c r="O73" s="461"/>
      <c r="P73" s="461"/>
      <c r="Q73" s="52" t="s">
        <v>3</v>
      </c>
      <c r="R73" s="171">
        <f>F73</f>
        <v>14485979</v>
      </c>
      <c r="S73" s="43" t="s">
        <v>6</v>
      </c>
      <c r="T73" s="169">
        <f>T63</f>
        <v>0</v>
      </c>
      <c r="U73" s="125">
        <f>ROUND(R73*T73,0)</f>
        <v>0</v>
      </c>
    </row>
    <row r="74" spans="1:21" x14ac:dyDescent="0.25">
      <c r="A74" s="375" t="s">
        <v>129</v>
      </c>
      <c r="D74" s="91"/>
      <c r="E74" s="54" t="s">
        <v>130</v>
      </c>
      <c r="F74" s="496"/>
      <c r="G74" s="496"/>
      <c r="H74" s="496"/>
      <c r="I74" s="130">
        <v>0</v>
      </c>
      <c r="N74" s="461" t="s">
        <v>156</v>
      </c>
      <c r="O74" s="461"/>
      <c r="P74" s="461"/>
      <c r="Q74" s="461"/>
      <c r="R74" s="461"/>
      <c r="S74" s="461"/>
      <c r="T74" s="461"/>
      <c r="U74" s="125">
        <f>IF($H$115=1,I74,0)</f>
        <v>0</v>
      </c>
    </row>
    <row r="75" spans="1:21" x14ac:dyDescent="0.25">
      <c r="A75" s="376" t="s">
        <v>181</v>
      </c>
      <c r="I75" s="130"/>
      <c r="N75" s="461" t="s">
        <v>44</v>
      </c>
      <c r="O75" s="461"/>
      <c r="P75" s="461"/>
      <c r="Q75" s="461"/>
      <c r="R75" s="461"/>
      <c r="S75" s="461"/>
      <c r="T75" s="461"/>
      <c r="U75" s="125">
        <f>IF($H$115=1,I75,0)</f>
        <v>0</v>
      </c>
    </row>
    <row r="76" spans="1:21" x14ac:dyDescent="0.25">
      <c r="A76" s="90" t="s">
        <v>134</v>
      </c>
      <c r="B76" s="91"/>
      <c r="C76" s="91"/>
      <c r="D76" s="91"/>
      <c r="E76" s="91"/>
      <c r="F76" s="91"/>
      <c r="G76" s="91"/>
      <c r="H76" s="91"/>
      <c r="I76" s="172"/>
      <c r="N76" s="173" t="s">
        <v>45</v>
      </c>
      <c r="O76" s="53"/>
      <c r="P76" s="53"/>
      <c r="Q76" s="53"/>
      <c r="R76" s="53"/>
      <c r="S76" s="53"/>
      <c r="T76" s="53"/>
      <c r="U76" s="132"/>
    </row>
    <row r="77" spans="1:21" x14ac:dyDescent="0.25">
      <c r="A77" s="509" t="s">
        <v>182</v>
      </c>
      <c r="B77" s="458"/>
      <c r="C77" s="458"/>
      <c r="D77" s="91"/>
      <c r="E77" s="74" t="s">
        <v>4</v>
      </c>
      <c r="F77" s="174">
        <f>'0054'!F77</f>
        <v>0</v>
      </c>
      <c r="G77" s="41" t="s">
        <v>6</v>
      </c>
      <c r="H77" s="167">
        <f>H66</f>
        <v>1.0610000000000001E-3</v>
      </c>
      <c r="I77" s="130">
        <f>ROUND(F77*H77,2)</f>
        <v>0</v>
      </c>
      <c r="N77" s="461" t="s">
        <v>101</v>
      </c>
      <c r="O77" s="461"/>
      <c r="P77" s="461"/>
      <c r="Q77" s="52" t="s">
        <v>4</v>
      </c>
      <c r="R77" s="171">
        <f>F77</f>
        <v>0</v>
      </c>
      <c r="S77" s="43" t="s">
        <v>6</v>
      </c>
      <c r="T77" s="169">
        <f>T66</f>
        <v>0</v>
      </c>
      <c r="U77" s="125">
        <f>ROUND(R77*T77,0)</f>
        <v>0</v>
      </c>
    </row>
    <row r="78" spans="1:21" x14ac:dyDescent="0.25">
      <c r="A78" s="458" t="s">
        <v>67</v>
      </c>
      <c r="B78" s="458"/>
      <c r="C78" s="458"/>
      <c r="D78" s="91"/>
      <c r="E78" s="74" t="s">
        <v>4</v>
      </c>
      <c r="F78" s="174">
        <f>'0054'!F78</f>
        <v>0</v>
      </c>
      <c r="G78" s="41" t="s">
        <v>6</v>
      </c>
      <c r="H78" s="167">
        <f>H66</f>
        <v>1.0610000000000001E-3</v>
      </c>
      <c r="I78" s="130">
        <f>ROUND(F78*H78,2)</f>
        <v>0</v>
      </c>
      <c r="N78" s="461" t="s">
        <v>67</v>
      </c>
      <c r="O78" s="461"/>
      <c r="P78" s="461"/>
      <c r="Q78" s="52" t="s">
        <v>4</v>
      </c>
      <c r="R78" s="171">
        <f>F78</f>
        <v>0</v>
      </c>
      <c r="S78" s="43" t="s">
        <v>6</v>
      </c>
      <c r="T78" s="169">
        <f>T66</f>
        <v>0</v>
      </c>
      <c r="U78" s="125">
        <f>ROUND(R78*T78,0)</f>
        <v>0</v>
      </c>
    </row>
    <row r="79" spans="1:21" x14ac:dyDescent="0.25">
      <c r="A79" s="458" t="s">
        <v>88</v>
      </c>
      <c r="B79" s="458"/>
      <c r="C79" s="458"/>
      <c r="D79" s="91"/>
      <c r="E79" s="74" t="s">
        <v>4</v>
      </c>
      <c r="F79" s="174">
        <f>'0054'!F79</f>
        <v>118620773</v>
      </c>
      <c r="G79" s="41" t="s">
        <v>6</v>
      </c>
      <c r="H79" s="167">
        <f>H66</f>
        <v>1.0610000000000001E-3</v>
      </c>
      <c r="I79" s="130">
        <f>ROUND(F79*H79,2)</f>
        <v>125856.64</v>
      </c>
      <c r="N79" s="461" t="s">
        <v>88</v>
      </c>
      <c r="O79" s="461"/>
      <c r="P79" s="461"/>
      <c r="Q79" s="52" t="s">
        <v>4</v>
      </c>
      <c r="R79" s="171">
        <f>F79</f>
        <v>118620773</v>
      </c>
      <c r="S79" s="43" t="s">
        <v>6</v>
      </c>
      <c r="T79" s="169">
        <f>T66</f>
        <v>0</v>
      </c>
      <c r="U79" s="125">
        <f>ROUND(R79*T79,0)</f>
        <v>0</v>
      </c>
    </row>
    <row r="80" spans="1:21" x14ac:dyDescent="0.25">
      <c r="A80" s="458" t="s">
        <v>89</v>
      </c>
      <c r="B80" s="458"/>
      <c r="C80" s="458"/>
      <c r="D80" s="91"/>
      <c r="E80" s="74" t="s">
        <v>4</v>
      </c>
      <c r="F80" s="174">
        <f>'0054'!F80</f>
        <v>-391991</v>
      </c>
      <c r="G80" s="41" t="s">
        <v>6</v>
      </c>
      <c r="H80" s="167">
        <f>H66</f>
        <v>1.0610000000000001E-3</v>
      </c>
      <c r="I80" s="130">
        <f>ROUND(F80*H80,2)</f>
        <v>-415.9</v>
      </c>
      <c r="N80" s="461" t="s">
        <v>89</v>
      </c>
      <c r="O80" s="461"/>
      <c r="P80" s="461"/>
      <c r="Q80" s="52" t="s">
        <v>4</v>
      </c>
      <c r="R80" s="168">
        <f>F80</f>
        <v>-391991</v>
      </c>
      <c r="S80" s="43" t="s">
        <v>6</v>
      </c>
      <c r="T80" s="169">
        <f>T66</f>
        <v>0</v>
      </c>
      <c r="U80" s="125">
        <f>ROUND(R80*T80,0)</f>
        <v>0</v>
      </c>
    </row>
    <row r="81" spans="1:21" x14ac:dyDescent="0.25">
      <c r="A81" s="458" t="s">
        <v>90</v>
      </c>
      <c r="B81" s="458"/>
      <c r="C81" s="458"/>
      <c r="D81" s="91"/>
      <c r="E81" s="74" t="s">
        <v>4</v>
      </c>
      <c r="F81" s="174">
        <f>'0054'!F81</f>
        <v>698197</v>
      </c>
      <c r="G81" s="41" t="s">
        <v>6</v>
      </c>
      <c r="H81" s="167">
        <f>H66</f>
        <v>1.0610000000000001E-3</v>
      </c>
      <c r="I81" s="130">
        <f>ROUND(F81*H81,2)</f>
        <v>740.79</v>
      </c>
      <c r="N81" s="461" t="s">
        <v>90</v>
      </c>
      <c r="O81" s="461"/>
      <c r="P81" s="461"/>
      <c r="Q81" s="52" t="s">
        <v>4</v>
      </c>
      <c r="R81" s="171">
        <f>F81</f>
        <v>698197</v>
      </c>
      <c r="S81" s="43" t="s">
        <v>6</v>
      </c>
      <c r="T81" s="169">
        <f>T66</f>
        <v>0</v>
      </c>
      <c r="U81" s="125">
        <f>ROUND(R81*T81,0)</f>
        <v>0</v>
      </c>
    </row>
    <row r="82" spans="1:21" x14ac:dyDescent="0.25">
      <c r="B82" s="91"/>
      <c r="C82" s="91"/>
      <c r="D82" s="91"/>
      <c r="E82" s="74"/>
      <c r="F82" s="174"/>
      <c r="G82" s="41"/>
      <c r="H82" s="167"/>
      <c r="I82" s="130"/>
      <c r="N82" s="53"/>
      <c r="O82" s="53"/>
      <c r="P82" s="53"/>
      <c r="Q82" s="52"/>
      <c r="R82" s="175"/>
      <c r="S82" s="43"/>
      <c r="T82" s="169"/>
      <c r="U82" s="132"/>
    </row>
    <row r="83" spans="1:21" x14ac:dyDescent="0.25">
      <c r="A83" s="458" t="s">
        <v>112</v>
      </c>
      <c r="B83" s="458"/>
      <c r="C83" s="458"/>
      <c r="D83" s="458"/>
      <c r="E83" s="458"/>
      <c r="F83" s="458"/>
      <c r="G83" s="458"/>
      <c r="H83" s="458"/>
      <c r="I83" s="458"/>
      <c r="N83" s="461" t="s">
        <v>91</v>
      </c>
      <c r="O83" s="461"/>
      <c r="P83" s="461"/>
      <c r="Q83" s="461"/>
      <c r="R83" s="461"/>
      <c r="S83" s="461"/>
      <c r="T83" s="461"/>
      <c r="U83" s="461"/>
    </row>
    <row r="84" spans="1:21" x14ac:dyDescent="0.25">
      <c r="B84" s="91"/>
      <c r="C84" s="496" t="s">
        <v>77</v>
      </c>
      <c r="D84" s="496"/>
      <c r="E84" s="91"/>
      <c r="F84" s="153" t="s">
        <v>38</v>
      </c>
      <c r="G84" s="91"/>
      <c r="H84" s="91"/>
      <c r="I84" s="91"/>
      <c r="N84" s="53"/>
      <c r="O84" s="53"/>
      <c r="P84" s="53"/>
      <c r="Q84" s="53"/>
      <c r="R84" s="53"/>
      <c r="S84" s="53"/>
      <c r="T84" s="53"/>
      <c r="U84" s="53"/>
    </row>
    <row r="85" spans="1:21" x14ac:dyDescent="0.25">
      <c r="A85" s="4"/>
      <c r="B85" s="176"/>
      <c r="C85" s="481" t="s">
        <v>184</v>
      </c>
      <c r="D85" s="481"/>
      <c r="E85" s="177" t="s">
        <v>190</v>
      </c>
      <c r="F85" s="178" t="s">
        <v>189</v>
      </c>
      <c r="G85" s="179"/>
      <c r="H85" s="179"/>
      <c r="I85" s="179"/>
      <c r="N85" s="497" t="s">
        <v>49</v>
      </c>
      <c r="O85" s="497"/>
      <c r="P85" s="498" t="s">
        <v>157</v>
      </c>
      <c r="Q85" s="498"/>
      <c r="R85" s="499" t="s">
        <v>41</v>
      </c>
      <c r="S85" s="499"/>
      <c r="T85" s="499"/>
      <c r="U85" s="499"/>
    </row>
    <row r="86" spans="1:21" x14ac:dyDescent="0.25">
      <c r="A86" s="55"/>
      <c r="B86" s="67" t="s">
        <v>188</v>
      </c>
      <c r="C86" s="494">
        <f>H13+H14+H19+H22+H25</f>
        <v>139.34219999999999</v>
      </c>
      <c r="D86" s="494"/>
      <c r="E86" s="56">
        <f>H8</f>
        <v>1.0319</v>
      </c>
      <c r="F86" s="346">
        <f>'0054'!F86</f>
        <v>1313.27</v>
      </c>
      <c r="G86" s="200" t="s">
        <v>13</v>
      </c>
      <c r="H86" s="130">
        <f>ROUND(C86*E86*F86,2)</f>
        <v>188831.44</v>
      </c>
      <c r="I86" s="134"/>
      <c r="N86" s="59" t="s">
        <v>22</v>
      </c>
      <c r="O86" s="60">
        <f>T13+T14+T19+T22+T25</f>
        <v>0</v>
      </c>
      <c r="P86" s="495">
        <f>T8</f>
        <v>1.0319</v>
      </c>
      <c r="Q86" s="495"/>
      <c r="R86" s="61">
        <f>F86</f>
        <v>1313.27</v>
      </c>
      <c r="S86" s="62" t="s">
        <v>13</v>
      </c>
      <c r="T86" s="171">
        <f>ROUND(O86*P86*R86,0)</f>
        <v>0</v>
      </c>
      <c r="U86" s="131"/>
    </row>
    <row r="87" spans="1:21" x14ac:dyDescent="0.25">
      <c r="A87" s="63"/>
      <c r="B87" s="63" t="s">
        <v>187</v>
      </c>
      <c r="C87" s="494">
        <f>H15+H16+H20+H23+H26</f>
        <v>78.113</v>
      </c>
      <c r="D87" s="494"/>
      <c r="E87" s="56">
        <f>H8</f>
        <v>1.0319</v>
      </c>
      <c r="F87" s="346">
        <f>'0054'!F87</f>
        <v>895.79</v>
      </c>
      <c r="G87" s="200" t="s">
        <v>13</v>
      </c>
      <c r="H87" s="130">
        <f>ROUND(C87*E87*F87,2)</f>
        <v>72204.98</v>
      </c>
      <c r="I87" s="64"/>
      <c r="N87" s="65" t="s">
        <v>14</v>
      </c>
      <c r="O87" s="60">
        <f>T15+T16+T20+T23+T26</f>
        <v>0</v>
      </c>
      <c r="P87" s="495">
        <f>T8</f>
        <v>1.0319</v>
      </c>
      <c r="Q87" s="495"/>
      <c r="R87" s="61">
        <f>F87</f>
        <v>895.79</v>
      </c>
      <c r="S87" s="62" t="s">
        <v>13</v>
      </c>
      <c r="T87" s="171">
        <f>ROUND(O87*P87*R87,0)</f>
        <v>0</v>
      </c>
      <c r="U87" s="66"/>
    </row>
    <row r="88" spans="1:21" ht="16.5" thickBot="1" x14ac:dyDescent="0.3">
      <c r="A88" s="67"/>
      <c r="B88" s="67" t="s">
        <v>186</v>
      </c>
      <c r="C88" s="494">
        <f>H17+H18+H21+H24+H27+H28</f>
        <v>0</v>
      </c>
      <c r="D88" s="494"/>
      <c r="E88" s="56">
        <f>H8</f>
        <v>1.0319</v>
      </c>
      <c r="F88" s="346">
        <f>'0054'!F88</f>
        <v>897.95</v>
      </c>
      <c r="G88" s="200" t="s">
        <v>13</v>
      </c>
      <c r="H88" s="123">
        <f>ROUND(C88*E88*F88,2)</f>
        <v>0</v>
      </c>
      <c r="I88" s="64"/>
      <c r="N88" s="68" t="s">
        <v>15</v>
      </c>
      <c r="O88" s="69">
        <f>T17+T18+T21+T24+T27+T28</f>
        <v>0</v>
      </c>
      <c r="P88" s="495">
        <f>T8</f>
        <v>1.0319</v>
      </c>
      <c r="Q88" s="495"/>
      <c r="R88" s="61">
        <f>F88</f>
        <v>897.95</v>
      </c>
      <c r="S88" s="62" t="s">
        <v>13</v>
      </c>
      <c r="T88" s="171">
        <f>ROUND(O88*P88*R88,0)</f>
        <v>0</v>
      </c>
      <c r="U88" s="66"/>
    </row>
    <row r="89" spans="1:21" ht="16.5" thickBot="1" x14ac:dyDescent="0.3">
      <c r="A89" s="70"/>
      <c r="B89" s="180" t="s">
        <v>185</v>
      </c>
      <c r="C89" s="487">
        <f>SUM(C86:C88)</f>
        <v>217.45519999999999</v>
      </c>
      <c r="D89" s="487"/>
      <c r="E89" s="181"/>
      <c r="F89" s="181"/>
      <c r="G89" s="181"/>
      <c r="H89" s="182" t="s">
        <v>183</v>
      </c>
      <c r="I89" s="130">
        <f>IF(A1=75,0,H88+H87+H86)</f>
        <v>261036.41999999998</v>
      </c>
      <c r="N89" s="73" t="s">
        <v>158</v>
      </c>
      <c r="O89" s="72">
        <f>SUM(O86:O88)</f>
        <v>0</v>
      </c>
      <c r="P89" s="488" t="s">
        <v>18</v>
      </c>
      <c r="Q89" s="489"/>
      <c r="R89" s="489"/>
      <c r="S89" s="489"/>
      <c r="T89" s="489"/>
      <c r="U89" s="125">
        <f>IF(N1=75,0,T88+T87+T86)</f>
        <v>0</v>
      </c>
    </row>
    <row r="90" spans="1:21" ht="16.5" thickTop="1" x14ac:dyDescent="0.25">
      <c r="A90" s="490" t="s">
        <v>107</v>
      </c>
      <c r="B90" s="490"/>
      <c r="C90" s="490"/>
      <c r="D90" s="490"/>
      <c r="E90" s="490"/>
      <c r="F90" s="490"/>
      <c r="G90" s="490"/>
      <c r="H90" s="490"/>
      <c r="I90" s="490"/>
      <c r="N90" s="491" t="s">
        <v>107</v>
      </c>
      <c r="O90" s="491"/>
      <c r="P90" s="491"/>
      <c r="Q90" s="491"/>
      <c r="R90" s="491"/>
      <c r="S90" s="491"/>
      <c r="T90" s="491"/>
      <c r="U90" s="491"/>
    </row>
    <row r="91" spans="1:21" x14ac:dyDescent="0.25">
      <c r="A91" s="183"/>
      <c r="B91" s="183"/>
      <c r="C91" s="183"/>
      <c r="D91" s="183"/>
      <c r="E91" s="183"/>
      <c r="F91" s="183"/>
      <c r="G91" s="183"/>
      <c r="H91" s="183"/>
      <c r="I91" s="183"/>
      <c r="N91" s="184"/>
      <c r="O91" s="184"/>
      <c r="P91" s="184"/>
      <c r="Q91" s="184"/>
      <c r="R91" s="184"/>
      <c r="S91" s="184"/>
      <c r="T91" s="184"/>
      <c r="U91" s="184"/>
    </row>
    <row r="92" spans="1:21" x14ac:dyDescent="0.25">
      <c r="A92" s="4" t="s">
        <v>92</v>
      </c>
      <c r="C92" s="74"/>
      <c r="D92" s="91"/>
      <c r="E92" s="74" t="s">
        <v>46</v>
      </c>
      <c r="F92" s="492"/>
      <c r="G92" s="492"/>
      <c r="H92" s="492"/>
      <c r="I92" s="492"/>
      <c r="N92" s="461" t="s">
        <v>92</v>
      </c>
      <c r="O92" s="461"/>
      <c r="P92" s="461"/>
      <c r="Q92" s="493" t="s">
        <v>46</v>
      </c>
      <c r="R92" s="493"/>
      <c r="S92" s="493"/>
      <c r="T92" s="493"/>
      <c r="U92" s="132"/>
    </row>
    <row r="93" spans="1:21" x14ac:dyDescent="0.25">
      <c r="B93" s="91"/>
      <c r="C93" s="117" t="s">
        <v>162</v>
      </c>
      <c r="D93" s="117" t="s">
        <v>163</v>
      </c>
      <c r="E93" s="118" t="s">
        <v>191</v>
      </c>
      <c r="F93" s="74"/>
      <c r="G93" s="74"/>
      <c r="H93" s="74"/>
      <c r="I93" s="74"/>
      <c r="N93" s="53"/>
      <c r="O93" s="53"/>
      <c r="P93" s="53"/>
      <c r="Q93" s="185"/>
      <c r="R93" s="185"/>
      <c r="S93" s="185"/>
      <c r="T93" s="185"/>
      <c r="U93" s="132"/>
    </row>
    <row r="94" spans="1:21" x14ac:dyDescent="0.25">
      <c r="B94" s="91"/>
      <c r="C94" s="119" t="s">
        <v>2</v>
      </c>
      <c r="D94" s="119" t="s">
        <v>2</v>
      </c>
      <c r="E94" s="119" t="s">
        <v>2</v>
      </c>
      <c r="F94" s="74"/>
      <c r="G94" s="74"/>
      <c r="H94" s="74"/>
      <c r="I94" s="74"/>
      <c r="N94" s="53"/>
      <c r="O94" s="53"/>
      <c r="P94" s="53"/>
      <c r="Q94" s="185"/>
      <c r="R94" s="185"/>
      <c r="S94" s="185"/>
      <c r="T94" s="185"/>
      <c r="U94" s="132"/>
    </row>
    <row r="95" spans="1:21" x14ac:dyDescent="0.25">
      <c r="A95" s="465" t="s">
        <v>69</v>
      </c>
      <c r="B95" s="465"/>
      <c r="C95" s="206">
        <v>0</v>
      </c>
      <c r="D95" s="206">
        <v>0</v>
      </c>
      <c r="E95" s="159">
        <f>AVERAGE(C95:D95)</f>
        <v>0</v>
      </c>
      <c r="F95" s="186" t="s">
        <v>40</v>
      </c>
      <c r="G95" s="189">
        <f>'0054'!G95</f>
        <v>371</v>
      </c>
      <c r="I95" s="130">
        <f>ROUND(G95*E95,2)</f>
        <v>0</v>
      </c>
      <c r="N95" s="486" t="s">
        <v>69</v>
      </c>
      <c r="O95" s="486"/>
      <c r="P95" s="485">
        <f>IF(H115=1,E95,0)</f>
        <v>0</v>
      </c>
      <c r="Q95" s="485"/>
      <c r="R95" s="485"/>
      <c r="S95" s="111" t="s">
        <v>40</v>
      </c>
      <c r="T95" s="76">
        <f>G95</f>
        <v>371</v>
      </c>
      <c r="U95" s="125">
        <f>ROUND(T95*P95,0)</f>
        <v>0</v>
      </c>
    </row>
    <row r="96" spans="1:21" x14ac:dyDescent="0.25">
      <c r="A96" s="465" t="s">
        <v>87</v>
      </c>
      <c r="B96" s="465"/>
      <c r="C96" s="206">
        <v>0</v>
      </c>
      <c r="D96" s="206">
        <v>0</v>
      </c>
      <c r="E96" s="159">
        <f>AVERAGE(C96:D96)</f>
        <v>0</v>
      </c>
      <c r="F96" s="186" t="s">
        <v>40</v>
      </c>
      <c r="G96" s="189">
        <f>'0054'!G96</f>
        <v>1391</v>
      </c>
      <c r="I96" s="130">
        <f>ROUND(G96*E96,2)</f>
        <v>0</v>
      </c>
      <c r="N96" s="486" t="s">
        <v>87</v>
      </c>
      <c r="O96" s="486"/>
      <c r="P96" s="470"/>
      <c r="Q96" s="470"/>
      <c r="R96" s="470"/>
      <c r="S96" s="111" t="s">
        <v>40</v>
      </c>
      <c r="T96" s="76">
        <f>G96</f>
        <v>1391</v>
      </c>
      <c r="U96" s="125">
        <f>ROUND(T96*P96,0)</f>
        <v>0</v>
      </c>
    </row>
    <row r="97" spans="1:21" x14ac:dyDescent="0.25">
      <c r="A97" s="187"/>
      <c r="B97" s="187"/>
      <c r="C97" s="94"/>
      <c r="D97" s="94"/>
      <c r="E97" s="94"/>
      <c r="F97" s="94"/>
      <c r="G97" s="188"/>
      <c r="H97" s="189"/>
      <c r="I97" s="130"/>
      <c r="N97" s="190"/>
      <c r="O97" s="190"/>
      <c r="P97" s="191"/>
      <c r="Q97" s="191"/>
      <c r="R97" s="191"/>
      <c r="S97" s="111"/>
      <c r="T97" s="76"/>
      <c r="U97" s="132"/>
    </row>
    <row r="98" spans="1:21" x14ac:dyDescent="0.25">
      <c r="A98" s="187"/>
      <c r="B98" s="187"/>
      <c r="C98" s="94"/>
      <c r="D98" s="94"/>
      <c r="E98" s="94"/>
      <c r="F98" s="94"/>
      <c r="G98" s="188"/>
      <c r="H98" s="189"/>
      <c r="I98" s="130"/>
      <c r="N98" s="190"/>
      <c r="O98" s="190"/>
      <c r="P98" s="191"/>
      <c r="Q98" s="191"/>
      <c r="R98" s="191"/>
      <c r="S98" s="111"/>
      <c r="T98" s="76"/>
      <c r="U98" s="132"/>
    </row>
    <row r="99" spans="1:21" hidden="1" x14ac:dyDescent="0.25">
      <c r="A99" s="458" t="s">
        <v>131</v>
      </c>
      <c r="B99" s="458"/>
      <c r="C99" s="458"/>
      <c r="D99" s="91"/>
      <c r="E99" s="54" t="s">
        <v>132</v>
      </c>
      <c r="F99" s="496"/>
      <c r="G99" s="496"/>
      <c r="H99" s="496"/>
      <c r="I99" s="496"/>
      <c r="N99" s="461" t="s">
        <v>106</v>
      </c>
      <c r="O99" s="461"/>
      <c r="P99" s="461"/>
      <c r="Q99" s="461"/>
      <c r="R99" s="461"/>
      <c r="S99" s="461"/>
      <c r="T99" s="461"/>
      <c r="U99" s="461"/>
    </row>
    <row r="100" spans="1:21" hidden="1" x14ac:dyDescent="0.25">
      <c r="B100" s="91"/>
      <c r="C100" s="481" t="s">
        <v>108</v>
      </c>
      <c r="D100" s="481"/>
      <c r="E100" s="481"/>
      <c r="F100" s="54"/>
      <c r="G100" s="54"/>
      <c r="H100" s="200" t="s">
        <v>192</v>
      </c>
      <c r="I100" s="54"/>
      <c r="N100" s="53"/>
      <c r="O100" s="53"/>
      <c r="P100" s="53"/>
      <c r="Q100" s="53"/>
      <c r="R100" s="53"/>
      <c r="S100" s="53"/>
      <c r="T100" s="53"/>
      <c r="U100" s="53"/>
    </row>
    <row r="101" spans="1:21" hidden="1" x14ac:dyDescent="0.25">
      <c r="B101" s="91"/>
      <c r="C101" s="117" t="s">
        <v>162</v>
      </c>
      <c r="D101" s="117" t="s">
        <v>163</v>
      </c>
      <c r="E101" s="199" t="s">
        <v>8</v>
      </c>
      <c r="F101" s="577" t="s">
        <v>193</v>
      </c>
      <c r="G101" s="472"/>
      <c r="H101" s="41" t="s">
        <v>39</v>
      </c>
      <c r="I101" s="54"/>
      <c r="N101" s="53"/>
      <c r="O101" s="53"/>
      <c r="P101" s="53"/>
      <c r="Q101" s="53"/>
      <c r="R101" s="53"/>
      <c r="S101" s="53"/>
      <c r="T101" s="53"/>
      <c r="U101" s="53"/>
    </row>
    <row r="102" spans="1:21" hidden="1" x14ac:dyDescent="0.25">
      <c r="A102" s="481" t="s">
        <v>113</v>
      </c>
      <c r="B102" s="481"/>
      <c r="C102" s="119" t="s">
        <v>2</v>
      </c>
      <c r="D102" s="119" t="s">
        <v>2</v>
      </c>
      <c r="E102" s="77" t="s">
        <v>2</v>
      </c>
      <c r="F102" s="481" t="s">
        <v>38</v>
      </c>
      <c r="G102" s="481"/>
      <c r="H102" s="77" t="s">
        <v>38</v>
      </c>
      <c r="I102" s="77" t="s">
        <v>8</v>
      </c>
      <c r="N102" s="471" t="s">
        <v>70</v>
      </c>
      <c r="O102" s="471"/>
      <c r="P102" s="485" t="s">
        <v>108</v>
      </c>
      <c r="Q102" s="485"/>
      <c r="R102" s="471" t="s">
        <v>71</v>
      </c>
      <c r="S102" s="471"/>
      <c r="T102" s="78" t="s">
        <v>72</v>
      </c>
      <c r="U102" s="78" t="s">
        <v>8</v>
      </c>
    </row>
    <row r="103" spans="1:21" hidden="1" x14ac:dyDescent="0.25">
      <c r="A103" s="474" t="s">
        <v>73</v>
      </c>
      <c r="B103" s="474"/>
      <c r="C103" s="204">
        <v>0</v>
      </c>
      <c r="D103" s="204">
        <v>0</v>
      </c>
      <c r="E103" s="276">
        <f>IF(D$59=0,C103*2,C103+D103)</f>
        <v>0</v>
      </c>
      <c r="F103" s="475">
        <v>0</v>
      </c>
      <c r="G103" s="475"/>
      <c r="H103" s="349">
        <f>IF(C103=0,0,125)</f>
        <v>0</v>
      </c>
      <c r="I103" s="130">
        <f>ROUND((H103+F103)*E103,2)</f>
        <v>0</v>
      </c>
      <c r="N103" s="476" t="s">
        <v>73</v>
      </c>
      <c r="O103" s="476"/>
      <c r="P103" s="470">
        <f>IF(H$115=1,C103,0)</f>
        <v>0</v>
      </c>
      <c r="Q103" s="470"/>
      <c r="R103" s="477">
        <f>F103</f>
        <v>0</v>
      </c>
      <c r="S103" s="477"/>
      <c r="T103" s="80">
        <f>H103</f>
        <v>0</v>
      </c>
      <c r="U103" s="125">
        <f>ROUND((T103+R103)*P103,0)</f>
        <v>0</v>
      </c>
    </row>
    <row r="104" spans="1:21" hidden="1" x14ac:dyDescent="0.25">
      <c r="A104" s="450" t="s">
        <v>74</v>
      </c>
      <c r="B104" s="450"/>
      <c r="C104" s="206">
        <v>0</v>
      </c>
      <c r="D104" s="206">
        <v>0</v>
      </c>
      <c r="E104" s="159">
        <f>IF(D$59=0,C104*2,C104+D104)</f>
        <v>0</v>
      </c>
      <c r="F104" s="572">
        <f>ROUND(F103/2,2)</f>
        <v>0</v>
      </c>
      <c r="G104" s="572"/>
      <c r="H104" s="350">
        <f>IF(C104=0,0,62.5)</f>
        <v>0</v>
      </c>
      <c r="I104" s="130">
        <f>ROUND((H104+F104)*E104,2)</f>
        <v>0</v>
      </c>
      <c r="N104" s="476" t="s">
        <v>74</v>
      </c>
      <c r="O104" s="476"/>
      <c r="P104" s="470">
        <f>IF(H$115=1,C104,0)</f>
        <v>0</v>
      </c>
      <c r="Q104" s="470"/>
      <c r="R104" s="479">
        <f>ROUND(R103/2,2)</f>
        <v>0</v>
      </c>
      <c r="S104" s="479"/>
      <c r="T104" s="82">
        <f>H104</f>
        <v>0</v>
      </c>
      <c r="U104" s="125">
        <f>ROUND((T104+R104)*P104,0)</f>
        <v>0</v>
      </c>
    </row>
    <row r="105" spans="1:21" ht="16.5" hidden="1" thickBot="1" x14ac:dyDescent="0.3">
      <c r="A105" s="450" t="s">
        <v>75</v>
      </c>
      <c r="B105" s="450"/>
      <c r="C105" s="206">
        <v>0</v>
      </c>
      <c r="D105" s="206">
        <v>0</v>
      </c>
      <c r="E105" s="159">
        <f>IF(D$59=0,C105*2,C105+D105)</f>
        <v>0</v>
      </c>
      <c r="F105" s="468"/>
      <c r="G105" s="468"/>
      <c r="H105" s="351">
        <f>IF(H103&gt;0,436,0)</f>
        <v>0</v>
      </c>
      <c r="I105" s="130">
        <f>ROUND(H105*E105,2)</f>
        <v>0</v>
      </c>
      <c r="N105" s="469" t="s">
        <v>75</v>
      </c>
      <c r="O105" s="469"/>
      <c r="P105" s="470">
        <f>IF(H$115=1,C105,0)</f>
        <v>0</v>
      </c>
      <c r="Q105" s="470"/>
      <c r="R105" s="471"/>
      <c r="S105" s="471"/>
      <c r="T105" s="84">
        <f>H105</f>
        <v>0</v>
      </c>
      <c r="U105" s="132">
        <f>ROUND(T105*P105,0)</f>
        <v>0</v>
      </c>
    </row>
    <row r="106" spans="1:21" ht="16.5" hidden="1" thickBot="1" x14ac:dyDescent="0.3">
      <c r="A106" s="472" t="s">
        <v>8</v>
      </c>
      <c r="B106" s="472"/>
      <c r="C106" s="85"/>
      <c r="D106" s="85"/>
      <c r="E106" s="85"/>
      <c r="F106" s="85"/>
      <c r="G106" s="85"/>
      <c r="H106" s="85"/>
      <c r="I106" s="126">
        <f>SUM(I103:I105)</f>
        <v>0</v>
      </c>
      <c r="N106" s="473" t="s">
        <v>8</v>
      </c>
      <c r="O106" s="473"/>
      <c r="P106" s="86"/>
      <c r="Q106" s="86"/>
      <c r="R106" s="86"/>
      <c r="S106" s="86"/>
      <c r="T106" s="86"/>
      <c r="U106" s="87">
        <f>SUM(U103:U105)</f>
        <v>0</v>
      </c>
    </row>
    <row r="107" spans="1:21" hidden="1" x14ac:dyDescent="0.25">
      <c r="A107" s="41"/>
      <c r="B107" s="41"/>
      <c r="C107" s="85"/>
      <c r="D107" s="85"/>
      <c r="E107" s="85"/>
      <c r="F107" s="85"/>
      <c r="G107" s="85"/>
      <c r="H107" s="85"/>
      <c r="I107" s="130"/>
      <c r="N107" s="43"/>
      <c r="O107" s="43"/>
      <c r="P107" s="86"/>
      <c r="Q107" s="86"/>
      <c r="R107" s="86"/>
      <c r="S107" s="86"/>
      <c r="T107" s="86"/>
      <c r="U107" s="201"/>
    </row>
    <row r="108" spans="1:21" x14ac:dyDescent="0.25">
      <c r="A108" s="458" t="s">
        <v>93</v>
      </c>
      <c r="B108" s="458"/>
      <c r="C108" s="458"/>
      <c r="D108" s="91"/>
      <c r="E108" s="89" t="s">
        <v>42</v>
      </c>
      <c r="F108" s="463"/>
      <c r="G108" s="463"/>
      <c r="H108" s="463"/>
      <c r="I108" s="159">
        <v>0</v>
      </c>
      <c r="N108" s="461" t="s">
        <v>93</v>
      </c>
      <c r="O108" s="461"/>
      <c r="P108" s="461"/>
      <c r="Q108" s="462" t="s">
        <v>42</v>
      </c>
      <c r="R108" s="462"/>
      <c r="S108" s="462"/>
      <c r="T108" s="462"/>
      <c r="U108" s="125">
        <f>IF('3382'!$H$115=1,'3382'!U109,0)</f>
        <v>0</v>
      </c>
    </row>
    <row r="109" spans="1:21" x14ac:dyDescent="0.25">
      <c r="A109" s="458" t="s">
        <v>94</v>
      </c>
      <c r="B109" s="458"/>
      <c r="C109" s="458"/>
      <c r="D109" s="91"/>
      <c r="E109" s="467"/>
      <c r="F109" s="467"/>
      <c r="G109" s="467"/>
      <c r="H109" s="467"/>
      <c r="I109" s="159">
        <v>0</v>
      </c>
      <c r="N109" s="461" t="s">
        <v>94</v>
      </c>
      <c r="O109" s="461"/>
      <c r="P109" s="461"/>
      <c r="Q109" s="462" t="s">
        <v>47</v>
      </c>
      <c r="R109" s="462"/>
      <c r="S109" s="462"/>
      <c r="T109" s="462"/>
      <c r="U109" s="125">
        <f>IF('3382'!$H$115=1,'3382'!U110,0)</f>
        <v>0</v>
      </c>
    </row>
    <row r="110" spans="1:21" x14ac:dyDescent="0.25">
      <c r="A110" s="90" t="s">
        <v>122</v>
      </c>
      <c r="B110" s="91"/>
      <c r="C110" s="91"/>
      <c r="D110" s="91"/>
      <c r="E110" s="192"/>
      <c r="F110" s="192"/>
      <c r="G110" s="192"/>
      <c r="H110" s="192"/>
      <c r="I110" s="219"/>
      <c r="N110" s="461" t="s">
        <v>95</v>
      </c>
      <c r="O110" s="461"/>
      <c r="P110" s="461"/>
      <c r="Q110" s="462" t="s">
        <v>48</v>
      </c>
      <c r="R110" s="462"/>
      <c r="S110" s="462"/>
      <c r="T110" s="462"/>
      <c r="U110" s="125">
        <f>IF('3382'!$H$115=1,'3382'!U113,0)</f>
        <v>0</v>
      </c>
    </row>
    <row r="111" spans="1:21" ht="16.5" thickBot="1" x14ac:dyDescent="0.3">
      <c r="A111" s="458" t="s">
        <v>95</v>
      </c>
      <c r="B111" s="458"/>
      <c r="C111" s="458"/>
      <c r="D111" s="91"/>
      <c r="E111" s="89" t="s">
        <v>47</v>
      </c>
      <c r="F111" s="463"/>
      <c r="G111" s="463"/>
      <c r="H111" s="463"/>
      <c r="I111" s="220">
        <v>0</v>
      </c>
      <c r="N111" s="464" t="s">
        <v>43</v>
      </c>
      <c r="O111" s="464"/>
      <c r="P111" s="464"/>
      <c r="Q111" s="464"/>
      <c r="R111" s="464"/>
      <c r="S111" s="464"/>
      <c r="T111" s="464"/>
      <c r="U111" s="193">
        <f>SUM(U109,U108,U106,U95,U89,U75,U74,U73,U72,U71,U70,U68,U59,U45,U77,U78,U79,U80,U81,U110)</f>
        <v>0</v>
      </c>
    </row>
    <row r="112" spans="1:21" ht="16.5" thickTop="1" x14ac:dyDescent="0.25">
      <c r="B112" s="91"/>
      <c r="C112" s="91"/>
      <c r="D112" s="91"/>
      <c r="E112" s="89"/>
      <c r="F112" s="89"/>
      <c r="G112" s="89"/>
      <c r="H112" s="89"/>
      <c r="I112" s="159"/>
      <c r="N112" s="59"/>
      <c r="O112" s="59"/>
      <c r="P112" s="59"/>
      <c r="Q112" s="59"/>
      <c r="R112" s="59"/>
      <c r="S112" s="59"/>
      <c r="T112" s="59"/>
      <c r="U112" s="201"/>
    </row>
    <row r="113" spans="1:21" x14ac:dyDescent="0.25">
      <c r="A113" s="465" t="s">
        <v>8</v>
      </c>
      <c r="B113" s="465"/>
      <c r="C113" s="465"/>
      <c r="D113" s="465"/>
      <c r="E113" s="465"/>
      <c r="F113" s="465"/>
      <c r="G113" s="465"/>
      <c r="H113" s="465"/>
      <c r="I113" s="130">
        <f>SUM(I111,I109,I108,I106,I96,I95,I89,I81,I80,I79,I78,I77,I75,I74,I73,I72,I71,I70,I68,I59,I45)</f>
        <v>1439367.48</v>
      </c>
      <c r="N113" s="466"/>
      <c r="O113" s="466"/>
      <c r="P113" s="466"/>
      <c r="Q113" s="466"/>
      <c r="R113" s="466"/>
      <c r="S113" s="466"/>
      <c r="T113" s="466"/>
      <c r="U113" s="466"/>
    </row>
    <row r="114" spans="1:21" x14ac:dyDescent="0.25">
      <c r="A114" s="458" t="s">
        <v>121</v>
      </c>
      <c r="B114" s="458"/>
      <c r="C114" s="458"/>
      <c r="D114" s="458"/>
      <c r="E114" s="458"/>
      <c r="F114" s="458"/>
      <c r="G114" s="458"/>
      <c r="H114" s="91" t="s">
        <v>48</v>
      </c>
      <c r="I114" s="195"/>
      <c r="N114" s="459" t="s">
        <v>7</v>
      </c>
      <c r="O114" s="459"/>
      <c r="P114" s="459"/>
      <c r="Q114" s="459"/>
      <c r="R114" s="459"/>
      <c r="S114" s="459"/>
      <c r="T114" s="459"/>
      <c r="U114" s="459"/>
    </row>
    <row r="115" spans="1:21" x14ac:dyDescent="0.25">
      <c r="A115" s="458" t="s">
        <v>116</v>
      </c>
      <c r="B115" s="458"/>
      <c r="C115" s="458"/>
      <c r="D115" s="458"/>
      <c r="E115" s="458"/>
      <c r="F115" s="458"/>
      <c r="G115" s="458"/>
      <c r="H115" s="92" t="str">
        <f>IF(E29=0,"",IF((E14+E16+SUM(E18:E24))/E29&gt;0.75,1,""))</f>
        <v/>
      </c>
      <c r="I115" s="159">
        <f>U111</f>
        <v>0</v>
      </c>
      <c r="N115" s="93" t="s">
        <v>144</v>
      </c>
      <c r="O115" s="93"/>
      <c r="P115" s="93"/>
      <c r="Q115" s="93"/>
      <c r="R115" s="93"/>
      <c r="S115" s="93"/>
      <c r="T115" s="93"/>
      <c r="U115" s="93"/>
    </row>
    <row r="116" spans="1:21" x14ac:dyDescent="0.25">
      <c r="B116" s="91"/>
      <c r="C116" s="91"/>
      <c r="D116" s="91"/>
      <c r="E116" s="91"/>
      <c r="F116" s="91"/>
      <c r="G116" s="91"/>
      <c r="H116" s="94"/>
      <c r="I116" s="130"/>
      <c r="N116" s="95" t="s">
        <v>145</v>
      </c>
      <c r="O116" s="93"/>
      <c r="P116" s="93"/>
      <c r="Q116" s="93"/>
      <c r="R116" s="93"/>
      <c r="S116" s="93"/>
      <c r="T116" s="93"/>
      <c r="U116" s="93"/>
    </row>
    <row r="117" spans="1:21" x14ac:dyDescent="0.25">
      <c r="A117" s="4" t="s">
        <v>138</v>
      </c>
      <c r="B117" s="91"/>
      <c r="C117" s="91"/>
      <c r="D117" s="91"/>
      <c r="E117" s="91"/>
      <c r="F117" s="91"/>
      <c r="G117" s="91"/>
      <c r="H117" s="202">
        <f>IF(H115=1,I115,I113)</f>
        <v>1439367.48</v>
      </c>
      <c r="I117" s="123">
        <f>IF(E29=0,0,IF(E29&gt;250,-(((250/E29)*H117)*IF(J117="H",0.02,0.05)),IF(J117="H",-0.02*H117,-0.05*H117)))</f>
        <v>-71968.373999999996</v>
      </c>
      <c r="N117" s="97"/>
      <c r="O117" s="97"/>
      <c r="P117" s="97"/>
      <c r="Q117" s="97"/>
      <c r="R117" s="97"/>
      <c r="S117" s="97"/>
      <c r="T117" s="97"/>
      <c r="U117" s="97"/>
    </row>
    <row r="118" spans="1:21" x14ac:dyDescent="0.25">
      <c r="B118" s="91"/>
      <c r="C118" s="91"/>
      <c r="D118" s="91"/>
      <c r="E118" s="91"/>
      <c r="F118" s="91"/>
      <c r="G118" s="91"/>
      <c r="H118" s="94"/>
      <c r="I118" s="130"/>
      <c r="N118" s="97"/>
      <c r="O118" s="97"/>
      <c r="P118" s="97"/>
      <c r="Q118" s="97"/>
      <c r="R118" s="97"/>
      <c r="S118" s="97"/>
      <c r="T118" s="97"/>
      <c r="U118" s="97"/>
    </row>
    <row r="119" spans="1:21" x14ac:dyDescent="0.25">
      <c r="A119" s="4" t="s">
        <v>139</v>
      </c>
      <c r="B119" s="91"/>
      <c r="C119" s="91"/>
      <c r="D119" s="91"/>
      <c r="E119" s="91"/>
      <c r="F119" s="91"/>
      <c r="G119" s="91"/>
      <c r="H119" s="94"/>
      <c r="I119" s="130">
        <f>I113+I117</f>
        <v>1367399.1059999999</v>
      </c>
      <c r="N119" s="97"/>
      <c r="O119" s="97"/>
      <c r="P119" s="97"/>
      <c r="Q119" s="97"/>
      <c r="R119" s="97"/>
      <c r="S119" s="97"/>
      <c r="T119" s="97"/>
      <c r="U119" s="97"/>
    </row>
    <row r="120" spans="1:21" x14ac:dyDescent="0.25">
      <c r="B120" s="91"/>
      <c r="C120" s="91"/>
      <c r="D120" s="91"/>
      <c r="E120" s="91"/>
      <c r="F120" s="91"/>
      <c r="G120" s="91"/>
      <c r="H120" s="94"/>
      <c r="I120" s="130"/>
      <c r="N120" s="97"/>
      <c r="O120" s="97"/>
      <c r="P120" s="97"/>
      <c r="Q120" s="97"/>
      <c r="R120" s="97"/>
      <c r="S120" s="97"/>
      <c r="T120" s="97"/>
      <c r="U120" s="97"/>
    </row>
    <row r="121" spans="1:21" x14ac:dyDescent="0.25">
      <c r="A121" s="106" t="s">
        <v>140</v>
      </c>
      <c r="B121" s="91"/>
      <c r="C121" s="203">
        <f>'0054'!C121</f>
        <v>2</v>
      </c>
      <c r="D121" s="91"/>
      <c r="E121" s="4" t="s">
        <v>141</v>
      </c>
      <c r="F121" s="91"/>
      <c r="G121" s="91"/>
      <c r="H121" s="94"/>
      <c r="I121" s="130">
        <f>ROUND(I119/12*C121,2)</f>
        <v>227899.85</v>
      </c>
      <c r="N121" s="97"/>
      <c r="O121" s="97"/>
      <c r="P121" s="97"/>
      <c r="Q121" s="97"/>
      <c r="R121" s="97"/>
      <c r="S121" s="97"/>
      <c r="T121" s="97"/>
      <c r="U121" s="97"/>
    </row>
    <row r="122" spans="1:21" x14ac:dyDescent="0.25">
      <c r="B122" s="91"/>
      <c r="C122" s="91"/>
      <c r="D122" s="91"/>
      <c r="E122" s="91"/>
      <c r="F122" s="91"/>
      <c r="G122" s="91"/>
      <c r="H122" s="94"/>
      <c r="I122" s="130"/>
      <c r="N122" s="97"/>
      <c r="O122" s="97"/>
      <c r="P122" s="97"/>
      <c r="Q122" s="97"/>
      <c r="R122" s="97"/>
      <c r="S122" s="97"/>
      <c r="T122" s="97"/>
      <c r="U122" s="97"/>
    </row>
    <row r="123" spans="1:21" x14ac:dyDescent="0.25">
      <c r="A123" s="4" t="s">
        <v>142</v>
      </c>
      <c r="B123" s="91"/>
      <c r="C123" s="91"/>
      <c r="D123" s="91"/>
      <c r="E123" s="91"/>
      <c r="F123" s="91"/>
      <c r="G123" s="91"/>
      <c r="H123" s="94"/>
      <c r="I123" s="123">
        <v>-113949.93</v>
      </c>
      <c r="N123" s="97"/>
      <c r="O123" s="97"/>
      <c r="P123" s="97"/>
      <c r="Q123" s="97"/>
      <c r="R123" s="97"/>
      <c r="S123" s="97"/>
      <c r="T123" s="97"/>
      <c r="U123" s="97"/>
    </row>
    <row r="124" spans="1:21" x14ac:dyDescent="0.25">
      <c r="B124" s="91"/>
      <c r="C124" s="91"/>
      <c r="D124" s="91"/>
      <c r="E124" s="91"/>
      <c r="F124" s="91"/>
      <c r="G124" s="91"/>
      <c r="H124" s="94"/>
      <c r="I124" s="130"/>
      <c r="N124" s="97"/>
      <c r="O124" s="97"/>
      <c r="P124" s="97"/>
      <c r="Q124" s="97"/>
      <c r="R124" s="97"/>
      <c r="S124" s="97"/>
      <c r="T124" s="97"/>
      <c r="U124" s="97"/>
    </row>
    <row r="125" spans="1:21" ht="16.5" thickBot="1" x14ac:dyDescent="0.3">
      <c r="A125" s="4" t="s">
        <v>143</v>
      </c>
      <c r="B125" s="91"/>
      <c r="C125" s="91"/>
      <c r="D125" s="91"/>
      <c r="E125" s="91"/>
      <c r="F125" s="91"/>
      <c r="G125" s="91"/>
      <c r="H125" s="94"/>
      <c r="I125" s="222">
        <f>I121+I123</f>
        <v>113949.92000000001</v>
      </c>
      <c r="N125" s="97"/>
      <c r="O125" s="97"/>
      <c r="P125" s="97"/>
      <c r="Q125" s="97"/>
      <c r="R125" s="97"/>
      <c r="S125" s="97"/>
      <c r="T125" s="97"/>
      <c r="U125" s="97"/>
    </row>
    <row r="126" spans="1:21" ht="16.5" thickTop="1" x14ac:dyDescent="0.25">
      <c r="B126" s="91"/>
      <c r="C126" s="91"/>
      <c r="D126" s="91"/>
      <c r="E126" s="91"/>
      <c r="F126" s="91"/>
      <c r="G126" s="91"/>
      <c r="H126" s="94"/>
      <c r="I126" s="130"/>
      <c r="N126" s="97"/>
      <c r="O126" s="97"/>
      <c r="P126" s="97"/>
      <c r="Q126" s="97"/>
      <c r="R126" s="97"/>
      <c r="S126" s="97"/>
      <c r="T126" s="97"/>
      <c r="U126" s="97"/>
    </row>
    <row r="127" spans="1:21" ht="16.5" thickBot="1" x14ac:dyDescent="0.3">
      <c r="A127" s="4" t="s">
        <v>159</v>
      </c>
      <c r="B127" s="91"/>
      <c r="C127" s="91"/>
      <c r="D127" s="91"/>
      <c r="E127" s="91"/>
      <c r="F127" s="91"/>
      <c r="G127" s="91"/>
      <c r="H127" s="94"/>
      <c r="I127" s="194">
        <f>IF(J117="H",(H117*0.02)+I117,(H117*0.05)+I117)</f>
        <v>0</v>
      </c>
      <c r="N127" s="97"/>
      <c r="O127" s="97"/>
      <c r="P127" s="97"/>
      <c r="Q127" s="97"/>
      <c r="R127" s="97"/>
      <c r="S127" s="97"/>
      <c r="T127" s="97"/>
      <c r="U127" s="97"/>
    </row>
    <row r="128" spans="1:21" ht="16.5" thickTop="1" x14ac:dyDescent="0.25">
      <c r="B128" s="91"/>
      <c r="C128" s="91"/>
      <c r="D128" s="91"/>
      <c r="E128" s="91"/>
      <c r="F128" s="91"/>
      <c r="G128" s="91"/>
      <c r="H128" s="94"/>
      <c r="I128" s="195"/>
      <c r="N128" s="97"/>
      <c r="O128" s="97"/>
      <c r="P128" s="97"/>
      <c r="Q128" s="97"/>
      <c r="R128" s="97"/>
      <c r="S128" s="97"/>
      <c r="T128" s="97"/>
      <c r="U128" s="97"/>
    </row>
    <row r="129" spans="1:21" x14ac:dyDescent="0.25">
      <c r="B129" s="91"/>
      <c r="C129" s="91"/>
      <c r="D129" s="91"/>
      <c r="E129" s="91"/>
      <c r="F129" s="91"/>
      <c r="G129" s="91"/>
      <c r="H129" s="94"/>
      <c r="I129" s="195"/>
      <c r="N129" s="97"/>
      <c r="O129" s="97"/>
      <c r="P129" s="97"/>
      <c r="Q129" s="97"/>
      <c r="R129" s="97"/>
      <c r="S129" s="97"/>
      <c r="T129" s="97"/>
      <c r="U129" s="97"/>
    </row>
    <row r="130" spans="1:21" x14ac:dyDescent="0.25">
      <c r="B130" s="91"/>
      <c r="C130" s="91"/>
      <c r="D130" s="91"/>
      <c r="E130" s="91"/>
      <c r="F130" s="91"/>
      <c r="G130" s="91"/>
      <c r="H130" s="94"/>
      <c r="I130" s="195"/>
      <c r="N130" s="97"/>
      <c r="O130" s="97"/>
      <c r="P130" s="97"/>
      <c r="Q130" s="97"/>
      <c r="R130" s="97"/>
      <c r="S130" s="97"/>
      <c r="T130" s="97"/>
      <c r="U130" s="97"/>
    </row>
    <row r="131" spans="1:21" x14ac:dyDescent="0.25">
      <c r="A131" s="455" t="s">
        <v>7</v>
      </c>
      <c r="B131" s="455"/>
      <c r="C131" s="455"/>
      <c r="D131" s="455"/>
      <c r="E131" s="455"/>
      <c r="F131" s="455"/>
      <c r="G131" s="455"/>
      <c r="H131" s="455"/>
      <c r="I131" s="455"/>
      <c r="J131" s="196"/>
      <c r="N131" s="455"/>
      <c r="O131" s="455"/>
      <c r="P131" s="455"/>
      <c r="Q131" s="455"/>
      <c r="R131" s="455"/>
      <c r="S131" s="455"/>
      <c r="T131" s="455"/>
      <c r="U131" s="455"/>
    </row>
    <row r="132" spans="1:21" s="101" customFormat="1" ht="28.5" customHeight="1" x14ac:dyDescent="0.2">
      <c r="A132" s="460" t="s">
        <v>114</v>
      </c>
      <c r="B132" s="460"/>
      <c r="C132" s="460"/>
      <c r="D132" s="460"/>
      <c r="E132" s="460"/>
      <c r="F132" s="460"/>
      <c r="G132" s="460"/>
      <c r="H132" s="460"/>
      <c r="I132" s="460"/>
      <c r="J132" s="102"/>
      <c r="N132" s="103"/>
      <c r="O132" s="104"/>
      <c r="P132" s="104"/>
      <c r="Q132" s="104"/>
      <c r="R132" s="104"/>
      <c r="S132" s="104"/>
      <c r="T132" s="104"/>
      <c r="U132" s="104"/>
    </row>
    <row r="133" spans="1:21" s="101" customFormat="1" ht="15.75" customHeight="1" x14ac:dyDescent="0.2">
      <c r="A133" s="455" t="s">
        <v>64</v>
      </c>
      <c r="B133" s="455"/>
      <c r="C133" s="455"/>
      <c r="D133" s="455"/>
      <c r="E133" s="455"/>
      <c r="F133" s="455"/>
      <c r="G133" s="455"/>
      <c r="H133" s="455"/>
      <c r="I133" s="455"/>
      <c r="N133" s="103"/>
    </row>
    <row r="134" spans="1:21" s="101" customFormat="1" ht="15.75" customHeight="1" x14ac:dyDescent="0.2">
      <c r="A134" s="455" t="s">
        <v>65</v>
      </c>
      <c r="B134" s="455"/>
      <c r="C134" s="455"/>
      <c r="D134" s="455"/>
      <c r="E134" s="455"/>
      <c r="F134" s="455"/>
      <c r="G134" s="455"/>
      <c r="H134" s="455"/>
      <c r="I134" s="455"/>
      <c r="N134" s="103"/>
    </row>
    <row r="135" spans="1:21" s="101" customFormat="1" ht="28.5" customHeight="1" x14ac:dyDescent="0.2">
      <c r="A135" s="454" t="s">
        <v>115</v>
      </c>
      <c r="B135" s="454"/>
      <c r="C135" s="454"/>
      <c r="D135" s="454"/>
      <c r="E135" s="454"/>
      <c r="F135" s="454"/>
      <c r="G135" s="454"/>
      <c r="H135" s="454"/>
      <c r="I135" s="454"/>
      <c r="N135" s="103"/>
    </row>
    <row r="136" spans="1:21" s="101" customFormat="1" ht="28.5" customHeight="1" x14ac:dyDescent="0.2">
      <c r="A136" s="454" t="s">
        <v>123</v>
      </c>
      <c r="B136" s="454"/>
      <c r="C136" s="454"/>
      <c r="D136" s="454"/>
      <c r="E136" s="454"/>
      <c r="F136" s="454"/>
      <c r="G136" s="454"/>
      <c r="H136" s="454"/>
      <c r="I136" s="454"/>
      <c r="N136" s="103"/>
    </row>
    <row r="137" spans="1:21" s="101" customFormat="1" ht="28.5" customHeight="1" x14ac:dyDescent="0.2">
      <c r="A137" s="454" t="s">
        <v>111</v>
      </c>
      <c r="B137" s="454"/>
      <c r="C137" s="454"/>
      <c r="D137" s="454"/>
      <c r="E137" s="454"/>
      <c r="F137" s="454"/>
      <c r="G137" s="454"/>
      <c r="H137" s="454"/>
      <c r="I137" s="454"/>
      <c r="N137" s="103"/>
    </row>
    <row r="138" spans="1:21" s="101" customFormat="1" ht="28.5" customHeight="1" x14ac:dyDescent="0.2">
      <c r="A138" s="454" t="s">
        <v>120</v>
      </c>
      <c r="B138" s="454"/>
      <c r="C138" s="454"/>
      <c r="D138" s="454"/>
      <c r="E138" s="454"/>
      <c r="F138" s="454"/>
      <c r="G138" s="454"/>
      <c r="H138" s="454"/>
      <c r="I138" s="454"/>
      <c r="N138" s="103"/>
    </row>
    <row r="139" spans="1:21" s="101" customFormat="1" ht="41.25" customHeight="1" x14ac:dyDescent="0.2">
      <c r="A139" s="454" t="s">
        <v>133</v>
      </c>
      <c r="B139" s="454"/>
      <c r="C139" s="454"/>
      <c r="D139" s="454"/>
      <c r="E139" s="454"/>
      <c r="F139" s="454"/>
      <c r="G139" s="454"/>
      <c r="H139" s="454"/>
      <c r="I139" s="454"/>
      <c r="N139" s="103"/>
    </row>
    <row r="140" spans="1:21" s="101" customFormat="1" ht="15.75" customHeight="1" x14ac:dyDescent="0.2">
      <c r="A140" s="455" t="s">
        <v>117</v>
      </c>
      <c r="B140" s="455"/>
      <c r="C140" s="455"/>
      <c r="D140" s="455"/>
      <c r="E140" s="455"/>
      <c r="F140" s="455"/>
      <c r="G140" s="455"/>
      <c r="H140" s="455"/>
      <c r="I140" s="455"/>
      <c r="N140" s="103"/>
    </row>
    <row r="141" spans="1:21" s="101" customFormat="1" ht="28.5" customHeight="1" x14ac:dyDescent="0.2">
      <c r="A141" s="456" t="s">
        <v>118</v>
      </c>
      <c r="B141" s="456"/>
      <c r="C141" s="456"/>
      <c r="D141" s="456"/>
      <c r="E141" s="456"/>
      <c r="F141" s="456"/>
      <c r="G141" s="456"/>
      <c r="H141" s="456"/>
      <c r="I141" s="456"/>
      <c r="N141" s="103"/>
    </row>
    <row r="142" spans="1:21" s="101" customFormat="1" ht="26.25" customHeight="1" x14ac:dyDescent="0.2">
      <c r="A142" s="457" t="s">
        <v>109</v>
      </c>
      <c r="B142" s="456"/>
      <c r="C142" s="456"/>
      <c r="D142" s="456"/>
      <c r="E142" s="456"/>
      <c r="F142" s="456"/>
      <c r="G142" s="456"/>
      <c r="H142" s="456"/>
      <c r="I142" s="456"/>
      <c r="N142" s="103"/>
    </row>
    <row r="143" spans="1:21" s="101" customFormat="1" ht="54" customHeight="1" x14ac:dyDescent="0.2">
      <c r="A143" s="452" t="s">
        <v>125</v>
      </c>
      <c r="B143" s="452"/>
      <c r="C143" s="452"/>
      <c r="D143" s="452"/>
      <c r="E143" s="452"/>
      <c r="F143" s="452"/>
      <c r="G143" s="452"/>
      <c r="H143" s="452"/>
      <c r="I143" s="452"/>
      <c r="N143" s="103"/>
    </row>
    <row r="144" spans="1:21" ht="57" customHeight="1" x14ac:dyDescent="0.25">
      <c r="A144" s="452" t="s">
        <v>124</v>
      </c>
      <c r="B144" s="452"/>
      <c r="C144" s="452"/>
      <c r="D144" s="452"/>
      <c r="E144" s="452"/>
      <c r="F144" s="452"/>
      <c r="G144" s="452"/>
      <c r="H144" s="452"/>
      <c r="I144" s="452"/>
      <c r="N144" s="98"/>
    </row>
    <row r="145" spans="1:14" s="101" customFormat="1" ht="26.25" customHeight="1" x14ac:dyDescent="0.2">
      <c r="A145" s="451" t="s">
        <v>110</v>
      </c>
      <c r="B145" s="451"/>
      <c r="C145" s="451"/>
      <c r="D145" s="451"/>
      <c r="E145" s="451"/>
      <c r="F145" s="451"/>
      <c r="G145" s="451"/>
      <c r="H145" s="451"/>
      <c r="I145" s="451"/>
      <c r="N145" s="103"/>
    </row>
    <row r="146" spans="1:14" s="101" customFormat="1" ht="28.5" customHeight="1" x14ac:dyDescent="0.2">
      <c r="A146" s="452" t="s">
        <v>36</v>
      </c>
      <c r="B146" s="452"/>
      <c r="C146" s="452"/>
      <c r="D146" s="452"/>
      <c r="E146" s="452"/>
      <c r="F146" s="452"/>
      <c r="G146" s="452"/>
      <c r="H146" s="452"/>
      <c r="I146" s="452"/>
      <c r="N146" s="103"/>
    </row>
    <row r="147" spans="1:14" s="101" customFormat="1" ht="15.75" customHeight="1" x14ac:dyDescent="0.2">
      <c r="A147" s="453" t="s">
        <v>12</v>
      </c>
      <c r="B147" s="453"/>
      <c r="C147" s="453"/>
      <c r="D147" s="453"/>
      <c r="E147" s="453"/>
      <c r="F147" s="453"/>
      <c r="G147" s="453"/>
      <c r="H147" s="453"/>
      <c r="I147" s="453"/>
      <c r="N147" s="103"/>
    </row>
    <row r="148" spans="1:14" x14ac:dyDescent="0.25">
      <c r="A148" s="453"/>
      <c r="B148" s="453"/>
      <c r="C148" s="453"/>
      <c r="D148" s="453"/>
      <c r="E148" s="453"/>
      <c r="F148" s="453"/>
      <c r="G148" s="453"/>
      <c r="H148" s="453"/>
      <c r="I148" s="453"/>
      <c r="N148" s="98"/>
    </row>
    <row r="149" spans="1:14" x14ac:dyDescent="0.25">
      <c r="A149" s="98"/>
      <c r="N149" s="98"/>
    </row>
    <row r="150" spans="1:14" x14ac:dyDescent="0.25">
      <c r="A150" s="98"/>
      <c r="N150" s="98"/>
    </row>
    <row r="151" spans="1:14" x14ac:dyDescent="0.25">
      <c r="A151" s="98"/>
      <c r="N151" s="98"/>
    </row>
    <row r="152" spans="1:14" x14ac:dyDescent="0.25">
      <c r="A152" s="98"/>
      <c r="B152" s="197"/>
      <c r="C152" s="197"/>
      <c r="D152" s="197"/>
      <c r="E152" s="197"/>
      <c r="F152" s="197"/>
      <c r="G152" s="197"/>
      <c r="H152" s="197"/>
      <c r="I152" s="197"/>
      <c r="N152" s="98"/>
    </row>
    <row r="153" spans="1:14" x14ac:dyDescent="0.25">
      <c r="A153" s="98"/>
      <c r="N153" s="98"/>
    </row>
    <row r="154" spans="1:14" x14ac:dyDescent="0.25">
      <c r="A154" s="98"/>
      <c r="N154" s="98"/>
    </row>
    <row r="155" spans="1:14" x14ac:dyDescent="0.25">
      <c r="A155" s="98"/>
      <c r="N155" s="98"/>
    </row>
    <row r="156" spans="1:14" x14ac:dyDescent="0.25">
      <c r="A156" s="98"/>
      <c r="N156" s="98"/>
    </row>
    <row r="157" spans="1:14" x14ac:dyDescent="0.25">
      <c r="A157" s="98"/>
      <c r="N157" s="98"/>
    </row>
    <row r="158" spans="1:14" x14ac:dyDescent="0.25">
      <c r="A158" s="98"/>
      <c r="N158" s="98"/>
    </row>
    <row r="159" spans="1:14" x14ac:dyDescent="0.25">
      <c r="A159" s="98"/>
      <c r="N159" s="98"/>
    </row>
    <row r="160" spans="1:14" x14ac:dyDescent="0.25">
      <c r="A160" s="98"/>
      <c r="N160" s="98"/>
    </row>
    <row r="161" spans="1:14" x14ac:dyDescent="0.25">
      <c r="A161" s="98"/>
      <c r="N161" s="98"/>
    </row>
    <row r="162" spans="1:14" x14ac:dyDescent="0.25">
      <c r="A162" s="98"/>
      <c r="N162" s="98"/>
    </row>
    <row r="163" spans="1:14" x14ac:dyDescent="0.25">
      <c r="A163" s="98"/>
      <c r="N163" s="98"/>
    </row>
    <row r="164" spans="1:14" x14ac:dyDescent="0.25">
      <c r="A164" s="98"/>
      <c r="N164" s="98"/>
    </row>
    <row r="165" spans="1:14" x14ac:dyDescent="0.25">
      <c r="A165" s="98"/>
      <c r="N165" s="98"/>
    </row>
    <row r="166" spans="1:14" x14ac:dyDescent="0.25">
      <c r="A166" s="98"/>
      <c r="N166" s="98"/>
    </row>
    <row r="167" spans="1:14" x14ac:dyDescent="0.25">
      <c r="A167" s="98"/>
      <c r="N167" s="98"/>
    </row>
    <row r="168" spans="1:14" x14ac:dyDescent="0.25">
      <c r="A168" s="98"/>
      <c r="N168" s="98"/>
    </row>
    <row r="169" spans="1:14" x14ac:dyDescent="0.25">
      <c r="A169" s="98"/>
      <c r="N169" s="98"/>
    </row>
    <row r="170" spans="1:14" x14ac:dyDescent="0.25">
      <c r="A170" s="98"/>
      <c r="N170" s="98"/>
    </row>
    <row r="171" spans="1:14" x14ac:dyDescent="0.25">
      <c r="A171" s="98"/>
      <c r="N171" s="98"/>
    </row>
    <row r="172" spans="1:14" x14ac:dyDescent="0.25">
      <c r="A172" s="98"/>
      <c r="N172" s="98"/>
    </row>
    <row r="173" spans="1:14" x14ac:dyDescent="0.25">
      <c r="A173" s="98"/>
      <c r="N173" s="98"/>
    </row>
    <row r="174" spans="1:14" x14ac:dyDescent="0.25">
      <c r="A174" s="98"/>
      <c r="N174" s="98"/>
    </row>
    <row r="175" spans="1:14" x14ac:dyDescent="0.25">
      <c r="A175" s="98"/>
      <c r="N175" s="98"/>
    </row>
    <row r="176" spans="1:14" x14ac:dyDescent="0.25">
      <c r="A176" s="98"/>
      <c r="N176" s="98"/>
    </row>
    <row r="177" spans="1:14" x14ac:dyDescent="0.25">
      <c r="A177" s="98"/>
      <c r="N177" s="98"/>
    </row>
    <row r="178" spans="1:14" x14ac:dyDescent="0.25">
      <c r="A178" s="98"/>
      <c r="N178" s="98"/>
    </row>
    <row r="179" spans="1:14" x14ac:dyDescent="0.25">
      <c r="A179" s="98"/>
      <c r="N179" s="98"/>
    </row>
    <row r="180" spans="1:14" x14ac:dyDescent="0.25">
      <c r="A180" s="98"/>
      <c r="N180" s="98"/>
    </row>
    <row r="181" spans="1:14" x14ac:dyDescent="0.25">
      <c r="A181" s="98"/>
      <c r="N181" s="98"/>
    </row>
    <row r="182" spans="1:14" x14ac:dyDescent="0.25">
      <c r="A182" s="98"/>
      <c r="N182" s="98"/>
    </row>
    <row r="183" spans="1:14" x14ac:dyDescent="0.25">
      <c r="A183" s="98"/>
      <c r="N183" s="98"/>
    </row>
    <row r="184" spans="1:14" x14ac:dyDescent="0.25">
      <c r="A184" s="98"/>
      <c r="N184" s="98"/>
    </row>
    <row r="185" spans="1:14" x14ac:dyDescent="0.25">
      <c r="A185" s="98"/>
      <c r="N185" s="98"/>
    </row>
    <row r="186" spans="1:14" x14ac:dyDescent="0.25">
      <c r="A186" s="98"/>
      <c r="N186" s="98"/>
    </row>
    <row r="187" spans="1:14" x14ac:dyDescent="0.25">
      <c r="A187" s="98"/>
      <c r="N187" s="98"/>
    </row>
    <row r="188" spans="1:14" x14ac:dyDescent="0.25">
      <c r="A188" s="98"/>
      <c r="N188" s="98"/>
    </row>
    <row r="189" spans="1:14" x14ac:dyDescent="0.25">
      <c r="A189" s="98"/>
    </row>
    <row r="190" spans="1:14" x14ac:dyDescent="0.25">
      <c r="A190" s="98"/>
    </row>
    <row r="191" spans="1:14" x14ac:dyDescent="0.25">
      <c r="A191" s="98"/>
    </row>
    <row r="192" spans="1:14" x14ac:dyDescent="0.25">
      <c r="A192" s="98"/>
    </row>
    <row r="193" spans="1:1" x14ac:dyDescent="0.25">
      <c r="A193" s="98"/>
    </row>
    <row r="194" spans="1:1" x14ac:dyDescent="0.25">
      <c r="A194" s="98"/>
    </row>
    <row r="195" spans="1:1" x14ac:dyDescent="0.25">
      <c r="A195" s="98"/>
    </row>
    <row r="196" spans="1:1" x14ac:dyDescent="0.25">
      <c r="A196" s="98"/>
    </row>
    <row r="197" spans="1:1" x14ac:dyDescent="0.25">
      <c r="A197" s="98"/>
    </row>
    <row r="198" spans="1:1" x14ac:dyDescent="0.25">
      <c r="A198" s="98"/>
    </row>
    <row r="199" spans="1:1" x14ac:dyDescent="0.25">
      <c r="A199" s="98"/>
    </row>
    <row r="200" spans="1:1" x14ac:dyDescent="0.25">
      <c r="A200" s="98"/>
    </row>
    <row r="201" spans="1:1" x14ac:dyDescent="0.25">
      <c r="A201" s="98"/>
    </row>
    <row r="202" spans="1:1" x14ac:dyDescent="0.25">
      <c r="A202" s="98"/>
    </row>
    <row r="203" spans="1:1" x14ac:dyDescent="0.25">
      <c r="A203" s="98"/>
    </row>
    <row r="204" spans="1:1" x14ac:dyDescent="0.25">
      <c r="A204" s="98"/>
    </row>
    <row r="205" spans="1:1" x14ac:dyDescent="0.25">
      <c r="A205" s="98"/>
    </row>
    <row r="206" spans="1:1" x14ac:dyDescent="0.25">
      <c r="A206" s="98"/>
    </row>
    <row r="207" spans="1:1" x14ac:dyDescent="0.25">
      <c r="A207" s="98"/>
    </row>
    <row r="208" spans="1:1" x14ac:dyDescent="0.25">
      <c r="A208" s="98"/>
    </row>
  </sheetData>
  <sheetProtection password="CDD2" sheet="1" objects="1" scenarios="1"/>
  <mergeCells count="290">
    <mergeCell ref="B1:I1"/>
    <mergeCell ref="O1:U1"/>
    <mergeCell ref="N2:U2"/>
    <mergeCell ref="N3:U3"/>
    <mergeCell ref="A4:B4"/>
    <mergeCell ref="C4:E4"/>
    <mergeCell ref="N4:O4"/>
    <mergeCell ref="P4:Q4"/>
    <mergeCell ref="A7:I7"/>
    <mergeCell ref="N7:U7"/>
    <mergeCell ref="N8:O8"/>
    <mergeCell ref="P8:Q8"/>
    <mergeCell ref="R8:S8"/>
    <mergeCell ref="T8:U8"/>
    <mergeCell ref="F10:G10"/>
    <mergeCell ref="R10:S10"/>
    <mergeCell ref="A11:B11"/>
    <mergeCell ref="F11:G11"/>
    <mergeCell ref="N11:O11"/>
    <mergeCell ref="P11:Q11"/>
    <mergeCell ref="R11:S11"/>
    <mergeCell ref="A12:B12"/>
    <mergeCell ref="F12:G12"/>
    <mergeCell ref="N12:O12"/>
    <mergeCell ref="P12:Q12"/>
    <mergeCell ref="R12:S12"/>
    <mergeCell ref="A13:B13"/>
    <mergeCell ref="F13:G13"/>
    <mergeCell ref="N13:O13"/>
    <mergeCell ref="P13:Q13"/>
    <mergeCell ref="R13:S13"/>
    <mergeCell ref="A14:B14"/>
    <mergeCell ref="F14:G14"/>
    <mergeCell ref="N14:O14"/>
    <mergeCell ref="P14:Q14"/>
    <mergeCell ref="R14:S14"/>
    <mergeCell ref="A15:B15"/>
    <mergeCell ref="F15:G15"/>
    <mergeCell ref="N15:O15"/>
    <mergeCell ref="P15:Q15"/>
    <mergeCell ref="R15:S15"/>
    <mergeCell ref="A16:B16"/>
    <mergeCell ref="F16:G16"/>
    <mergeCell ref="N16:O16"/>
    <mergeCell ref="P16:Q16"/>
    <mergeCell ref="R16:S16"/>
    <mergeCell ref="A17:B17"/>
    <mergeCell ref="F17:G17"/>
    <mergeCell ref="N17:O17"/>
    <mergeCell ref="P17:Q17"/>
    <mergeCell ref="R17:S17"/>
    <mergeCell ref="A18:B18"/>
    <mergeCell ref="F18:G18"/>
    <mergeCell ref="N18:O18"/>
    <mergeCell ref="P18:Q18"/>
    <mergeCell ref="R18:S18"/>
    <mergeCell ref="A19:B19"/>
    <mergeCell ref="F19:G19"/>
    <mergeCell ref="N19:O19"/>
    <mergeCell ref="P19:Q19"/>
    <mergeCell ref="R19:S19"/>
    <mergeCell ref="A20:B20"/>
    <mergeCell ref="F20:G20"/>
    <mergeCell ref="N20:O20"/>
    <mergeCell ref="P20:Q20"/>
    <mergeCell ref="R20:S20"/>
    <mergeCell ref="A21:B21"/>
    <mergeCell ref="F21:G21"/>
    <mergeCell ref="N21:O21"/>
    <mergeCell ref="P21:Q21"/>
    <mergeCell ref="R21:S21"/>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N34:T34"/>
    <mergeCell ref="A36:B36"/>
    <mergeCell ref="N36:O36"/>
    <mergeCell ref="P36:T36"/>
    <mergeCell ref="A37:B37"/>
    <mergeCell ref="N37:O37"/>
    <mergeCell ref="P37:T37"/>
    <mergeCell ref="F33:H36"/>
    <mergeCell ref="A38:B38"/>
    <mergeCell ref="N38:O38"/>
    <mergeCell ref="P38:T38"/>
    <mergeCell ref="A39:B39"/>
    <mergeCell ref="N39:O39"/>
    <mergeCell ref="P39:T39"/>
    <mergeCell ref="A40:B40"/>
    <mergeCell ref="N40:O40"/>
    <mergeCell ref="P40:T40"/>
    <mergeCell ref="A41:B41"/>
    <mergeCell ref="N41:O41"/>
    <mergeCell ref="P41:T41"/>
    <mergeCell ref="A42:B42"/>
    <mergeCell ref="N42:O42"/>
    <mergeCell ref="P42:T42"/>
    <mergeCell ref="N43:Q43"/>
    <mergeCell ref="S43:T43"/>
    <mergeCell ref="N45:Q45"/>
    <mergeCell ref="S45:T45"/>
    <mergeCell ref="N49:O49"/>
    <mergeCell ref="P49:Q49"/>
    <mergeCell ref="A50:B58"/>
    <mergeCell ref="N50:O58"/>
    <mergeCell ref="P50:Q50"/>
    <mergeCell ref="P51:Q51"/>
    <mergeCell ref="P52:Q52"/>
    <mergeCell ref="P53:Q53"/>
    <mergeCell ref="P54:Q54"/>
    <mergeCell ref="P55:Q55"/>
    <mergeCell ref="P56:Q56"/>
    <mergeCell ref="P57:Q57"/>
    <mergeCell ref="P58:Q58"/>
    <mergeCell ref="A59:B59"/>
    <mergeCell ref="F59:H59"/>
    <mergeCell ref="N59:O59"/>
    <mergeCell ref="P59:Q59"/>
    <mergeCell ref="R59:T59"/>
    <mergeCell ref="A60:I60"/>
    <mergeCell ref="N60:U60"/>
    <mergeCell ref="A61:I61"/>
    <mergeCell ref="N61:U61"/>
    <mergeCell ref="A62:B62"/>
    <mergeCell ref="D62:G62"/>
    <mergeCell ref="N62:O62"/>
    <mergeCell ref="Q62:S62"/>
    <mergeCell ref="T62:U62"/>
    <mergeCell ref="N63:S63"/>
    <mergeCell ref="T63:U63"/>
    <mergeCell ref="A64:I64"/>
    <mergeCell ref="N64:U64"/>
    <mergeCell ref="A65:B65"/>
    <mergeCell ref="D65:G65"/>
    <mergeCell ref="N65:O65"/>
    <mergeCell ref="Q65:S65"/>
    <mergeCell ref="T65:U65"/>
    <mergeCell ref="N66:S66"/>
    <mergeCell ref="T66:U66"/>
    <mergeCell ref="A68:C68"/>
    <mergeCell ref="N68:P68"/>
    <mergeCell ref="A69:C69"/>
    <mergeCell ref="N69:P69"/>
    <mergeCell ref="A70:C70"/>
    <mergeCell ref="A71:C71"/>
    <mergeCell ref="N71:P71"/>
    <mergeCell ref="A72:C72"/>
    <mergeCell ref="N72:P72"/>
    <mergeCell ref="A73:C73"/>
    <mergeCell ref="N73:P73"/>
    <mergeCell ref="F74:H74"/>
    <mergeCell ref="N74:T74"/>
    <mergeCell ref="N75:T75"/>
    <mergeCell ref="A77:C77"/>
    <mergeCell ref="N77:P77"/>
    <mergeCell ref="A78:C78"/>
    <mergeCell ref="N78:P78"/>
    <mergeCell ref="A79:C79"/>
    <mergeCell ref="N79:P79"/>
    <mergeCell ref="A80:C80"/>
    <mergeCell ref="N80:P80"/>
    <mergeCell ref="A81:C81"/>
    <mergeCell ref="N81:P81"/>
    <mergeCell ref="A83:I83"/>
    <mergeCell ref="N83:U83"/>
    <mergeCell ref="C84:D84"/>
    <mergeCell ref="C85:D85"/>
    <mergeCell ref="N85:O85"/>
    <mergeCell ref="P85:Q85"/>
    <mergeCell ref="R85:U85"/>
    <mergeCell ref="C86:D86"/>
    <mergeCell ref="P86:Q86"/>
    <mergeCell ref="C87:D87"/>
    <mergeCell ref="P87:Q87"/>
    <mergeCell ref="C88:D88"/>
    <mergeCell ref="P88:Q88"/>
    <mergeCell ref="C89:D89"/>
    <mergeCell ref="P89:T89"/>
    <mergeCell ref="A90:I90"/>
    <mergeCell ref="N90:U90"/>
    <mergeCell ref="F92:I92"/>
    <mergeCell ref="N92:P92"/>
    <mergeCell ref="Q92:T92"/>
    <mergeCell ref="A95:B95"/>
    <mergeCell ref="N95:O95"/>
    <mergeCell ref="P95:R95"/>
    <mergeCell ref="A96:B96"/>
    <mergeCell ref="N96:O96"/>
    <mergeCell ref="P96:R96"/>
    <mergeCell ref="A99:C99"/>
    <mergeCell ref="F99:I99"/>
    <mergeCell ref="N99:U99"/>
    <mergeCell ref="C100:E100"/>
    <mergeCell ref="F101:G101"/>
    <mergeCell ref="A102:B102"/>
    <mergeCell ref="F102:G102"/>
    <mergeCell ref="N102:O102"/>
    <mergeCell ref="P102:Q102"/>
    <mergeCell ref="R102:S102"/>
    <mergeCell ref="A103:B103"/>
    <mergeCell ref="F103:G103"/>
    <mergeCell ref="N103:O103"/>
    <mergeCell ref="P103:Q103"/>
    <mergeCell ref="R103:S103"/>
    <mergeCell ref="A104:B104"/>
    <mergeCell ref="F104:G104"/>
    <mergeCell ref="N104:O104"/>
    <mergeCell ref="P104:Q104"/>
    <mergeCell ref="R104:S104"/>
    <mergeCell ref="A105:B105"/>
    <mergeCell ref="F105:G105"/>
    <mergeCell ref="N105:O105"/>
    <mergeCell ref="P105:Q105"/>
    <mergeCell ref="R105:S105"/>
    <mergeCell ref="A106:B106"/>
    <mergeCell ref="N106:O106"/>
    <mergeCell ref="A108:C108"/>
    <mergeCell ref="F108:H108"/>
    <mergeCell ref="N108:P108"/>
    <mergeCell ref="Q108:T108"/>
    <mergeCell ref="A109:C109"/>
    <mergeCell ref="E109:H109"/>
    <mergeCell ref="N109:P109"/>
    <mergeCell ref="Q109:T109"/>
    <mergeCell ref="N110:P110"/>
    <mergeCell ref="Q110:T110"/>
    <mergeCell ref="A111:C111"/>
    <mergeCell ref="F111:H111"/>
    <mergeCell ref="N111:T111"/>
    <mergeCell ref="A113:H113"/>
    <mergeCell ref="N113:U113"/>
    <mergeCell ref="A114:G114"/>
    <mergeCell ref="N114:U114"/>
    <mergeCell ref="A115:G115"/>
    <mergeCell ref="A131:I131"/>
    <mergeCell ref="N131:U131"/>
    <mergeCell ref="A132:I132"/>
    <mergeCell ref="A133:I133"/>
    <mergeCell ref="A134:I134"/>
    <mergeCell ref="A135:I135"/>
    <mergeCell ref="A136:I136"/>
    <mergeCell ref="A137:I137"/>
    <mergeCell ref="A138:I138"/>
    <mergeCell ref="A145:I145"/>
    <mergeCell ref="A146:I146"/>
    <mergeCell ref="A147:I147"/>
    <mergeCell ref="A148:I148"/>
    <mergeCell ref="A139:I139"/>
    <mergeCell ref="A140:I140"/>
    <mergeCell ref="A141:I141"/>
    <mergeCell ref="A142:I142"/>
    <mergeCell ref="A143:I143"/>
    <mergeCell ref="A144:I144"/>
  </mergeCells>
  <pageMargins left="0.1" right="0.1" top="0.5" bottom="0.5" header="0" footer="0.1"/>
  <pageSetup scale="70" fitToHeight="3" orientation="portrait" r:id="rId1"/>
  <headerFooter alignWithMargins="0">
    <oddFooter>&amp;R&amp;P of &amp;N</oddFooter>
  </headerFooter>
  <rowBreaks count="1" manualBreakCount="1">
    <brk id="129" max="16383" man="1"/>
  </rowBreaks>
  <colBreaks count="1" manualBreakCount="1">
    <brk id="9"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O134"/>
  <sheetViews>
    <sheetView showGridLines="0" tabSelected="1" workbookViewId="0">
      <pane ySplit="4" topLeftCell="A5" activePane="bottomLeft" state="frozen"/>
      <selection pane="bottomLeft" activeCell="I7" sqref="I7"/>
    </sheetView>
  </sheetViews>
  <sheetFormatPr defaultRowHeight="12.75" x14ac:dyDescent="0.2"/>
  <cols>
    <col min="1" max="1" width="3" style="279" bestFit="1" customWidth="1"/>
    <col min="2" max="2" width="7.28515625" style="279" customWidth="1"/>
    <col min="3" max="3" width="36.28515625" style="283" bestFit="1" customWidth="1"/>
    <col min="4" max="4" width="13.7109375" style="279" bestFit="1" customWidth="1"/>
    <col min="5" max="5" width="13.5703125" style="279" bestFit="1" customWidth="1"/>
    <col min="6" max="6" width="13.5703125" style="418" customWidth="1"/>
    <col min="7" max="7" width="13.5703125" style="279" customWidth="1"/>
    <col min="8" max="8" width="4" style="279" customWidth="1"/>
    <col min="9" max="16384" width="9.140625" style="279"/>
  </cols>
  <sheetData>
    <row r="1" spans="1:15" x14ac:dyDescent="0.2">
      <c r="A1" s="280"/>
      <c r="B1" s="281" t="s">
        <v>391</v>
      </c>
      <c r="C1" s="313"/>
      <c r="D1" s="282"/>
      <c r="E1" s="282"/>
      <c r="I1" s="438" t="s">
        <v>411</v>
      </c>
      <c r="J1" s="440"/>
      <c r="K1" s="440"/>
      <c r="L1" s="440"/>
      <c r="M1" s="440"/>
      <c r="N1" s="440"/>
      <c r="O1" s="441"/>
    </row>
    <row r="2" spans="1:15" x14ac:dyDescent="0.2">
      <c r="A2" s="283"/>
      <c r="B2" s="417" t="s">
        <v>390</v>
      </c>
      <c r="C2" s="314"/>
      <c r="D2" s="282"/>
      <c r="E2" s="356"/>
      <c r="F2" s="419"/>
      <c r="G2" s="356"/>
      <c r="I2" s="447" t="s">
        <v>409</v>
      </c>
      <c r="J2" s="442"/>
      <c r="K2" s="442"/>
      <c r="L2" s="442"/>
      <c r="M2" s="442"/>
      <c r="N2" s="442"/>
      <c r="O2" s="443"/>
    </row>
    <row r="3" spans="1:15" x14ac:dyDescent="0.2">
      <c r="A3" s="283"/>
      <c r="B3" s="284"/>
      <c r="C3" s="314"/>
      <c r="D3" s="282"/>
      <c r="E3" s="356"/>
      <c r="F3" s="565"/>
      <c r="G3" s="565"/>
      <c r="I3" s="446" t="s">
        <v>408</v>
      </c>
      <c r="J3" s="444"/>
      <c r="K3" s="444"/>
      <c r="L3" s="444"/>
      <c r="M3" s="444"/>
      <c r="N3" s="444"/>
      <c r="O3" s="445"/>
    </row>
    <row r="4" spans="1:15" x14ac:dyDescent="0.2">
      <c r="A4" s="285"/>
      <c r="B4" s="286" t="s">
        <v>269</v>
      </c>
      <c r="C4" s="318" t="s">
        <v>374</v>
      </c>
      <c r="D4" s="287" t="s">
        <v>270</v>
      </c>
      <c r="E4" s="360" t="s">
        <v>2</v>
      </c>
      <c r="F4" s="420" t="s">
        <v>400</v>
      </c>
      <c r="G4" s="360" t="s">
        <v>385</v>
      </c>
    </row>
    <row r="5" spans="1:15" ht="12.75" customHeight="1" x14ac:dyDescent="0.2">
      <c r="A5" s="288">
        <v>1</v>
      </c>
      <c r="B5" s="289" t="s">
        <v>271</v>
      </c>
      <c r="C5" s="315" t="s">
        <v>311</v>
      </c>
      <c r="D5" s="428" t="s">
        <v>410</v>
      </c>
      <c r="E5" s="291">
        <f>'0054'!I$125</f>
        <v>55405.289999999994</v>
      </c>
      <c r="F5" s="421"/>
      <c r="G5" s="291">
        <f>SUBTOTAL(109,E5:F6)</f>
        <v>55462.289999999994</v>
      </c>
    </row>
    <row r="6" spans="1:15" ht="12.75" customHeight="1" x14ac:dyDescent="0.2">
      <c r="A6" s="288"/>
      <c r="B6" s="289"/>
      <c r="C6" s="315"/>
      <c r="D6" s="358" t="s">
        <v>399</v>
      </c>
      <c r="E6" s="291"/>
      <c r="F6" s="421">
        <v>57</v>
      </c>
      <c r="G6" s="291"/>
    </row>
    <row r="7" spans="1:15" ht="12.75" customHeight="1" x14ac:dyDescent="0.2">
      <c r="A7" s="292">
        <f>1+A5</f>
        <v>2</v>
      </c>
      <c r="B7" s="293" t="s">
        <v>272</v>
      </c>
      <c r="C7" s="316" t="s">
        <v>312</v>
      </c>
      <c r="D7" s="294" t="str">
        <f>$D$5</f>
        <v>FTE Aug 15</v>
      </c>
      <c r="E7" s="295">
        <f>'0664'!I$125</f>
        <v>69411.76999999999</v>
      </c>
      <c r="F7" s="422"/>
      <c r="G7" s="295">
        <f>SUBTOTAL(109,E7:F8)</f>
        <v>69487.76999999999</v>
      </c>
      <c r="I7" s="439"/>
      <c r="J7" s="439"/>
      <c r="K7" s="439"/>
      <c r="L7" s="439"/>
      <c r="M7" s="439"/>
      <c r="N7" s="427"/>
    </row>
    <row r="8" spans="1:15" ht="12.75" customHeight="1" x14ac:dyDescent="0.2">
      <c r="A8" s="292"/>
      <c r="B8" s="293"/>
      <c r="C8" s="316"/>
      <c r="D8" s="359" t="s">
        <v>399</v>
      </c>
      <c r="E8" s="295"/>
      <c r="F8" s="422">
        <v>76</v>
      </c>
      <c r="G8" s="295"/>
      <c r="I8" s="439"/>
      <c r="J8" s="439"/>
      <c r="K8" s="439"/>
      <c r="L8" s="439"/>
      <c r="M8" s="439"/>
      <c r="N8" s="427"/>
    </row>
    <row r="9" spans="1:15" ht="12.75" customHeight="1" x14ac:dyDescent="0.2">
      <c r="A9" s="288">
        <f>1+A7</f>
        <v>3</v>
      </c>
      <c r="B9" s="289" t="s">
        <v>273</v>
      </c>
      <c r="C9" s="315" t="s">
        <v>316</v>
      </c>
      <c r="D9" s="290" t="str">
        <f>$D$5</f>
        <v>FTE Aug 15</v>
      </c>
      <c r="E9" s="291">
        <f>'1461'!I$125</f>
        <v>334124.24</v>
      </c>
      <c r="F9" s="421"/>
      <c r="G9" s="291">
        <f>SUBTOTAL(109,E9:F14)</f>
        <v>344141.94000000006</v>
      </c>
      <c r="I9" s="439"/>
      <c r="J9" s="439"/>
      <c r="K9" s="439"/>
      <c r="L9" s="439"/>
      <c r="M9" s="439"/>
      <c r="N9" s="427"/>
    </row>
    <row r="10" spans="1:15" ht="12.75" customHeight="1" x14ac:dyDescent="0.2">
      <c r="A10" s="288"/>
      <c r="B10" s="289"/>
      <c r="C10" s="315"/>
      <c r="D10" s="358" t="s">
        <v>399</v>
      </c>
      <c r="E10" s="291"/>
      <c r="F10" s="421">
        <v>378</v>
      </c>
      <c r="G10" s="291"/>
      <c r="I10" s="439"/>
      <c r="J10" s="439"/>
      <c r="K10" s="439"/>
      <c r="L10" s="439"/>
      <c r="M10" s="439"/>
      <c r="N10" s="427"/>
    </row>
    <row r="11" spans="1:15" ht="12.75" customHeight="1" x14ac:dyDescent="0.2">
      <c r="A11" s="288"/>
      <c r="B11" s="289"/>
      <c r="C11" s="357"/>
      <c r="D11" s="357" t="s">
        <v>380</v>
      </c>
      <c r="E11" s="291"/>
      <c r="F11" s="421">
        <v>15833.33</v>
      </c>
      <c r="G11" s="291"/>
      <c r="I11" s="439"/>
      <c r="J11" s="439"/>
      <c r="K11" s="439"/>
      <c r="L11" s="439"/>
      <c r="M11" s="439"/>
      <c r="N11" s="427"/>
    </row>
    <row r="12" spans="1:15" ht="12.75" customHeight="1" x14ac:dyDescent="0.2">
      <c r="A12" s="288"/>
      <c r="B12" s="289"/>
      <c r="C12" s="357"/>
      <c r="D12" s="357" t="s">
        <v>381</v>
      </c>
      <c r="E12" s="291"/>
      <c r="F12" s="421">
        <v>-5671</v>
      </c>
      <c r="G12" s="291"/>
      <c r="I12" s="426"/>
      <c r="J12" s="426"/>
      <c r="K12" s="426"/>
      <c r="L12" s="426"/>
      <c r="M12" s="427"/>
      <c r="N12" s="427"/>
    </row>
    <row r="13" spans="1:15" ht="12.75" customHeight="1" x14ac:dyDescent="0.2">
      <c r="A13" s="288"/>
      <c r="B13" s="289"/>
      <c r="C13" s="357"/>
      <c r="D13" s="357" t="s">
        <v>382</v>
      </c>
      <c r="E13" s="291"/>
      <c r="F13" s="421">
        <v>-403.16</v>
      </c>
      <c r="G13" s="291"/>
      <c r="I13" s="426"/>
      <c r="J13" s="426"/>
      <c r="K13" s="426"/>
      <c r="L13" s="426"/>
      <c r="M13" s="427"/>
      <c r="N13" s="427"/>
    </row>
    <row r="14" spans="1:15" x14ac:dyDescent="0.2">
      <c r="A14" s="288"/>
      <c r="B14" s="289"/>
      <c r="C14" s="357"/>
      <c r="D14" s="357" t="s">
        <v>383</v>
      </c>
      <c r="E14" s="291"/>
      <c r="F14" s="421">
        <v>-119.47</v>
      </c>
      <c r="G14" s="291"/>
    </row>
    <row r="15" spans="1:15" x14ac:dyDescent="0.2">
      <c r="A15" s="292">
        <f>1+A9</f>
        <v>4</v>
      </c>
      <c r="B15" s="293" t="s">
        <v>274</v>
      </c>
      <c r="C15" s="316" t="s">
        <v>318</v>
      </c>
      <c r="D15" s="294" t="str">
        <f>$D$5</f>
        <v>FTE Aug 15</v>
      </c>
      <c r="E15" s="295">
        <f>'1571'!I$125</f>
        <v>631399.88</v>
      </c>
      <c r="F15" s="422"/>
      <c r="G15" s="295">
        <f>SUBTOTAL(109,E15:F24)</f>
        <v>654531.68000000005</v>
      </c>
    </row>
    <row r="16" spans="1:15" ht="12.75" customHeight="1" x14ac:dyDescent="0.2">
      <c r="A16" s="292"/>
      <c r="B16" s="293"/>
      <c r="C16" s="316"/>
      <c r="D16" s="359" t="s">
        <v>399</v>
      </c>
      <c r="E16" s="295"/>
      <c r="F16" s="422">
        <v>649</v>
      </c>
      <c r="G16" s="295"/>
    </row>
    <row r="17" spans="1:9" x14ac:dyDescent="0.2">
      <c r="A17" s="292"/>
      <c r="B17" s="293"/>
      <c r="C17" s="355"/>
      <c r="D17" s="359" t="s">
        <v>380</v>
      </c>
      <c r="E17" s="295"/>
      <c r="F17" s="422">
        <v>33050</v>
      </c>
      <c r="G17" s="295"/>
    </row>
    <row r="18" spans="1:9" x14ac:dyDescent="0.2">
      <c r="A18" s="292"/>
      <c r="B18" s="293"/>
      <c r="C18" s="355"/>
      <c r="D18" s="359" t="s">
        <v>381</v>
      </c>
      <c r="E18" s="295"/>
      <c r="F18" s="422">
        <v>-8875.25</v>
      </c>
      <c r="G18" s="295"/>
      <c r="I18" s="279" t="str">
        <f>LEFT(D186,3)</f>
        <v/>
      </c>
    </row>
    <row r="19" spans="1:9" x14ac:dyDescent="0.2">
      <c r="A19" s="292"/>
      <c r="B19" s="293"/>
      <c r="C19" s="355"/>
      <c r="D19" s="359" t="s">
        <v>382</v>
      </c>
      <c r="E19" s="295"/>
      <c r="F19" s="422">
        <v>-406.32</v>
      </c>
      <c r="G19" s="295"/>
    </row>
    <row r="20" spans="1:9" x14ac:dyDescent="0.2">
      <c r="A20" s="292"/>
      <c r="B20" s="293"/>
      <c r="C20" s="355"/>
      <c r="D20" s="359" t="s">
        <v>383</v>
      </c>
      <c r="E20" s="295"/>
      <c r="F20" s="422">
        <v>-349.63</v>
      </c>
      <c r="G20" s="295"/>
    </row>
    <row r="21" spans="1:9" x14ac:dyDescent="0.2">
      <c r="A21" s="292"/>
      <c r="B21" s="293"/>
      <c r="C21" s="355"/>
      <c r="D21" s="359" t="s">
        <v>392</v>
      </c>
      <c r="E21" s="295"/>
      <c r="F21" s="422">
        <v>-156</v>
      </c>
      <c r="G21" s="295"/>
    </row>
    <row r="22" spans="1:9" x14ac:dyDescent="0.2">
      <c r="A22" s="292"/>
      <c r="B22" s="293"/>
      <c r="C22" s="355"/>
      <c r="D22" s="359" t="s">
        <v>393</v>
      </c>
      <c r="E22" s="295"/>
      <c r="F22" s="422">
        <v>-260</v>
      </c>
      <c r="G22" s="295"/>
    </row>
    <row r="23" spans="1:9" x14ac:dyDescent="0.2">
      <c r="A23" s="292"/>
      <c r="B23" s="293"/>
      <c r="C23" s="355"/>
      <c r="D23" s="359" t="s">
        <v>394</v>
      </c>
      <c r="E23" s="295"/>
      <c r="F23" s="422">
        <v>-260</v>
      </c>
      <c r="G23" s="295"/>
    </row>
    <row r="24" spans="1:9" x14ac:dyDescent="0.2">
      <c r="A24" s="292"/>
      <c r="B24" s="293"/>
      <c r="C24" s="355"/>
      <c r="D24" s="359" t="s">
        <v>395</v>
      </c>
      <c r="E24" s="295"/>
      <c r="F24" s="422">
        <v>-260</v>
      </c>
      <c r="G24" s="295"/>
    </row>
    <row r="25" spans="1:9" x14ac:dyDescent="0.2">
      <c r="A25" s="288">
        <f>1+A15</f>
        <v>5</v>
      </c>
      <c r="B25" s="289" t="s">
        <v>275</v>
      </c>
      <c r="C25" s="315" t="s">
        <v>319</v>
      </c>
      <c r="D25" s="290" t="str">
        <f t="shared" ref="D25:D35" si="0">$D$5</f>
        <v>FTE Aug 15</v>
      </c>
      <c r="E25" s="291">
        <f>'2521'!I$125</f>
        <v>111744.02</v>
      </c>
      <c r="F25" s="421"/>
      <c r="G25" s="291">
        <f>SUBTOTAL(109,E25:F26)</f>
        <v>111796.02</v>
      </c>
    </row>
    <row r="26" spans="1:9" x14ac:dyDescent="0.2">
      <c r="A26" s="288"/>
      <c r="B26" s="289"/>
      <c r="C26" s="315"/>
      <c r="D26" s="358" t="s">
        <v>399</v>
      </c>
      <c r="E26" s="291"/>
      <c r="F26" s="421">
        <v>52</v>
      </c>
      <c r="G26" s="291"/>
    </row>
    <row r="27" spans="1:9" x14ac:dyDescent="0.2">
      <c r="A27" s="292">
        <f>1+A25</f>
        <v>6</v>
      </c>
      <c r="B27" s="293" t="s">
        <v>276</v>
      </c>
      <c r="C27" s="316" t="s">
        <v>321</v>
      </c>
      <c r="D27" s="294" t="str">
        <f t="shared" si="0"/>
        <v>FTE Aug 15</v>
      </c>
      <c r="E27" s="295">
        <f>'2531'!I$125</f>
        <v>57267.539999999994</v>
      </c>
      <c r="F27" s="422"/>
      <c r="G27" s="295">
        <f>SUBTOTAL(109,E27:F28)</f>
        <v>57280.539999999994</v>
      </c>
    </row>
    <row r="28" spans="1:9" ht="12.75" customHeight="1" x14ac:dyDescent="0.2">
      <c r="A28" s="292"/>
      <c r="B28" s="293"/>
      <c r="C28" s="316"/>
      <c r="D28" s="359" t="s">
        <v>399</v>
      </c>
      <c r="E28" s="295"/>
      <c r="F28" s="422">
        <v>13</v>
      </c>
      <c r="G28" s="295"/>
    </row>
    <row r="29" spans="1:9" x14ac:dyDescent="0.2">
      <c r="A29" s="288">
        <f>1+A27</f>
        <v>7</v>
      </c>
      <c r="B29" s="289" t="s">
        <v>277</v>
      </c>
      <c r="C29" s="315" t="s">
        <v>322</v>
      </c>
      <c r="D29" s="290" t="str">
        <f t="shared" si="0"/>
        <v>FTE Aug 15</v>
      </c>
      <c r="E29" s="291">
        <f>'2641'!I$125</f>
        <v>58436.53</v>
      </c>
      <c r="F29" s="421"/>
      <c r="G29" s="291">
        <f>SUBTOTAL(109,E29:F30)</f>
        <v>58498.53</v>
      </c>
    </row>
    <row r="30" spans="1:9" x14ac:dyDescent="0.2">
      <c r="A30" s="288"/>
      <c r="B30" s="289"/>
      <c r="C30" s="315"/>
      <c r="D30" s="358" t="s">
        <v>399</v>
      </c>
      <c r="E30" s="291"/>
      <c r="F30" s="421">
        <v>62</v>
      </c>
      <c r="G30" s="291"/>
    </row>
    <row r="31" spans="1:9" x14ac:dyDescent="0.2">
      <c r="A31" s="292">
        <f>1+A29</f>
        <v>8</v>
      </c>
      <c r="B31" s="293" t="s">
        <v>278</v>
      </c>
      <c r="C31" s="316" t="s">
        <v>325</v>
      </c>
      <c r="D31" s="294" t="str">
        <f t="shared" si="0"/>
        <v>FTE Aug 15</v>
      </c>
      <c r="E31" s="295">
        <f>'2791'!I$125</f>
        <v>237248.16</v>
      </c>
      <c r="F31" s="422"/>
      <c r="G31" s="295">
        <f>SUBTOTAL(109,E31:F32)</f>
        <v>237316.16</v>
      </c>
    </row>
    <row r="32" spans="1:9" ht="12.75" customHeight="1" x14ac:dyDescent="0.2">
      <c r="A32" s="292"/>
      <c r="B32" s="293"/>
      <c r="C32" s="316"/>
      <c r="D32" s="359" t="s">
        <v>399</v>
      </c>
      <c r="E32" s="295"/>
      <c r="F32" s="422">
        <v>68</v>
      </c>
      <c r="G32" s="295"/>
    </row>
    <row r="33" spans="1:7" x14ac:dyDescent="0.2">
      <c r="A33" s="288">
        <f>A31+1</f>
        <v>9</v>
      </c>
      <c r="B33" s="289" t="s">
        <v>279</v>
      </c>
      <c r="C33" s="315" t="s">
        <v>326</v>
      </c>
      <c r="D33" s="290" t="str">
        <f t="shared" si="0"/>
        <v>FTE Aug 15</v>
      </c>
      <c r="E33" s="291">
        <f>'2801'!I$125</f>
        <v>631172.82999999996</v>
      </c>
      <c r="F33" s="421"/>
      <c r="G33" s="291">
        <f>SUBTOTAL(109,E33:F34)</f>
        <v>631831.82999999996</v>
      </c>
    </row>
    <row r="34" spans="1:7" x14ac:dyDescent="0.2">
      <c r="A34" s="288"/>
      <c r="B34" s="289"/>
      <c r="C34" s="315"/>
      <c r="D34" s="358" t="s">
        <v>399</v>
      </c>
      <c r="E34" s="291"/>
      <c r="F34" s="421">
        <v>659</v>
      </c>
      <c r="G34" s="291"/>
    </row>
    <row r="35" spans="1:7" x14ac:dyDescent="0.2">
      <c r="A35" s="292">
        <f>A33+1</f>
        <v>10</v>
      </c>
      <c r="B35" s="293" t="s">
        <v>280</v>
      </c>
      <c r="C35" s="316" t="s">
        <v>328</v>
      </c>
      <c r="D35" s="294" t="str">
        <f t="shared" si="0"/>
        <v>FTE Aug 15</v>
      </c>
      <c r="E35" s="295">
        <f>'2911'!I$125</f>
        <v>231863.44</v>
      </c>
      <c r="F35" s="422"/>
      <c r="G35" s="295">
        <f>SUBTOTAL(109,E35:F36)</f>
        <v>232111.44</v>
      </c>
    </row>
    <row r="36" spans="1:7" ht="12.75" customHeight="1" x14ac:dyDescent="0.2">
      <c r="A36" s="292"/>
      <c r="B36" s="293"/>
      <c r="C36" s="316"/>
      <c r="D36" s="359" t="s">
        <v>399</v>
      </c>
      <c r="E36" s="295"/>
      <c r="F36" s="422">
        <v>248</v>
      </c>
      <c r="G36" s="295"/>
    </row>
    <row r="37" spans="1:7" x14ac:dyDescent="0.2">
      <c r="A37" s="288">
        <f>A35+1</f>
        <v>11</v>
      </c>
      <c r="B37" s="289" t="s">
        <v>281</v>
      </c>
      <c r="C37" s="315" t="s">
        <v>330</v>
      </c>
      <c r="D37" s="290" t="str">
        <f t="shared" ref="D37:D51" si="1">$D$5</f>
        <v>FTE Aug 15</v>
      </c>
      <c r="E37" s="291">
        <f>'2941'!I$125</f>
        <v>504959.09</v>
      </c>
      <c r="F37" s="421"/>
      <c r="G37" s="291">
        <f>SUBTOTAL(109,E37:F38)</f>
        <v>505110.09</v>
      </c>
    </row>
    <row r="38" spans="1:7" x14ac:dyDescent="0.2">
      <c r="A38" s="288"/>
      <c r="B38" s="289"/>
      <c r="C38" s="315"/>
      <c r="D38" s="358" t="s">
        <v>399</v>
      </c>
      <c r="E38" s="291"/>
      <c r="F38" s="421">
        <v>151</v>
      </c>
      <c r="G38" s="291"/>
    </row>
    <row r="39" spans="1:7" x14ac:dyDescent="0.2">
      <c r="A39" s="292">
        <f>A37+1</f>
        <v>12</v>
      </c>
      <c r="B39" s="293" t="s">
        <v>282</v>
      </c>
      <c r="C39" s="316" t="s">
        <v>333</v>
      </c>
      <c r="D39" s="294" t="str">
        <f t="shared" si="1"/>
        <v>FTE Aug 15</v>
      </c>
      <c r="E39" s="295">
        <f>'3083'!I$125</f>
        <v>183663.16</v>
      </c>
      <c r="F39" s="422"/>
      <c r="G39" s="295">
        <f>SUBTOTAL(109,E39:F40)</f>
        <v>183721.16</v>
      </c>
    </row>
    <row r="40" spans="1:7" ht="12.75" customHeight="1" x14ac:dyDescent="0.2">
      <c r="A40" s="292"/>
      <c r="B40" s="293"/>
      <c r="C40" s="316"/>
      <c r="D40" s="359" t="s">
        <v>399</v>
      </c>
      <c r="E40" s="295"/>
      <c r="F40" s="422">
        <v>58</v>
      </c>
      <c r="G40" s="295"/>
    </row>
    <row r="41" spans="1:7" x14ac:dyDescent="0.2">
      <c r="A41" s="288">
        <f>A39+1</f>
        <v>13</v>
      </c>
      <c r="B41" s="289" t="s">
        <v>283</v>
      </c>
      <c r="C41" s="320" t="s">
        <v>377</v>
      </c>
      <c r="D41" s="290" t="str">
        <f t="shared" si="1"/>
        <v>FTE Aug 15</v>
      </c>
      <c r="E41" s="291">
        <f>'3345'!I$125</f>
        <v>99552.219999999987</v>
      </c>
      <c r="F41" s="421"/>
      <c r="G41" s="291">
        <f>SUBTOTAL(109,E41:F42)</f>
        <v>99608.219999999987</v>
      </c>
    </row>
    <row r="42" spans="1:7" x14ac:dyDescent="0.2">
      <c r="A42" s="288"/>
      <c r="B42" s="289"/>
      <c r="C42" s="315"/>
      <c r="D42" s="358" t="s">
        <v>399</v>
      </c>
      <c r="E42" s="291"/>
      <c r="F42" s="421">
        <v>56</v>
      </c>
      <c r="G42" s="291"/>
    </row>
    <row r="43" spans="1:7" x14ac:dyDescent="0.2">
      <c r="A43" s="292">
        <f>A41+1</f>
        <v>14</v>
      </c>
      <c r="B43" s="293" t="s">
        <v>284</v>
      </c>
      <c r="C43" s="316" t="s">
        <v>339</v>
      </c>
      <c r="D43" s="294" t="str">
        <f t="shared" si="1"/>
        <v>FTE Aug 15</v>
      </c>
      <c r="E43" s="295">
        <f>'3381'!I$125</f>
        <v>564255.47</v>
      </c>
      <c r="F43" s="422"/>
      <c r="G43" s="295">
        <f>SUBTOTAL(109,E43:F44)</f>
        <v>564841.47</v>
      </c>
    </row>
    <row r="44" spans="1:7" ht="12.75" customHeight="1" x14ac:dyDescent="0.2">
      <c r="A44" s="292"/>
      <c r="B44" s="293"/>
      <c r="C44" s="316"/>
      <c r="D44" s="359" t="s">
        <v>399</v>
      </c>
      <c r="E44" s="295"/>
      <c r="F44" s="422">
        <v>586</v>
      </c>
      <c r="G44" s="295"/>
    </row>
    <row r="45" spans="1:7" x14ac:dyDescent="0.2">
      <c r="A45" s="288">
        <f>A43+1</f>
        <v>15</v>
      </c>
      <c r="B45" s="289" t="s">
        <v>285</v>
      </c>
      <c r="C45" s="315" t="s">
        <v>341</v>
      </c>
      <c r="D45" s="290" t="str">
        <f t="shared" si="1"/>
        <v>FTE Aug 15</v>
      </c>
      <c r="E45" s="291">
        <f>'3382'!I$125</f>
        <v>113949.92000000001</v>
      </c>
      <c r="F45" s="421"/>
      <c r="G45" s="291">
        <f>SUBTOTAL(109,E45:F47)</f>
        <v>113289.17000000001</v>
      </c>
    </row>
    <row r="46" spans="1:7" x14ac:dyDescent="0.2">
      <c r="A46" s="288"/>
      <c r="B46" s="289"/>
      <c r="C46" s="315"/>
      <c r="D46" s="358" t="s">
        <v>399</v>
      </c>
      <c r="E46" s="291"/>
      <c r="F46" s="421">
        <v>114</v>
      </c>
      <c r="G46" s="291"/>
    </row>
    <row r="47" spans="1:7" x14ac:dyDescent="0.2">
      <c r="A47" s="288"/>
      <c r="B47" s="289"/>
      <c r="C47" s="357"/>
      <c r="D47" s="428" t="s">
        <v>396</v>
      </c>
      <c r="E47" s="291"/>
      <c r="F47" s="421">
        <v>-774.75</v>
      </c>
      <c r="G47" s="291"/>
    </row>
    <row r="48" spans="1:7" x14ac:dyDescent="0.2">
      <c r="A48" s="292">
        <f>A45+1</f>
        <v>16</v>
      </c>
      <c r="B48" s="293" t="s">
        <v>286</v>
      </c>
      <c r="C48" s="316" t="s">
        <v>320</v>
      </c>
      <c r="D48" s="294" t="str">
        <f t="shared" si="1"/>
        <v>FTE Aug 15</v>
      </c>
      <c r="E48" s="295">
        <f>'3385'!I$125</f>
        <v>356837.58</v>
      </c>
      <c r="F48" s="422"/>
      <c r="G48" s="295">
        <f>SUBTOTAL(109,E48:F50)</f>
        <v>356956.58</v>
      </c>
    </row>
    <row r="49" spans="1:7" ht="12.75" customHeight="1" x14ac:dyDescent="0.2">
      <c r="A49" s="292"/>
      <c r="B49" s="293"/>
      <c r="C49" s="316"/>
      <c r="D49" s="359" t="s">
        <v>399</v>
      </c>
      <c r="E49" s="295"/>
      <c r="F49" s="422">
        <v>374</v>
      </c>
      <c r="G49" s="295"/>
    </row>
    <row r="50" spans="1:7" x14ac:dyDescent="0.2">
      <c r="A50" s="292"/>
      <c r="B50" s="293"/>
      <c r="C50" s="355"/>
      <c r="D50" s="359" t="s">
        <v>394</v>
      </c>
      <c r="E50" s="295"/>
      <c r="F50" s="422">
        <v>-255</v>
      </c>
      <c r="G50" s="295"/>
    </row>
    <row r="51" spans="1:7" x14ac:dyDescent="0.2">
      <c r="A51" s="288">
        <f>A48+1</f>
        <v>17</v>
      </c>
      <c r="B51" s="289" t="s">
        <v>287</v>
      </c>
      <c r="C51" s="320" t="s">
        <v>375</v>
      </c>
      <c r="D51" s="290" t="str">
        <f t="shared" si="1"/>
        <v>FTE Aug 15</v>
      </c>
      <c r="E51" s="291">
        <f>'3386'!I$125</f>
        <v>94480.55</v>
      </c>
      <c r="F51" s="421"/>
      <c r="G51" s="291">
        <f>SUBTOTAL(109,E51:F55)</f>
        <v>90664.25</v>
      </c>
    </row>
    <row r="52" spans="1:7" x14ac:dyDescent="0.2">
      <c r="A52" s="288"/>
      <c r="B52" s="289"/>
      <c r="C52" s="315"/>
      <c r="D52" s="358" t="s">
        <v>399</v>
      </c>
      <c r="E52" s="291"/>
      <c r="F52" s="421">
        <v>107</v>
      </c>
      <c r="G52" s="291"/>
    </row>
    <row r="53" spans="1:7" x14ac:dyDescent="0.2">
      <c r="A53" s="288"/>
      <c r="B53" s="289"/>
      <c r="C53" s="429"/>
      <c r="D53" s="358" t="s">
        <v>384</v>
      </c>
      <c r="E53" s="291"/>
      <c r="F53" s="421">
        <v>-3823.75</v>
      </c>
      <c r="G53" s="291"/>
    </row>
    <row r="54" spans="1:7" x14ac:dyDescent="0.2">
      <c r="A54" s="288"/>
      <c r="B54" s="289"/>
      <c r="C54" s="429"/>
      <c r="D54" s="358" t="s">
        <v>382</v>
      </c>
      <c r="E54" s="291"/>
      <c r="F54" s="421">
        <v>-79.819999999999993</v>
      </c>
      <c r="G54" s="291"/>
    </row>
    <row r="55" spans="1:7" x14ac:dyDescent="0.2">
      <c r="A55" s="288"/>
      <c r="B55" s="289"/>
      <c r="C55" s="429"/>
      <c r="D55" s="358" t="s">
        <v>383</v>
      </c>
      <c r="E55" s="291"/>
      <c r="F55" s="421">
        <v>-19.73</v>
      </c>
      <c r="G55" s="291"/>
    </row>
    <row r="56" spans="1:7" x14ac:dyDescent="0.2">
      <c r="A56" s="292">
        <f>A51+1</f>
        <v>18</v>
      </c>
      <c r="B56" s="293" t="s">
        <v>288</v>
      </c>
      <c r="C56" s="316" t="s">
        <v>344</v>
      </c>
      <c r="D56" s="294" t="str">
        <f t="shared" ref="D56:D119" si="2">$D$5</f>
        <v>FTE Aug 15</v>
      </c>
      <c r="E56" s="295">
        <f>'3391'!I$125</f>
        <v>54884.280000000006</v>
      </c>
      <c r="F56" s="422"/>
      <c r="G56" s="295">
        <f>SUBTOTAL(109,E56:F57)</f>
        <v>54919.280000000006</v>
      </c>
    </row>
    <row r="57" spans="1:7" ht="12.75" customHeight="1" x14ac:dyDescent="0.2">
      <c r="A57" s="292"/>
      <c r="B57" s="293"/>
      <c r="C57" s="316"/>
      <c r="D57" s="359" t="s">
        <v>399</v>
      </c>
      <c r="E57" s="295"/>
      <c r="F57" s="422">
        <v>35</v>
      </c>
      <c r="G57" s="295"/>
    </row>
    <row r="58" spans="1:7" x14ac:dyDescent="0.2">
      <c r="A58" s="288">
        <f>A56+1</f>
        <v>19</v>
      </c>
      <c r="B58" s="289" t="s">
        <v>289</v>
      </c>
      <c r="C58" s="315" t="s">
        <v>345</v>
      </c>
      <c r="D58" s="290" t="str">
        <f t="shared" si="2"/>
        <v>FTE Aug 15</v>
      </c>
      <c r="E58" s="291">
        <f>'3394'!I$125</f>
        <v>128858.12000000001</v>
      </c>
      <c r="F58" s="421"/>
      <c r="G58" s="291">
        <f>SUBTOTAL(109,E58:F59)</f>
        <v>128979.12000000001</v>
      </c>
    </row>
    <row r="59" spans="1:7" x14ac:dyDescent="0.2">
      <c r="A59" s="288"/>
      <c r="B59" s="289"/>
      <c r="C59" s="315"/>
      <c r="D59" s="358" t="s">
        <v>399</v>
      </c>
      <c r="E59" s="291"/>
      <c r="F59" s="421">
        <v>121</v>
      </c>
      <c r="G59" s="291"/>
    </row>
    <row r="60" spans="1:7" x14ac:dyDescent="0.2">
      <c r="A60" s="292">
        <f>A58+1</f>
        <v>20</v>
      </c>
      <c r="B60" s="293" t="s">
        <v>290</v>
      </c>
      <c r="C60" s="316" t="s">
        <v>346</v>
      </c>
      <c r="D60" s="294" t="str">
        <f t="shared" si="2"/>
        <v>FTE Aug 15</v>
      </c>
      <c r="E60" s="295">
        <f>'3395'!I$125</f>
        <v>301373.96000000008</v>
      </c>
      <c r="F60" s="422"/>
      <c r="G60" s="295">
        <f>SUBTOTAL(109,E60:F61)</f>
        <v>301678.96000000008</v>
      </c>
    </row>
    <row r="61" spans="1:7" ht="12.75" customHeight="1" x14ac:dyDescent="0.2">
      <c r="A61" s="292"/>
      <c r="B61" s="293"/>
      <c r="C61" s="316"/>
      <c r="D61" s="359" t="s">
        <v>399</v>
      </c>
      <c r="E61" s="295"/>
      <c r="F61" s="422">
        <v>305</v>
      </c>
      <c r="G61" s="295"/>
    </row>
    <row r="62" spans="1:7" x14ac:dyDescent="0.2">
      <c r="A62" s="288">
        <f>A60+1</f>
        <v>21</v>
      </c>
      <c r="B62" s="289" t="s">
        <v>291</v>
      </c>
      <c r="C62" s="320" t="s">
        <v>376</v>
      </c>
      <c r="D62" s="290" t="str">
        <f t="shared" si="2"/>
        <v>FTE Aug 15</v>
      </c>
      <c r="E62" s="291">
        <f>'3396'!I$125</f>
        <v>543541.91</v>
      </c>
      <c r="F62" s="421"/>
      <c r="G62" s="291">
        <f>SUBTOTAL(109,E62:F63)</f>
        <v>544141.91</v>
      </c>
    </row>
    <row r="63" spans="1:7" x14ac:dyDescent="0.2">
      <c r="A63" s="288"/>
      <c r="B63" s="289"/>
      <c r="C63" s="315"/>
      <c r="D63" s="358" t="s">
        <v>399</v>
      </c>
      <c r="E63" s="291"/>
      <c r="F63" s="421">
        <v>600</v>
      </c>
      <c r="G63" s="291"/>
    </row>
    <row r="64" spans="1:7" x14ac:dyDescent="0.2">
      <c r="A64" s="292">
        <f>A62+1</f>
        <v>22</v>
      </c>
      <c r="B64" s="293" t="s">
        <v>292</v>
      </c>
      <c r="C64" s="316" t="s">
        <v>327</v>
      </c>
      <c r="D64" s="294" t="str">
        <f t="shared" si="2"/>
        <v>FTE Aug 15</v>
      </c>
      <c r="E64" s="295">
        <f>'3398'!I$125</f>
        <v>45028.380000000005</v>
      </c>
      <c r="F64" s="422"/>
      <c r="G64" s="295">
        <f>SUBTOTAL(109,E64:F67)</f>
        <v>44474.630000000005</v>
      </c>
    </row>
    <row r="65" spans="1:7" ht="12.75" customHeight="1" x14ac:dyDescent="0.2">
      <c r="A65" s="292"/>
      <c r="B65" s="293"/>
      <c r="C65" s="316"/>
      <c r="D65" s="359" t="s">
        <v>399</v>
      </c>
      <c r="E65" s="295"/>
      <c r="F65" s="422">
        <v>50</v>
      </c>
      <c r="G65" s="295"/>
    </row>
    <row r="66" spans="1:7" x14ac:dyDescent="0.2">
      <c r="A66" s="292"/>
      <c r="B66" s="293"/>
      <c r="C66" s="355"/>
      <c r="D66" s="359" t="s">
        <v>397</v>
      </c>
      <c r="E66" s="295"/>
      <c r="F66" s="422">
        <v>-322.5</v>
      </c>
      <c r="G66" s="295"/>
    </row>
    <row r="67" spans="1:7" x14ac:dyDescent="0.2">
      <c r="A67" s="292"/>
      <c r="B67" s="293"/>
      <c r="C67" s="355"/>
      <c r="D67" s="359" t="s">
        <v>398</v>
      </c>
      <c r="E67" s="295"/>
      <c r="F67" s="422">
        <v>-281.25</v>
      </c>
      <c r="G67" s="295"/>
    </row>
    <row r="68" spans="1:7" x14ac:dyDescent="0.2">
      <c r="A68" s="288">
        <f>A64+1</f>
        <v>23</v>
      </c>
      <c r="B68" s="289" t="s">
        <v>293</v>
      </c>
      <c r="C68" s="315" t="s">
        <v>313</v>
      </c>
      <c r="D68" s="290" t="str">
        <f t="shared" si="2"/>
        <v>FTE Aug 15</v>
      </c>
      <c r="E68" s="291">
        <f>'3400'!I$125</f>
        <v>121549.06</v>
      </c>
      <c r="F68" s="421"/>
      <c r="G68" s="291">
        <f>SUBTOTAL(109,E68:F69)</f>
        <v>121625.06</v>
      </c>
    </row>
    <row r="69" spans="1:7" x14ac:dyDescent="0.2">
      <c r="A69" s="288"/>
      <c r="B69" s="289"/>
      <c r="C69" s="315"/>
      <c r="D69" s="358" t="s">
        <v>399</v>
      </c>
      <c r="E69" s="291"/>
      <c r="F69" s="421">
        <v>76</v>
      </c>
      <c r="G69" s="291"/>
    </row>
    <row r="70" spans="1:7" x14ac:dyDescent="0.2">
      <c r="A70" s="292">
        <f>A68+1</f>
        <v>24</v>
      </c>
      <c r="B70" s="293" t="s">
        <v>294</v>
      </c>
      <c r="C70" s="316" t="s">
        <v>350</v>
      </c>
      <c r="D70" s="294" t="str">
        <f t="shared" si="2"/>
        <v>FTE Aug 15</v>
      </c>
      <c r="E70" s="295">
        <f>'3401'!I$125</f>
        <v>219876.59</v>
      </c>
      <c r="F70" s="422"/>
      <c r="G70" s="295">
        <f>SUBTOTAL(109,E70:F71)</f>
        <v>220124.59</v>
      </c>
    </row>
    <row r="71" spans="1:7" ht="12.75" customHeight="1" x14ac:dyDescent="0.2">
      <c r="A71" s="292"/>
      <c r="B71" s="293"/>
      <c r="C71" s="316"/>
      <c r="D71" s="359" t="s">
        <v>399</v>
      </c>
      <c r="E71" s="295"/>
      <c r="F71" s="422">
        <v>248</v>
      </c>
      <c r="G71" s="295"/>
    </row>
    <row r="72" spans="1:7" x14ac:dyDescent="0.2">
      <c r="A72" s="288">
        <f>A70+1</f>
        <v>25</v>
      </c>
      <c r="B72" s="289" t="s">
        <v>295</v>
      </c>
      <c r="C72" s="315" t="s">
        <v>351</v>
      </c>
      <c r="D72" s="290" t="str">
        <f t="shared" si="2"/>
        <v>FTE Aug 15</v>
      </c>
      <c r="E72" s="291">
        <f>'3413'!I$125</f>
        <v>180474.91</v>
      </c>
      <c r="F72" s="421"/>
      <c r="G72" s="291">
        <f>SUBTOTAL(109,E72:F73)</f>
        <v>180660.91</v>
      </c>
    </row>
    <row r="73" spans="1:7" x14ac:dyDescent="0.2">
      <c r="A73" s="288"/>
      <c r="B73" s="289"/>
      <c r="C73" s="315"/>
      <c r="D73" s="358" t="s">
        <v>399</v>
      </c>
      <c r="E73" s="291"/>
      <c r="F73" s="421">
        <v>186</v>
      </c>
      <c r="G73" s="291"/>
    </row>
    <row r="74" spans="1:7" x14ac:dyDescent="0.2">
      <c r="A74" s="292">
        <f>A72+1</f>
        <v>26</v>
      </c>
      <c r="B74" s="293" t="s">
        <v>296</v>
      </c>
      <c r="C74" s="316" t="s">
        <v>352</v>
      </c>
      <c r="D74" s="294" t="str">
        <f t="shared" si="2"/>
        <v>FTE Aug 15</v>
      </c>
      <c r="E74" s="295">
        <f>'3421'!I$125</f>
        <v>175021.65</v>
      </c>
      <c r="F74" s="422"/>
      <c r="G74" s="295">
        <f>SUBTOTAL(109,E74:F75)</f>
        <v>175212.65</v>
      </c>
    </row>
    <row r="75" spans="1:7" ht="12.75" customHeight="1" x14ac:dyDescent="0.2">
      <c r="A75" s="292"/>
      <c r="B75" s="293"/>
      <c r="C75" s="316"/>
      <c r="D75" s="359" t="s">
        <v>399</v>
      </c>
      <c r="E75" s="295"/>
      <c r="F75" s="422">
        <v>191</v>
      </c>
      <c r="G75" s="295"/>
    </row>
    <row r="76" spans="1:7" x14ac:dyDescent="0.2">
      <c r="A76" s="288">
        <f>A74+1</f>
        <v>27</v>
      </c>
      <c r="B76" s="289" t="s">
        <v>297</v>
      </c>
      <c r="C76" s="315" t="s">
        <v>355</v>
      </c>
      <c r="D76" s="290" t="str">
        <f t="shared" si="2"/>
        <v>FTE Aug 15</v>
      </c>
      <c r="E76" s="291">
        <f>'3431'!I$125</f>
        <v>523458.56</v>
      </c>
      <c r="F76" s="421"/>
      <c r="G76" s="291">
        <f>SUBTOTAL(109,E76:F77)</f>
        <v>524002.56</v>
      </c>
    </row>
    <row r="77" spans="1:7" x14ac:dyDescent="0.2">
      <c r="A77" s="288"/>
      <c r="B77" s="289"/>
      <c r="C77" s="315"/>
      <c r="D77" s="358" t="s">
        <v>399</v>
      </c>
      <c r="E77" s="291"/>
      <c r="F77" s="421">
        <v>544</v>
      </c>
      <c r="G77" s="291"/>
    </row>
    <row r="78" spans="1:7" x14ac:dyDescent="0.2">
      <c r="A78" s="292">
        <f>A76+1</f>
        <v>28</v>
      </c>
      <c r="B78" s="293">
        <v>3441</v>
      </c>
      <c r="C78" s="319" t="s">
        <v>378</v>
      </c>
      <c r="D78" s="294" t="str">
        <f t="shared" si="2"/>
        <v>FTE Aug 15</v>
      </c>
      <c r="E78" s="295">
        <f>'3441'!I$125</f>
        <v>98544.4</v>
      </c>
      <c r="F78" s="422"/>
      <c r="G78" s="295">
        <f>SUBTOTAL(109,E78:F79)</f>
        <v>98653.4</v>
      </c>
    </row>
    <row r="79" spans="1:7" ht="12.75" customHeight="1" x14ac:dyDescent="0.2">
      <c r="A79" s="292"/>
      <c r="B79" s="293"/>
      <c r="C79" s="316"/>
      <c r="D79" s="359" t="s">
        <v>399</v>
      </c>
      <c r="E79" s="295"/>
      <c r="F79" s="422">
        <v>109</v>
      </c>
      <c r="G79" s="295"/>
    </row>
    <row r="80" spans="1:7" x14ac:dyDescent="0.2">
      <c r="A80" s="288">
        <f>A78+1</f>
        <v>29</v>
      </c>
      <c r="B80" s="289" t="s">
        <v>298</v>
      </c>
      <c r="C80" s="315" t="s">
        <v>358</v>
      </c>
      <c r="D80" s="290" t="str">
        <f t="shared" si="2"/>
        <v>FTE Aug 15</v>
      </c>
      <c r="E80" s="291">
        <f>'3443'!I$125</f>
        <v>87440.930000000008</v>
      </c>
      <c r="F80" s="421"/>
      <c r="G80" s="291">
        <f>SUBTOTAL(109,E80:F81)</f>
        <v>87540.930000000008</v>
      </c>
    </row>
    <row r="81" spans="1:7" x14ac:dyDescent="0.2">
      <c r="A81" s="288"/>
      <c r="B81" s="289"/>
      <c r="C81" s="315"/>
      <c r="D81" s="358" t="s">
        <v>399</v>
      </c>
      <c r="E81" s="291"/>
      <c r="F81" s="421">
        <v>100</v>
      </c>
      <c r="G81" s="291"/>
    </row>
    <row r="82" spans="1:7" x14ac:dyDescent="0.2">
      <c r="A82" s="292">
        <f>A80+1</f>
        <v>30</v>
      </c>
      <c r="B82" s="293">
        <v>3924</v>
      </c>
      <c r="C82" s="316" t="s">
        <v>354</v>
      </c>
      <c r="D82" s="294" t="str">
        <f t="shared" si="2"/>
        <v>FTE Aug 15</v>
      </c>
      <c r="E82" s="295">
        <f>'3924'!I$125</f>
        <v>29825.829999999998</v>
      </c>
      <c r="F82" s="422"/>
      <c r="G82" s="295">
        <f>SUBTOTAL(109,E82:F83)</f>
        <v>29861.829999999998</v>
      </c>
    </row>
    <row r="83" spans="1:7" ht="12.75" customHeight="1" x14ac:dyDescent="0.2">
      <c r="A83" s="292"/>
      <c r="B83" s="293"/>
      <c r="C83" s="316"/>
      <c r="D83" s="359" t="s">
        <v>399</v>
      </c>
      <c r="E83" s="295"/>
      <c r="F83" s="422">
        <v>36</v>
      </c>
      <c r="G83" s="295"/>
    </row>
    <row r="84" spans="1:7" x14ac:dyDescent="0.2">
      <c r="A84" s="288">
        <f>A82+1</f>
        <v>31</v>
      </c>
      <c r="B84" s="289" t="s">
        <v>299</v>
      </c>
      <c r="C84" s="315" t="s">
        <v>317</v>
      </c>
      <c r="D84" s="290" t="str">
        <f t="shared" si="2"/>
        <v>FTE Aug 15</v>
      </c>
      <c r="E84" s="291">
        <f>'3941'!I$125</f>
        <v>168679.78</v>
      </c>
      <c r="F84" s="421"/>
      <c r="G84" s="291">
        <f>SUBTOTAL(109,E84:F85)</f>
        <v>168849.78</v>
      </c>
    </row>
    <row r="85" spans="1:7" x14ac:dyDescent="0.2">
      <c r="A85" s="288"/>
      <c r="B85" s="289"/>
      <c r="C85" s="315"/>
      <c r="D85" s="358" t="s">
        <v>399</v>
      </c>
      <c r="E85" s="291"/>
      <c r="F85" s="421">
        <v>170</v>
      </c>
      <c r="G85" s="291"/>
    </row>
    <row r="86" spans="1:7" x14ac:dyDescent="0.2">
      <c r="A86" s="292">
        <f>A84+1</f>
        <v>32</v>
      </c>
      <c r="B86" s="293" t="s">
        <v>300</v>
      </c>
      <c r="C86" s="316" t="s">
        <v>340</v>
      </c>
      <c r="D86" s="294" t="str">
        <f t="shared" si="2"/>
        <v>FTE Aug 15</v>
      </c>
      <c r="E86" s="295">
        <f>'3961'!I$125</f>
        <v>125695.32999999999</v>
      </c>
      <c r="F86" s="422"/>
      <c r="G86" s="295">
        <f>SUBTOTAL(109,E86:F87)</f>
        <v>125831.32999999999</v>
      </c>
    </row>
    <row r="87" spans="1:7" ht="12.75" customHeight="1" x14ac:dyDescent="0.2">
      <c r="A87" s="292"/>
      <c r="B87" s="293"/>
      <c r="C87" s="316"/>
      <c r="D87" s="359" t="s">
        <v>399</v>
      </c>
      <c r="E87" s="295"/>
      <c r="F87" s="422">
        <v>136</v>
      </c>
      <c r="G87" s="295"/>
    </row>
    <row r="88" spans="1:7" x14ac:dyDescent="0.2">
      <c r="A88" s="288">
        <f>A86+1</f>
        <v>33</v>
      </c>
      <c r="B88" s="289" t="s">
        <v>301</v>
      </c>
      <c r="C88" s="315" t="s">
        <v>349</v>
      </c>
      <c r="D88" s="290" t="str">
        <f t="shared" si="2"/>
        <v>FTE Aug 15</v>
      </c>
      <c r="E88" s="291">
        <f>'3971'!I$125</f>
        <v>288845.65000000002</v>
      </c>
      <c r="F88" s="421"/>
      <c r="G88" s="291">
        <f>SUBTOTAL(109,E88:F89)</f>
        <v>289161.65000000002</v>
      </c>
    </row>
    <row r="89" spans="1:7" x14ac:dyDescent="0.2">
      <c r="A89" s="288"/>
      <c r="B89" s="289"/>
      <c r="C89" s="315"/>
      <c r="D89" s="358" t="s">
        <v>399</v>
      </c>
      <c r="E89" s="291"/>
      <c r="F89" s="421">
        <v>316</v>
      </c>
      <c r="G89" s="291"/>
    </row>
    <row r="90" spans="1:7" x14ac:dyDescent="0.2">
      <c r="A90" s="292">
        <f>A88+1</f>
        <v>34</v>
      </c>
      <c r="B90" s="293">
        <v>4000</v>
      </c>
      <c r="C90" s="316" t="s">
        <v>364</v>
      </c>
      <c r="D90" s="294" t="str">
        <f t="shared" si="2"/>
        <v>FTE Aug 15</v>
      </c>
      <c r="E90" s="295">
        <f>'4000'!I$125</f>
        <v>419422.29</v>
      </c>
      <c r="F90" s="422"/>
      <c r="G90" s="295">
        <f>SUBTOTAL(109,E90:F91)</f>
        <v>419851.29</v>
      </c>
    </row>
    <row r="91" spans="1:7" ht="12.75" customHeight="1" x14ac:dyDescent="0.2">
      <c r="A91" s="292"/>
      <c r="B91" s="293"/>
      <c r="C91" s="316"/>
      <c r="D91" s="359" t="s">
        <v>399</v>
      </c>
      <c r="E91" s="295"/>
      <c r="F91" s="422">
        <v>429</v>
      </c>
      <c r="G91" s="295"/>
    </row>
    <row r="92" spans="1:7" x14ac:dyDescent="0.2">
      <c r="A92" s="288">
        <f>A90+1</f>
        <v>35</v>
      </c>
      <c r="B92" s="289" t="s">
        <v>302</v>
      </c>
      <c r="C92" s="315" t="s">
        <v>367</v>
      </c>
      <c r="D92" s="290" t="str">
        <f t="shared" si="2"/>
        <v>FTE Aug 15</v>
      </c>
      <c r="E92" s="291">
        <f>'4001'!I$125</f>
        <v>216444.32</v>
      </c>
      <c r="F92" s="421"/>
      <c r="G92" s="291">
        <f>SUBTOTAL(109,E92:F93)</f>
        <v>216676.32</v>
      </c>
    </row>
    <row r="93" spans="1:7" x14ac:dyDescent="0.2">
      <c r="A93" s="288"/>
      <c r="B93" s="289"/>
      <c r="C93" s="315"/>
      <c r="D93" s="358" t="s">
        <v>399</v>
      </c>
      <c r="E93" s="291"/>
      <c r="F93" s="421">
        <v>232</v>
      </c>
      <c r="G93" s="291"/>
    </row>
    <row r="94" spans="1:7" x14ac:dyDescent="0.2">
      <c r="A94" s="292">
        <f>A92+1</f>
        <v>36</v>
      </c>
      <c r="B94" s="293">
        <v>4002</v>
      </c>
      <c r="C94" s="316" t="s">
        <v>366</v>
      </c>
      <c r="D94" s="294" t="str">
        <f t="shared" si="2"/>
        <v>FTE Aug 15</v>
      </c>
      <c r="E94" s="295">
        <f>'4002'!I$125</f>
        <v>456231.43</v>
      </c>
      <c r="F94" s="422"/>
      <c r="G94" s="295">
        <f>SUBTOTAL(109,E94:F95)</f>
        <v>456696.43</v>
      </c>
    </row>
    <row r="95" spans="1:7" ht="12.75" customHeight="1" x14ac:dyDescent="0.2">
      <c r="A95" s="292"/>
      <c r="B95" s="293"/>
      <c r="C95" s="316"/>
      <c r="D95" s="359" t="s">
        <v>399</v>
      </c>
      <c r="E95" s="295"/>
      <c r="F95" s="422">
        <v>465</v>
      </c>
      <c r="G95" s="295"/>
    </row>
    <row r="96" spans="1:7" x14ac:dyDescent="0.2">
      <c r="A96" s="288">
        <f>A94+1</f>
        <v>37</v>
      </c>
      <c r="B96" s="289">
        <v>4010</v>
      </c>
      <c r="C96" s="315" t="s">
        <v>315</v>
      </c>
      <c r="D96" s="290" t="str">
        <f t="shared" si="2"/>
        <v>FTE Aug 15</v>
      </c>
      <c r="E96" s="291">
        <f>'4010'!I$125</f>
        <v>70883.460000000006</v>
      </c>
      <c r="F96" s="421"/>
      <c r="G96" s="291">
        <f>SUBTOTAL(109,E96:F97)</f>
        <v>70955.460000000006</v>
      </c>
    </row>
    <row r="97" spans="1:7" x14ac:dyDescent="0.2">
      <c r="A97" s="288"/>
      <c r="B97" s="289"/>
      <c r="C97" s="315"/>
      <c r="D97" s="358" t="s">
        <v>399</v>
      </c>
      <c r="E97" s="291"/>
      <c r="F97" s="421">
        <v>72</v>
      </c>
      <c r="G97" s="291"/>
    </row>
    <row r="98" spans="1:7" x14ac:dyDescent="0.2">
      <c r="A98" s="292">
        <f>A96+1</f>
        <v>38</v>
      </c>
      <c r="B98" s="293">
        <v>4012</v>
      </c>
      <c r="C98" s="316" t="s">
        <v>369</v>
      </c>
      <c r="D98" s="294" t="str">
        <f t="shared" si="2"/>
        <v>FTE Aug 15</v>
      </c>
      <c r="E98" s="295">
        <f>'4012'!I$125</f>
        <v>382044.47</v>
      </c>
      <c r="F98" s="422"/>
      <c r="G98" s="295">
        <f>SUBTOTAL(109,E98:F99)</f>
        <v>382478.47</v>
      </c>
    </row>
    <row r="99" spans="1:7" ht="12.75" customHeight="1" x14ac:dyDescent="0.2">
      <c r="A99" s="292"/>
      <c r="B99" s="293"/>
      <c r="C99" s="316"/>
      <c r="D99" s="359" t="s">
        <v>399</v>
      </c>
      <c r="E99" s="295"/>
      <c r="F99" s="422">
        <v>434</v>
      </c>
      <c r="G99" s="295"/>
    </row>
    <row r="100" spans="1:7" x14ac:dyDescent="0.2">
      <c r="A100" s="288">
        <f>A98+1</f>
        <v>39</v>
      </c>
      <c r="B100" s="289">
        <v>4013</v>
      </c>
      <c r="C100" s="315" t="s">
        <v>371</v>
      </c>
      <c r="D100" s="290" t="str">
        <f t="shared" si="2"/>
        <v>FTE Aug 15</v>
      </c>
      <c r="E100" s="291">
        <f>'4013'!I$125</f>
        <v>122636.21</v>
      </c>
      <c r="F100" s="421"/>
      <c r="G100" s="291">
        <f>SUBTOTAL(109,E100:F101)</f>
        <v>122781.21</v>
      </c>
    </row>
    <row r="101" spans="1:7" x14ac:dyDescent="0.2">
      <c r="A101" s="288"/>
      <c r="B101" s="289"/>
      <c r="C101" s="315"/>
      <c r="D101" s="358" t="s">
        <v>399</v>
      </c>
      <c r="E101" s="291"/>
      <c r="F101" s="421">
        <v>145</v>
      </c>
      <c r="G101" s="291"/>
    </row>
    <row r="102" spans="1:7" x14ac:dyDescent="0.2">
      <c r="A102" s="292">
        <f>A100+1</f>
        <v>40</v>
      </c>
      <c r="B102" s="293">
        <v>4020</v>
      </c>
      <c r="C102" s="316" t="s">
        <v>332</v>
      </c>
      <c r="D102" s="294" t="str">
        <f t="shared" si="2"/>
        <v>FTE Aug 15</v>
      </c>
      <c r="E102" s="295">
        <f>'4020'!I$125</f>
        <v>726940.47</v>
      </c>
      <c r="F102" s="422"/>
      <c r="G102" s="295">
        <f>SUBTOTAL(109,E102:F103)</f>
        <v>727683.47</v>
      </c>
    </row>
    <row r="103" spans="1:7" ht="12.75" customHeight="1" x14ac:dyDescent="0.2">
      <c r="A103" s="292"/>
      <c r="B103" s="293"/>
      <c r="C103" s="316"/>
      <c r="D103" s="359" t="s">
        <v>399</v>
      </c>
      <c r="E103" s="295"/>
      <c r="F103" s="422">
        <v>743</v>
      </c>
      <c r="G103" s="295"/>
    </row>
    <row r="104" spans="1:7" x14ac:dyDescent="0.2">
      <c r="A104" s="288">
        <f>A102+1</f>
        <v>41</v>
      </c>
      <c r="B104" s="289">
        <v>4021</v>
      </c>
      <c r="C104" s="315" t="s">
        <v>335</v>
      </c>
      <c r="D104" s="290" t="str">
        <f t="shared" si="2"/>
        <v>FTE Aug 15</v>
      </c>
      <c r="E104" s="291">
        <f>'4021'!I$125</f>
        <v>387874.5</v>
      </c>
      <c r="F104" s="421"/>
      <c r="G104" s="291">
        <f>SUBTOTAL(109,E104:F105)</f>
        <v>388244.5</v>
      </c>
    </row>
    <row r="105" spans="1:7" x14ac:dyDescent="0.2">
      <c r="A105" s="288"/>
      <c r="B105" s="289"/>
      <c r="C105" s="315"/>
      <c r="D105" s="358" t="s">
        <v>399</v>
      </c>
      <c r="E105" s="291"/>
      <c r="F105" s="421">
        <v>370</v>
      </c>
      <c r="G105" s="291"/>
    </row>
    <row r="106" spans="1:7" x14ac:dyDescent="0.2">
      <c r="A106" s="292">
        <f>A104+1</f>
        <v>42</v>
      </c>
      <c r="B106" s="293">
        <v>4037</v>
      </c>
      <c r="C106" s="316" t="s">
        <v>348</v>
      </c>
      <c r="D106" s="294" t="str">
        <f t="shared" si="2"/>
        <v>FTE Aug 15</v>
      </c>
      <c r="E106" s="295">
        <f>'4037'!I$125</f>
        <v>117869.03000000001</v>
      </c>
      <c r="F106" s="422"/>
      <c r="G106" s="295">
        <f>SUBTOTAL(109,E106:F107)</f>
        <v>117959.03000000001</v>
      </c>
    </row>
    <row r="107" spans="1:7" ht="12.75" customHeight="1" x14ac:dyDescent="0.2">
      <c r="A107" s="292"/>
      <c r="B107" s="293"/>
      <c r="C107" s="316"/>
      <c r="D107" s="359" t="s">
        <v>399</v>
      </c>
      <c r="E107" s="295"/>
      <c r="F107" s="422">
        <v>90</v>
      </c>
      <c r="G107" s="295"/>
    </row>
    <row r="108" spans="1:7" x14ac:dyDescent="0.2">
      <c r="A108" s="288">
        <f>A106+1</f>
        <v>43</v>
      </c>
      <c r="B108" s="289" t="s">
        <v>303</v>
      </c>
      <c r="C108" s="315" t="s">
        <v>329</v>
      </c>
      <c r="D108" s="290" t="str">
        <f t="shared" si="2"/>
        <v>FTE Aug 15</v>
      </c>
      <c r="E108" s="291">
        <f>'4040'!E36</f>
        <v>33048.660000000003</v>
      </c>
      <c r="F108" s="421"/>
      <c r="G108" s="291">
        <f>SUBTOTAL(109,E108:F108)</f>
        <v>33048.660000000003</v>
      </c>
    </row>
    <row r="109" spans="1:7" x14ac:dyDescent="0.2">
      <c r="A109" s="292">
        <f>A108+1</f>
        <v>44</v>
      </c>
      <c r="B109" s="432">
        <v>4041</v>
      </c>
      <c r="C109" s="433" t="s">
        <v>373</v>
      </c>
      <c r="D109" s="294" t="str">
        <f t="shared" si="2"/>
        <v>FTE Aug 15</v>
      </c>
      <c r="E109" s="295">
        <f>'4041'!I$125</f>
        <v>21033.639999999996</v>
      </c>
      <c r="F109" s="422"/>
      <c r="G109" s="295">
        <f>SUBTOTAL(109,E109:F110)</f>
        <v>21058.639999999996</v>
      </c>
    </row>
    <row r="110" spans="1:7" ht="12.75" customHeight="1" x14ac:dyDescent="0.2">
      <c r="A110" s="292"/>
      <c r="B110" s="293"/>
      <c r="C110" s="316"/>
      <c r="D110" s="359" t="s">
        <v>399</v>
      </c>
      <c r="E110" s="295"/>
      <c r="F110" s="422">
        <v>25</v>
      </c>
      <c r="G110" s="295"/>
    </row>
    <row r="111" spans="1:7" x14ac:dyDescent="0.2">
      <c r="A111" s="288">
        <f>A109+1</f>
        <v>45</v>
      </c>
      <c r="B111" s="430">
        <v>4050</v>
      </c>
      <c r="C111" s="431" t="s">
        <v>362</v>
      </c>
      <c r="D111" s="290" t="str">
        <f t="shared" si="2"/>
        <v>FTE Aug 15</v>
      </c>
      <c r="E111" s="291">
        <f>'4050'!I$125</f>
        <v>256878.74</v>
      </c>
      <c r="F111" s="421"/>
      <c r="G111" s="291">
        <f>SUBTOTAL(109,E111:F112)</f>
        <v>257139.74</v>
      </c>
    </row>
    <row r="112" spans="1:7" x14ac:dyDescent="0.2">
      <c r="A112" s="288"/>
      <c r="B112" s="289"/>
      <c r="C112" s="315"/>
      <c r="D112" s="358" t="s">
        <v>399</v>
      </c>
      <c r="E112" s="291"/>
      <c r="F112" s="421">
        <v>261</v>
      </c>
      <c r="G112" s="291"/>
    </row>
    <row r="113" spans="1:8" x14ac:dyDescent="0.2">
      <c r="A113" s="292">
        <f>A111+1</f>
        <v>46</v>
      </c>
      <c r="B113" s="297">
        <v>4051</v>
      </c>
      <c r="C113" s="317" t="s">
        <v>360</v>
      </c>
      <c r="D113" s="294" t="str">
        <f t="shared" si="2"/>
        <v>FTE Aug 15</v>
      </c>
      <c r="E113" s="295">
        <f>'4051'!I$125</f>
        <v>298139.46000000002</v>
      </c>
      <c r="F113" s="422"/>
      <c r="G113" s="295">
        <f>SUBTOTAL(109,E113:F114)</f>
        <v>298439.46000000002</v>
      </c>
    </row>
    <row r="114" spans="1:8" ht="12.75" customHeight="1" x14ac:dyDescent="0.2">
      <c r="A114" s="292"/>
      <c r="B114" s="293"/>
      <c r="C114" s="316"/>
      <c r="D114" s="359" t="s">
        <v>399</v>
      </c>
      <c r="E114" s="295"/>
      <c r="F114" s="422">
        <v>300</v>
      </c>
      <c r="G114" s="295"/>
    </row>
    <row r="115" spans="1:8" x14ac:dyDescent="0.2">
      <c r="A115" s="288">
        <f>A113+1</f>
        <v>47</v>
      </c>
      <c r="B115" s="430">
        <v>4061</v>
      </c>
      <c r="C115" s="431" t="s">
        <v>338</v>
      </c>
      <c r="D115" s="290" t="str">
        <f t="shared" si="2"/>
        <v>FTE Aug 15</v>
      </c>
      <c r="E115" s="291">
        <f>'4061'!I$125</f>
        <v>81982.039999999994</v>
      </c>
      <c r="F115" s="421"/>
      <c r="G115" s="291">
        <f>SUBTOTAL(109,E115:F116)</f>
        <v>82074.039999999994</v>
      </c>
    </row>
    <row r="116" spans="1:8" x14ac:dyDescent="0.2">
      <c r="A116" s="288"/>
      <c r="B116" s="289"/>
      <c r="C116" s="315"/>
      <c r="D116" s="358" t="s">
        <v>399</v>
      </c>
      <c r="E116" s="291"/>
      <c r="F116" s="421">
        <v>92</v>
      </c>
      <c r="G116" s="291"/>
    </row>
    <row r="117" spans="1:8" x14ac:dyDescent="0.2">
      <c r="A117" s="292">
        <f>A115+1</f>
        <v>48</v>
      </c>
      <c r="B117" s="297">
        <v>4072</v>
      </c>
      <c r="C117" s="317" t="s">
        <v>324</v>
      </c>
      <c r="D117" s="294" t="str">
        <f t="shared" si="2"/>
        <v>FTE Aug 15</v>
      </c>
      <c r="E117" s="295">
        <f>'4072'!I$125</f>
        <v>350310.41</v>
      </c>
      <c r="F117" s="422"/>
      <c r="G117" s="295">
        <f>SUBTOTAL(109,E117:F118)</f>
        <v>350680.41</v>
      </c>
    </row>
    <row r="118" spans="1:8" ht="12.75" customHeight="1" x14ac:dyDescent="0.2">
      <c r="A118" s="292"/>
      <c r="B118" s="293"/>
      <c r="C118" s="316"/>
      <c r="D118" s="359" t="s">
        <v>399</v>
      </c>
      <c r="E118" s="295"/>
      <c r="F118" s="422">
        <v>370</v>
      </c>
      <c r="G118" s="295"/>
    </row>
    <row r="119" spans="1:8" x14ac:dyDescent="0.2">
      <c r="A119" s="288">
        <f>A117+1</f>
        <v>49</v>
      </c>
      <c r="B119" s="430">
        <v>4081</v>
      </c>
      <c r="C119" s="436" t="s">
        <v>404</v>
      </c>
      <c r="D119" s="290" t="str">
        <f t="shared" si="2"/>
        <v>FTE Aug 15</v>
      </c>
      <c r="E119" s="291">
        <f>'4081'!I$125</f>
        <v>166919.67000000001</v>
      </c>
      <c r="F119" s="421"/>
      <c r="G119" s="291">
        <f>SUBTOTAL(109,E119:F120)</f>
        <v>166919.67000000001</v>
      </c>
    </row>
    <row r="120" spans="1:8" x14ac:dyDescent="0.2">
      <c r="A120" s="298"/>
      <c r="B120" s="282"/>
      <c r="C120" s="282"/>
      <c r="D120" s="282"/>
      <c r="E120" s="282"/>
      <c r="F120" s="423"/>
      <c r="G120" s="282"/>
    </row>
    <row r="121" spans="1:8" ht="13.5" thickBot="1" x14ac:dyDescent="0.25">
      <c r="A121" s="283"/>
      <c r="B121" s="284"/>
      <c r="C121" s="314"/>
      <c r="D121" s="282" t="s">
        <v>304</v>
      </c>
      <c r="E121" s="299">
        <f>SUM(E5:E120)</f>
        <v>11537529.830000004</v>
      </c>
      <c r="F121" s="299">
        <f>ROUND(SUM(F5:F120),2)</f>
        <v>37524.699999999997</v>
      </c>
      <c r="G121" s="299">
        <f>ROUND(SUM(G5:G120),2)</f>
        <v>11575054.529999999</v>
      </c>
      <c r="H121" s="424">
        <f>ROUND(G121-E121-F121,2)</f>
        <v>0</v>
      </c>
    </row>
    <row r="122" spans="1:8" ht="13.5" thickTop="1" x14ac:dyDescent="0.2">
      <c r="A122" s="283"/>
      <c r="B122" s="284"/>
      <c r="C122" s="314"/>
      <c r="D122" s="282"/>
      <c r="E122" s="282"/>
    </row>
    <row r="123" spans="1:8" x14ac:dyDescent="0.2">
      <c r="A123" s="434" t="s">
        <v>401</v>
      </c>
      <c r="B123" s="284"/>
      <c r="C123" s="314"/>
      <c r="D123" s="282"/>
      <c r="E123" s="296">
        <f>Consolidated!I125</f>
        <v>11580012.040000003</v>
      </c>
    </row>
    <row r="124" spans="1:8" x14ac:dyDescent="0.2">
      <c r="A124" s="283"/>
      <c r="B124" s="314" t="s">
        <v>402</v>
      </c>
      <c r="C124" s="314"/>
      <c r="D124" s="282"/>
      <c r="E124" s="296">
        <f>E123-E121</f>
        <v>42482.209999999031</v>
      </c>
    </row>
    <row r="126" spans="1:8" x14ac:dyDescent="0.2">
      <c r="D126" s="279" t="s">
        <v>399</v>
      </c>
      <c r="F126" s="418">
        <f t="shared" ref="F126:F131" si="3">SUM(SUMIF(D$5:D$120,D126,F$5:F$120))</f>
        <v>10959</v>
      </c>
      <c r="H126" s="424"/>
    </row>
    <row r="127" spans="1:8" x14ac:dyDescent="0.2">
      <c r="D127" s="279" t="s">
        <v>380</v>
      </c>
      <c r="F127" s="418">
        <f t="shared" si="3"/>
        <v>48883.33</v>
      </c>
      <c r="H127" s="424"/>
    </row>
    <row r="128" spans="1:8" x14ac:dyDescent="0.2">
      <c r="D128" s="279" t="s">
        <v>381</v>
      </c>
      <c r="F128" s="418">
        <f t="shared" si="3"/>
        <v>-14546.25</v>
      </c>
      <c r="H128" s="424"/>
    </row>
    <row r="129" spans="4:8" x14ac:dyDescent="0.2">
      <c r="D129" s="279" t="s">
        <v>382</v>
      </c>
      <c r="F129" s="418">
        <f t="shared" si="3"/>
        <v>-889.3</v>
      </c>
      <c r="H129" s="424"/>
    </row>
    <row r="130" spans="4:8" x14ac:dyDescent="0.2">
      <c r="D130" s="279" t="s">
        <v>383</v>
      </c>
      <c r="F130" s="418">
        <f t="shared" si="3"/>
        <v>-488.83000000000004</v>
      </c>
      <c r="H130" s="424"/>
    </row>
    <row r="131" spans="4:8" x14ac:dyDescent="0.2">
      <c r="D131" s="290" t="s">
        <v>384</v>
      </c>
      <c r="F131" s="418">
        <f t="shared" si="3"/>
        <v>-3823.75</v>
      </c>
      <c r="H131" s="424"/>
    </row>
    <row r="132" spans="4:8" x14ac:dyDescent="0.2">
      <c r="D132" s="290" t="s">
        <v>406</v>
      </c>
      <c r="F132" s="425">
        <f>SUM(SUMIF(D$5:D$120,"*WPB*",F$5:F$120))</f>
        <v>-2569.5</v>
      </c>
      <c r="H132" s="424"/>
    </row>
    <row r="133" spans="4:8" ht="13.5" thickBot="1" x14ac:dyDescent="0.25">
      <c r="D133" s="279" t="s">
        <v>407</v>
      </c>
      <c r="F133" s="437">
        <f>SUM(F126:F132)</f>
        <v>37524.699999999997</v>
      </c>
    </row>
    <row r="134" spans="4:8" ht="13.5" thickTop="1" x14ac:dyDescent="0.2">
      <c r="F134" s="418">
        <f>F121-F133</f>
        <v>0</v>
      </c>
    </row>
  </sheetData>
  <sheetProtection password="CDD2" sheet="1" objects="1" scenarios="1"/>
  <mergeCells count="1">
    <mergeCell ref="F3:G3"/>
  </mergeCells>
  <conditionalFormatting sqref="A120 A17:A25 A27 A29 A31 A35 A39 A43 A47:A48 A53:A56 A60 A64 A70 A74 A78 A82 A86 A90 A94 A98 A102 A106 A113 A117 A33 A37 A41 A45 A50:A51 A58 A62 A66:A68 A72 A76 A80 A84 A88 A92 A96 A100 A104 A108:A109 A111 A115 A5:A15">
    <cfRule type="cellIs" dxfId="25" priority="25" operator="equal">
      <formula>0</formula>
    </cfRule>
  </conditionalFormatting>
  <conditionalFormatting sqref="E124">
    <cfRule type="cellIs" dxfId="24" priority="22" stopIfTrue="1" operator="notEqual">
      <formula>0</formula>
    </cfRule>
    <cfRule type="cellIs" dxfId="23" priority="23" stopIfTrue="1" operator="equal">
      <formula>0</formula>
    </cfRule>
  </conditionalFormatting>
  <conditionalFormatting sqref="A119">
    <cfRule type="cellIs" dxfId="22" priority="21" operator="equal">
      <formula>0</formula>
    </cfRule>
  </conditionalFormatting>
  <conditionalFormatting sqref="H126">
    <cfRule type="cellIs" dxfId="21" priority="19" stopIfTrue="1" operator="notEqual">
      <formula>0</formula>
    </cfRule>
    <cfRule type="cellIs" dxfId="20" priority="20" stopIfTrue="1" operator="equal">
      <formula>0</formula>
    </cfRule>
  </conditionalFormatting>
  <conditionalFormatting sqref="H128:H131">
    <cfRule type="cellIs" dxfId="19" priority="17" stopIfTrue="1" operator="notEqual">
      <formula>0</formula>
    </cfRule>
    <cfRule type="cellIs" dxfId="18" priority="18" stopIfTrue="1" operator="equal">
      <formula>0</formula>
    </cfRule>
  </conditionalFormatting>
  <conditionalFormatting sqref="H132">
    <cfRule type="cellIs" dxfId="17" priority="15" stopIfTrue="1" operator="notEqual">
      <formula>0</formula>
    </cfRule>
    <cfRule type="cellIs" dxfId="16" priority="16" stopIfTrue="1" operator="equal">
      <formula>0</formula>
    </cfRule>
  </conditionalFormatting>
  <conditionalFormatting sqref="A16">
    <cfRule type="cellIs" dxfId="15" priority="14" operator="equal">
      <formula>0</formula>
    </cfRule>
  </conditionalFormatting>
  <conditionalFormatting sqref="A26">
    <cfRule type="cellIs" dxfId="14" priority="13" operator="equal">
      <formula>0</formula>
    </cfRule>
  </conditionalFormatting>
  <conditionalFormatting sqref="A28">
    <cfRule type="cellIs" dxfId="13" priority="12" operator="equal">
      <formula>0</formula>
    </cfRule>
  </conditionalFormatting>
  <conditionalFormatting sqref="A30">
    <cfRule type="cellIs" dxfId="12" priority="11" operator="equal">
      <formula>0</formula>
    </cfRule>
  </conditionalFormatting>
  <conditionalFormatting sqref="A52 A46 A42 A38 A34">
    <cfRule type="cellIs" dxfId="11" priority="10" operator="equal">
      <formula>0</formula>
    </cfRule>
  </conditionalFormatting>
  <conditionalFormatting sqref="A118 A114 A110 A107 A103 A99 A95">
    <cfRule type="cellIs" dxfId="10" priority="5" operator="equal">
      <formula>0</formula>
    </cfRule>
  </conditionalFormatting>
  <conditionalFormatting sqref="A85 A81 A77 A73 A69 A63 A59">
    <cfRule type="cellIs" dxfId="9" priority="9" operator="equal">
      <formula>0</formula>
    </cfRule>
  </conditionalFormatting>
  <conditionalFormatting sqref="A116 A112 A105 A101 A97 A93 A89">
    <cfRule type="cellIs" dxfId="8" priority="8" operator="equal">
      <formula>0</formula>
    </cfRule>
  </conditionalFormatting>
  <conditionalFormatting sqref="A61 A57 A49 A44 A40 A36 A32">
    <cfRule type="cellIs" dxfId="7" priority="7" operator="equal">
      <formula>0</formula>
    </cfRule>
  </conditionalFormatting>
  <conditionalFormatting sqref="A91 A87 A83 A79 A75 A71 A65">
    <cfRule type="cellIs" dxfId="6" priority="6" operator="equal">
      <formula>0</formula>
    </cfRule>
  </conditionalFormatting>
  <conditionalFormatting sqref="H127">
    <cfRule type="cellIs" dxfId="5" priority="3" stopIfTrue="1" operator="notEqual">
      <formula>0</formula>
    </cfRule>
    <cfRule type="cellIs" dxfId="4" priority="4" stopIfTrue="1" operator="equal">
      <formula>0</formula>
    </cfRule>
  </conditionalFormatting>
  <conditionalFormatting sqref="F134">
    <cfRule type="cellIs" dxfId="3" priority="1" stopIfTrue="1" operator="notEqual">
      <formula>0</formula>
    </cfRule>
    <cfRule type="cellIs" dxfId="2" priority="2" stopIfTrue="1" operator="equal">
      <formula>0</formula>
    </cfRule>
  </conditionalFormatting>
  <pageMargins left="1" right="0.1" top="0.5" bottom="0.5" header="0" footer="0.1"/>
  <pageSetup scale="83" fitToHeight="2" orientation="portrait" r:id="rId1"/>
  <headerFooter>
    <oddFooter>&amp;L&amp;8&amp;Z&amp;F&amp;RPage &amp;P of &amp;N</oddFooter>
  </headerFooter>
  <rowBreaks count="1" manualBreakCount="1">
    <brk id="69" max="16383" man="1"/>
  </rowBreaks>
  <colBreaks count="1" manualBreakCount="1">
    <brk id="7" max="1048575" man="1"/>
  </colBreaks>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0"/>
  <dimension ref="A1:U208"/>
  <sheetViews>
    <sheetView showGridLines="0" zoomScale="90" zoomScaleNormal="90" workbookViewId="0">
      <pane ySplit="1" topLeftCell="A88" activePane="bottomLeft" state="frozen"/>
      <selection activeCell="A111" sqref="A111:C111"/>
      <selection pane="bottomLeft" activeCell="A111" sqref="A111:C111"/>
    </sheetView>
  </sheetViews>
  <sheetFormatPr defaultRowHeight="15.75" x14ac:dyDescent="0.25"/>
  <cols>
    <col min="1" max="1" width="10.28515625" style="91" customWidth="1"/>
    <col min="2" max="2" width="30.28515625" style="4" bestFit="1" customWidth="1"/>
    <col min="3" max="4" width="10.7109375" style="4" customWidth="1"/>
    <col min="5" max="5" width="11.7109375" style="4" customWidth="1"/>
    <col min="6" max="6" width="14" style="4" customWidth="1"/>
    <col min="7" max="7" width="7.42578125" style="4" customWidth="1"/>
    <col min="8" max="8" width="14.5703125" style="4" customWidth="1"/>
    <col min="9" max="9" width="23.7109375" style="4" bestFit="1" customWidth="1"/>
    <col min="10" max="10" width="11" style="4" bestFit="1" customWidth="1"/>
    <col min="11" max="12" width="10.28515625" style="4" bestFit="1" customWidth="1"/>
    <col min="13" max="13" width="9.140625" style="4"/>
    <col min="14" max="14" width="10.28515625" style="91" customWidth="1"/>
    <col min="15" max="15" width="34.28515625" style="4" customWidth="1"/>
    <col min="16" max="16" width="16.42578125" style="4" customWidth="1"/>
    <col min="17" max="17" width="6.7109375" style="4" customWidth="1"/>
    <col min="18" max="18" width="14.5703125" style="4" customWidth="1"/>
    <col min="19" max="19" width="8" style="4" customWidth="1"/>
    <col min="20" max="20" width="15.42578125" style="4" customWidth="1"/>
    <col min="21" max="21" width="21.42578125" style="4" customWidth="1"/>
    <col min="22" max="16384" width="9.140625" style="4"/>
  </cols>
  <sheetData>
    <row r="1" spans="1:21" ht="16.5" thickBot="1" x14ac:dyDescent="0.3">
      <c r="A1" s="107">
        <v>50</v>
      </c>
      <c r="B1" s="554" t="s">
        <v>17</v>
      </c>
      <c r="C1" s="555"/>
      <c r="D1" s="555"/>
      <c r="E1" s="556"/>
      <c r="F1" s="556"/>
      <c r="G1" s="556"/>
      <c r="H1" s="556"/>
      <c r="I1" s="556"/>
      <c r="J1" s="325"/>
      <c r="K1" s="325"/>
      <c r="L1" s="325"/>
      <c r="N1" s="107">
        <f>A1</f>
        <v>50</v>
      </c>
      <c r="O1" s="557" t="s">
        <v>17</v>
      </c>
      <c r="P1" s="558"/>
      <c r="Q1" s="559"/>
      <c r="R1" s="559"/>
      <c r="S1" s="559"/>
      <c r="T1" s="559"/>
      <c r="U1" s="559"/>
    </row>
    <row r="2" spans="1:21" ht="21" x14ac:dyDescent="0.35">
      <c r="A2" s="1" t="s">
        <v>212</v>
      </c>
      <c r="B2" s="2"/>
      <c r="C2" s="2"/>
      <c r="D2" s="2"/>
      <c r="E2" s="2"/>
      <c r="F2" s="2"/>
      <c r="G2" s="2"/>
      <c r="H2" s="2"/>
      <c r="I2" s="2"/>
      <c r="N2" s="560" t="s">
        <v>23</v>
      </c>
      <c r="O2" s="560"/>
      <c r="P2" s="560"/>
      <c r="Q2" s="560"/>
      <c r="R2" s="560"/>
      <c r="S2" s="560"/>
      <c r="T2" s="560"/>
      <c r="U2" s="560"/>
    </row>
    <row r="3" spans="1:21" x14ac:dyDescent="0.25">
      <c r="A3" s="106" t="str">
        <f>'0054'!A3</f>
        <v>Based on the 2015-16 FEFP 2nd Calculation</v>
      </c>
      <c r="N3" s="561" t="str">
        <f>A3</f>
        <v>Based on the 2015-16 FEFP 2nd Calculation</v>
      </c>
      <c r="O3" s="561"/>
      <c r="P3" s="561"/>
      <c r="Q3" s="561"/>
      <c r="R3" s="561"/>
      <c r="S3" s="561"/>
      <c r="T3" s="561"/>
      <c r="U3" s="561"/>
    </row>
    <row r="4" spans="1:21" x14ac:dyDescent="0.25">
      <c r="A4" s="562" t="s">
        <v>0</v>
      </c>
      <c r="B4" s="562"/>
      <c r="C4" s="563" t="s">
        <v>9</v>
      </c>
      <c r="D4" s="563"/>
      <c r="E4" s="563"/>
      <c r="F4" s="5"/>
      <c r="G4" s="5"/>
      <c r="H4" s="5"/>
      <c r="I4" s="5"/>
      <c r="N4" s="549" t="s">
        <v>0</v>
      </c>
      <c r="O4" s="549"/>
      <c r="P4" s="564" t="str">
        <f>C4</f>
        <v>Palm Beach</v>
      </c>
      <c r="Q4" s="564"/>
      <c r="R4" s="6"/>
      <c r="S4" s="6"/>
      <c r="T4" s="6"/>
      <c r="U4" s="6"/>
    </row>
    <row r="5" spans="1:21" ht="12" customHeight="1" thickBot="1" x14ac:dyDescent="0.3">
      <c r="A5" s="371"/>
      <c r="B5" s="371"/>
      <c r="C5" s="353"/>
      <c r="D5" s="353"/>
      <c r="E5" s="353"/>
      <c r="F5" s="354"/>
      <c r="G5" s="354"/>
      <c r="H5" s="354"/>
      <c r="I5" s="354"/>
      <c r="N5" s="111"/>
      <c r="O5" s="111"/>
      <c r="P5" s="7"/>
      <c r="Q5" s="7"/>
      <c r="R5" s="6"/>
      <c r="S5" s="6"/>
      <c r="T5" s="6"/>
      <c r="U5" s="6"/>
    </row>
    <row r="6" spans="1:21" ht="12" customHeight="1" x14ac:dyDescent="0.25">
      <c r="A6" s="368"/>
      <c r="B6" s="368"/>
      <c r="C6" s="365"/>
      <c r="D6" s="365"/>
      <c r="E6" s="365"/>
      <c r="F6" s="5"/>
      <c r="G6" s="5"/>
      <c r="H6" s="5"/>
      <c r="I6" s="5"/>
      <c r="N6" s="366"/>
      <c r="O6" s="366"/>
      <c r="P6" s="367"/>
      <c r="Q6" s="367"/>
      <c r="R6" s="6"/>
      <c r="S6" s="6"/>
      <c r="T6" s="6"/>
      <c r="U6" s="6"/>
    </row>
    <row r="7" spans="1:21" x14ac:dyDescent="0.25">
      <c r="A7" s="548" t="s">
        <v>102</v>
      </c>
      <c r="B7" s="548"/>
      <c r="C7" s="548"/>
      <c r="D7" s="548"/>
      <c r="E7" s="548"/>
      <c r="F7" s="548"/>
      <c r="G7" s="548"/>
      <c r="H7" s="548"/>
      <c r="I7" s="548"/>
      <c r="N7" s="549" t="s">
        <v>102</v>
      </c>
      <c r="O7" s="549"/>
      <c r="P7" s="549"/>
      <c r="Q7" s="549"/>
      <c r="R7" s="549"/>
      <c r="S7" s="549"/>
      <c r="T7" s="549"/>
      <c r="U7" s="549"/>
    </row>
    <row r="8" spans="1:21" x14ac:dyDescent="0.25">
      <c r="A8" s="112"/>
      <c r="B8" s="113" t="s">
        <v>161</v>
      </c>
      <c r="C8" s="321">
        <f>'0054'!C8</f>
        <v>4154.45</v>
      </c>
      <c r="D8" s="115"/>
      <c r="E8" s="116"/>
      <c r="F8" s="112"/>
      <c r="G8" s="113" t="s">
        <v>160</v>
      </c>
      <c r="H8" s="324">
        <f>'0054'!H8</f>
        <v>1.0319</v>
      </c>
      <c r="I8" s="99"/>
      <c r="N8" s="550" t="s">
        <v>10</v>
      </c>
      <c r="O8" s="550"/>
      <c r="P8" s="551">
        <v>4154.45</v>
      </c>
      <c r="Q8" s="551"/>
      <c r="R8" s="552" t="s">
        <v>11</v>
      </c>
      <c r="S8" s="552"/>
      <c r="T8" s="553">
        <f>H8</f>
        <v>1.0319</v>
      </c>
      <c r="U8" s="553"/>
    </row>
    <row r="9" spans="1:21" x14ac:dyDescent="0.25">
      <c r="A9" s="8"/>
      <c r="B9" s="8"/>
      <c r="C9" s="9"/>
      <c r="D9" s="9"/>
      <c r="E9" s="9"/>
      <c r="F9" s="10"/>
      <c r="G9" s="10"/>
      <c r="H9" s="11"/>
      <c r="I9" s="12" t="s">
        <v>78</v>
      </c>
      <c r="N9" s="13"/>
      <c r="O9" s="13"/>
      <c r="P9" s="14"/>
      <c r="Q9" s="14"/>
      <c r="R9" s="15"/>
      <c r="S9" s="15"/>
      <c r="T9" s="16"/>
      <c r="U9" s="17" t="s">
        <v>78</v>
      </c>
    </row>
    <row r="10" spans="1:21" x14ac:dyDescent="0.25">
      <c r="A10" s="8"/>
      <c r="B10" s="8"/>
      <c r="C10" s="117" t="s">
        <v>162</v>
      </c>
      <c r="D10" s="117" t="s">
        <v>163</v>
      </c>
      <c r="E10" s="118" t="s">
        <v>8</v>
      </c>
      <c r="F10" s="543" t="s">
        <v>1</v>
      </c>
      <c r="G10" s="543"/>
      <c r="H10" s="11" t="s">
        <v>77</v>
      </c>
      <c r="I10" s="12" t="s">
        <v>37</v>
      </c>
      <c r="N10" s="13"/>
      <c r="O10" s="13"/>
      <c r="P10" s="14"/>
      <c r="Q10" s="14"/>
      <c r="R10" s="544" t="s">
        <v>1</v>
      </c>
      <c r="S10" s="544"/>
      <c r="T10" s="16" t="s">
        <v>77</v>
      </c>
      <c r="U10" s="17" t="s">
        <v>37</v>
      </c>
    </row>
    <row r="11" spans="1:21" x14ac:dyDescent="0.25">
      <c r="A11" s="524" t="s">
        <v>1</v>
      </c>
      <c r="B11" s="524"/>
      <c r="C11" s="119" t="s">
        <v>2</v>
      </c>
      <c r="D11" s="119" t="s">
        <v>2</v>
      </c>
      <c r="E11" s="119" t="s">
        <v>2</v>
      </c>
      <c r="F11" s="545" t="s">
        <v>80</v>
      </c>
      <c r="G11" s="545"/>
      <c r="H11" s="18" t="s">
        <v>76</v>
      </c>
      <c r="I11" s="19" t="s">
        <v>79</v>
      </c>
      <c r="N11" s="525" t="s">
        <v>1</v>
      </c>
      <c r="O11" s="525"/>
      <c r="P11" s="546" t="s">
        <v>24</v>
      </c>
      <c r="Q11" s="546"/>
      <c r="R11" s="547" t="s">
        <v>80</v>
      </c>
      <c r="S11" s="547"/>
      <c r="T11" s="20" t="s">
        <v>76</v>
      </c>
      <c r="U11" s="21" t="s">
        <v>79</v>
      </c>
    </row>
    <row r="12" spans="1:21" x14ac:dyDescent="0.25">
      <c r="A12" s="536" t="s">
        <v>50</v>
      </c>
      <c r="B12" s="536"/>
      <c r="C12" s="120"/>
      <c r="D12" s="120"/>
      <c r="E12" s="121" t="s">
        <v>51</v>
      </c>
      <c r="F12" s="537" t="s">
        <v>52</v>
      </c>
      <c r="G12" s="537"/>
      <c r="H12" s="22" t="s">
        <v>53</v>
      </c>
      <c r="I12" s="23" t="s">
        <v>54</v>
      </c>
      <c r="N12" s="538" t="s">
        <v>50</v>
      </c>
      <c r="O12" s="538"/>
      <c r="P12" s="539" t="s">
        <v>51</v>
      </c>
      <c r="Q12" s="539"/>
      <c r="R12" s="540" t="s">
        <v>52</v>
      </c>
      <c r="S12" s="540"/>
      <c r="T12" s="24" t="s">
        <v>53</v>
      </c>
      <c r="U12" s="25" t="s">
        <v>54</v>
      </c>
    </row>
    <row r="13" spans="1:21" x14ac:dyDescent="0.25">
      <c r="A13" s="527" t="s">
        <v>29</v>
      </c>
      <c r="B13" s="527"/>
      <c r="C13" s="204">
        <v>125.85</v>
      </c>
      <c r="D13" s="204">
        <v>122.83</v>
      </c>
      <c r="E13" s="276">
        <f>IF(D$29=0,C13*2,C13+D13)</f>
        <v>248.68</v>
      </c>
      <c r="F13" s="541">
        <f>'0054'!F13:G13</f>
        <v>1.115</v>
      </c>
      <c r="G13" s="541"/>
      <c r="H13" s="208">
        <f>ROUND(E13*F13,4)</f>
        <v>277.27820000000003</v>
      </c>
      <c r="I13" s="150">
        <f t="shared" ref="I13:I28" si="0">ROUND(ROUND(H13*$C$8,4)*($H$8),2)</f>
        <v>1188685.25</v>
      </c>
      <c r="N13" s="528" t="s">
        <v>29</v>
      </c>
      <c r="O13" s="528"/>
      <c r="P13" s="530">
        <f t="shared" ref="P13:P28" si="1">IF($H$115=1,E13,0)</f>
        <v>0</v>
      </c>
      <c r="Q13" s="530"/>
      <c r="R13" s="542">
        <v>1</v>
      </c>
      <c r="S13" s="542"/>
      <c r="T13" s="124">
        <f>ROUND(P13*R13,4)</f>
        <v>0</v>
      </c>
      <c r="U13" s="125">
        <f t="shared" ref="U13:U28" si="2">ROUND(ROUND(T13*$C$8,4)*($H$8),0)</f>
        <v>0</v>
      </c>
    </row>
    <row r="14" spans="1:21" x14ac:dyDescent="0.25">
      <c r="A14" s="458" t="s">
        <v>30</v>
      </c>
      <c r="B14" s="458"/>
      <c r="C14" s="206">
        <v>9.83</v>
      </c>
      <c r="D14" s="206">
        <v>10.16</v>
      </c>
      <c r="E14" s="159">
        <f t="shared" ref="E14:E28" si="3">IF(D$29=0,C14*2,C14+D14)</f>
        <v>19.990000000000002</v>
      </c>
      <c r="F14" s="448">
        <f>'0054'!F14:G14</f>
        <v>1.115</v>
      </c>
      <c r="G14" s="448"/>
      <c r="H14" s="105">
        <f t="shared" ref="H14:H28" si="4">ROUND(E14*F14,4)</f>
        <v>22.288900000000002</v>
      </c>
      <c r="I14" s="130">
        <f t="shared" si="0"/>
        <v>95552</v>
      </c>
      <c r="J14" s="85" t="str">
        <f>IF(ROUND(E14,2)=ROUND(SUM(E50:E52),2)," ","CHECK PK-3 LINES BELOW")</f>
        <v xml:space="preserve"> </v>
      </c>
      <c r="N14" s="461" t="s">
        <v>30</v>
      </c>
      <c r="O14" s="461"/>
      <c r="P14" s="530">
        <f t="shared" si="1"/>
        <v>0</v>
      </c>
      <c r="Q14" s="530"/>
      <c r="R14" s="535">
        <v>1</v>
      </c>
      <c r="S14" s="535"/>
      <c r="T14" s="124">
        <f t="shared" ref="T14:T28" si="5">ROUND(P14*R14,4)</f>
        <v>0</v>
      </c>
      <c r="U14" s="125">
        <f t="shared" si="2"/>
        <v>0</v>
      </c>
    </row>
    <row r="15" spans="1:21" x14ac:dyDescent="0.25">
      <c r="A15" s="458" t="s">
        <v>31</v>
      </c>
      <c r="B15" s="458"/>
      <c r="C15" s="206">
        <v>153.75</v>
      </c>
      <c r="D15" s="206">
        <v>150.77000000000001</v>
      </c>
      <c r="E15" s="159">
        <f t="shared" si="3"/>
        <v>304.52</v>
      </c>
      <c r="F15" s="448">
        <f>'0054'!F15:G15</f>
        <v>1</v>
      </c>
      <c r="G15" s="448"/>
      <c r="H15" s="105">
        <f t="shared" si="4"/>
        <v>304.52</v>
      </c>
      <c r="I15" s="130">
        <f t="shared" si="0"/>
        <v>1305470.22</v>
      </c>
      <c r="N15" s="461" t="s">
        <v>31</v>
      </c>
      <c r="O15" s="461"/>
      <c r="P15" s="530">
        <f t="shared" si="1"/>
        <v>0</v>
      </c>
      <c r="Q15" s="530"/>
      <c r="R15" s="535">
        <v>1</v>
      </c>
      <c r="S15" s="535"/>
      <c r="T15" s="124">
        <f t="shared" si="5"/>
        <v>0</v>
      </c>
      <c r="U15" s="125">
        <f t="shared" si="2"/>
        <v>0</v>
      </c>
    </row>
    <row r="16" spans="1:21" x14ac:dyDescent="0.25">
      <c r="A16" s="458" t="s">
        <v>32</v>
      </c>
      <c r="B16" s="458"/>
      <c r="C16" s="206">
        <v>26.44</v>
      </c>
      <c r="D16" s="206">
        <v>28.34</v>
      </c>
      <c r="E16" s="159">
        <f t="shared" si="3"/>
        <v>54.78</v>
      </c>
      <c r="F16" s="448">
        <f>'0054'!F16:G16</f>
        <v>1</v>
      </c>
      <c r="G16" s="448"/>
      <c r="H16" s="105">
        <f t="shared" si="4"/>
        <v>54.78</v>
      </c>
      <c r="I16" s="130">
        <f t="shared" si="0"/>
        <v>234840.6</v>
      </c>
      <c r="J16" s="85" t="str">
        <f>IF(ROUND(E16,2)=ROUND(SUM(E53:E55),2)," ","CHECK 4-8 LINES BELOW")</f>
        <v xml:space="preserve"> </v>
      </c>
      <c r="N16" s="461" t="s">
        <v>32</v>
      </c>
      <c r="O16" s="461"/>
      <c r="P16" s="530">
        <f t="shared" si="1"/>
        <v>0</v>
      </c>
      <c r="Q16" s="530"/>
      <c r="R16" s="535">
        <v>1</v>
      </c>
      <c r="S16" s="535"/>
      <c r="T16" s="124">
        <f t="shared" si="5"/>
        <v>0</v>
      </c>
      <c r="U16" s="125">
        <f t="shared" si="2"/>
        <v>0</v>
      </c>
    </row>
    <row r="17" spans="1:21" x14ac:dyDescent="0.25">
      <c r="A17" s="458" t="s">
        <v>33</v>
      </c>
      <c r="B17" s="458"/>
      <c r="C17" s="206">
        <v>0</v>
      </c>
      <c r="D17" s="206">
        <v>0</v>
      </c>
      <c r="E17" s="159">
        <f t="shared" si="3"/>
        <v>0</v>
      </c>
      <c r="F17" s="448">
        <f>'0054'!F17:G17</f>
        <v>1.0049999999999999</v>
      </c>
      <c r="G17" s="448"/>
      <c r="H17" s="105">
        <f t="shared" si="4"/>
        <v>0</v>
      </c>
      <c r="I17" s="130">
        <f t="shared" si="0"/>
        <v>0</v>
      </c>
      <c r="N17" s="461" t="s">
        <v>33</v>
      </c>
      <c r="O17" s="461"/>
      <c r="P17" s="530">
        <f t="shared" si="1"/>
        <v>0</v>
      </c>
      <c r="Q17" s="530"/>
      <c r="R17" s="535">
        <v>1</v>
      </c>
      <c r="S17" s="535"/>
      <c r="T17" s="124">
        <f t="shared" si="5"/>
        <v>0</v>
      </c>
      <c r="U17" s="125">
        <f t="shared" si="2"/>
        <v>0</v>
      </c>
    </row>
    <row r="18" spans="1:21" x14ac:dyDescent="0.25">
      <c r="A18" s="458" t="s">
        <v>34</v>
      </c>
      <c r="B18" s="458"/>
      <c r="C18" s="206">
        <v>0</v>
      </c>
      <c r="D18" s="206">
        <v>0</v>
      </c>
      <c r="E18" s="159">
        <f t="shared" si="3"/>
        <v>0</v>
      </c>
      <c r="F18" s="448">
        <f>'0054'!F18:G18</f>
        <v>1.0049999999999999</v>
      </c>
      <c r="G18" s="448"/>
      <c r="H18" s="105">
        <f t="shared" si="4"/>
        <v>0</v>
      </c>
      <c r="I18" s="130">
        <f t="shared" si="0"/>
        <v>0</v>
      </c>
      <c r="J18" s="85" t="str">
        <f>IF(ROUND(E18,2)=ROUND(SUM(E56:E58),2)," ","CHECK 4-8 LINES BELOW")</f>
        <v xml:space="preserve"> </v>
      </c>
      <c r="N18" s="461" t="s">
        <v>34</v>
      </c>
      <c r="O18" s="461"/>
      <c r="P18" s="530">
        <f t="shared" si="1"/>
        <v>0</v>
      </c>
      <c r="Q18" s="530"/>
      <c r="R18" s="535">
        <v>1</v>
      </c>
      <c r="S18" s="535"/>
      <c r="T18" s="124">
        <f t="shared" si="5"/>
        <v>0</v>
      </c>
      <c r="U18" s="127">
        <f t="shared" si="2"/>
        <v>0</v>
      </c>
    </row>
    <row r="19" spans="1:21" x14ac:dyDescent="0.25">
      <c r="A19" s="458" t="s">
        <v>146</v>
      </c>
      <c r="B19" s="458"/>
      <c r="C19" s="206">
        <v>0</v>
      </c>
      <c r="D19" s="206">
        <v>0</v>
      </c>
      <c r="E19" s="159">
        <f t="shared" si="3"/>
        <v>0</v>
      </c>
      <c r="F19" s="448">
        <f>'0054'!F19:G19</f>
        <v>3.613</v>
      </c>
      <c r="G19" s="448"/>
      <c r="H19" s="105">
        <f t="shared" si="4"/>
        <v>0</v>
      </c>
      <c r="I19" s="130">
        <f t="shared" si="0"/>
        <v>0</v>
      </c>
      <c r="N19" s="461" t="s">
        <v>146</v>
      </c>
      <c r="O19" s="461"/>
      <c r="P19" s="530">
        <f t="shared" si="1"/>
        <v>0</v>
      </c>
      <c r="Q19" s="530"/>
      <c r="R19" s="535">
        <v>1</v>
      </c>
      <c r="S19" s="535"/>
      <c r="T19" s="124">
        <f t="shared" si="5"/>
        <v>0</v>
      </c>
      <c r="U19" s="125">
        <f t="shared" si="2"/>
        <v>0</v>
      </c>
    </row>
    <row r="20" spans="1:21" x14ac:dyDescent="0.25">
      <c r="A20" s="458" t="s">
        <v>147</v>
      </c>
      <c r="B20" s="458"/>
      <c r="C20" s="206">
        <v>0</v>
      </c>
      <c r="D20" s="206">
        <v>0</v>
      </c>
      <c r="E20" s="159">
        <f t="shared" si="3"/>
        <v>0</v>
      </c>
      <c r="F20" s="448">
        <f>'0054'!F20:G20</f>
        <v>3.613</v>
      </c>
      <c r="G20" s="448"/>
      <c r="H20" s="105">
        <f t="shared" si="4"/>
        <v>0</v>
      </c>
      <c r="I20" s="130">
        <f t="shared" si="0"/>
        <v>0</v>
      </c>
      <c r="N20" s="461" t="s">
        <v>147</v>
      </c>
      <c r="O20" s="461"/>
      <c r="P20" s="530">
        <f t="shared" si="1"/>
        <v>0</v>
      </c>
      <c r="Q20" s="530"/>
      <c r="R20" s="535">
        <v>1</v>
      </c>
      <c r="S20" s="535"/>
      <c r="T20" s="124">
        <f t="shared" si="5"/>
        <v>0</v>
      </c>
      <c r="U20" s="125">
        <f t="shared" si="2"/>
        <v>0</v>
      </c>
    </row>
    <row r="21" spans="1:21" x14ac:dyDescent="0.25">
      <c r="A21" s="458" t="s">
        <v>148</v>
      </c>
      <c r="B21" s="458"/>
      <c r="C21" s="206">
        <v>0</v>
      </c>
      <c r="D21" s="206">
        <v>0</v>
      </c>
      <c r="E21" s="159">
        <f t="shared" si="3"/>
        <v>0</v>
      </c>
      <c r="F21" s="448">
        <f>'0054'!F21:G21</f>
        <v>3.613</v>
      </c>
      <c r="G21" s="448"/>
      <c r="H21" s="105">
        <f t="shared" si="4"/>
        <v>0</v>
      </c>
      <c r="I21" s="130">
        <f t="shared" si="0"/>
        <v>0</v>
      </c>
      <c r="N21" s="461" t="s">
        <v>148</v>
      </c>
      <c r="O21" s="461"/>
      <c r="P21" s="530">
        <f t="shared" si="1"/>
        <v>0</v>
      </c>
      <c r="Q21" s="530"/>
      <c r="R21" s="535">
        <v>1</v>
      </c>
      <c r="S21" s="535"/>
      <c r="T21" s="124">
        <f t="shared" si="5"/>
        <v>0</v>
      </c>
      <c r="U21" s="125">
        <f t="shared" si="2"/>
        <v>0</v>
      </c>
    </row>
    <row r="22" spans="1:21" x14ac:dyDescent="0.25">
      <c r="A22" s="458" t="s">
        <v>149</v>
      </c>
      <c r="B22" s="458"/>
      <c r="C22" s="206">
        <v>0</v>
      </c>
      <c r="D22" s="206">
        <v>0</v>
      </c>
      <c r="E22" s="159">
        <f t="shared" si="3"/>
        <v>0</v>
      </c>
      <c r="F22" s="448">
        <f>'0054'!F22:G22</f>
        <v>5.258</v>
      </c>
      <c r="G22" s="448"/>
      <c r="H22" s="105">
        <f t="shared" si="4"/>
        <v>0</v>
      </c>
      <c r="I22" s="130">
        <f t="shared" si="0"/>
        <v>0</v>
      </c>
      <c r="N22" s="461" t="s">
        <v>149</v>
      </c>
      <c r="O22" s="461"/>
      <c r="P22" s="530">
        <f t="shared" si="1"/>
        <v>0</v>
      </c>
      <c r="Q22" s="530"/>
      <c r="R22" s="535">
        <v>1</v>
      </c>
      <c r="S22" s="535"/>
      <c r="T22" s="124">
        <f t="shared" si="5"/>
        <v>0</v>
      </c>
      <c r="U22" s="125">
        <f t="shared" si="2"/>
        <v>0</v>
      </c>
    </row>
    <row r="23" spans="1:21" x14ac:dyDescent="0.25">
      <c r="A23" s="458" t="s">
        <v>150</v>
      </c>
      <c r="B23" s="458"/>
      <c r="C23" s="206">
        <v>0</v>
      </c>
      <c r="D23" s="206">
        <v>0</v>
      </c>
      <c r="E23" s="159">
        <f t="shared" si="3"/>
        <v>0</v>
      </c>
      <c r="F23" s="448">
        <f>'0054'!F23:G23</f>
        <v>5.258</v>
      </c>
      <c r="G23" s="448"/>
      <c r="H23" s="105">
        <f t="shared" si="4"/>
        <v>0</v>
      </c>
      <c r="I23" s="130">
        <f t="shared" si="0"/>
        <v>0</v>
      </c>
      <c r="N23" s="461" t="s">
        <v>150</v>
      </c>
      <c r="O23" s="461"/>
      <c r="P23" s="530">
        <f t="shared" si="1"/>
        <v>0</v>
      </c>
      <c r="Q23" s="530"/>
      <c r="R23" s="535">
        <v>1</v>
      </c>
      <c r="S23" s="535"/>
      <c r="T23" s="124">
        <f t="shared" si="5"/>
        <v>0</v>
      </c>
      <c r="U23" s="125">
        <f t="shared" si="2"/>
        <v>0</v>
      </c>
    </row>
    <row r="24" spans="1:21" x14ac:dyDescent="0.25">
      <c r="A24" s="458" t="s">
        <v>151</v>
      </c>
      <c r="B24" s="458"/>
      <c r="C24" s="206">
        <v>0</v>
      </c>
      <c r="D24" s="206">
        <v>0</v>
      </c>
      <c r="E24" s="159">
        <f t="shared" si="3"/>
        <v>0</v>
      </c>
      <c r="F24" s="448">
        <f>'0054'!F24:G24</f>
        <v>5.258</v>
      </c>
      <c r="G24" s="448"/>
      <c r="H24" s="105">
        <f t="shared" si="4"/>
        <v>0</v>
      </c>
      <c r="I24" s="130">
        <f t="shared" si="0"/>
        <v>0</v>
      </c>
      <c r="N24" s="461" t="s">
        <v>151</v>
      </c>
      <c r="O24" s="461"/>
      <c r="P24" s="530">
        <f t="shared" si="1"/>
        <v>0</v>
      </c>
      <c r="Q24" s="530"/>
      <c r="R24" s="535">
        <v>1</v>
      </c>
      <c r="S24" s="535"/>
      <c r="T24" s="124">
        <f t="shared" si="5"/>
        <v>0</v>
      </c>
      <c r="U24" s="125">
        <f t="shared" si="2"/>
        <v>0</v>
      </c>
    </row>
    <row r="25" spans="1:21" x14ac:dyDescent="0.25">
      <c r="A25" s="458" t="s">
        <v>152</v>
      </c>
      <c r="B25" s="458"/>
      <c r="C25" s="206">
        <v>2.74</v>
      </c>
      <c r="D25" s="206">
        <v>2.35</v>
      </c>
      <c r="E25" s="159">
        <f t="shared" si="3"/>
        <v>5.09</v>
      </c>
      <c r="F25" s="448">
        <f>'0054'!F25:G25</f>
        <v>1.18</v>
      </c>
      <c r="G25" s="448"/>
      <c r="H25" s="105">
        <f t="shared" si="4"/>
        <v>6.0061999999999998</v>
      </c>
      <c r="I25" s="130">
        <f t="shared" si="0"/>
        <v>25748.44</v>
      </c>
      <c r="N25" s="461" t="s">
        <v>152</v>
      </c>
      <c r="O25" s="461"/>
      <c r="P25" s="530">
        <f t="shared" si="1"/>
        <v>0</v>
      </c>
      <c r="Q25" s="530"/>
      <c r="R25" s="535">
        <v>1</v>
      </c>
      <c r="S25" s="535"/>
      <c r="T25" s="124">
        <f t="shared" si="5"/>
        <v>0</v>
      </c>
      <c r="U25" s="125">
        <f t="shared" si="2"/>
        <v>0</v>
      </c>
    </row>
    <row r="26" spans="1:21" x14ac:dyDescent="0.25">
      <c r="A26" s="458" t="s">
        <v>153</v>
      </c>
      <c r="B26" s="458"/>
      <c r="C26" s="206">
        <v>2.33</v>
      </c>
      <c r="D26" s="206">
        <v>2.2600000000000002</v>
      </c>
      <c r="E26" s="159">
        <f t="shared" si="3"/>
        <v>4.59</v>
      </c>
      <c r="F26" s="448">
        <f>'0054'!F26:G26</f>
        <v>1.18</v>
      </c>
      <c r="G26" s="448"/>
      <c r="H26" s="105">
        <f t="shared" si="4"/>
        <v>5.4161999999999999</v>
      </c>
      <c r="I26" s="130">
        <f t="shared" si="0"/>
        <v>23219.119999999999</v>
      </c>
      <c r="N26" s="461" t="s">
        <v>153</v>
      </c>
      <c r="O26" s="461"/>
      <c r="P26" s="530">
        <f t="shared" si="1"/>
        <v>0</v>
      </c>
      <c r="Q26" s="530"/>
      <c r="R26" s="535">
        <v>1</v>
      </c>
      <c r="S26" s="535"/>
      <c r="T26" s="124">
        <f t="shared" si="5"/>
        <v>0</v>
      </c>
      <c r="U26" s="125">
        <f t="shared" si="2"/>
        <v>0</v>
      </c>
    </row>
    <row r="27" spans="1:21" x14ac:dyDescent="0.25">
      <c r="A27" s="458" t="s">
        <v>154</v>
      </c>
      <c r="B27" s="458"/>
      <c r="C27" s="206">
        <v>0</v>
      </c>
      <c r="D27" s="206">
        <v>0</v>
      </c>
      <c r="E27" s="159">
        <f t="shared" si="3"/>
        <v>0</v>
      </c>
      <c r="F27" s="448">
        <f>'0054'!F27:G27</f>
        <v>1.18</v>
      </c>
      <c r="G27" s="448"/>
      <c r="H27" s="105">
        <f t="shared" si="4"/>
        <v>0</v>
      </c>
      <c r="I27" s="130">
        <f t="shared" si="0"/>
        <v>0</v>
      </c>
      <c r="N27" s="461" t="s">
        <v>154</v>
      </c>
      <c r="O27" s="461"/>
      <c r="P27" s="530">
        <f t="shared" si="1"/>
        <v>0</v>
      </c>
      <c r="Q27" s="530"/>
      <c r="R27" s="535">
        <v>1</v>
      </c>
      <c r="S27" s="535"/>
      <c r="T27" s="124">
        <f t="shared" si="5"/>
        <v>0</v>
      </c>
      <c r="U27" s="125">
        <f t="shared" si="2"/>
        <v>0</v>
      </c>
    </row>
    <row r="28" spans="1:21" x14ac:dyDescent="0.25">
      <c r="A28" s="575" t="s">
        <v>155</v>
      </c>
      <c r="B28" s="575"/>
      <c r="C28" s="147">
        <v>0</v>
      </c>
      <c r="D28" s="147">
        <v>0</v>
      </c>
      <c r="E28" s="220">
        <f t="shared" si="3"/>
        <v>0</v>
      </c>
      <c r="F28" s="529">
        <f>'0054'!F28:G28</f>
        <v>1.0049999999999999</v>
      </c>
      <c r="G28" s="529"/>
      <c r="H28" s="122">
        <f t="shared" si="4"/>
        <v>0</v>
      </c>
      <c r="I28" s="123">
        <f t="shared" si="0"/>
        <v>0</v>
      </c>
      <c r="N28" s="469" t="s">
        <v>155</v>
      </c>
      <c r="O28" s="469"/>
      <c r="P28" s="530">
        <f t="shared" si="1"/>
        <v>0</v>
      </c>
      <c r="Q28" s="530"/>
      <c r="R28" s="531">
        <v>1</v>
      </c>
      <c r="S28" s="531"/>
      <c r="T28" s="124">
        <f t="shared" si="5"/>
        <v>0</v>
      </c>
      <c r="U28" s="125">
        <f t="shared" si="2"/>
        <v>0</v>
      </c>
    </row>
    <row r="29" spans="1:21" x14ac:dyDescent="0.25">
      <c r="A29" s="573" t="s">
        <v>5</v>
      </c>
      <c r="B29" s="573"/>
      <c r="C29" s="123">
        <f>SUM(C13:C28)</f>
        <v>320.94</v>
      </c>
      <c r="D29" s="123">
        <f>SUM(D13:D28)</f>
        <v>316.70999999999998</v>
      </c>
      <c r="E29" s="123">
        <f>SUM(E13:E28)</f>
        <v>637.65000000000009</v>
      </c>
      <c r="F29" s="574"/>
      <c r="G29" s="574"/>
      <c r="H29" s="128">
        <f>SUM(H13:H28)</f>
        <v>670.28949999999998</v>
      </c>
      <c r="I29" s="123">
        <f>SUM(I13:I28)</f>
        <v>2873515.63</v>
      </c>
      <c r="N29" s="533" t="s">
        <v>5</v>
      </c>
      <c r="O29" s="533"/>
      <c r="P29" s="534">
        <f>SUM(P13:P28)</f>
        <v>0</v>
      </c>
      <c r="Q29" s="534"/>
      <c r="R29" s="521"/>
      <c r="S29" s="521"/>
      <c r="T29" s="129">
        <f>SUM(T13:T28)</f>
        <v>0</v>
      </c>
      <c r="U29" s="125">
        <f>SUM(U13:U28)</f>
        <v>0</v>
      </c>
    </row>
    <row r="30" spans="1:21" x14ac:dyDescent="0.25">
      <c r="A30" s="28"/>
      <c r="B30" s="28"/>
      <c r="C30" s="130"/>
      <c r="D30" s="130"/>
      <c r="E30" s="130"/>
      <c r="F30" s="29"/>
      <c r="G30" s="29"/>
      <c r="H30" s="105"/>
      <c r="I30" s="130"/>
      <c r="N30" s="35"/>
      <c r="O30" s="35"/>
      <c r="P30" s="31"/>
      <c r="Q30" s="31"/>
      <c r="R30" s="32"/>
      <c r="S30" s="32"/>
      <c r="T30" s="131"/>
      <c r="U30" s="132"/>
    </row>
    <row r="31" spans="1:21" x14ac:dyDescent="0.25">
      <c r="A31" s="209" t="s">
        <v>126</v>
      </c>
      <c r="B31" s="28"/>
      <c r="C31" s="130"/>
      <c r="D31" s="130"/>
      <c r="E31" s="130"/>
      <c r="F31" s="29"/>
      <c r="G31" s="29"/>
      <c r="H31" s="105"/>
      <c r="I31" s="130"/>
      <c r="N31" s="35"/>
      <c r="O31" s="35"/>
      <c r="P31" s="31"/>
      <c r="Q31" s="31"/>
      <c r="R31" s="32"/>
      <c r="S31" s="32"/>
      <c r="T31" s="131"/>
      <c r="U31" s="132"/>
    </row>
    <row r="32" spans="1:21" hidden="1" x14ac:dyDescent="0.25">
      <c r="A32" s="209"/>
      <c r="B32" s="28"/>
      <c r="C32" s="130"/>
      <c r="D32" s="130"/>
      <c r="E32" s="130"/>
      <c r="F32" s="364"/>
      <c r="G32" s="364"/>
      <c r="H32" s="105"/>
      <c r="I32" s="130"/>
      <c r="N32" s="362"/>
      <c r="O32" s="362"/>
      <c r="P32" s="31"/>
      <c r="Q32" s="31"/>
      <c r="R32" s="363"/>
      <c r="S32" s="363"/>
      <c r="T32" s="131"/>
      <c r="U32" s="132"/>
    </row>
    <row r="33" spans="1:21" hidden="1" x14ac:dyDescent="0.25">
      <c r="A33" s="209"/>
      <c r="B33" s="28"/>
      <c r="C33" s="130"/>
      <c r="D33" s="130"/>
      <c r="E33" s="130"/>
      <c r="F33" s="578" t="s">
        <v>386</v>
      </c>
      <c r="G33" s="578"/>
      <c r="H33" s="578"/>
      <c r="I33" s="130"/>
      <c r="N33" s="362"/>
      <c r="O33" s="362"/>
      <c r="P33" s="31"/>
      <c r="Q33" s="31"/>
      <c r="R33" s="363"/>
      <c r="S33" s="363"/>
      <c r="T33" s="131"/>
      <c r="U33" s="132"/>
    </row>
    <row r="34" spans="1:21" hidden="1" x14ac:dyDescent="0.25">
      <c r="A34" s="4"/>
      <c r="B34" s="136"/>
      <c r="C34" s="136"/>
      <c r="D34" s="136"/>
      <c r="E34" s="136"/>
      <c r="F34" s="578"/>
      <c r="G34" s="578"/>
      <c r="H34" s="578"/>
      <c r="I34" s="26" t="s">
        <v>78</v>
      </c>
      <c r="N34" s="473" t="s">
        <v>35</v>
      </c>
      <c r="O34" s="473"/>
      <c r="P34" s="473"/>
      <c r="Q34" s="473"/>
      <c r="R34" s="473"/>
      <c r="S34" s="473"/>
      <c r="T34" s="473"/>
      <c r="U34" s="27" t="s">
        <v>78</v>
      </c>
    </row>
    <row r="35" spans="1:21" hidden="1" x14ac:dyDescent="0.25">
      <c r="A35" s="28"/>
      <c r="B35" s="28"/>
      <c r="C35" s="117" t="s">
        <v>162</v>
      </c>
      <c r="D35" s="117" t="s">
        <v>163</v>
      </c>
      <c r="E35" s="118" t="s">
        <v>8</v>
      </c>
      <c r="F35" s="578"/>
      <c r="G35" s="578"/>
      <c r="H35" s="578"/>
      <c r="I35" s="26" t="s">
        <v>37</v>
      </c>
      <c r="N35" s="35"/>
      <c r="O35" s="35"/>
      <c r="P35" s="31"/>
      <c r="Q35" s="31"/>
      <c r="R35" s="32"/>
      <c r="S35" s="32"/>
      <c r="T35" s="131"/>
      <c r="U35" s="27" t="s">
        <v>37</v>
      </c>
    </row>
    <row r="36" spans="1:21" hidden="1" x14ac:dyDescent="0.25">
      <c r="A36" s="524" t="s">
        <v>66</v>
      </c>
      <c r="B36" s="524"/>
      <c r="C36" s="119" t="s">
        <v>2</v>
      </c>
      <c r="D36" s="119" t="s">
        <v>2</v>
      </c>
      <c r="E36" s="119" t="s">
        <v>2</v>
      </c>
      <c r="F36" s="579"/>
      <c r="G36" s="579"/>
      <c r="H36" s="579"/>
      <c r="I36" s="33" t="s">
        <v>79</v>
      </c>
      <c r="N36" s="525" t="s">
        <v>66</v>
      </c>
      <c r="O36" s="525"/>
      <c r="P36" s="526" t="s">
        <v>24</v>
      </c>
      <c r="Q36" s="526"/>
      <c r="R36" s="526"/>
      <c r="S36" s="526"/>
      <c r="T36" s="526"/>
      <c r="U36" s="21" t="s">
        <v>79</v>
      </c>
    </row>
    <row r="37" spans="1:21" hidden="1" x14ac:dyDescent="0.25">
      <c r="A37" s="527" t="s">
        <v>59</v>
      </c>
      <c r="B37" s="527"/>
      <c r="C37" s="210">
        <v>0</v>
      </c>
      <c r="D37" s="210">
        <v>0</v>
      </c>
      <c r="E37" s="276">
        <f t="shared" ref="E37:E42" si="6">IF(D$43=0,C37*2,C37+D37)</f>
        <v>0</v>
      </c>
      <c r="F37" s="211"/>
      <c r="G37" s="211"/>
      <c r="H37" s="211"/>
      <c r="I37" s="150">
        <f t="shared" ref="I37:I42" si="7">ROUND(ROUND(E37*$C$8,4)*($H$8),2)</f>
        <v>0</v>
      </c>
      <c r="N37" s="528" t="s">
        <v>59</v>
      </c>
      <c r="O37" s="528"/>
      <c r="P37" s="470">
        <f t="shared" ref="P37:P42" si="8">IF($H$115=1,E37,0)</f>
        <v>0</v>
      </c>
      <c r="Q37" s="470"/>
      <c r="R37" s="470"/>
      <c r="S37" s="470"/>
      <c r="T37" s="470"/>
      <c r="U37" s="127">
        <f t="shared" ref="U37:U42" si="9">ROUND(ROUND(P37*$C$8,4)*($H$8),0)</f>
        <v>0</v>
      </c>
    </row>
    <row r="38" spans="1:21" hidden="1" x14ac:dyDescent="0.25">
      <c r="A38" s="519" t="s">
        <v>60</v>
      </c>
      <c r="B38" s="519"/>
      <c r="C38" s="213">
        <v>0</v>
      </c>
      <c r="D38" s="213">
        <v>0</v>
      </c>
      <c r="E38" s="159">
        <f t="shared" si="6"/>
        <v>0</v>
      </c>
      <c r="F38" s="214"/>
      <c r="G38" s="214"/>
      <c r="H38" s="214"/>
      <c r="I38" s="130">
        <f t="shared" si="7"/>
        <v>0</v>
      </c>
      <c r="N38" s="476" t="s">
        <v>60</v>
      </c>
      <c r="O38" s="476"/>
      <c r="P38" s="470">
        <f t="shared" si="8"/>
        <v>0</v>
      </c>
      <c r="Q38" s="470"/>
      <c r="R38" s="470"/>
      <c r="S38" s="470"/>
      <c r="T38" s="470"/>
      <c r="U38" s="127">
        <f t="shared" si="9"/>
        <v>0</v>
      </c>
    </row>
    <row r="39" spans="1:21" hidden="1" x14ac:dyDescent="0.25">
      <c r="A39" s="522" t="s">
        <v>61</v>
      </c>
      <c r="B39" s="522"/>
      <c r="C39" s="213">
        <v>0</v>
      </c>
      <c r="D39" s="213">
        <v>0</v>
      </c>
      <c r="E39" s="159">
        <f t="shared" si="6"/>
        <v>0</v>
      </c>
      <c r="F39" s="214"/>
      <c r="G39" s="214"/>
      <c r="H39" s="214"/>
      <c r="I39" s="130">
        <f t="shared" si="7"/>
        <v>0</v>
      </c>
      <c r="N39" s="523" t="s">
        <v>61</v>
      </c>
      <c r="O39" s="523"/>
      <c r="P39" s="470">
        <f t="shared" si="8"/>
        <v>0</v>
      </c>
      <c r="Q39" s="470"/>
      <c r="R39" s="470"/>
      <c r="S39" s="470"/>
      <c r="T39" s="470"/>
      <c r="U39" s="127">
        <f t="shared" si="9"/>
        <v>0</v>
      </c>
    </row>
    <row r="40" spans="1:21" hidden="1" x14ac:dyDescent="0.25">
      <c r="A40" s="519" t="s">
        <v>62</v>
      </c>
      <c r="B40" s="519"/>
      <c r="C40" s="213">
        <v>0</v>
      </c>
      <c r="D40" s="213">
        <v>0</v>
      </c>
      <c r="E40" s="159">
        <f t="shared" si="6"/>
        <v>0</v>
      </c>
      <c r="F40" s="214"/>
      <c r="G40" s="214"/>
      <c r="H40" s="214"/>
      <c r="I40" s="130">
        <f t="shared" si="7"/>
        <v>0</v>
      </c>
      <c r="N40" s="476" t="s">
        <v>62</v>
      </c>
      <c r="O40" s="476"/>
      <c r="P40" s="470">
        <f t="shared" si="8"/>
        <v>0</v>
      </c>
      <c r="Q40" s="470"/>
      <c r="R40" s="470"/>
      <c r="S40" s="470"/>
      <c r="T40" s="470"/>
      <c r="U40" s="127">
        <f t="shared" si="9"/>
        <v>0</v>
      </c>
    </row>
    <row r="41" spans="1:21" hidden="1" x14ac:dyDescent="0.25">
      <c r="A41" s="519" t="s">
        <v>63</v>
      </c>
      <c r="B41" s="519"/>
      <c r="C41" s="213">
        <v>0</v>
      </c>
      <c r="D41" s="213">
        <v>0</v>
      </c>
      <c r="E41" s="159">
        <f t="shared" si="6"/>
        <v>0</v>
      </c>
      <c r="F41" s="214"/>
      <c r="G41" s="214"/>
      <c r="H41" s="214"/>
      <c r="I41" s="130">
        <f t="shared" si="7"/>
        <v>0</v>
      </c>
      <c r="N41" s="476" t="s">
        <v>63</v>
      </c>
      <c r="O41" s="476"/>
      <c r="P41" s="470">
        <f t="shared" si="8"/>
        <v>0</v>
      </c>
      <c r="Q41" s="470"/>
      <c r="R41" s="470"/>
      <c r="S41" s="470"/>
      <c r="T41" s="470"/>
      <c r="U41" s="127">
        <f t="shared" si="9"/>
        <v>0</v>
      </c>
    </row>
    <row r="42" spans="1:21" hidden="1" x14ac:dyDescent="0.25">
      <c r="A42" s="519" t="s">
        <v>55</v>
      </c>
      <c r="B42" s="519"/>
      <c r="C42" s="212">
        <v>0</v>
      </c>
      <c r="D42" s="212">
        <v>0</v>
      </c>
      <c r="E42" s="220">
        <f t="shared" si="6"/>
        <v>0</v>
      </c>
      <c r="F42" s="214"/>
      <c r="G42" s="214"/>
      <c r="H42" s="214"/>
      <c r="I42" s="123">
        <f t="shared" si="7"/>
        <v>0</v>
      </c>
      <c r="N42" s="469" t="s">
        <v>55</v>
      </c>
      <c r="O42" s="469"/>
      <c r="P42" s="470">
        <f t="shared" si="8"/>
        <v>0</v>
      </c>
      <c r="Q42" s="470"/>
      <c r="R42" s="470"/>
      <c r="S42" s="470"/>
      <c r="T42" s="470"/>
      <c r="U42" s="127">
        <f t="shared" si="9"/>
        <v>0</v>
      </c>
    </row>
    <row r="43" spans="1:21" hidden="1" x14ac:dyDescent="0.25">
      <c r="A43" s="64"/>
      <c r="B43" s="137" t="s">
        <v>164</v>
      </c>
      <c r="C43" s="126">
        <f>SUM(C37:C42)</f>
        <v>0</v>
      </c>
      <c r="D43" s="126">
        <f>SUM(D37:D42)</f>
        <v>0</v>
      </c>
      <c r="E43" s="126">
        <f>SUM(E37:E42)</f>
        <v>0</v>
      </c>
      <c r="F43" s="34"/>
      <c r="G43" s="138"/>
      <c r="H43" s="139" t="s">
        <v>166</v>
      </c>
      <c r="I43" s="126">
        <f>SUM(I37:I42)</f>
        <v>0</v>
      </c>
      <c r="N43" s="520" t="s">
        <v>57</v>
      </c>
      <c r="O43" s="520"/>
      <c r="P43" s="520"/>
      <c r="Q43" s="520"/>
      <c r="R43" s="36">
        <f>SUM(P37:R42)</f>
        <v>0</v>
      </c>
      <c r="S43" s="521" t="s">
        <v>68</v>
      </c>
      <c r="T43" s="521"/>
      <c r="U43" s="132">
        <f>SUM(U37:U42)</f>
        <v>0</v>
      </c>
    </row>
    <row r="44" spans="1:21" ht="16.5" hidden="1" thickBot="1" x14ac:dyDescent="0.3">
      <c r="A44" s="64"/>
      <c r="B44" s="137"/>
      <c r="C44" s="130"/>
      <c r="D44" s="130"/>
      <c r="E44" s="150"/>
      <c r="F44" s="34"/>
      <c r="G44" s="138"/>
      <c r="H44" s="139"/>
      <c r="I44" s="130"/>
      <c r="N44" s="35"/>
      <c r="O44" s="35"/>
      <c r="P44" s="35"/>
      <c r="Q44" s="35"/>
      <c r="R44" s="36"/>
      <c r="S44" s="32"/>
      <c r="T44" s="32"/>
      <c r="U44" s="132"/>
    </row>
    <row r="45" spans="1:21" ht="16.5" hidden="1" thickBot="1" x14ac:dyDescent="0.3">
      <c r="A45" s="64"/>
      <c r="B45" s="137" t="s">
        <v>165</v>
      </c>
      <c r="C45" s="64"/>
      <c r="D45" s="64"/>
      <c r="E45" s="215">
        <f>H29+E43</f>
        <v>670.28949999999998</v>
      </c>
      <c r="F45" s="37"/>
      <c r="G45" s="138"/>
      <c r="H45" s="139" t="s">
        <v>167</v>
      </c>
      <c r="I45" s="123">
        <f>SUM(I43,I29)</f>
        <v>2873515.63</v>
      </c>
      <c r="N45" s="520" t="s">
        <v>58</v>
      </c>
      <c r="O45" s="520"/>
      <c r="P45" s="520"/>
      <c r="Q45" s="520"/>
      <c r="R45" s="38">
        <f>R43+T29</f>
        <v>0</v>
      </c>
      <c r="S45" s="521" t="s">
        <v>56</v>
      </c>
      <c r="T45" s="521"/>
      <c r="U45" s="140">
        <f>SUM(U43,U29)</f>
        <v>0</v>
      </c>
    </row>
    <row r="46" spans="1:21" x14ac:dyDescent="0.25">
      <c r="A46" s="28"/>
      <c r="B46" s="28"/>
      <c r="C46" s="28"/>
      <c r="D46" s="28"/>
      <c r="E46" s="28"/>
      <c r="F46" s="37"/>
      <c r="G46" s="141"/>
      <c r="H46" s="141"/>
      <c r="I46" s="130"/>
      <c r="N46" s="35"/>
      <c r="O46" s="35"/>
      <c r="P46" s="35"/>
      <c r="Q46" s="35"/>
      <c r="R46" s="38"/>
      <c r="S46" s="32"/>
      <c r="T46" s="32"/>
      <c r="U46" s="132"/>
    </row>
    <row r="47" spans="1:21" x14ac:dyDescent="0.25">
      <c r="A47" s="28"/>
      <c r="B47" s="28"/>
      <c r="C47" s="28"/>
      <c r="D47" s="28"/>
      <c r="E47" s="28"/>
      <c r="F47" s="37"/>
      <c r="G47" s="141"/>
      <c r="H47" s="141"/>
      <c r="I47" s="130"/>
      <c r="N47" s="35"/>
      <c r="O47" s="35"/>
      <c r="P47" s="35"/>
      <c r="Q47" s="35"/>
      <c r="R47" s="38"/>
      <c r="S47" s="32"/>
      <c r="T47" s="32"/>
      <c r="U47" s="132"/>
    </row>
    <row r="48" spans="1:21" x14ac:dyDescent="0.25">
      <c r="A48" s="28"/>
      <c r="B48" s="28"/>
      <c r="C48" s="117" t="s">
        <v>162</v>
      </c>
      <c r="D48" s="117" t="s">
        <v>163</v>
      </c>
      <c r="E48" s="118" t="s">
        <v>8</v>
      </c>
      <c r="F48" s="142" t="s">
        <v>168</v>
      </c>
      <c r="G48" s="143" t="s">
        <v>170</v>
      </c>
      <c r="H48" s="144" t="s">
        <v>171</v>
      </c>
      <c r="I48" s="130"/>
      <c r="N48" s="35"/>
      <c r="O48" s="35"/>
      <c r="P48" s="35"/>
      <c r="Q48" s="35"/>
      <c r="R48" s="38"/>
      <c r="S48" s="32"/>
      <c r="T48" s="32"/>
      <c r="U48" s="132"/>
    </row>
    <row r="49" spans="1:21" x14ac:dyDescent="0.25">
      <c r="A49" s="39" t="s">
        <v>103</v>
      </c>
      <c r="B49" s="39"/>
      <c r="C49" s="119" t="s">
        <v>2</v>
      </c>
      <c r="D49" s="119" t="s">
        <v>2</v>
      </c>
      <c r="E49" s="119" t="s">
        <v>2</v>
      </c>
      <c r="F49" s="121" t="s">
        <v>169</v>
      </c>
      <c r="G49" s="77" t="s">
        <v>169</v>
      </c>
      <c r="H49" s="145" t="s">
        <v>172</v>
      </c>
      <c r="I49" s="39"/>
      <c r="N49" s="469" t="s">
        <v>103</v>
      </c>
      <c r="O49" s="469"/>
      <c r="P49" s="514" t="s">
        <v>2</v>
      </c>
      <c r="Q49" s="514"/>
      <c r="R49" s="40" t="s">
        <v>25</v>
      </c>
      <c r="S49" s="78" t="s">
        <v>26</v>
      </c>
      <c r="T49" s="146" t="s">
        <v>27</v>
      </c>
      <c r="U49" s="40"/>
    </row>
    <row r="50" spans="1:21" x14ac:dyDescent="0.25">
      <c r="A50" s="515" t="s">
        <v>127</v>
      </c>
      <c r="B50" s="515"/>
      <c r="C50" s="206">
        <v>8.83</v>
      </c>
      <c r="D50" s="206">
        <v>9.11</v>
      </c>
      <c r="E50" s="159">
        <f>IF(D$59=0,C50*2,C50+D50)</f>
        <v>17.939999999999998</v>
      </c>
      <c r="F50" s="41" t="s">
        <v>21</v>
      </c>
      <c r="G50" s="54">
        <v>251</v>
      </c>
      <c r="H50" s="328">
        <f>'0054'!H50</f>
        <v>1047</v>
      </c>
      <c r="I50" s="130">
        <f>ROUND(E50*H50,2)</f>
        <v>18783.18</v>
      </c>
      <c r="N50" s="517" t="s">
        <v>28</v>
      </c>
      <c r="O50" s="517"/>
      <c r="P50" s="518"/>
      <c r="Q50" s="518"/>
      <c r="R50" s="43" t="s">
        <v>21</v>
      </c>
      <c r="S50" s="44">
        <v>251</v>
      </c>
      <c r="T50" s="148">
        <f>H50</f>
        <v>1047</v>
      </c>
      <c r="U50" s="149">
        <f>ROUND(P50*T50,0)</f>
        <v>0</v>
      </c>
    </row>
    <row r="51" spans="1:21" x14ac:dyDescent="0.25">
      <c r="A51" s="516"/>
      <c r="B51" s="516"/>
      <c r="C51" s="206">
        <v>1</v>
      </c>
      <c r="D51" s="206">
        <v>1.05</v>
      </c>
      <c r="E51" s="159">
        <f t="shared" ref="E51:E58" si="10">IF(D$59=0,C51*2,C51+D51)</f>
        <v>2.0499999999999998</v>
      </c>
      <c r="F51" s="54" t="s">
        <v>21</v>
      </c>
      <c r="G51" s="54">
        <v>252</v>
      </c>
      <c r="H51" s="328">
        <f>'0054'!H51</f>
        <v>3380</v>
      </c>
      <c r="I51" s="130">
        <f t="shared" ref="I51:I58" si="11">ROUND(E51*H51,2)</f>
        <v>6929</v>
      </c>
      <c r="N51" s="517"/>
      <c r="O51" s="517"/>
      <c r="P51" s="511"/>
      <c r="Q51" s="511"/>
      <c r="R51" s="44" t="s">
        <v>21</v>
      </c>
      <c r="S51" s="44">
        <v>252</v>
      </c>
      <c r="T51" s="148">
        <f t="shared" ref="T51:T58" si="12">H51</f>
        <v>3380</v>
      </c>
      <c r="U51" s="149">
        <f t="shared" ref="U51:U58" si="13">ROUND(P51*T51,0)</f>
        <v>0</v>
      </c>
    </row>
    <row r="52" spans="1:21" x14ac:dyDescent="0.25">
      <c r="A52" s="516"/>
      <c r="B52" s="516"/>
      <c r="C52" s="206">
        <v>0</v>
      </c>
      <c r="D52" s="206">
        <v>0</v>
      </c>
      <c r="E52" s="159">
        <f t="shared" si="10"/>
        <v>0</v>
      </c>
      <c r="F52" s="54" t="s">
        <v>21</v>
      </c>
      <c r="G52" s="54">
        <v>253</v>
      </c>
      <c r="H52" s="328">
        <f>'0054'!H52</f>
        <v>6896</v>
      </c>
      <c r="I52" s="130">
        <f t="shared" si="11"/>
        <v>0</v>
      </c>
      <c r="N52" s="517"/>
      <c r="O52" s="517"/>
      <c r="P52" s="511"/>
      <c r="Q52" s="511"/>
      <c r="R52" s="44" t="s">
        <v>21</v>
      </c>
      <c r="S52" s="44">
        <v>253</v>
      </c>
      <c r="T52" s="148">
        <f t="shared" si="12"/>
        <v>6896</v>
      </c>
      <c r="U52" s="149">
        <f t="shared" si="13"/>
        <v>0</v>
      </c>
    </row>
    <row r="53" spans="1:21" x14ac:dyDescent="0.25">
      <c r="A53" s="516"/>
      <c r="B53" s="516"/>
      <c r="C53" s="206">
        <v>24.94</v>
      </c>
      <c r="D53" s="206">
        <v>26.84</v>
      </c>
      <c r="E53" s="159">
        <f t="shared" si="10"/>
        <v>51.78</v>
      </c>
      <c r="F53" s="153" t="s">
        <v>14</v>
      </c>
      <c r="G53" s="54">
        <v>251</v>
      </c>
      <c r="H53" s="328">
        <f>'0054'!H53</f>
        <v>1173</v>
      </c>
      <c r="I53" s="130">
        <f t="shared" si="11"/>
        <v>60737.94</v>
      </c>
      <c r="N53" s="517"/>
      <c r="O53" s="517"/>
      <c r="P53" s="511"/>
      <c r="Q53" s="511"/>
      <c r="R53" s="46" t="s">
        <v>14</v>
      </c>
      <c r="S53" s="44">
        <v>251</v>
      </c>
      <c r="T53" s="148">
        <f t="shared" si="12"/>
        <v>1173</v>
      </c>
      <c r="U53" s="149">
        <f t="shared" si="13"/>
        <v>0</v>
      </c>
    </row>
    <row r="54" spans="1:21" x14ac:dyDescent="0.25">
      <c r="A54" s="516"/>
      <c r="B54" s="516"/>
      <c r="C54" s="206">
        <v>1.5</v>
      </c>
      <c r="D54" s="206">
        <v>1.5</v>
      </c>
      <c r="E54" s="159">
        <f t="shared" si="10"/>
        <v>3</v>
      </c>
      <c r="F54" s="153" t="s">
        <v>14</v>
      </c>
      <c r="G54" s="54">
        <v>252</v>
      </c>
      <c r="H54" s="328">
        <f>'0054'!H54</f>
        <v>3506</v>
      </c>
      <c r="I54" s="130">
        <f t="shared" si="11"/>
        <v>10518</v>
      </c>
      <c r="N54" s="517"/>
      <c r="O54" s="517"/>
      <c r="P54" s="511"/>
      <c r="Q54" s="511"/>
      <c r="R54" s="46" t="s">
        <v>14</v>
      </c>
      <c r="S54" s="44">
        <v>252</v>
      </c>
      <c r="T54" s="148">
        <f t="shared" si="12"/>
        <v>3506</v>
      </c>
      <c r="U54" s="149">
        <f t="shared" si="13"/>
        <v>0</v>
      </c>
    </row>
    <row r="55" spans="1:21" x14ac:dyDescent="0.25">
      <c r="A55" s="516"/>
      <c r="B55" s="516"/>
      <c r="C55" s="206">
        <v>0</v>
      </c>
      <c r="D55" s="206">
        <v>0</v>
      </c>
      <c r="E55" s="159">
        <f t="shared" si="10"/>
        <v>0</v>
      </c>
      <c r="F55" s="153" t="s">
        <v>14</v>
      </c>
      <c r="G55" s="54">
        <v>253</v>
      </c>
      <c r="H55" s="328">
        <f>'0054'!H55</f>
        <v>7023</v>
      </c>
      <c r="I55" s="130">
        <f t="shared" si="11"/>
        <v>0</v>
      </c>
      <c r="N55" s="517"/>
      <c r="O55" s="517"/>
      <c r="P55" s="511"/>
      <c r="Q55" s="511"/>
      <c r="R55" s="46" t="s">
        <v>14</v>
      </c>
      <c r="S55" s="44">
        <v>253</v>
      </c>
      <c r="T55" s="148">
        <f t="shared" si="12"/>
        <v>7023</v>
      </c>
      <c r="U55" s="149">
        <f t="shared" si="13"/>
        <v>0</v>
      </c>
    </row>
    <row r="56" spans="1:21" x14ac:dyDescent="0.25">
      <c r="A56" s="516"/>
      <c r="B56" s="516"/>
      <c r="C56" s="206">
        <v>0</v>
      </c>
      <c r="D56" s="206">
        <v>0</v>
      </c>
      <c r="E56" s="159">
        <f t="shared" si="10"/>
        <v>0</v>
      </c>
      <c r="F56" s="153" t="s">
        <v>15</v>
      </c>
      <c r="G56" s="54">
        <v>251</v>
      </c>
      <c r="H56" s="328">
        <f>'0054'!H56</f>
        <v>835</v>
      </c>
      <c r="I56" s="130">
        <f t="shared" si="11"/>
        <v>0</v>
      </c>
      <c r="N56" s="517"/>
      <c r="O56" s="517"/>
      <c r="P56" s="511"/>
      <c r="Q56" s="511"/>
      <c r="R56" s="46" t="s">
        <v>15</v>
      </c>
      <c r="S56" s="44">
        <v>251</v>
      </c>
      <c r="T56" s="148">
        <f t="shared" si="12"/>
        <v>835</v>
      </c>
      <c r="U56" s="149">
        <f t="shared" si="13"/>
        <v>0</v>
      </c>
    </row>
    <row r="57" spans="1:21" x14ac:dyDescent="0.25">
      <c r="A57" s="516"/>
      <c r="B57" s="516"/>
      <c r="C57" s="206">
        <v>0</v>
      </c>
      <c r="D57" s="206">
        <v>0</v>
      </c>
      <c r="E57" s="159">
        <f t="shared" si="10"/>
        <v>0</v>
      </c>
      <c r="F57" s="153" t="s">
        <v>15</v>
      </c>
      <c r="G57" s="54">
        <v>252</v>
      </c>
      <c r="H57" s="328">
        <f>'0054'!H57</f>
        <v>3168</v>
      </c>
      <c r="I57" s="130">
        <f t="shared" si="11"/>
        <v>0</v>
      </c>
      <c r="N57" s="517"/>
      <c r="O57" s="517"/>
      <c r="P57" s="511"/>
      <c r="Q57" s="511"/>
      <c r="R57" s="46" t="s">
        <v>15</v>
      </c>
      <c r="S57" s="44">
        <v>252</v>
      </c>
      <c r="T57" s="148">
        <f t="shared" si="12"/>
        <v>3168</v>
      </c>
      <c r="U57" s="149">
        <f t="shared" si="13"/>
        <v>0</v>
      </c>
    </row>
    <row r="58" spans="1:21" ht="16.5" thickBot="1" x14ac:dyDescent="0.3">
      <c r="A58" s="516"/>
      <c r="B58" s="516"/>
      <c r="C58" s="206">
        <v>0</v>
      </c>
      <c r="D58" s="206">
        <v>0</v>
      </c>
      <c r="E58" s="159">
        <f t="shared" si="10"/>
        <v>0</v>
      </c>
      <c r="F58" s="153" t="s">
        <v>15</v>
      </c>
      <c r="G58" s="54">
        <v>253</v>
      </c>
      <c r="H58" s="328">
        <f>'0054'!H58</f>
        <v>6685</v>
      </c>
      <c r="I58" s="130">
        <f t="shared" si="11"/>
        <v>0</v>
      </c>
      <c r="N58" s="517"/>
      <c r="O58" s="517"/>
      <c r="P58" s="512"/>
      <c r="Q58" s="512"/>
      <c r="R58" s="46" t="s">
        <v>15</v>
      </c>
      <c r="S58" s="44">
        <v>253</v>
      </c>
      <c r="T58" s="148">
        <f t="shared" si="12"/>
        <v>6685</v>
      </c>
      <c r="U58" s="151">
        <f t="shared" si="13"/>
        <v>0</v>
      </c>
    </row>
    <row r="59" spans="1:21" ht="16.5" thickBot="1" x14ac:dyDescent="0.3">
      <c r="A59" s="465" t="s">
        <v>16</v>
      </c>
      <c r="B59" s="465"/>
      <c r="C59" s="126">
        <f>SUM(C50:C58)</f>
        <v>36.270000000000003</v>
      </c>
      <c r="D59" s="126">
        <f>SUM(D50:D58)</f>
        <v>38.5</v>
      </c>
      <c r="E59" s="126">
        <f>SUM(E50:E58)</f>
        <v>74.77</v>
      </c>
      <c r="F59" s="465" t="s">
        <v>81</v>
      </c>
      <c r="G59" s="465"/>
      <c r="H59" s="465"/>
      <c r="I59" s="126">
        <f>SUM(I50:I58)</f>
        <v>96968.12</v>
      </c>
      <c r="N59" s="464" t="s">
        <v>16</v>
      </c>
      <c r="O59" s="464"/>
      <c r="P59" s="513">
        <f>SUM(P50:P58)</f>
        <v>0</v>
      </c>
      <c r="Q59" s="513"/>
      <c r="R59" s="464" t="s">
        <v>81</v>
      </c>
      <c r="S59" s="464"/>
      <c r="T59" s="464"/>
      <c r="U59" s="140">
        <f>SUM(U50:U58)</f>
        <v>0</v>
      </c>
    </row>
    <row r="60" spans="1:21" x14ac:dyDescent="0.25">
      <c r="A60" s="481"/>
      <c r="B60" s="481"/>
      <c r="C60" s="481"/>
      <c r="D60" s="481"/>
      <c r="E60" s="481"/>
      <c r="F60" s="481"/>
      <c r="G60" s="481"/>
      <c r="H60" s="481"/>
      <c r="I60" s="481"/>
      <c r="N60" s="471"/>
      <c r="O60" s="471"/>
      <c r="P60" s="471"/>
      <c r="Q60" s="471"/>
      <c r="R60" s="471"/>
      <c r="S60" s="471"/>
      <c r="T60" s="471"/>
      <c r="U60" s="471"/>
    </row>
    <row r="61" spans="1:21" x14ac:dyDescent="0.25">
      <c r="A61" s="509" t="s">
        <v>175</v>
      </c>
      <c r="B61" s="458"/>
      <c r="C61" s="458"/>
      <c r="D61" s="458"/>
      <c r="E61" s="458"/>
      <c r="F61" s="458"/>
      <c r="G61" s="458"/>
      <c r="H61" s="458"/>
      <c r="I61" s="458"/>
      <c r="N61" s="461" t="s">
        <v>104</v>
      </c>
      <c r="O61" s="461"/>
      <c r="P61" s="461"/>
      <c r="Q61" s="461"/>
      <c r="R61" s="461"/>
      <c r="S61" s="461"/>
      <c r="T61" s="461"/>
      <c r="U61" s="461"/>
    </row>
    <row r="62" spans="1:21" x14ac:dyDescent="0.25">
      <c r="A62" s="509" t="s">
        <v>177</v>
      </c>
      <c r="B62" s="458"/>
      <c r="C62" s="152">
        <f>E29</f>
        <v>637.65000000000009</v>
      </c>
      <c r="D62" s="576" t="s">
        <v>174</v>
      </c>
      <c r="E62" s="576"/>
      <c r="F62" s="576"/>
      <c r="G62" s="576"/>
      <c r="H62" s="331">
        <f>'0054'!H62</f>
        <v>186422.85</v>
      </c>
      <c r="I62" s="155"/>
      <c r="N62" s="510" t="s">
        <v>173</v>
      </c>
      <c r="O62" s="461"/>
      <c r="P62" s="47">
        <f>P29</f>
        <v>0</v>
      </c>
      <c r="Q62" s="507" t="s">
        <v>83</v>
      </c>
      <c r="R62" s="507"/>
      <c r="S62" s="507"/>
      <c r="T62" s="508">
        <f>H62</f>
        <v>186422.85</v>
      </c>
      <c r="U62" s="508"/>
    </row>
    <row r="63" spans="1:21" x14ac:dyDescent="0.25">
      <c r="B63" s="91"/>
      <c r="G63" s="48" t="s">
        <v>13</v>
      </c>
      <c r="H63" s="156">
        <f>ROUND(C62/H62,6)</f>
        <v>3.4199999999999999E-3</v>
      </c>
      <c r="I63" s="157"/>
      <c r="N63" s="461" t="s">
        <v>19</v>
      </c>
      <c r="O63" s="461"/>
      <c r="P63" s="461"/>
      <c r="Q63" s="461"/>
      <c r="R63" s="461"/>
      <c r="S63" s="461"/>
      <c r="T63" s="505">
        <f>ROUND(P62/T62,6)</f>
        <v>0</v>
      </c>
      <c r="U63" s="505"/>
    </row>
    <row r="64" spans="1:21" x14ac:dyDescent="0.25">
      <c r="A64" s="509" t="s">
        <v>176</v>
      </c>
      <c r="B64" s="458"/>
      <c r="C64" s="458"/>
      <c r="D64" s="458"/>
      <c r="E64" s="458"/>
      <c r="F64" s="458"/>
      <c r="G64" s="458"/>
      <c r="H64" s="458"/>
      <c r="I64" s="458"/>
      <c r="N64" s="461" t="s">
        <v>105</v>
      </c>
      <c r="O64" s="461"/>
      <c r="P64" s="461"/>
      <c r="Q64" s="461"/>
      <c r="R64" s="461"/>
      <c r="S64" s="461"/>
      <c r="T64" s="461"/>
      <c r="U64" s="461"/>
    </row>
    <row r="65" spans="1:21" x14ac:dyDescent="0.25">
      <c r="A65" s="509" t="s">
        <v>178</v>
      </c>
      <c r="B65" s="458"/>
      <c r="C65" s="152">
        <f>E45</f>
        <v>670.28949999999998</v>
      </c>
      <c r="D65" s="576" t="s">
        <v>179</v>
      </c>
      <c r="E65" s="576"/>
      <c r="F65" s="576"/>
      <c r="G65" s="576"/>
      <c r="H65" s="220">
        <f>'0054'!H65</f>
        <v>204954.58</v>
      </c>
      <c r="I65" s="159"/>
      <c r="N65" s="461" t="s">
        <v>85</v>
      </c>
      <c r="O65" s="461"/>
      <c r="P65" s="49">
        <f>R45</f>
        <v>0</v>
      </c>
      <c r="Q65" s="507" t="s">
        <v>84</v>
      </c>
      <c r="R65" s="507"/>
      <c r="S65" s="507"/>
      <c r="T65" s="508">
        <f>H65</f>
        <v>204954.58</v>
      </c>
      <c r="U65" s="508"/>
    </row>
    <row r="66" spans="1:21" s="39" customFormat="1" x14ac:dyDescent="0.25">
      <c r="A66" s="160"/>
      <c r="G66" s="50" t="s">
        <v>13</v>
      </c>
      <c r="H66" s="161">
        <f>ROUND(C65/H65,6)</f>
        <v>3.2699999999999999E-3</v>
      </c>
      <c r="I66" s="161"/>
      <c r="N66" s="469" t="s">
        <v>20</v>
      </c>
      <c r="O66" s="469"/>
      <c r="P66" s="469"/>
      <c r="Q66" s="469"/>
      <c r="R66" s="469"/>
      <c r="S66" s="469"/>
      <c r="T66" s="503">
        <f>ROUND(P65/T65,6)</f>
        <v>0</v>
      </c>
      <c r="U66" s="503"/>
    </row>
    <row r="67" spans="1:21" s="64" customFormat="1" x14ac:dyDescent="0.25">
      <c r="A67" s="136"/>
      <c r="G67" s="48"/>
      <c r="H67" s="162"/>
      <c r="I67" s="162"/>
      <c r="N67" s="163"/>
      <c r="O67" s="163"/>
      <c r="P67" s="163"/>
      <c r="Q67" s="163"/>
      <c r="R67" s="164"/>
      <c r="S67" s="163"/>
      <c r="T67" s="165"/>
      <c r="U67" s="166"/>
    </row>
    <row r="68" spans="1:21" x14ac:dyDescent="0.25">
      <c r="A68" s="458" t="s">
        <v>100</v>
      </c>
      <c r="B68" s="458"/>
      <c r="C68" s="458"/>
      <c r="D68" s="91"/>
      <c r="E68" s="74" t="s">
        <v>3</v>
      </c>
      <c r="F68" s="174">
        <f>'0054'!F68</f>
        <v>35355377</v>
      </c>
      <c r="G68" s="41" t="s">
        <v>6</v>
      </c>
      <c r="H68" s="167">
        <f>H63</f>
        <v>3.4199999999999999E-3</v>
      </c>
      <c r="I68" s="130">
        <f>ROUND(F68*H68,2)</f>
        <v>120915.39</v>
      </c>
      <c r="N68" s="461" t="s">
        <v>100</v>
      </c>
      <c r="O68" s="461"/>
      <c r="P68" s="461"/>
      <c r="Q68" s="52" t="s">
        <v>3</v>
      </c>
      <c r="R68" s="168">
        <f>F68</f>
        <v>35355377</v>
      </c>
      <c r="S68" s="43" t="s">
        <v>6</v>
      </c>
      <c r="T68" s="169">
        <f>T63</f>
        <v>0</v>
      </c>
      <c r="U68" s="125">
        <f>ROUND(R68*T68,0)</f>
        <v>0</v>
      </c>
    </row>
    <row r="69" spans="1:21" x14ac:dyDescent="0.25">
      <c r="A69" s="571" t="s">
        <v>119</v>
      </c>
      <c r="B69" s="458"/>
      <c r="C69" s="458"/>
      <c r="D69" s="91"/>
      <c r="E69" s="74"/>
      <c r="F69" s="174"/>
      <c r="G69" s="41"/>
      <c r="H69" s="167"/>
      <c r="I69" s="130"/>
      <c r="N69" s="461" t="s">
        <v>99</v>
      </c>
      <c r="O69" s="461"/>
      <c r="P69" s="461"/>
      <c r="Q69" s="170"/>
      <c r="R69" s="170"/>
      <c r="S69" s="170"/>
      <c r="T69" s="170"/>
      <c r="U69" s="170"/>
    </row>
    <row r="70" spans="1:21" x14ac:dyDescent="0.25">
      <c r="A70" s="570" t="s">
        <v>180</v>
      </c>
      <c r="B70" s="458"/>
      <c r="C70" s="458"/>
      <c r="D70" s="91"/>
      <c r="E70" s="74" t="s">
        <v>3</v>
      </c>
      <c r="F70" s="174">
        <f>'0054'!F70</f>
        <v>0</v>
      </c>
      <c r="G70" s="41" t="s">
        <v>6</v>
      </c>
      <c r="H70" s="167">
        <f>H63</f>
        <v>3.4199999999999999E-3</v>
      </c>
      <c r="I70" s="130">
        <f>ROUND(F70*H70,2)</f>
        <v>0</v>
      </c>
      <c r="N70" s="53"/>
      <c r="O70" s="53"/>
      <c r="P70" s="53"/>
      <c r="Q70" s="52" t="s">
        <v>3</v>
      </c>
      <c r="R70" s="168">
        <f>F70</f>
        <v>0</v>
      </c>
      <c r="S70" s="43" t="s">
        <v>6</v>
      </c>
      <c r="T70" s="169">
        <f>T63</f>
        <v>0</v>
      </c>
      <c r="U70" s="125">
        <f>ROUND(R70*T70,0)</f>
        <v>0</v>
      </c>
    </row>
    <row r="71" spans="1:21" x14ac:dyDescent="0.25">
      <c r="A71" s="458" t="s">
        <v>98</v>
      </c>
      <c r="B71" s="458"/>
      <c r="C71" s="458"/>
      <c r="D71" s="91"/>
      <c r="E71" s="74" t="s">
        <v>128</v>
      </c>
      <c r="F71" s="174">
        <f>'0054'!F71</f>
        <v>3088857</v>
      </c>
      <c r="G71" s="41" t="s">
        <v>6</v>
      </c>
      <c r="H71" s="167">
        <f>H63</f>
        <v>3.4199999999999999E-3</v>
      </c>
      <c r="I71" s="130">
        <f>ROUND(F71*H71,2)</f>
        <v>10563.89</v>
      </c>
      <c r="N71" s="461" t="s">
        <v>98</v>
      </c>
      <c r="O71" s="461"/>
      <c r="P71" s="461"/>
      <c r="Q71" s="52" t="s">
        <v>86</v>
      </c>
      <c r="R71" s="168">
        <f>F71</f>
        <v>3088857</v>
      </c>
      <c r="S71" s="43" t="s">
        <v>6</v>
      </c>
      <c r="T71" s="169">
        <f>T63</f>
        <v>0</v>
      </c>
      <c r="U71" s="125">
        <f>ROUND(R71*T71,0)</f>
        <v>0</v>
      </c>
    </row>
    <row r="72" spans="1:21" x14ac:dyDescent="0.25">
      <c r="A72" s="458" t="s">
        <v>97</v>
      </c>
      <c r="B72" s="458"/>
      <c r="C72" s="458"/>
      <c r="D72" s="91"/>
      <c r="E72" s="74" t="s">
        <v>3</v>
      </c>
      <c r="F72" s="174">
        <f>'0054'!F72</f>
        <v>4226978</v>
      </c>
      <c r="G72" s="41" t="s">
        <v>6</v>
      </c>
      <c r="H72" s="167">
        <f>H63</f>
        <v>3.4199999999999999E-3</v>
      </c>
      <c r="I72" s="130">
        <f>ROUND(F72*H72,2)</f>
        <v>14456.26</v>
      </c>
      <c r="N72" s="461" t="s">
        <v>97</v>
      </c>
      <c r="O72" s="461"/>
      <c r="P72" s="461"/>
      <c r="Q72" s="52" t="s">
        <v>3</v>
      </c>
      <c r="R72" s="168">
        <f>F72</f>
        <v>4226978</v>
      </c>
      <c r="S72" s="43" t="s">
        <v>6</v>
      </c>
      <c r="T72" s="169">
        <f>T63</f>
        <v>0</v>
      </c>
      <c r="U72" s="125">
        <f>ROUND(R72*T72,0)</f>
        <v>0</v>
      </c>
    </row>
    <row r="73" spans="1:21" x14ac:dyDescent="0.25">
      <c r="A73" s="458" t="s">
        <v>96</v>
      </c>
      <c r="B73" s="458"/>
      <c r="C73" s="458"/>
      <c r="D73" s="91"/>
      <c r="E73" s="74" t="s">
        <v>3</v>
      </c>
      <c r="F73" s="174">
        <f>'0054'!F73</f>
        <v>14485979</v>
      </c>
      <c r="G73" s="41" t="s">
        <v>6</v>
      </c>
      <c r="H73" s="167">
        <f>H63</f>
        <v>3.4199999999999999E-3</v>
      </c>
      <c r="I73" s="130">
        <f>ROUND(F73*H73,2)</f>
        <v>49542.05</v>
      </c>
      <c r="N73" s="461" t="s">
        <v>96</v>
      </c>
      <c r="O73" s="461"/>
      <c r="P73" s="461"/>
      <c r="Q73" s="52" t="s">
        <v>3</v>
      </c>
      <c r="R73" s="171">
        <f>F73</f>
        <v>14485979</v>
      </c>
      <c r="S73" s="43" t="s">
        <v>6</v>
      </c>
      <c r="T73" s="169">
        <f>T63</f>
        <v>0</v>
      </c>
      <c r="U73" s="125">
        <f>ROUND(R73*T73,0)</f>
        <v>0</v>
      </c>
    </row>
    <row r="74" spans="1:21" x14ac:dyDescent="0.25">
      <c r="A74" s="375" t="s">
        <v>129</v>
      </c>
      <c r="D74" s="91"/>
      <c r="E74" s="54" t="s">
        <v>130</v>
      </c>
      <c r="F74" s="496"/>
      <c r="G74" s="496"/>
      <c r="H74" s="496"/>
      <c r="I74" s="130">
        <v>0</v>
      </c>
      <c r="N74" s="461" t="s">
        <v>156</v>
      </c>
      <c r="O74" s="461"/>
      <c r="P74" s="461"/>
      <c r="Q74" s="461"/>
      <c r="R74" s="461"/>
      <c r="S74" s="461"/>
      <c r="T74" s="461"/>
      <c r="U74" s="125">
        <f>IF($H$115=1,I74,0)</f>
        <v>0</v>
      </c>
    </row>
    <row r="75" spans="1:21" x14ac:dyDescent="0.25">
      <c r="A75" s="376" t="s">
        <v>181</v>
      </c>
      <c r="I75" s="130"/>
      <c r="N75" s="461" t="s">
        <v>44</v>
      </c>
      <c r="O75" s="461"/>
      <c r="P75" s="461"/>
      <c r="Q75" s="461"/>
      <c r="R75" s="461"/>
      <c r="S75" s="461"/>
      <c r="T75" s="461"/>
      <c r="U75" s="125">
        <f>IF($H$115=1,I75,0)</f>
        <v>0</v>
      </c>
    </row>
    <row r="76" spans="1:21" x14ac:dyDescent="0.25">
      <c r="A76" s="90" t="s">
        <v>134</v>
      </c>
      <c r="B76" s="91"/>
      <c r="C76" s="91"/>
      <c r="D76" s="91"/>
      <c r="E76" s="91"/>
      <c r="F76" s="91"/>
      <c r="G76" s="91"/>
      <c r="H76" s="91"/>
      <c r="I76" s="172"/>
      <c r="N76" s="173" t="s">
        <v>45</v>
      </c>
      <c r="O76" s="53"/>
      <c r="P76" s="53"/>
      <c r="Q76" s="53"/>
      <c r="R76" s="53"/>
      <c r="S76" s="53"/>
      <c r="T76" s="53"/>
      <c r="U76" s="132"/>
    </row>
    <row r="77" spans="1:21" x14ac:dyDescent="0.25">
      <c r="A77" s="509" t="s">
        <v>182</v>
      </c>
      <c r="B77" s="458"/>
      <c r="C77" s="458"/>
      <c r="D77" s="91"/>
      <c r="E77" s="74" t="s">
        <v>4</v>
      </c>
      <c r="F77" s="174">
        <f>'0054'!F77</f>
        <v>0</v>
      </c>
      <c r="G77" s="41" t="s">
        <v>6</v>
      </c>
      <c r="H77" s="167">
        <f>H66</f>
        <v>3.2699999999999999E-3</v>
      </c>
      <c r="I77" s="130">
        <f>ROUND(F77*H77,2)</f>
        <v>0</v>
      </c>
      <c r="N77" s="461" t="s">
        <v>101</v>
      </c>
      <c r="O77" s="461"/>
      <c r="P77" s="461"/>
      <c r="Q77" s="52" t="s">
        <v>4</v>
      </c>
      <c r="R77" s="171">
        <f>F77</f>
        <v>0</v>
      </c>
      <c r="S77" s="43" t="s">
        <v>6</v>
      </c>
      <c r="T77" s="169">
        <f>T66</f>
        <v>0</v>
      </c>
      <c r="U77" s="125">
        <f>ROUND(R77*T77,0)</f>
        <v>0</v>
      </c>
    </row>
    <row r="78" spans="1:21" x14ac:dyDescent="0.25">
      <c r="A78" s="458" t="s">
        <v>67</v>
      </c>
      <c r="B78" s="458"/>
      <c r="C78" s="458"/>
      <c r="D78" s="91"/>
      <c r="E78" s="74" t="s">
        <v>4</v>
      </c>
      <c r="F78" s="174">
        <f>'0054'!F78</f>
        <v>0</v>
      </c>
      <c r="G78" s="41" t="s">
        <v>6</v>
      </c>
      <c r="H78" s="167">
        <f>H66</f>
        <v>3.2699999999999999E-3</v>
      </c>
      <c r="I78" s="130">
        <f>ROUND(F78*H78,2)</f>
        <v>0</v>
      </c>
      <c r="N78" s="461" t="s">
        <v>67</v>
      </c>
      <c r="O78" s="461"/>
      <c r="P78" s="461"/>
      <c r="Q78" s="52" t="s">
        <v>4</v>
      </c>
      <c r="R78" s="171">
        <f>F78</f>
        <v>0</v>
      </c>
      <c r="S78" s="43" t="s">
        <v>6</v>
      </c>
      <c r="T78" s="169">
        <f>T66</f>
        <v>0</v>
      </c>
      <c r="U78" s="125">
        <f>ROUND(R78*T78,0)</f>
        <v>0</v>
      </c>
    </row>
    <row r="79" spans="1:21" x14ac:dyDescent="0.25">
      <c r="A79" s="458" t="s">
        <v>88</v>
      </c>
      <c r="B79" s="458"/>
      <c r="C79" s="458"/>
      <c r="D79" s="91"/>
      <c r="E79" s="74" t="s">
        <v>4</v>
      </c>
      <c r="F79" s="174">
        <f>'0054'!F79</f>
        <v>118620773</v>
      </c>
      <c r="G79" s="41" t="s">
        <v>6</v>
      </c>
      <c r="H79" s="167">
        <f>H66</f>
        <v>3.2699999999999999E-3</v>
      </c>
      <c r="I79" s="130">
        <f>ROUND(F79*H79,2)</f>
        <v>387889.93</v>
      </c>
      <c r="N79" s="461" t="s">
        <v>88</v>
      </c>
      <c r="O79" s="461"/>
      <c r="P79" s="461"/>
      <c r="Q79" s="52" t="s">
        <v>4</v>
      </c>
      <c r="R79" s="171">
        <f>F79</f>
        <v>118620773</v>
      </c>
      <c r="S79" s="43" t="s">
        <v>6</v>
      </c>
      <c r="T79" s="169">
        <f>T66</f>
        <v>0</v>
      </c>
      <c r="U79" s="125">
        <f>ROUND(R79*T79,0)</f>
        <v>0</v>
      </c>
    </row>
    <row r="80" spans="1:21" x14ac:dyDescent="0.25">
      <c r="A80" s="458" t="s">
        <v>89</v>
      </c>
      <c r="B80" s="458"/>
      <c r="C80" s="458"/>
      <c r="D80" s="91"/>
      <c r="E80" s="74" t="s">
        <v>4</v>
      </c>
      <c r="F80" s="174">
        <f>'0054'!F80</f>
        <v>-391991</v>
      </c>
      <c r="G80" s="41" t="s">
        <v>6</v>
      </c>
      <c r="H80" s="167">
        <f>H66</f>
        <v>3.2699999999999999E-3</v>
      </c>
      <c r="I80" s="130">
        <f>ROUND(F80*H80,2)</f>
        <v>-1281.81</v>
      </c>
      <c r="N80" s="461" t="s">
        <v>89</v>
      </c>
      <c r="O80" s="461"/>
      <c r="P80" s="461"/>
      <c r="Q80" s="52" t="s">
        <v>4</v>
      </c>
      <c r="R80" s="168">
        <f>F80</f>
        <v>-391991</v>
      </c>
      <c r="S80" s="43" t="s">
        <v>6</v>
      </c>
      <c r="T80" s="169">
        <f>T66</f>
        <v>0</v>
      </c>
      <c r="U80" s="125">
        <f>ROUND(R80*T80,0)</f>
        <v>0</v>
      </c>
    </row>
    <row r="81" spans="1:21" x14ac:dyDescent="0.25">
      <c r="A81" s="458" t="s">
        <v>90</v>
      </c>
      <c r="B81" s="458"/>
      <c r="C81" s="458"/>
      <c r="D81" s="91"/>
      <c r="E81" s="74" t="s">
        <v>4</v>
      </c>
      <c r="F81" s="174">
        <f>'0054'!F81</f>
        <v>698197</v>
      </c>
      <c r="G81" s="41" t="s">
        <v>6</v>
      </c>
      <c r="H81" s="167">
        <f>H66</f>
        <v>3.2699999999999999E-3</v>
      </c>
      <c r="I81" s="130">
        <f>ROUND(F81*H81,2)</f>
        <v>2283.1</v>
      </c>
      <c r="N81" s="461" t="s">
        <v>90</v>
      </c>
      <c r="O81" s="461"/>
      <c r="P81" s="461"/>
      <c r="Q81" s="52" t="s">
        <v>4</v>
      </c>
      <c r="R81" s="171">
        <f>F81</f>
        <v>698197</v>
      </c>
      <c r="S81" s="43" t="s">
        <v>6</v>
      </c>
      <c r="T81" s="169">
        <f>T66</f>
        <v>0</v>
      </c>
      <c r="U81" s="125">
        <f>ROUND(R81*T81,0)</f>
        <v>0</v>
      </c>
    </row>
    <row r="82" spans="1:21" x14ac:dyDescent="0.25">
      <c r="B82" s="91"/>
      <c r="C82" s="91"/>
      <c r="D82" s="91"/>
      <c r="E82" s="74"/>
      <c r="F82" s="174"/>
      <c r="G82" s="41"/>
      <c r="H82" s="167"/>
      <c r="I82" s="130"/>
      <c r="N82" s="53"/>
      <c r="O82" s="53"/>
      <c r="P82" s="53"/>
      <c r="Q82" s="52"/>
      <c r="R82" s="175"/>
      <c r="S82" s="43"/>
      <c r="T82" s="169"/>
      <c r="U82" s="132"/>
    </row>
    <row r="83" spans="1:21" x14ac:dyDescent="0.25">
      <c r="A83" s="458" t="s">
        <v>112</v>
      </c>
      <c r="B83" s="458"/>
      <c r="C83" s="458"/>
      <c r="D83" s="458"/>
      <c r="E83" s="458"/>
      <c r="F83" s="458"/>
      <c r="G83" s="458"/>
      <c r="H83" s="458"/>
      <c r="I83" s="458"/>
      <c r="N83" s="461" t="s">
        <v>91</v>
      </c>
      <c r="O83" s="461"/>
      <c r="P83" s="461"/>
      <c r="Q83" s="461"/>
      <c r="R83" s="461"/>
      <c r="S83" s="461"/>
      <c r="T83" s="461"/>
      <c r="U83" s="461"/>
    </row>
    <row r="84" spans="1:21" x14ac:dyDescent="0.25">
      <c r="B84" s="91"/>
      <c r="C84" s="496" t="s">
        <v>77</v>
      </c>
      <c r="D84" s="496"/>
      <c r="E84" s="91"/>
      <c r="F84" s="153" t="s">
        <v>38</v>
      </c>
      <c r="G84" s="91"/>
      <c r="H84" s="91"/>
      <c r="I84" s="91"/>
      <c r="N84" s="53"/>
      <c r="O84" s="53"/>
      <c r="P84" s="53"/>
      <c r="Q84" s="53"/>
      <c r="R84" s="53"/>
      <c r="S84" s="53"/>
      <c r="T84" s="53"/>
      <c r="U84" s="53"/>
    </row>
    <row r="85" spans="1:21" x14ac:dyDescent="0.25">
      <c r="A85" s="4"/>
      <c r="B85" s="176"/>
      <c r="C85" s="481" t="s">
        <v>184</v>
      </c>
      <c r="D85" s="481"/>
      <c r="E85" s="177" t="s">
        <v>190</v>
      </c>
      <c r="F85" s="178" t="s">
        <v>189</v>
      </c>
      <c r="G85" s="179"/>
      <c r="H85" s="179"/>
      <c r="I85" s="179"/>
      <c r="N85" s="497" t="s">
        <v>49</v>
      </c>
      <c r="O85" s="497"/>
      <c r="P85" s="498" t="s">
        <v>157</v>
      </c>
      <c r="Q85" s="498"/>
      <c r="R85" s="499" t="s">
        <v>41</v>
      </c>
      <c r="S85" s="499"/>
      <c r="T85" s="499"/>
      <c r="U85" s="499"/>
    </row>
    <row r="86" spans="1:21" x14ac:dyDescent="0.25">
      <c r="A86" s="55"/>
      <c r="B86" s="67" t="s">
        <v>188</v>
      </c>
      <c r="C86" s="494">
        <f>H13+H14+H19+H22+H25</f>
        <v>305.57330000000002</v>
      </c>
      <c r="D86" s="494"/>
      <c r="E86" s="56">
        <f>H8</f>
        <v>1.0319</v>
      </c>
      <c r="F86" s="346">
        <f>'0054'!F86</f>
        <v>1313.27</v>
      </c>
      <c r="G86" s="200" t="s">
        <v>13</v>
      </c>
      <c r="H86" s="130">
        <f>ROUND(C86*E86*F86,2)</f>
        <v>414101.73</v>
      </c>
      <c r="I86" s="134"/>
      <c r="N86" s="59" t="s">
        <v>22</v>
      </c>
      <c r="O86" s="60">
        <f>T13+T14+T19+T22+T25</f>
        <v>0</v>
      </c>
      <c r="P86" s="495">
        <f>T8</f>
        <v>1.0319</v>
      </c>
      <c r="Q86" s="495"/>
      <c r="R86" s="61">
        <f>F86</f>
        <v>1313.27</v>
      </c>
      <c r="S86" s="62" t="s">
        <v>13</v>
      </c>
      <c r="T86" s="171">
        <f>ROUND(O86*P86*R86,0)</f>
        <v>0</v>
      </c>
      <c r="U86" s="131"/>
    </row>
    <row r="87" spans="1:21" x14ac:dyDescent="0.25">
      <c r="A87" s="63"/>
      <c r="B87" s="63" t="s">
        <v>187</v>
      </c>
      <c r="C87" s="494">
        <f>H15+H16+H20+H23+H26</f>
        <v>364.71619999999996</v>
      </c>
      <c r="D87" s="494"/>
      <c r="E87" s="56">
        <f>H8</f>
        <v>1.0319</v>
      </c>
      <c r="F87" s="346">
        <f>'0054'!F87</f>
        <v>895.79</v>
      </c>
      <c r="G87" s="200" t="s">
        <v>13</v>
      </c>
      <c r="H87" s="130">
        <f>ROUND(C87*E87*F87,2)</f>
        <v>337131.15</v>
      </c>
      <c r="I87" s="64"/>
      <c r="N87" s="65" t="s">
        <v>14</v>
      </c>
      <c r="O87" s="60">
        <f>T15+T16+T20+T23+T26</f>
        <v>0</v>
      </c>
      <c r="P87" s="495">
        <f>T8</f>
        <v>1.0319</v>
      </c>
      <c r="Q87" s="495"/>
      <c r="R87" s="61">
        <f>F87</f>
        <v>895.79</v>
      </c>
      <c r="S87" s="62" t="s">
        <v>13</v>
      </c>
      <c r="T87" s="171">
        <f>ROUND(O87*P87*R87,0)</f>
        <v>0</v>
      </c>
      <c r="U87" s="66"/>
    </row>
    <row r="88" spans="1:21" ht="16.5" thickBot="1" x14ac:dyDescent="0.3">
      <c r="A88" s="67"/>
      <c r="B88" s="67" t="s">
        <v>186</v>
      </c>
      <c r="C88" s="494">
        <f>H17+H18+H21+H24+H27+H28</f>
        <v>0</v>
      </c>
      <c r="D88" s="494"/>
      <c r="E88" s="56">
        <f>H8</f>
        <v>1.0319</v>
      </c>
      <c r="F88" s="346">
        <f>'0054'!F88</f>
        <v>897.95</v>
      </c>
      <c r="G88" s="200" t="s">
        <v>13</v>
      </c>
      <c r="H88" s="123">
        <f>ROUND(C88*E88*F88,2)</f>
        <v>0</v>
      </c>
      <c r="I88" s="64"/>
      <c r="N88" s="68" t="s">
        <v>15</v>
      </c>
      <c r="O88" s="69">
        <f>T17+T18+T21+T24+T27+T28</f>
        <v>0</v>
      </c>
      <c r="P88" s="495">
        <f>T8</f>
        <v>1.0319</v>
      </c>
      <c r="Q88" s="495"/>
      <c r="R88" s="61">
        <f>F88</f>
        <v>897.95</v>
      </c>
      <c r="S88" s="62" t="s">
        <v>13</v>
      </c>
      <c r="T88" s="171">
        <f>ROUND(O88*P88*R88,0)</f>
        <v>0</v>
      </c>
      <c r="U88" s="66"/>
    </row>
    <row r="89" spans="1:21" ht="16.5" thickBot="1" x14ac:dyDescent="0.3">
      <c r="A89" s="70"/>
      <c r="B89" s="180" t="s">
        <v>185</v>
      </c>
      <c r="C89" s="487">
        <f>SUM(C86:C88)</f>
        <v>670.28949999999998</v>
      </c>
      <c r="D89" s="487"/>
      <c r="E89" s="181"/>
      <c r="F89" s="181"/>
      <c r="G89" s="181"/>
      <c r="H89" s="182" t="s">
        <v>183</v>
      </c>
      <c r="I89" s="130">
        <f>IF(A1=75,0,H88+H87+H86)</f>
        <v>751232.88</v>
      </c>
      <c r="N89" s="73" t="s">
        <v>158</v>
      </c>
      <c r="O89" s="72">
        <f>SUM(O86:O88)</f>
        <v>0</v>
      </c>
      <c r="P89" s="488" t="s">
        <v>18</v>
      </c>
      <c r="Q89" s="489"/>
      <c r="R89" s="489"/>
      <c r="S89" s="489"/>
      <c r="T89" s="489"/>
      <c r="U89" s="125">
        <f>IF(N1=75,0,T88+T87+T86)</f>
        <v>0</v>
      </c>
    </row>
    <row r="90" spans="1:21" ht="16.5" thickTop="1" x14ac:dyDescent="0.25">
      <c r="A90" s="490" t="s">
        <v>107</v>
      </c>
      <c r="B90" s="490"/>
      <c r="C90" s="490"/>
      <c r="D90" s="490"/>
      <c r="E90" s="490"/>
      <c r="F90" s="490"/>
      <c r="G90" s="490"/>
      <c r="H90" s="490"/>
      <c r="I90" s="490"/>
      <c r="N90" s="491" t="s">
        <v>107</v>
      </c>
      <c r="O90" s="491"/>
      <c r="P90" s="491"/>
      <c r="Q90" s="491"/>
      <c r="R90" s="491"/>
      <c r="S90" s="491"/>
      <c r="T90" s="491"/>
      <c r="U90" s="491"/>
    </row>
    <row r="91" spans="1:21" x14ac:dyDescent="0.25">
      <c r="A91" s="183"/>
      <c r="B91" s="183"/>
      <c r="C91" s="183"/>
      <c r="D91" s="183"/>
      <c r="E91" s="183"/>
      <c r="F91" s="183"/>
      <c r="G91" s="183"/>
      <c r="H91" s="183"/>
      <c r="I91" s="183"/>
      <c r="N91" s="184"/>
      <c r="O91" s="184"/>
      <c r="P91" s="184"/>
      <c r="Q91" s="184"/>
      <c r="R91" s="184"/>
      <c r="S91" s="184"/>
      <c r="T91" s="184"/>
      <c r="U91" s="184"/>
    </row>
    <row r="92" spans="1:21" x14ac:dyDescent="0.25">
      <c r="A92" s="4" t="s">
        <v>92</v>
      </c>
      <c r="C92" s="74"/>
      <c r="D92" s="91"/>
      <c r="E92" s="74" t="s">
        <v>46</v>
      </c>
      <c r="F92" s="492"/>
      <c r="G92" s="492"/>
      <c r="H92" s="492"/>
      <c r="I92" s="492"/>
      <c r="N92" s="461" t="s">
        <v>92</v>
      </c>
      <c r="O92" s="461"/>
      <c r="P92" s="461"/>
      <c r="Q92" s="493" t="s">
        <v>46</v>
      </c>
      <c r="R92" s="493"/>
      <c r="S92" s="493"/>
      <c r="T92" s="493"/>
      <c r="U92" s="132"/>
    </row>
    <row r="93" spans="1:21" x14ac:dyDescent="0.25">
      <c r="B93" s="91"/>
      <c r="C93" s="117" t="s">
        <v>162</v>
      </c>
      <c r="D93" s="117" t="s">
        <v>163</v>
      </c>
      <c r="E93" s="118" t="s">
        <v>191</v>
      </c>
      <c r="F93" s="74"/>
      <c r="G93" s="74"/>
      <c r="H93" s="74"/>
      <c r="I93" s="74"/>
      <c r="N93" s="53"/>
      <c r="O93" s="53"/>
      <c r="P93" s="53"/>
      <c r="Q93" s="185"/>
      <c r="R93" s="185"/>
      <c r="S93" s="185"/>
      <c r="T93" s="185"/>
      <c r="U93" s="132"/>
    </row>
    <row r="94" spans="1:21" x14ac:dyDescent="0.25">
      <c r="B94" s="91"/>
      <c r="C94" s="119" t="s">
        <v>2</v>
      </c>
      <c r="D94" s="119" t="s">
        <v>2</v>
      </c>
      <c r="E94" s="119" t="s">
        <v>2</v>
      </c>
      <c r="F94" s="74"/>
      <c r="G94" s="74"/>
      <c r="H94" s="74"/>
      <c r="I94" s="74"/>
      <c r="N94" s="53"/>
      <c r="O94" s="53"/>
      <c r="P94" s="53"/>
      <c r="Q94" s="185"/>
      <c r="R94" s="185"/>
      <c r="S94" s="185"/>
      <c r="T94" s="185"/>
      <c r="U94" s="132"/>
    </row>
    <row r="95" spans="1:21" x14ac:dyDescent="0.25">
      <c r="A95" s="465" t="s">
        <v>69</v>
      </c>
      <c r="B95" s="465"/>
      <c r="C95" s="206">
        <v>178</v>
      </c>
      <c r="D95" s="206">
        <v>154</v>
      </c>
      <c r="E95" s="159">
        <f>AVERAGE(C95:D95)</f>
        <v>166</v>
      </c>
      <c r="F95" s="186" t="s">
        <v>40</v>
      </c>
      <c r="G95" s="189">
        <f>'0054'!G95</f>
        <v>371</v>
      </c>
      <c r="I95" s="130">
        <f>ROUND(G95*E95,2)</f>
        <v>61586</v>
      </c>
      <c r="N95" s="486" t="s">
        <v>69</v>
      </c>
      <c r="O95" s="486"/>
      <c r="P95" s="485">
        <f>IF(H115=1,E95,0)</f>
        <v>0</v>
      </c>
      <c r="Q95" s="485"/>
      <c r="R95" s="485"/>
      <c r="S95" s="111" t="s">
        <v>40</v>
      </c>
      <c r="T95" s="76">
        <f>G95</f>
        <v>371</v>
      </c>
      <c r="U95" s="125">
        <f>ROUND(T95*P95,0)</f>
        <v>0</v>
      </c>
    </row>
    <row r="96" spans="1:21" x14ac:dyDescent="0.25">
      <c r="A96" s="465" t="s">
        <v>87</v>
      </c>
      <c r="B96" s="465"/>
      <c r="C96" s="206">
        <v>0</v>
      </c>
      <c r="D96" s="206">
        <v>0</v>
      </c>
      <c r="E96" s="159">
        <f>AVERAGE(C96:D96)</f>
        <v>0</v>
      </c>
      <c r="F96" s="186" t="s">
        <v>40</v>
      </c>
      <c r="G96" s="189">
        <f>'0054'!G96</f>
        <v>1391</v>
      </c>
      <c r="I96" s="130">
        <f>ROUND(G96*E96,2)</f>
        <v>0</v>
      </c>
      <c r="N96" s="486" t="s">
        <v>87</v>
      </c>
      <c r="O96" s="486"/>
      <c r="P96" s="470"/>
      <c r="Q96" s="470"/>
      <c r="R96" s="470"/>
      <c r="S96" s="111" t="s">
        <v>40</v>
      </c>
      <c r="T96" s="76">
        <f>G96</f>
        <v>1391</v>
      </c>
      <c r="U96" s="125">
        <f>ROUND(T96*P96,0)</f>
        <v>0</v>
      </c>
    </row>
    <row r="97" spans="1:21" x14ac:dyDescent="0.25">
      <c r="A97" s="187"/>
      <c r="B97" s="187"/>
      <c r="C97" s="94"/>
      <c r="D97" s="94"/>
      <c r="E97" s="94"/>
      <c r="F97" s="94"/>
      <c r="G97" s="188"/>
      <c r="H97" s="189"/>
      <c r="I97" s="130"/>
      <c r="N97" s="190"/>
      <c r="O97" s="190"/>
      <c r="P97" s="191"/>
      <c r="Q97" s="191"/>
      <c r="R97" s="191"/>
      <c r="S97" s="111"/>
      <c r="T97" s="76"/>
      <c r="U97" s="132"/>
    </row>
    <row r="98" spans="1:21" x14ac:dyDescent="0.25">
      <c r="A98" s="187"/>
      <c r="B98" s="187"/>
      <c r="C98" s="94"/>
      <c r="D98" s="94"/>
      <c r="E98" s="94"/>
      <c r="F98" s="94"/>
      <c r="G98" s="188"/>
      <c r="H98" s="189"/>
      <c r="I98" s="130"/>
      <c r="N98" s="190"/>
      <c r="O98" s="190"/>
      <c r="P98" s="191"/>
      <c r="Q98" s="191"/>
      <c r="R98" s="191"/>
      <c r="S98" s="111"/>
      <c r="T98" s="76"/>
      <c r="U98" s="132"/>
    </row>
    <row r="99" spans="1:21" hidden="1" x14ac:dyDescent="0.25">
      <c r="A99" s="458" t="s">
        <v>131</v>
      </c>
      <c r="B99" s="458"/>
      <c r="C99" s="458"/>
      <c r="D99" s="91"/>
      <c r="E99" s="54" t="s">
        <v>132</v>
      </c>
      <c r="F99" s="496"/>
      <c r="G99" s="496"/>
      <c r="H99" s="496"/>
      <c r="I99" s="496"/>
      <c r="N99" s="461" t="s">
        <v>106</v>
      </c>
      <c r="O99" s="461"/>
      <c r="P99" s="461"/>
      <c r="Q99" s="461"/>
      <c r="R99" s="461"/>
      <c r="S99" s="461"/>
      <c r="T99" s="461"/>
      <c r="U99" s="461"/>
    </row>
    <row r="100" spans="1:21" hidden="1" x14ac:dyDescent="0.25">
      <c r="B100" s="91"/>
      <c r="C100" s="481" t="s">
        <v>108</v>
      </c>
      <c r="D100" s="481"/>
      <c r="E100" s="481"/>
      <c r="F100" s="54"/>
      <c r="G100" s="54"/>
      <c r="H100" s="200" t="s">
        <v>192</v>
      </c>
      <c r="I100" s="54"/>
      <c r="N100" s="53"/>
      <c r="O100" s="53"/>
      <c r="P100" s="53"/>
      <c r="Q100" s="53"/>
      <c r="R100" s="53"/>
      <c r="S100" s="53"/>
      <c r="T100" s="53"/>
      <c r="U100" s="53"/>
    </row>
    <row r="101" spans="1:21" hidden="1" x14ac:dyDescent="0.25">
      <c r="B101" s="91"/>
      <c r="C101" s="117" t="s">
        <v>162</v>
      </c>
      <c r="D101" s="117" t="s">
        <v>163</v>
      </c>
      <c r="E101" s="199" t="s">
        <v>8</v>
      </c>
      <c r="F101" s="577" t="s">
        <v>193</v>
      </c>
      <c r="G101" s="472"/>
      <c r="H101" s="41" t="s">
        <v>39</v>
      </c>
      <c r="I101" s="54"/>
      <c r="N101" s="53"/>
      <c r="O101" s="53"/>
      <c r="P101" s="53"/>
      <c r="Q101" s="53"/>
      <c r="R101" s="53"/>
      <c r="S101" s="53"/>
      <c r="T101" s="53"/>
      <c r="U101" s="53"/>
    </row>
    <row r="102" spans="1:21" hidden="1" x14ac:dyDescent="0.25">
      <c r="A102" s="481" t="s">
        <v>113</v>
      </c>
      <c r="B102" s="481"/>
      <c r="C102" s="119" t="s">
        <v>2</v>
      </c>
      <c r="D102" s="119" t="s">
        <v>2</v>
      </c>
      <c r="E102" s="77" t="s">
        <v>2</v>
      </c>
      <c r="F102" s="481" t="s">
        <v>38</v>
      </c>
      <c r="G102" s="481"/>
      <c r="H102" s="77" t="s">
        <v>38</v>
      </c>
      <c r="I102" s="77" t="s">
        <v>8</v>
      </c>
      <c r="N102" s="471" t="s">
        <v>70</v>
      </c>
      <c r="O102" s="471"/>
      <c r="P102" s="485" t="s">
        <v>108</v>
      </c>
      <c r="Q102" s="485"/>
      <c r="R102" s="471" t="s">
        <v>71</v>
      </c>
      <c r="S102" s="471"/>
      <c r="T102" s="78" t="s">
        <v>72</v>
      </c>
      <c r="U102" s="78" t="s">
        <v>8</v>
      </c>
    </row>
    <row r="103" spans="1:21" hidden="1" x14ac:dyDescent="0.25">
      <c r="A103" s="474" t="s">
        <v>73</v>
      </c>
      <c r="B103" s="474"/>
      <c r="C103" s="204">
        <v>0</v>
      </c>
      <c r="D103" s="204">
        <v>0</v>
      </c>
      <c r="E103" s="276">
        <f>IF(D$59=0,C103*2,C103+D103)</f>
        <v>0</v>
      </c>
      <c r="F103" s="475">
        <v>0</v>
      </c>
      <c r="G103" s="475"/>
      <c r="H103" s="349">
        <f>IF(C103=0,0,125)</f>
        <v>0</v>
      </c>
      <c r="I103" s="130">
        <f>ROUND((H103+F103)*E103,2)</f>
        <v>0</v>
      </c>
      <c r="N103" s="476" t="s">
        <v>73</v>
      </c>
      <c r="O103" s="476"/>
      <c r="P103" s="470">
        <f>IF(H$115=1,C103,0)</f>
        <v>0</v>
      </c>
      <c r="Q103" s="470"/>
      <c r="R103" s="477">
        <f>F103</f>
        <v>0</v>
      </c>
      <c r="S103" s="477"/>
      <c r="T103" s="80">
        <f>H103</f>
        <v>0</v>
      </c>
      <c r="U103" s="125">
        <f>ROUND((T103+R103)*P103,0)</f>
        <v>0</v>
      </c>
    </row>
    <row r="104" spans="1:21" hidden="1" x14ac:dyDescent="0.25">
      <c r="A104" s="450" t="s">
        <v>74</v>
      </c>
      <c r="B104" s="450"/>
      <c r="C104" s="206">
        <v>0</v>
      </c>
      <c r="D104" s="206">
        <v>0</v>
      </c>
      <c r="E104" s="159">
        <f>IF(D$59=0,C104*2,C104+D104)</f>
        <v>0</v>
      </c>
      <c r="F104" s="572">
        <f>ROUND(F103/2,2)</f>
        <v>0</v>
      </c>
      <c r="G104" s="572"/>
      <c r="H104" s="350">
        <f>IF(C104=0,0,62.5)</f>
        <v>0</v>
      </c>
      <c r="I104" s="130">
        <f>ROUND((H104+F104)*E104,2)</f>
        <v>0</v>
      </c>
      <c r="N104" s="476" t="s">
        <v>74</v>
      </c>
      <c r="O104" s="476"/>
      <c r="P104" s="470">
        <f>IF(H$115=1,C104,0)</f>
        <v>0</v>
      </c>
      <c r="Q104" s="470"/>
      <c r="R104" s="479">
        <f>ROUND(R103/2,2)</f>
        <v>0</v>
      </c>
      <c r="S104" s="479"/>
      <c r="T104" s="82">
        <f>H104</f>
        <v>0</v>
      </c>
      <c r="U104" s="125">
        <f>ROUND((T104+R104)*P104,0)</f>
        <v>0</v>
      </c>
    </row>
    <row r="105" spans="1:21" ht="16.5" hidden="1" thickBot="1" x14ac:dyDescent="0.3">
      <c r="A105" s="450" t="s">
        <v>75</v>
      </c>
      <c r="B105" s="450"/>
      <c r="C105" s="206">
        <v>0</v>
      </c>
      <c r="D105" s="206">
        <v>0</v>
      </c>
      <c r="E105" s="159">
        <f>IF(D$59=0,C105*2,C105+D105)</f>
        <v>0</v>
      </c>
      <c r="F105" s="468"/>
      <c r="G105" s="468"/>
      <c r="H105" s="351">
        <f>IF(H103&gt;0,436,0)</f>
        <v>0</v>
      </c>
      <c r="I105" s="130">
        <f>ROUND(H105*E105,2)</f>
        <v>0</v>
      </c>
      <c r="N105" s="469" t="s">
        <v>75</v>
      </c>
      <c r="O105" s="469"/>
      <c r="P105" s="470">
        <f>IF(H$115=1,C105,0)</f>
        <v>0</v>
      </c>
      <c r="Q105" s="470"/>
      <c r="R105" s="471"/>
      <c r="S105" s="471"/>
      <c r="T105" s="84">
        <f>H105</f>
        <v>0</v>
      </c>
      <c r="U105" s="132">
        <f>ROUND(T105*P105,0)</f>
        <v>0</v>
      </c>
    </row>
    <row r="106" spans="1:21" ht="16.5" hidden="1" thickBot="1" x14ac:dyDescent="0.3">
      <c r="A106" s="472" t="s">
        <v>8</v>
      </c>
      <c r="B106" s="472"/>
      <c r="C106" s="85"/>
      <c r="D106" s="85"/>
      <c r="E106" s="85"/>
      <c r="F106" s="85"/>
      <c r="G106" s="85"/>
      <c r="H106" s="85"/>
      <c r="I106" s="126">
        <f>SUM(I103:I105)</f>
        <v>0</v>
      </c>
      <c r="N106" s="473" t="s">
        <v>8</v>
      </c>
      <c r="O106" s="473"/>
      <c r="P106" s="86"/>
      <c r="Q106" s="86"/>
      <c r="R106" s="86"/>
      <c r="S106" s="86"/>
      <c r="T106" s="86"/>
      <c r="U106" s="87">
        <f>SUM(U103:U105)</f>
        <v>0</v>
      </c>
    </row>
    <row r="107" spans="1:21" hidden="1" x14ac:dyDescent="0.25">
      <c r="A107" s="41"/>
      <c r="B107" s="41"/>
      <c r="C107" s="85"/>
      <c r="D107" s="85"/>
      <c r="E107" s="85"/>
      <c r="F107" s="85"/>
      <c r="G107" s="85"/>
      <c r="H107" s="85"/>
      <c r="I107" s="130"/>
      <c r="N107" s="43"/>
      <c r="O107" s="43"/>
      <c r="P107" s="86"/>
      <c r="Q107" s="86"/>
      <c r="R107" s="86"/>
      <c r="S107" s="86"/>
      <c r="T107" s="86"/>
      <c r="U107" s="201"/>
    </row>
    <row r="108" spans="1:21" x14ac:dyDescent="0.25">
      <c r="A108" s="458" t="s">
        <v>93</v>
      </c>
      <c r="B108" s="458"/>
      <c r="C108" s="458"/>
      <c r="D108" s="91"/>
      <c r="E108" s="89" t="s">
        <v>42</v>
      </c>
      <c r="F108" s="463"/>
      <c r="G108" s="463"/>
      <c r="H108" s="463"/>
      <c r="I108" s="159">
        <v>0</v>
      </c>
      <c r="N108" s="461" t="s">
        <v>93</v>
      </c>
      <c r="O108" s="461"/>
      <c r="P108" s="461"/>
      <c r="Q108" s="462" t="s">
        <v>42</v>
      </c>
      <c r="R108" s="462"/>
      <c r="S108" s="462"/>
      <c r="T108" s="462"/>
      <c r="U108" s="125">
        <f>IF('3385'!$H$115=1,'3385'!U109,0)</f>
        <v>0</v>
      </c>
    </row>
    <row r="109" spans="1:21" x14ac:dyDescent="0.25">
      <c r="A109" s="458" t="s">
        <v>94</v>
      </c>
      <c r="B109" s="458"/>
      <c r="C109" s="458"/>
      <c r="D109" s="91"/>
      <c r="E109" s="467"/>
      <c r="F109" s="467"/>
      <c r="G109" s="467"/>
      <c r="H109" s="467"/>
      <c r="I109" s="159">
        <v>0</v>
      </c>
      <c r="N109" s="461" t="s">
        <v>94</v>
      </c>
      <c r="O109" s="461"/>
      <c r="P109" s="461"/>
      <c r="Q109" s="462" t="s">
        <v>47</v>
      </c>
      <c r="R109" s="462"/>
      <c r="S109" s="462"/>
      <c r="T109" s="462"/>
      <c r="U109" s="125">
        <f>IF('3385'!$H$115=1,'3385'!U110,0)</f>
        <v>0</v>
      </c>
    </row>
    <row r="110" spans="1:21" x14ac:dyDescent="0.25">
      <c r="A110" s="90" t="s">
        <v>122</v>
      </c>
      <c r="B110" s="91"/>
      <c r="C110" s="91"/>
      <c r="D110" s="91"/>
      <c r="E110" s="192"/>
      <c r="F110" s="192"/>
      <c r="G110" s="192"/>
      <c r="H110" s="192"/>
      <c r="I110" s="219"/>
      <c r="N110" s="461" t="s">
        <v>95</v>
      </c>
      <c r="O110" s="461"/>
      <c r="P110" s="461"/>
      <c r="Q110" s="462" t="s">
        <v>48</v>
      </c>
      <c r="R110" s="462"/>
      <c r="S110" s="462"/>
      <c r="T110" s="462"/>
      <c r="U110" s="125">
        <f>IF('3385'!$H$115=1,'3385'!U113,0)</f>
        <v>0</v>
      </c>
    </row>
    <row r="111" spans="1:21" ht="16.5" thickBot="1" x14ac:dyDescent="0.3">
      <c r="A111" s="458" t="s">
        <v>95</v>
      </c>
      <c r="B111" s="458"/>
      <c r="C111" s="458"/>
      <c r="D111" s="91"/>
      <c r="E111" s="89" t="s">
        <v>47</v>
      </c>
      <c r="F111" s="463"/>
      <c r="G111" s="463"/>
      <c r="H111" s="463"/>
      <c r="I111" s="220">
        <v>0</v>
      </c>
      <c r="N111" s="464" t="s">
        <v>43</v>
      </c>
      <c r="O111" s="464"/>
      <c r="P111" s="464"/>
      <c r="Q111" s="464"/>
      <c r="R111" s="464"/>
      <c r="S111" s="464"/>
      <c r="T111" s="464"/>
      <c r="U111" s="193">
        <f>SUM(U109,U108,U106,U95,U89,U75,U74,U73,U72,U71,U70,U68,U59,U45,U77,U78,U79,U80,U81,U110)</f>
        <v>0</v>
      </c>
    </row>
    <row r="112" spans="1:21" ht="16.5" thickTop="1" x14ac:dyDescent="0.25">
      <c r="B112" s="91"/>
      <c r="C112" s="91"/>
      <c r="D112" s="91"/>
      <c r="E112" s="89"/>
      <c r="F112" s="89"/>
      <c r="G112" s="89"/>
      <c r="H112" s="89"/>
      <c r="I112" s="159"/>
      <c r="N112" s="59"/>
      <c r="O112" s="59"/>
      <c r="P112" s="59"/>
      <c r="Q112" s="59"/>
      <c r="R112" s="59"/>
      <c r="S112" s="59"/>
      <c r="T112" s="59"/>
      <c r="U112" s="201"/>
    </row>
    <row r="113" spans="1:21" x14ac:dyDescent="0.25">
      <c r="A113" s="465" t="s">
        <v>8</v>
      </c>
      <c r="B113" s="465"/>
      <c r="C113" s="465"/>
      <c r="D113" s="465"/>
      <c r="E113" s="465"/>
      <c r="F113" s="465"/>
      <c r="G113" s="465"/>
      <c r="H113" s="465"/>
      <c r="I113" s="130">
        <f>SUM(I111,I109,I108,I106,I96,I95,I89,I81,I80,I79,I78,I77,I75,I74,I73,I72,I71,I70,I68,I59,I45)</f>
        <v>4367671.4399999995</v>
      </c>
      <c r="N113" s="466"/>
      <c r="O113" s="466"/>
      <c r="P113" s="466"/>
      <c r="Q113" s="466"/>
      <c r="R113" s="466"/>
      <c r="S113" s="466"/>
      <c r="T113" s="466"/>
      <c r="U113" s="466"/>
    </row>
    <row r="114" spans="1:21" x14ac:dyDescent="0.25">
      <c r="A114" s="458" t="s">
        <v>121</v>
      </c>
      <c r="B114" s="458"/>
      <c r="C114" s="458"/>
      <c r="D114" s="458"/>
      <c r="E114" s="458"/>
      <c r="F114" s="458"/>
      <c r="G114" s="458"/>
      <c r="H114" s="91" t="s">
        <v>48</v>
      </c>
      <c r="I114" s="195"/>
      <c r="N114" s="459" t="s">
        <v>7</v>
      </c>
      <c r="O114" s="459"/>
      <c r="P114" s="459"/>
      <c r="Q114" s="459"/>
      <c r="R114" s="459"/>
      <c r="S114" s="459"/>
      <c r="T114" s="459"/>
      <c r="U114" s="459"/>
    </row>
    <row r="115" spans="1:21" x14ac:dyDescent="0.25">
      <c r="A115" s="458" t="s">
        <v>116</v>
      </c>
      <c r="B115" s="458"/>
      <c r="C115" s="458"/>
      <c r="D115" s="458"/>
      <c r="E115" s="458"/>
      <c r="F115" s="458"/>
      <c r="G115" s="458"/>
      <c r="H115" s="92" t="str">
        <f>IF(E29=0,"",IF((E14+E16+SUM(E18:E24))/E29&gt;0.75,1,""))</f>
        <v/>
      </c>
      <c r="I115" s="159">
        <f>U111</f>
        <v>0</v>
      </c>
      <c r="N115" s="93" t="s">
        <v>144</v>
      </c>
      <c r="O115" s="93"/>
      <c r="P115" s="93"/>
      <c r="Q115" s="93"/>
      <c r="R115" s="93"/>
      <c r="S115" s="93"/>
      <c r="T115" s="93"/>
      <c r="U115" s="93"/>
    </row>
    <row r="116" spans="1:21" x14ac:dyDescent="0.25">
      <c r="B116" s="91"/>
      <c r="C116" s="91"/>
      <c r="D116" s="91"/>
      <c r="E116" s="91"/>
      <c r="F116" s="91"/>
      <c r="G116" s="91"/>
      <c r="H116" s="94"/>
      <c r="I116" s="130"/>
      <c r="N116" s="95" t="s">
        <v>145</v>
      </c>
      <c r="O116" s="93"/>
      <c r="P116" s="93"/>
      <c r="Q116" s="93"/>
      <c r="R116" s="93"/>
      <c r="S116" s="93"/>
      <c r="T116" s="93"/>
      <c r="U116" s="93"/>
    </row>
    <row r="117" spans="1:21" x14ac:dyDescent="0.25">
      <c r="A117" s="4" t="s">
        <v>138</v>
      </c>
      <c r="B117" s="91"/>
      <c r="C117" s="91"/>
      <c r="D117" s="91"/>
      <c r="E117" s="91"/>
      <c r="F117" s="91"/>
      <c r="G117" s="91"/>
      <c r="H117" s="202">
        <f>IF(H115=1,I115,I113)</f>
        <v>4367671.4399999995</v>
      </c>
      <c r="I117" s="123">
        <f>IF(E29=0,0,IF(E29&gt;250,-(((250/E29)*H117)*IF(J117="H",0.02,0.05)),IF(J117="H",-0.02*H117,-0.05*H117)))</f>
        <v>-85620.470477534676</v>
      </c>
      <c r="N117" s="97"/>
      <c r="O117" s="97"/>
      <c r="P117" s="97"/>
      <c r="Q117" s="97"/>
      <c r="R117" s="97"/>
      <c r="S117" s="97"/>
      <c r="T117" s="97"/>
      <c r="U117" s="97"/>
    </row>
    <row r="118" spans="1:21" x14ac:dyDescent="0.25">
      <c r="B118" s="91"/>
      <c r="C118" s="91"/>
      <c r="D118" s="91"/>
      <c r="E118" s="91"/>
      <c r="F118" s="91"/>
      <c r="G118" s="91"/>
      <c r="H118" s="94"/>
      <c r="I118" s="130"/>
      <c r="N118" s="97"/>
      <c r="O118" s="97"/>
      <c r="P118" s="97"/>
      <c r="Q118" s="97"/>
      <c r="R118" s="97"/>
      <c r="S118" s="97"/>
      <c r="T118" s="97"/>
      <c r="U118" s="97"/>
    </row>
    <row r="119" spans="1:21" x14ac:dyDescent="0.25">
      <c r="A119" s="4" t="s">
        <v>139</v>
      </c>
      <c r="B119" s="91"/>
      <c r="C119" s="91"/>
      <c r="D119" s="91"/>
      <c r="E119" s="91"/>
      <c r="F119" s="91"/>
      <c r="G119" s="91"/>
      <c r="H119" s="94"/>
      <c r="I119" s="130">
        <f>I113+I117</f>
        <v>4282050.969522465</v>
      </c>
      <c r="N119" s="97"/>
      <c r="O119" s="97"/>
      <c r="P119" s="97"/>
      <c r="Q119" s="97"/>
      <c r="R119" s="97"/>
      <c r="S119" s="97"/>
      <c r="T119" s="97"/>
      <c r="U119" s="97"/>
    </row>
    <row r="120" spans="1:21" x14ac:dyDescent="0.25">
      <c r="B120" s="91"/>
      <c r="C120" s="91"/>
      <c r="D120" s="91"/>
      <c r="E120" s="91"/>
      <c r="F120" s="91"/>
      <c r="G120" s="91"/>
      <c r="H120" s="94"/>
      <c r="I120" s="130"/>
      <c r="N120" s="97"/>
      <c r="O120" s="97"/>
      <c r="P120" s="97"/>
      <c r="Q120" s="97"/>
      <c r="R120" s="97"/>
      <c r="S120" s="97"/>
      <c r="T120" s="97"/>
      <c r="U120" s="97"/>
    </row>
    <row r="121" spans="1:21" x14ac:dyDescent="0.25">
      <c r="A121" s="106" t="s">
        <v>140</v>
      </c>
      <c r="B121" s="91"/>
      <c r="C121" s="203">
        <f>'0054'!C121</f>
        <v>2</v>
      </c>
      <c r="D121" s="91"/>
      <c r="E121" s="4" t="s">
        <v>141</v>
      </c>
      <c r="F121" s="91"/>
      <c r="G121" s="91"/>
      <c r="H121" s="94"/>
      <c r="I121" s="130">
        <f>ROUND(I119/12*C121,2)</f>
        <v>713675.16</v>
      </c>
      <c r="N121" s="97"/>
      <c r="O121" s="97"/>
      <c r="P121" s="97"/>
      <c r="Q121" s="97"/>
      <c r="R121" s="97"/>
      <c r="S121" s="97"/>
      <c r="T121" s="97"/>
      <c r="U121" s="97"/>
    </row>
    <row r="122" spans="1:21" x14ac:dyDescent="0.25">
      <c r="B122" s="91"/>
      <c r="C122" s="91"/>
      <c r="D122" s="91"/>
      <c r="E122" s="91"/>
      <c r="F122" s="91"/>
      <c r="G122" s="91"/>
      <c r="H122" s="94"/>
      <c r="I122" s="130"/>
      <c r="N122" s="97"/>
      <c r="O122" s="97"/>
      <c r="P122" s="97"/>
      <c r="Q122" s="97"/>
      <c r="R122" s="97"/>
      <c r="S122" s="97"/>
      <c r="T122" s="97"/>
      <c r="U122" s="97"/>
    </row>
    <row r="123" spans="1:21" x14ac:dyDescent="0.25">
      <c r="A123" s="4" t="s">
        <v>142</v>
      </c>
      <c r="B123" s="91"/>
      <c r="C123" s="91"/>
      <c r="D123" s="91"/>
      <c r="E123" s="91"/>
      <c r="F123" s="91"/>
      <c r="G123" s="91"/>
      <c r="H123" s="94"/>
      <c r="I123" s="123">
        <v>-356837.58</v>
      </c>
      <c r="N123" s="97"/>
      <c r="O123" s="97"/>
      <c r="P123" s="97"/>
      <c r="Q123" s="97"/>
      <c r="R123" s="97"/>
      <c r="S123" s="97"/>
      <c r="T123" s="97"/>
      <c r="U123" s="97"/>
    </row>
    <row r="124" spans="1:21" x14ac:dyDescent="0.25">
      <c r="B124" s="91"/>
      <c r="C124" s="91"/>
      <c r="D124" s="91"/>
      <c r="E124" s="91"/>
      <c r="F124" s="91"/>
      <c r="G124" s="91"/>
      <c r="H124" s="94"/>
      <c r="I124" s="130"/>
      <c r="N124" s="97"/>
      <c r="O124" s="97"/>
      <c r="P124" s="97"/>
      <c r="Q124" s="97"/>
      <c r="R124" s="97"/>
      <c r="S124" s="97"/>
      <c r="T124" s="97"/>
      <c r="U124" s="97"/>
    </row>
    <row r="125" spans="1:21" ht="16.5" thickBot="1" x14ac:dyDescent="0.3">
      <c r="A125" s="4" t="s">
        <v>143</v>
      </c>
      <c r="B125" s="91"/>
      <c r="C125" s="91"/>
      <c r="D125" s="91"/>
      <c r="E125" s="91"/>
      <c r="F125" s="91"/>
      <c r="G125" s="91"/>
      <c r="H125" s="94"/>
      <c r="I125" s="222">
        <f>I121+I123</f>
        <v>356837.58</v>
      </c>
      <c r="N125" s="97"/>
      <c r="O125" s="97"/>
      <c r="P125" s="97"/>
      <c r="Q125" s="97"/>
      <c r="R125" s="97"/>
      <c r="S125" s="97"/>
      <c r="T125" s="97"/>
      <c r="U125" s="97"/>
    </row>
    <row r="126" spans="1:21" ht="16.5" thickTop="1" x14ac:dyDescent="0.25">
      <c r="B126" s="91"/>
      <c r="C126" s="91"/>
      <c r="D126" s="91"/>
      <c r="E126" s="91"/>
      <c r="F126" s="91"/>
      <c r="G126" s="91"/>
      <c r="H126" s="94"/>
      <c r="I126" s="130"/>
      <c r="N126" s="97"/>
      <c r="O126" s="97"/>
      <c r="P126" s="97"/>
      <c r="Q126" s="97"/>
      <c r="R126" s="97"/>
      <c r="S126" s="97"/>
      <c r="T126" s="97"/>
      <c r="U126" s="97"/>
    </row>
    <row r="127" spans="1:21" ht="16.5" thickBot="1" x14ac:dyDescent="0.3">
      <c r="A127" s="4" t="s">
        <v>159</v>
      </c>
      <c r="B127" s="91"/>
      <c r="C127" s="91"/>
      <c r="D127" s="91"/>
      <c r="E127" s="91"/>
      <c r="F127" s="91"/>
      <c r="G127" s="91"/>
      <c r="H127" s="94"/>
      <c r="I127" s="194">
        <f>IF(J117="H",(H117*0.02)+I117,(H117*0.05)+I117)</f>
        <v>132763.10152246529</v>
      </c>
      <c r="N127" s="97"/>
      <c r="O127" s="97"/>
      <c r="P127" s="97"/>
      <c r="Q127" s="97"/>
      <c r="R127" s="97"/>
      <c r="S127" s="97"/>
      <c r="T127" s="97"/>
      <c r="U127" s="97"/>
    </row>
    <row r="128" spans="1:21" ht="16.5" thickTop="1" x14ac:dyDescent="0.25">
      <c r="B128" s="91"/>
      <c r="C128" s="91"/>
      <c r="D128" s="91"/>
      <c r="E128" s="91"/>
      <c r="F128" s="91"/>
      <c r="G128" s="91"/>
      <c r="H128" s="94"/>
      <c r="I128" s="195"/>
      <c r="N128" s="97"/>
      <c r="O128" s="97"/>
      <c r="P128" s="97"/>
      <c r="Q128" s="97"/>
      <c r="R128" s="97"/>
      <c r="S128" s="97"/>
      <c r="T128" s="97"/>
      <c r="U128" s="97"/>
    </row>
    <row r="129" spans="1:21" x14ac:dyDescent="0.25">
      <c r="B129" s="91"/>
      <c r="C129" s="91"/>
      <c r="D129" s="91"/>
      <c r="E129" s="91"/>
      <c r="F129" s="91"/>
      <c r="G129" s="91"/>
      <c r="H129" s="94"/>
      <c r="I129" s="195"/>
      <c r="N129" s="97"/>
      <c r="O129" s="97"/>
      <c r="P129" s="97"/>
      <c r="Q129" s="97"/>
      <c r="R129" s="97"/>
      <c r="S129" s="97"/>
      <c r="T129" s="97"/>
      <c r="U129" s="97"/>
    </row>
    <row r="130" spans="1:21" x14ac:dyDescent="0.25">
      <c r="B130" s="91"/>
      <c r="C130" s="91"/>
      <c r="D130" s="91"/>
      <c r="E130" s="91"/>
      <c r="F130" s="91"/>
      <c r="G130" s="91"/>
      <c r="H130" s="94"/>
      <c r="I130" s="195"/>
      <c r="N130" s="97"/>
      <c r="O130" s="97"/>
      <c r="P130" s="97"/>
      <c r="Q130" s="97"/>
      <c r="R130" s="97"/>
      <c r="S130" s="97"/>
      <c r="T130" s="97"/>
      <c r="U130" s="97"/>
    </row>
    <row r="131" spans="1:21" x14ac:dyDescent="0.25">
      <c r="A131" s="455" t="s">
        <v>7</v>
      </c>
      <c r="B131" s="455"/>
      <c r="C131" s="455"/>
      <c r="D131" s="455"/>
      <c r="E131" s="455"/>
      <c r="F131" s="455"/>
      <c r="G131" s="455"/>
      <c r="H131" s="455"/>
      <c r="I131" s="455"/>
      <c r="J131" s="196"/>
      <c r="N131" s="455"/>
      <c r="O131" s="455"/>
      <c r="P131" s="455"/>
      <c r="Q131" s="455"/>
      <c r="R131" s="455"/>
      <c r="S131" s="455"/>
      <c r="T131" s="455"/>
      <c r="U131" s="455"/>
    </row>
    <row r="132" spans="1:21" s="101" customFormat="1" ht="28.5" customHeight="1" x14ac:dyDescent="0.2">
      <c r="A132" s="460" t="s">
        <v>114</v>
      </c>
      <c r="B132" s="460"/>
      <c r="C132" s="460"/>
      <c r="D132" s="460"/>
      <c r="E132" s="460"/>
      <c r="F132" s="460"/>
      <c r="G132" s="460"/>
      <c r="H132" s="460"/>
      <c r="I132" s="460"/>
      <c r="J132" s="102"/>
      <c r="N132" s="103"/>
      <c r="O132" s="104"/>
      <c r="P132" s="104"/>
      <c r="Q132" s="104"/>
      <c r="R132" s="104"/>
      <c r="S132" s="104"/>
      <c r="T132" s="104"/>
      <c r="U132" s="104"/>
    </row>
    <row r="133" spans="1:21" s="101" customFormat="1" ht="15.75" customHeight="1" x14ac:dyDescent="0.2">
      <c r="A133" s="455" t="s">
        <v>64</v>
      </c>
      <c r="B133" s="455"/>
      <c r="C133" s="455"/>
      <c r="D133" s="455"/>
      <c r="E133" s="455"/>
      <c r="F133" s="455"/>
      <c r="G133" s="455"/>
      <c r="H133" s="455"/>
      <c r="I133" s="455"/>
      <c r="N133" s="103"/>
    </row>
    <row r="134" spans="1:21" s="101" customFormat="1" ht="15.75" customHeight="1" x14ac:dyDescent="0.2">
      <c r="A134" s="455" t="s">
        <v>65</v>
      </c>
      <c r="B134" s="455"/>
      <c r="C134" s="455"/>
      <c r="D134" s="455"/>
      <c r="E134" s="455"/>
      <c r="F134" s="455"/>
      <c r="G134" s="455"/>
      <c r="H134" s="455"/>
      <c r="I134" s="455"/>
      <c r="N134" s="103"/>
    </row>
    <row r="135" spans="1:21" s="101" customFormat="1" ht="28.5" customHeight="1" x14ac:dyDescent="0.2">
      <c r="A135" s="454" t="s">
        <v>115</v>
      </c>
      <c r="B135" s="454"/>
      <c r="C135" s="454"/>
      <c r="D135" s="454"/>
      <c r="E135" s="454"/>
      <c r="F135" s="454"/>
      <c r="G135" s="454"/>
      <c r="H135" s="454"/>
      <c r="I135" s="454"/>
      <c r="N135" s="103"/>
    </row>
    <row r="136" spans="1:21" s="101" customFormat="1" ht="28.5" customHeight="1" x14ac:dyDescent="0.2">
      <c r="A136" s="454" t="s">
        <v>123</v>
      </c>
      <c r="B136" s="454"/>
      <c r="C136" s="454"/>
      <c r="D136" s="454"/>
      <c r="E136" s="454"/>
      <c r="F136" s="454"/>
      <c r="G136" s="454"/>
      <c r="H136" s="454"/>
      <c r="I136" s="454"/>
      <c r="N136" s="103"/>
    </row>
    <row r="137" spans="1:21" s="101" customFormat="1" ht="28.5" customHeight="1" x14ac:dyDescent="0.2">
      <c r="A137" s="454" t="s">
        <v>111</v>
      </c>
      <c r="B137" s="454"/>
      <c r="C137" s="454"/>
      <c r="D137" s="454"/>
      <c r="E137" s="454"/>
      <c r="F137" s="454"/>
      <c r="G137" s="454"/>
      <c r="H137" s="454"/>
      <c r="I137" s="454"/>
      <c r="N137" s="103"/>
    </row>
    <row r="138" spans="1:21" s="101" customFormat="1" ht="28.5" customHeight="1" x14ac:dyDescent="0.2">
      <c r="A138" s="454" t="s">
        <v>120</v>
      </c>
      <c r="B138" s="454"/>
      <c r="C138" s="454"/>
      <c r="D138" s="454"/>
      <c r="E138" s="454"/>
      <c r="F138" s="454"/>
      <c r="G138" s="454"/>
      <c r="H138" s="454"/>
      <c r="I138" s="454"/>
      <c r="N138" s="103"/>
    </row>
    <row r="139" spans="1:21" s="101" customFormat="1" ht="41.25" customHeight="1" x14ac:dyDescent="0.2">
      <c r="A139" s="454" t="s">
        <v>133</v>
      </c>
      <c r="B139" s="454"/>
      <c r="C139" s="454"/>
      <c r="D139" s="454"/>
      <c r="E139" s="454"/>
      <c r="F139" s="454"/>
      <c r="G139" s="454"/>
      <c r="H139" s="454"/>
      <c r="I139" s="454"/>
      <c r="N139" s="103"/>
    </row>
    <row r="140" spans="1:21" s="101" customFormat="1" ht="15.75" customHeight="1" x14ac:dyDescent="0.2">
      <c r="A140" s="455" t="s">
        <v>117</v>
      </c>
      <c r="B140" s="455"/>
      <c r="C140" s="455"/>
      <c r="D140" s="455"/>
      <c r="E140" s="455"/>
      <c r="F140" s="455"/>
      <c r="G140" s="455"/>
      <c r="H140" s="455"/>
      <c r="I140" s="455"/>
      <c r="N140" s="103"/>
    </row>
    <row r="141" spans="1:21" s="101" customFormat="1" ht="28.5" customHeight="1" x14ac:dyDescent="0.2">
      <c r="A141" s="456" t="s">
        <v>118</v>
      </c>
      <c r="B141" s="456"/>
      <c r="C141" s="456"/>
      <c r="D141" s="456"/>
      <c r="E141" s="456"/>
      <c r="F141" s="456"/>
      <c r="G141" s="456"/>
      <c r="H141" s="456"/>
      <c r="I141" s="456"/>
      <c r="N141" s="103"/>
    </row>
    <row r="142" spans="1:21" s="101" customFormat="1" ht="26.25" customHeight="1" x14ac:dyDescent="0.2">
      <c r="A142" s="457" t="s">
        <v>109</v>
      </c>
      <c r="B142" s="456"/>
      <c r="C142" s="456"/>
      <c r="D142" s="456"/>
      <c r="E142" s="456"/>
      <c r="F142" s="456"/>
      <c r="G142" s="456"/>
      <c r="H142" s="456"/>
      <c r="I142" s="456"/>
      <c r="N142" s="103"/>
    </row>
    <row r="143" spans="1:21" s="101" customFormat="1" ht="54" customHeight="1" x14ac:dyDescent="0.2">
      <c r="A143" s="452" t="s">
        <v>125</v>
      </c>
      <c r="B143" s="452"/>
      <c r="C143" s="452"/>
      <c r="D143" s="452"/>
      <c r="E143" s="452"/>
      <c r="F143" s="452"/>
      <c r="G143" s="452"/>
      <c r="H143" s="452"/>
      <c r="I143" s="452"/>
      <c r="N143" s="103"/>
    </row>
    <row r="144" spans="1:21" ht="57" customHeight="1" x14ac:dyDescent="0.25">
      <c r="A144" s="452" t="s">
        <v>124</v>
      </c>
      <c r="B144" s="452"/>
      <c r="C144" s="452"/>
      <c r="D144" s="452"/>
      <c r="E144" s="452"/>
      <c r="F144" s="452"/>
      <c r="G144" s="452"/>
      <c r="H144" s="452"/>
      <c r="I144" s="452"/>
      <c r="N144" s="98"/>
    </row>
    <row r="145" spans="1:14" s="101" customFormat="1" ht="26.25" customHeight="1" x14ac:dyDescent="0.2">
      <c r="A145" s="451" t="s">
        <v>110</v>
      </c>
      <c r="B145" s="451"/>
      <c r="C145" s="451"/>
      <c r="D145" s="451"/>
      <c r="E145" s="451"/>
      <c r="F145" s="451"/>
      <c r="G145" s="451"/>
      <c r="H145" s="451"/>
      <c r="I145" s="451"/>
      <c r="N145" s="103"/>
    </row>
    <row r="146" spans="1:14" s="101" customFormat="1" ht="28.5" customHeight="1" x14ac:dyDescent="0.2">
      <c r="A146" s="452" t="s">
        <v>36</v>
      </c>
      <c r="B146" s="452"/>
      <c r="C146" s="452"/>
      <c r="D146" s="452"/>
      <c r="E146" s="452"/>
      <c r="F146" s="452"/>
      <c r="G146" s="452"/>
      <c r="H146" s="452"/>
      <c r="I146" s="452"/>
      <c r="N146" s="103"/>
    </row>
    <row r="147" spans="1:14" s="101" customFormat="1" ht="15.75" customHeight="1" x14ac:dyDescent="0.2">
      <c r="A147" s="453" t="s">
        <v>12</v>
      </c>
      <c r="B147" s="453"/>
      <c r="C147" s="453"/>
      <c r="D147" s="453"/>
      <c r="E147" s="453"/>
      <c r="F147" s="453"/>
      <c r="G147" s="453"/>
      <c r="H147" s="453"/>
      <c r="I147" s="453"/>
      <c r="N147" s="103"/>
    </row>
    <row r="148" spans="1:14" x14ac:dyDescent="0.25">
      <c r="A148" s="453"/>
      <c r="B148" s="453"/>
      <c r="C148" s="453"/>
      <c r="D148" s="453"/>
      <c r="E148" s="453"/>
      <c r="F148" s="453"/>
      <c r="G148" s="453"/>
      <c r="H148" s="453"/>
      <c r="I148" s="453"/>
      <c r="N148" s="98"/>
    </row>
    <row r="149" spans="1:14" x14ac:dyDescent="0.25">
      <c r="A149" s="98"/>
      <c r="N149" s="98"/>
    </row>
    <row r="150" spans="1:14" x14ac:dyDescent="0.25">
      <c r="A150" s="98"/>
      <c r="N150" s="98"/>
    </row>
    <row r="151" spans="1:14" x14ac:dyDescent="0.25">
      <c r="A151" s="98"/>
      <c r="N151" s="98"/>
    </row>
    <row r="152" spans="1:14" x14ac:dyDescent="0.25">
      <c r="A152" s="98"/>
      <c r="B152" s="197"/>
      <c r="C152" s="197"/>
      <c r="D152" s="197"/>
      <c r="E152" s="197"/>
      <c r="F152" s="197"/>
      <c r="G152" s="197"/>
      <c r="H152" s="197"/>
      <c r="I152" s="197"/>
      <c r="N152" s="98"/>
    </row>
    <row r="153" spans="1:14" x14ac:dyDescent="0.25">
      <c r="A153" s="98"/>
      <c r="N153" s="98"/>
    </row>
    <row r="154" spans="1:14" x14ac:dyDescent="0.25">
      <c r="A154" s="98"/>
      <c r="N154" s="98"/>
    </row>
    <row r="155" spans="1:14" x14ac:dyDescent="0.25">
      <c r="A155" s="98"/>
      <c r="N155" s="98"/>
    </row>
    <row r="156" spans="1:14" x14ac:dyDescent="0.25">
      <c r="A156" s="98"/>
      <c r="N156" s="98"/>
    </row>
    <row r="157" spans="1:14" x14ac:dyDescent="0.25">
      <c r="A157" s="98"/>
      <c r="N157" s="98"/>
    </row>
    <row r="158" spans="1:14" x14ac:dyDescent="0.25">
      <c r="A158" s="98"/>
      <c r="N158" s="98"/>
    </row>
    <row r="159" spans="1:14" x14ac:dyDescent="0.25">
      <c r="A159" s="98"/>
      <c r="N159" s="98"/>
    </row>
    <row r="160" spans="1:14" x14ac:dyDescent="0.25">
      <c r="A160" s="98"/>
      <c r="N160" s="98"/>
    </row>
    <row r="161" spans="1:14" x14ac:dyDescent="0.25">
      <c r="A161" s="98"/>
      <c r="N161" s="98"/>
    </row>
    <row r="162" spans="1:14" x14ac:dyDescent="0.25">
      <c r="A162" s="98"/>
      <c r="N162" s="98"/>
    </row>
    <row r="163" spans="1:14" x14ac:dyDescent="0.25">
      <c r="A163" s="98"/>
      <c r="N163" s="98"/>
    </row>
    <row r="164" spans="1:14" x14ac:dyDescent="0.25">
      <c r="A164" s="98"/>
      <c r="N164" s="98"/>
    </row>
    <row r="165" spans="1:14" x14ac:dyDescent="0.25">
      <c r="A165" s="98"/>
      <c r="N165" s="98"/>
    </row>
    <row r="166" spans="1:14" x14ac:dyDescent="0.25">
      <c r="A166" s="98"/>
      <c r="N166" s="98"/>
    </row>
    <row r="167" spans="1:14" x14ac:dyDescent="0.25">
      <c r="A167" s="98"/>
      <c r="N167" s="98"/>
    </row>
    <row r="168" spans="1:14" x14ac:dyDescent="0.25">
      <c r="A168" s="98"/>
      <c r="N168" s="98"/>
    </row>
    <row r="169" spans="1:14" x14ac:dyDescent="0.25">
      <c r="A169" s="98"/>
      <c r="N169" s="98"/>
    </row>
    <row r="170" spans="1:14" x14ac:dyDescent="0.25">
      <c r="A170" s="98"/>
      <c r="N170" s="98"/>
    </row>
    <row r="171" spans="1:14" x14ac:dyDescent="0.25">
      <c r="A171" s="98"/>
      <c r="N171" s="98"/>
    </row>
    <row r="172" spans="1:14" x14ac:dyDescent="0.25">
      <c r="A172" s="98"/>
      <c r="N172" s="98"/>
    </row>
    <row r="173" spans="1:14" x14ac:dyDescent="0.25">
      <c r="A173" s="98"/>
      <c r="N173" s="98"/>
    </row>
    <row r="174" spans="1:14" x14ac:dyDescent="0.25">
      <c r="A174" s="98"/>
      <c r="N174" s="98"/>
    </row>
    <row r="175" spans="1:14" x14ac:dyDescent="0.25">
      <c r="A175" s="98"/>
      <c r="N175" s="98"/>
    </row>
    <row r="176" spans="1:14" x14ac:dyDescent="0.25">
      <c r="A176" s="98"/>
      <c r="N176" s="98"/>
    </row>
    <row r="177" spans="1:14" x14ac:dyDescent="0.25">
      <c r="A177" s="98"/>
      <c r="N177" s="98"/>
    </row>
    <row r="178" spans="1:14" x14ac:dyDescent="0.25">
      <c r="A178" s="98"/>
      <c r="N178" s="98"/>
    </row>
    <row r="179" spans="1:14" x14ac:dyDescent="0.25">
      <c r="A179" s="98"/>
      <c r="N179" s="98"/>
    </row>
    <row r="180" spans="1:14" x14ac:dyDescent="0.25">
      <c r="A180" s="98"/>
      <c r="N180" s="98"/>
    </row>
    <row r="181" spans="1:14" x14ac:dyDescent="0.25">
      <c r="A181" s="98"/>
      <c r="N181" s="98"/>
    </row>
    <row r="182" spans="1:14" x14ac:dyDescent="0.25">
      <c r="A182" s="98"/>
      <c r="N182" s="98"/>
    </row>
    <row r="183" spans="1:14" x14ac:dyDescent="0.25">
      <c r="A183" s="98"/>
      <c r="N183" s="98"/>
    </row>
    <row r="184" spans="1:14" x14ac:dyDescent="0.25">
      <c r="A184" s="98"/>
      <c r="N184" s="98"/>
    </row>
    <row r="185" spans="1:14" x14ac:dyDescent="0.25">
      <c r="A185" s="98"/>
      <c r="N185" s="98"/>
    </row>
    <row r="186" spans="1:14" x14ac:dyDescent="0.25">
      <c r="A186" s="98"/>
      <c r="N186" s="98"/>
    </row>
    <row r="187" spans="1:14" x14ac:dyDescent="0.25">
      <c r="A187" s="98"/>
      <c r="N187" s="98"/>
    </row>
    <row r="188" spans="1:14" x14ac:dyDescent="0.25">
      <c r="A188" s="98"/>
      <c r="N188" s="98"/>
    </row>
    <row r="189" spans="1:14" x14ac:dyDescent="0.25">
      <c r="A189" s="98"/>
    </row>
    <row r="190" spans="1:14" x14ac:dyDescent="0.25">
      <c r="A190" s="98"/>
    </row>
    <row r="191" spans="1:14" x14ac:dyDescent="0.25">
      <c r="A191" s="98"/>
    </row>
    <row r="192" spans="1:14" x14ac:dyDescent="0.25">
      <c r="A192" s="98"/>
    </row>
    <row r="193" spans="1:1" x14ac:dyDescent="0.25">
      <c r="A193" s="98"/>
    </row>
    <row r="194" spans="1:1" x14ac:dyDescent="0.25">
      <c r="A194" s="98"/>
    </row>
    <row r="195" spans="1:1" x14ac:dyDescent="0.25">
      <c r="A195" s="98"/>
    </row>
    <row r="196" spans="1:1" x14ac:dyDescent="0.25">
      <c r="A196" s="98"/>
    </row>
    <row r="197" spans="1:1" x14ac:dyDescent="0.25">
      <c r="A197" s="98"/>
    </row>
    <row r="198" spans="1:1" x14ac:dyDescent="0.25">
      <c r="A198" s="98"/>
    </row>
    <row r="199" spans="1:1" x14ac:dyDescent="0.25">
      <c r="A199" s="98"/>
    </row>
    <row r="200" spans="1:1" x14ac:dyDescent="0.25">
      <c r="A200" s="98"/>
    </row>
    <row r="201" spans="1:1" x14ac:dyDescent="0.25">
      <c r="A201" s="98"/>
    </row>
    <row r="202" spans="1:1" x14ac:dyDescent="0.25">
      <c r="A202" s="98"/>
    </row>
    <row r="203" spans="1:1" x14ac:dyDescent="0.25">
      <c r="A203" s="98"/>
    </row>
    <row r="204" spans="1:1" x14ac:dyDescent="0.25">
      <c r="A204" s="98"/>
    </row>
    <row r="205" spans="1:1" x14ac:dyDescent="0.25">
      <c r="A205" s="98"/>
    </row>
    <row r="206" spans="1:1" x14ac:dyDescent="0.25">
      <c r="A206" s="98"/>
    </row>
    <row r="207" spans="1:1" x14ac:dyDescent="0.25">
      <c r="A207" s="98"/>
    </row>
    <row r="208" spans="1:1" x14ac:dyDescent="0.25">
      <c r="A208" s="98"/>
    </row>
  </sheetData>
  <sheetProtection password="CDD2" sheet="1" objects="1" scenarios="1"/>
  <mergeCells count="290">
    <mergeCell ref="B1:I1"/>
    <mergeCell ref="O1:U1"/>
    <mergeCell ref="N2:U2"/>
    <mergeCell ref="N3:U3"/>
    <mergeCell ref="A4:B4"/>
    <mergeCell ref="C4:E4"/>
    <mergeCell ref="N4:O4"/>
    <mergeCell ref="P4:Q4"/>
    <mergeCell ref="A7:I7"/>
    <mergeCell ref="N7:U7"/>
    <mergeCell ref="N8:O8"/>
    <mergeCell ref="P8:Q8"/>
    <mergeCell ref="R8:S8"/>
    <mergeCell ref="T8:U8"/>
    <mergeCell ref="F10:G10"/>
    <mergeCell ref="R10:S10"/>
    <mergeCell ref="A11:B11"/>
    <mergeCell ref="F11:G11"/>
    <mergeCell ref="N11:O11"/>
    <mergeCell ref="P11:Q11"/>
    <mergeCell ref="R11:S11"/>
    <mergeCell ref="A12:B12"/>
    <mergeCell ref="F12:G12"/>
    <mergeCell ref="N12:O12"/>
    <mergeCell ref="P12:Q12"/>
    <mergeCell ref="R12:S12"/>
    <mergeCell ref="A13:B13"/>
    <mergeCell ref="F13:G13"/>
    <mergeCell ref="N13:O13"/>
    <mergeCell ref="P13:Q13"/>
    <mergeCell ref="R13:S13"/>
    <mergeCell ref="A14:B14"/>
    <mergeCell ref="F14:G14"/>
    <mergeCell ref="N14:O14"/>
    <mergeCell ref="P14:Q14"/>
    <mergeCell ref="R14:S14"/>
    <mergeCell ref="A15:B15"/>
    <mergeCell ref="F15:G15"/>
    <mergeCell ref="N15:O15"/>
    <mergeCell ref="P15:Q15"/>
    <mergeCell ref="R15:S15"/>
    <mergeCell ref="A16:B16"/>
    <mergeCell ref="F16:G16"/>
    <mergeCell ref="N16:O16"/>
    <mergeCell ref="P16:Q16"/>
    <mergeCell ref="R16:S16"/>
    <mergeCell ref="A17:B17"/>
    <mergeCell ref="F17:G17"/>
    <mergeCell ref="N17:O17"/>
    <mergeCell ref="P17:Q17"/>
    <mergeCell ref="R17:S17"/>
    <mergeCell ref="A18:B18"/>
    <mergeCell ref="F18:G18"/>
    <mergeCell ref="N18:O18"/>
    <mergeCell ref="P18:Q18"/>
    <mergeCell ref="R18:S18"/>
    <mergeCell ref="A19:B19"/>
    <mergeCell ref="F19:G19"/>
    <mergeCell ref="N19:O19"/>
    <mergeCell ref="P19:Q19"/>
    <mergeCell ref="R19:S19"/>
    <mergeCell ref="A20:B20"/>
    <mergeCell ref="F20:G20"/>
    <mergeCell ref="N20:O20"/>
    <mergeCell ref="P20:Q20"/>
    <mergeCell ref="R20:S20"/>
    <mergeCell ref="A21:B21"/>
    <mergeCell ref="F21:G21"/>
    <mergeCell ref="N21:O21"/>
    <mergeCell ref="P21:Q21"/>
    <mergeCell ref="R21:S21"/>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N34:T34"/>
    <mergeCell ref="A36:B36"/>
    <mergeCell ref="N36:O36"/>
    <mergeCell ref="P36:T36"/>
    <mergeCell ref="A37:B37"/>
    <mergeCell ref="N37:O37"/>
    <mergeCell ref="P37:T37"/>
    <mergeCell ref="F33:H36"/>
    <mergeCell ref="A38:B38"/>
    <mergeCell ref="N38:O38"/>
    <mergeCell ref="P38:T38"/>
    <mergeCell ref="A39:B39"/>
    <mergeCell ref="N39:O39"/>
    <mergeCell ref="P39:T39"/>
    <mergeCell ref="A40:B40"/>
    <mergeCell ref="N40:O40"/>
    <mergeCell ref="P40:T40"/>
    <mergeCell ref="A41:B41"/>
    <mergeCell ref="N41:O41"/>
    <mergeCell ref="P41:T41"/>
    <mergeCell ref="A42:B42"/>
    <mergeCell ref="N42:O42"/>
    <mergeCell ref="P42:T42"/>
    <mergeCell ref="N43:Q43"/>
    <mergeCell ref="S43:T43"/>
    <mergeCell ref="N45:Q45"/>
    <mergeCell ref="S45:T45"/>
    <mergeCell ref="N49:O49"/>
    <mergeCell ref="P49:Q49"/>
    <mergeCell ref="A50:B58"/>
    <mergeCell ref="N50:O58"/>
    <mergeCell ref="P50:Q50"/>
    <mergeCell ref="P51:Q51"/>
    <mergeCell ref="P52:Q52"/>
    <mergeCell ref="P53:Q53"/>
    <mergeCell ref="P54:Q54"/>
    <mergeCell ref="P55:Q55"/>
    <mergeCell ref="P56:Q56"/>
    <mergeCell ref="P57:Q57"/>
    <mergeCell ref="P58:Q58"/>
    <mergeCell ref="A59:B59"/>
    <mergeCell ref="F59:H59"/>
    <mergeCell ref="N59:O59"/>
    <mergeCell ref="P59:Q59"/>
    <mergeCell ref="R59:T59"/>
    <mergeCell ref="A60:I60"/>
    <mergeCell ref="N60:U60"/>
    <mergeCell ref="A61:I61"/>
    <mergeCell ref="N61:U61"/>
    <mergeCell ref="A62:B62"/>
    <mergeCell ref="D62:G62"/>
    <mergeCell ref="N62:O62"/>
    <mergeCell ref="Q62:S62"/>
    <mergeCell ref="T62:U62"/>
    <mergeCell ref="N63:S63"/>
    <mergeCell ref="T63:U63"/>
    <mergeCell ref="A64:I64"/>
    <mergeCell ref="N64:U64"/>
    <mergeCell ref="A65:B65"/>
    <mergeCell ref="D65:G65"/>
    <mergeCell ref="N65:O65"/>
    <mergeCell ref="Q65:S65"/>
    <mergeCell ref="T65:U65"/>
    <mergeCell ref="N66:S66"/>
    <mergeCell ref="T66:U66"/>
    <mergeCell ref="A68:C68"/>
    <mergeCell ref="N68:P68"/>
    <mergeCell ref="A69:C69"/>
    <mergeCell ref="N69:P69"/>
    <mergeCell ref="A70:C70"/>
    <mergeCell ref="A71:C71"/>
    <mergeCell ref="N71:P71"/>
    <mergeCell ref="A72:C72"/>
    <mergeCell ref="N72:P72"/>
    <mergeCell ref="A73:C73"/>
    <mergeCell ref="N73:P73"/>
    <mergeCell ref="F74:H74"/>
    <mergeCell ref="N74:T74"/>
    <mergeCell ref="N75:T75"/>
    <mergeCell ref="A77:C77"/>
    <mergeCell ref="N77:P77"/>
    <mergeCell ref="A78:C78"/>
    <mergeCell ref="N78:P78"/>
    <mergeCell ref="A79:C79"/>
    <mergeCell ref="N79:P79"/>
    <mergeCell ref="A80:C80"/>
    <mergeCell ref="N80:P80"/>
    <mergeCell ref="A81:C81"/>
    <mergeCell ref="N81:P81"/>
    <mergeCell ref="A83:I83"/>
    <mergeCell ref="N83:U83"/>
    <mergeCell ref="C84:D84"/>
    <mergeCell ref="C85:D85"/>
    <mergeCell ref="N85:O85"/>
    <mergeCell ref="P85:Q85"/>
    <mergeCell ref="R85:U85"/>
    <mergeCell ref="C86:D86"/>
    <mergeCell ref="P86:Q86"/>
    <mergeCell ref="C87:D87"/>
    <mergeCell ref="P87:Q87"/>
    <mergeCell ref="C88:D88"/>
    <mergeCell ref="P88:Q88"/>
    <mergeCell ref="C89:D89"/>
    <mergeCell ref="P89:T89"/>
    <mergeCell ref="A90:I90"/>
    <mergeCell ref="N90:U90"/>
    <mergeCell ref="F92:I92"/>
    <mergeCell ref="N92:P92"/>
    <mergeCell ref="Q92:T92"/>
    <mergeCell ref="A95:B95"/>
    <mergeCell ref="N95:O95"/>
    <mergeCell ref="P95:R95"/>
    <mergeCell ref="A96:B96"/>
    <mergeCell ref="N96:O96"/>
    <mergeCell ref="P96:R96"/>
    <mergeCell ref="A99:C99"/>
    <mergeCell ref="F99:I99"/>
    <mergeCell ref="N99:U99"/>
    <mergeCell ref="C100:E100"/>
    <mergeCell ref="F101:G101"/>
    <mergeCell ref="A102:B102"/>
    <mergeCell ref="F102:G102"/>
    <mergeCell ref="N102:O102"/>
    <mergeCell ref="P102:Q102"/>
    <mergeCell ref="R102:S102"/>
    <mergeCell ref="A103:B103"/>
    <mergeCell ref="F103:G103"/>
    <mergeCell ref="N103:O103"/>
    <mergeCell ref="P103:Q103"/>
    <mergeCell ref="R103:S103"/>
    <mergeCell ref="A104:B104"/>
    <mergeCell ref="F104:G104"/>
    <mergeCell ref="N104:O104"/>
    <mergeCell ref="P104:Q104"/>
    <mergeCell ref="R104:S104"/>
    <mergeCell ref="A105:B105"/>
    <mergeCell ref="F105:G105"/>
    <mergeCell ref="N105:O105"/>
    <mergeCell ref="P105:Q105"/>
    <mergeCell ref="R105:S105"/>
    <mergeCell ref="A106:B106"/>
    <mergeCell ref="N106:O106"/>
    <mergeCell ref="A108:C108"/>
    <mergeCell ref="F108:H108"/>
    <mergeCell ref="N108:P108"/>
    <mergeCell ref="Q108:T108"/>
    <mergeCell ref="A109:C109"/>
    <mergeCell ref="E109:H109"/>
    <mergeCell ref="N109:P109"/>
    <mergeCell ref="Q109:T109"/>
    <mergeCell ref="N110:P110"/>
    <mergeCell ref="Q110:T110"/>
    <mergeCell ref="A111:C111"/>
    <mergeCell ref="F111:H111"/>
    <mergeCell ref="N111:T111"/>
    <mergeCell ref="A113:H113"/>
    <mergeCell ref="N113:U113"/>
    <mergeCell ref="A114:G114"/>
    <mergeCell ref="N114:U114"/>
    <mergeCell ref="A115:G115"/>
    <mergeCell ref="A131:I131"/>
    <mergeCell ref="N131:U131"/>
    <mergeCell ref="A132:I132"/>
    <mergeCell ref="A133:I133"/>
    <mergeCell ref="A134:I134"/>
    <mergeCell ref="A135:I135"/>
    <mergeCell ref="A136:I136"/>
    <mergeCell ref="A137:I137"/>
    <mergeCell ref="A138:I138"/>
    <mergeCell ref="A145:I145"/>
    <mergeCell ref="A146:I146"/>
    <mergeCell ref="A147:I147"/>
    <mergeCell ref="A148:I148"/>
    <mergeCell ref="A139:I139"/>
    <mergeCell ref="A140:I140"/>
    <mergeCell ref="A141:I141"/>
    <mergeCell ref="A142:I142"/>
    <mergeCell ref="A143:I143"/>
    <mergeCell ref="A144:I144"/>
  </mergeCells>
  <pageMargins left="0.1" right="0.1" top="0.5" bottom="0.5" header="0" footer="0.1"/>
  <pageSetup scale="70" fitToHeight="3" orientation="portrait" r:id="rId1"/>
  <headerFooter alignWithMargins="0">
    <oddFooter>&amp;R&amp;P of &amp;N</oddFooter>
  </headerFooter>
  <rowBreaks count="1" manualBreakCount="1">
    <brk id="129" max="16383" man="1"/>
  </rowBreaks>
  <colBreaks count="1" manualBreakCount="1">
    <brk id="9" max="1048575" man="1"/>
  </col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1"/>
  <dimension ref="A1:U208"/>
  <sheetViews>
    <sheetView showGridLines="0" zoomScale="90" zoomScaleNormal="90" workbookViewId="0">
      <pane ySplit="1" topLeftCell="A108" activePane="bottomLeft" state="frozen"/>
      <selection activeCell="A111" sqref="A111:C111"/>
      <selection pane="bottomLeft" activeCell="A111" sqref="A111:C111"/>
    </sheetView>
  </sheetViews>
  <sheetFormatPr defaultRowHeight="15.75" x14ac:dyDescent="0.25"/>
  <cols>
    <col min="1" max="1" width="10.28515625" style="91" customWidth="1"/>
    <col min="2" max="2" width="30.28515625" style="4" bestFit="1" customWidth="1"/>
    <col min="3" max="4" width="10.7109375" style="4" customWidth="1"/>
    <col min="5" max="5" width="11.7109375" style="4" customWidth="1"/>
    <col min="6" max="6" width="14" style="4" customWidth="1"/>
    <col min="7" max="7" width="7.42578125" style="4" customWidth="1"/>
    <col min="8" max="8" width="14.5703125" style="4" customWidth="1"/>
    <col min="9" max="9" width="23.7109375" style="4" bestFit="1" customWidth="1"/>
    <col min="10" max="10" width="11" style="4" bestFit="1" customWidth="1"/>
    <col min="11" max="12" width="10.28515625" style="4" bestFit="1" customWidth="1"/>
    <col min="13" max="13" width="9.140625" style="4"/>
    <col min="14" max="14" width="10.28515625" style="91" customWidth="1"/>
    <col min="15" max="15" width="34.28515625" style="4" customWidth="1"/>
    <col min="16" max="16" width="16.42578125" style="4" customWidth="1"/>
    <col min="17" max="17" width="6.7109375" style="4" customWidth="1"/>
    <col min="18" max="18" width="14.5703125" style="4" customWidth="1"/>
    <col min="19" max="19" width="8" style="4" customWidth="1"/>
    <col min="20" max="20" width="15.42578125" style="4" customWidth="1"/>
    <col min="21" max="21" width="21.42578125" style="4" customWidth="1"/>
    <col min="22" max="16384" width="9.140625" style="4"/>
  </cols>
  <sheetData>
    <row r="1" spans="1:21" ht="16.5" thickBot="1" x14ac:dyDescent="0.3">
      <c r="A1" s="107">
        <v>50</v>
      </c>
      <c r="B1" s="554" t="s">
        <v>17</v>
      </c>
      <c r="C1" s="555"/>
      <c r="D1" s="555"/>
      <c r="E1" s="556"/>
      <c r="F1" s="556"/>
      <c r="G1" s="556"/>
      <c r="H1" s="556"/>
      <c r="I1" s="556"/>
      <c r="J1" s="325"/>
      <c r="K1" s="325"/>
      <c r="L1" s="325"/>
      <c r="N1" s="107">
        <f>A1</f>
        <v>50</v>
      </c>
      <c r="O1" s="557" t="s">
        <v>17</v>
      </c>
      <c r="P1" s="558"/>
      <c r="Q1" s="559"/>
      <c r="R1" s="559"/>
      <c r="S1" s="559"/>
      <c r="T1" s="559"/>
      <c r="U1" s="559"/>
    </row>
    <row r="2" spans="1:21" ht="21" x14ac:dyDescent="0.35">
      <c r="A2" s="1" t="s">
        <v>213</v>
      </c>
      <c r="B2" s="2"/>
      <c r="C2" s="2"/>
      <c r="D2" s="2"/>
      <c r="E2" s="2"/>
      <c r="F2" s="2"/>
      <c r="G2" s="2"/>
      <c r="H2" s="2"/>
      <c r="I2" s="2"/>
      <c r="N2" s="560" t="s">
        <v>23</v>
      </c>
      <c r="O2" s="560"/>
      <c r="P2" s="560"/>
      <c r="Q2" s="560"/>
      <c r="R2" s="560"/>
      <c r="S2" s="560"/>
      <c r="T2" s="560"/>
      <c r="U2" s="560"/>
    </row>
    <row r="3" spans="1:21" x14ac:dyDescent="0.25">
      <c r="A3" s="106" t="str">
        <f>'0054'!A3</f>
        <v>Based on the 2015-16 FEFP 2nd Calculation</v>
      </c>
      <c r="N3" s="561" t="str">
        <f>A3</f>
        <v>Based on the 2015-16 FEFP 2nd Calculation</v>
      </c>
      <c r="O3" s="561"/>
      <c r="P3" s="561"/>
      <c r="Q3" s="561"/>
      <c r="R3" s="561"/>
      <c r="S3" s="561"/>
      <c r="T3" s="561"/>
      <c r="U3" s="561"/>
    </row>
    <row r="4" spans="1:21" x14ac:dyDescent="0.25">
      <c r="A4" s="562" t="s">
        <v>0</v>
      </c>
      <c r="B4" s="562"/>
      <c r="C4" s="563" t="s">
        <v>9</v>
      </c>
      <c r="D4" s="563"/>
      <c r="E4" s="563"/>
      <c r="F4" s="5"/>
      <c r="G4" s="5"/>
      <c r="H4" s="5"/>
      <c r="I4" s="5"/>
      <c r="N4" s="549" t="s">
        <v>0</v>
      </c>
      <c r="O4" s="549"/>
      <c r="P4" s="564" t="str">
        <f>C4</f>
        <v>Palm Beach</v>
      </c>
      <c r="Q4" s="564"/>
      <c r="R4" s="6"/>
      <c r="S4" s="6"/>
      <c r="T4" s="6"/>
      <c r="U4" s="6"/>
    </row>
    <row r="5" spans="1:21" ht="12" customHeight="1" thickBot="1" x14ac:dyDescent="0.3">
      <c r="A5" s="371"/>
      <c r="B5" s="371"/>
      <c r="C5" s="353"/>
      <c r="D5" s="353"/>
      <c r="E5" s="353"/>
      <c r="F5" s="354"/>
      <c r="G5" s="354"/>
      <c r="H5" s="354"/>
      <c r="I5" s="354"/>
      <c r="N5" s="111"/>
      <c r="O5" s="111"/>
      <c r="P5" s="7"/>
      <c r="Q5" s="7"/>
      <c r="R5" s="6"/>
      <c r="S5" s="6"/>
      <c r="T5" s="6"/>
      <c r="U5" s="6"/>
    </row>
    <row r="6" spans="1:21" ht="12" customHeight="1" x14ac:dyDescent="0.25">
      <c r="A6" s="368"/>
      <c r="B6" s="368"/>
      <c r="C6" s="365"/>
      <c r="D6" s="365"/>
      <c r="E6" s="365"/>
      <c r="F6" s="5"/>
      <c r="G6" s="5"/>
      <c r="H6" s="5"/>
      <c r="I6" s="5"/>
      <c r="N6" s="366"/>
      <c r="O6" s="366"/>
      <c r="P6" s="367"/>
      <c r="Q6" s="367"/>
      <c r="R6" s="6"/>
      <c r="S6" s="6"/>
      <c r="T6" s="6"/>
      <c r="U6" s="6"/>
    </row>
    <row r="7" spans="1:21" x14ac:dyDescent="0.25">
      <c r="A7" s="548" t="s">
        <v>102</v>
      </c>
      <c r="B7" s="548"/>
      <c r="C7" s="548"/>
      <c r="D7" s="548"/>
      <c r="E7" s="548"/>
      <c r="F7" s="548"/>
      <c r="G7" s="548"/>
      <c r="H7" s="548"/>
      <c r="I7" s="548"/>
      <c r="N7" s="549" t="s">
        <v>102</v>
      </c>
      <c r="O7" s="549"/>
      <c r="P7" s="549"/>
      <c r="Q7" s="549"/>
      <c r="R7" s="549"/>
      <c r="S7" s="549"/>
      <c r="T7" s="549"/>
      <c r="U7" s="549"/>
    </row>
    <row r="8" spans="1:21" x14ac:dyDescent="0.25">
      <c r="A8" s="112"/>
      <c r="B8" s="113" t="s">
        <v>161</v>
      </c>
      <c r="C8" s="321">
        <f>'0054'!C8</f>
        <v>4154.45</v>
      </c>
      <c r="D8" s="115"/>
      <c r="E8" s="116"/>
      <c r="F8" s="112"/>
      <c r="G8" s="113" t="s">
        <v>160</v>
      </c>
      <c r="H8" s="324">
        <f>'0054'!H8</f>
        <v>1.0319</v>
      </c>
      <c r="I8" s="99"/>
      <c r="N8" s="550" t="s">
        <v>10</v>
      </c>
      <c r="O8" s="550"/>
      <c r="P8" s="551">
        <v>4154.45</v>
      </c>
      <c r="Q8" s="551"/>
      <c r="R8" s="552" t="s">
        <v>11</v>
      </c>
      <c r="S8" s="552"/>
      <c r="T8" s="553">
        <f>H8</f>
        <v>1.0319</v>
      </c>
      <c r="U8" s="553"/>
    </row>
    <row r="9" spans="1:21" x14ac:dyDescent="0.25">
      <c r="A9" s="8"/>
      <c r="B9" s="8"/>
      <c r="C9" s="9"/>
      <c r="D9" s="9"/>
      <c r="E9" s="9"/>
      <c r="F9" s="10"/>
      <c r="G9" s="10"/>
      <c r="H9" s="11"/>
      <c r="I9" s="12" t="s">
        <v>78</v>
      </c>
      <c r="N9" s="13"/>
      <c r="O9" s="13"/>
      <c r="P9" s="14"/>
      <c r="Q9" s="14"/>
      <c r="R9" s="15"/>
      <c r="S9" s="15"/>
      <c r="T9" s="16"/>
      <c r="U9" s="17" t="s">
        <v>78</v>
      </c>
    </row>
    <row r="10" spans="1:21" x14ac:dyDescent="0.25">
      <c r="A10" s="8"/>
      <c r="B10" s="8"/>
      <c r="C10" s="117" t="s">
        <v>162</v>
      </c>
      <c r="D10" s="117" t="s">
        <v>163</v>
      </c>
      <c r="E10" s="118" t="s">
        <v>8</v>
      </c>
      <c r="F10" s="543" t="s">
        <v>1</v>
      </c>
      <c r="G10" s="543"/>
      <c r="H10" s="11" t="s">
        <v>77</v>
      </c>
      <c r="I10" s="12" t="s">
        <v>37</v>
      </c>
      <c r="N10" s="13"/>
      <c r="O10" s="13"/>
      <c r="P10" s="14"/>
      <c r="Q10" s="14"/>
      <c r="R10" s="544" t="s">
        <v>1</v>
      </c>
      <c r="S10" s="544"/>
      <c r="T10" s="16" t="s">
        <v>77</v>
      </c>
      <c r="U10" s="17" t="s">
        <v>37</v>
      </c>
    </row>
    <row r="11" spans="1:21" x14ac:dyDescent="0.25">
      <c r="A11" s="524" t="s">
        <v>1</v>
      </c>
      <c r="B11" s="524"/>
      <c r="C11" s="119" t="s">
        <v>2</v>
      </c>
      <c r="D11" s="119" t="s">
        <v>2</v>
      </c>
      <c r="E11" s="119" t="s">
        <v>2</v>
      </c>
      <c r="F11" s="545" t="s">
        <v>80</v>
      </c>
      <c r="G11" s="545"/>
      <c r="H11" s="18" t="s">
        <v>76</v>
      </c>
      <c r="I11" s="19" t="s">
        <v>79</v>
      </c>
      <c r="N11" s="525" t="s">
        <v>1</v>
      </c>
      <c r="O11" s="525"/>
      <c r="P11" s="546" t="s">
        <v>24</v>
      </c>
      <c r="Q11" s="546"/>
      <c r="R11" s="547" t="s">
        <v>80</v>
      </c>
      <c r="S11" s="547"/>
      <c r="T11" s="20" t="s">
        <v>76</v>
      </c>
      <c r="U11" s="21" t="s">
        <v>79</v>
      </c>
    </row>
    <row r="12" spans="1:21" x14ac:dyDescent="0.25">
      <c r="A12" s="536" t="s">
        <v>50</v>
      </c>
      <c r="B12" s="536"/>
      <c r="C12" s="120"/>
      <c r="D12" s="120"/>
      <c r="E12" s="121" t="s">
        <v>51</v>
      </c>
      <c r="F12" s="537" t="s">
        <v>52</v>
      </c>
      <c r="G12" s="537"/>
      <c r="H12" s="22" t="s">
        <v>53</v>
      </c>
      <c r="I12" s="23" t="s">
        <v>54</v>
      </c>
      <c r="N12" s="538" t="s">
        <v>50</v>
      </c>
      <c r="O12" s="538"/>
      <c r="P12" s="539" t="s">
        <v>51</v>
      </c>
      <c r="Q12" s="539"/>
      <c r="R12" s="540" t="s">
        <v>52</v>
      </c>
      <c r="S12" s="540"/>
      <c r="T12" s="24" t="s">
        <v>53</v>
      </c>
      <c r="U12" s="25" t="s">
        <v>54</v>
      </c>
    </row>
    <row r="13" spans="1:21" x14ac:dyDescent="0.25">
      <c r="A13" s="527" t="s">
        <v>29</v>
      </c>
      <c r="B13" s="527"/>
      <c r="C13" s="204">
        <v>0</v>
      </c>
      <c r="D13" s="204">
        <v>0</v>
      </c>
      <c r="E13" s="276">
        <f>IF(D$29=0,C13*2,C13+D13)</f>
        <v>0</v>
      </c>
      <c r="F13" s="541">
        <f>'0054'!F13:G13</f>
        <v>1.115</v>
      </c>
      <c r="G13" s="541"/>
      <c r="H13" s="208">
        <f>ROUND(E13*F13,4)</f>
        <v>0</v>
      </c>
      <c r="I13" s="150">
        <f t="shared" ref="I13:I28" si="0">ROUND(ROUND(H13*$C$8,4)*($H$8),2)</f>
        <v>0</v>
      </c>
      <c r="N13" s="528" t="s">
        <v>29</v>
      </c>
      <c r="O13" s="528"/>
      <c r="P13" s="530">
        <f t="shared" ref="P13:P28" si="1">IF($H$115=1,E13,0)</f>
        <v>0</v>
      </c>
      <c r="Q13" s="530"/>
      <c r="R13" s="542">
        <v>1</v>
      </c>
      <c r="S13" s="542"/>
      <c r="T13" s="124">
        <f>ROUND(P13*R13,4)</f>
        <v>0</v>
      </c>
      <c r="U13" s="125">
        <f t="shared" ref="U13:U28" si="2">ROUND(ROUND(T13*$C$8,4)*($H$8),0)</f>
        <v>0</v>
      </c>
    </row>
    <row r="14" spans="1:21" x14ac:dyDescent="0.25">
      <c r="A14" s="458" t="s">
        <v>30</v>
      </c>
      <c r="B14" s="458"/>
      <c r="C14" s="206">
        <v>0</v>
      </c>
      <c r="D14" s="206">
        <v>0</v>
      </c>
      <c r="E14" s="159">
        <f t="shared" ref="E14:E28" si="3">IF(D$29=0,C14*2,C14+D14)</f>
        <v>0</v>
      </c>
      <c r="F14" s="448">
        <f>'0054'!F14:G14</f>
        <v>1.115</v>
      </c>
      <c r="G14" s="448"/>
      <c r="H14" s="105">
        <f t="shared" ref="H14:H28" si="4">ROUND(E14*F14,4)</f>
        <v>0</v>
      </c>
      <c r="I14" s="130">
        <f t="shared" si="0"/>
        <v>0</v>
      </c>
      <c r="J14" s="85" t="str">
        <f>IF(ROUND(E14,2)=ROUND(SUM(E50:E52),2)," ","CHECK PK-3 LINES BELOW")</f>
        <v xml:space="preserve"> </v>
      </c>
      <c r="N14" s="461" t="s">
        <v>30</v>
      </c>
      <c r="O14" s="461"/>
      <c r="P14" s="530">
        <f t="shared" si="1"/>
        <v>0</v>
      </c>
      <c r="Q14" s="530"/>
      <c r="R14" s="535">
        <v>1</v>
      </c>
      <c r="S14" s="535"/>
      <c r="T14" s="124">
        <f t="shared" ref="T14:T28" si="5">ROUND(P14*R14,4)</f>
        <v>0</v>
      </c>
      <c r="U14" s="125">
        <f t="shared" si="2"/>
        <v>0</v>
      </c>
    </row>
    <row r="15" spans="1:21" x14ac:dyDescent="0.25">
      <c r="A15" s="458" t="s">
        <v>31</v>
      </c>
      <c r="B15" s="458"/>
      <c r="C15" s="206">
        <v>0</v>
      </c>
      <c r="D15" s="206">
        <v>0</v>
      </c>
      <c r="E15" s="159">
        <f t="shared" si="3"/>
        <v>0</v>
      </c>
      <c r="F15" s="448">
        <f>'0054'!F15:G15</f>
        <v>1</v>
      </c>
      <c r="G15" s="448"/>
      <c r="H15" s="105">
        <f t="shared" si="4"/>
        <v>0</v>
      </c>
      <c r="I15" s="130">
        <f t="shared" si="0"/>
        <v>0</v>
      </c>
      <c r="N15" s="461" t="s">
        <v>31</v>
      </c>
      <c r="O15" s="461"/>
      <c r="P15" s="530">
        <f t="shared" si="1"/>
        <v>0</v>
      </c>
      <c r="Q15" s="530"/>
      <c r="R15" s="535">
        <v>1</v>
      </c>
      <c r="S15" s="535"/>
      <c r="T15" s="124">
        <f t="shared" si="5"/>
        <v>0</v>
      </c>
      <c r="U15" s="125">
        <f t="shared" si="2"/>
        <v>0</v>
      </c>
    </row>
    <row r="16" spans="1:21" x14ac:dyDescent="0.25">
      <c r="A16" s="458" t="s">
        <v>32</v>
      </c>
      <c r="B16" s="458"/>
      <c r="C16" s="206">
        <v>0</v>
      </c>
      <c r="D16" s="206">
        <v>0</v>
      </c>
      <c r="E16" s="159">
        <f t="shared" si="3"/>
        <v>0</v>
      </c>
      <c r="F16" s="448">
        <f>'0054'!F16:G16</f>
        <v>1</v>
      </c>
      <c r="G16" s="448"/>
      <c r="H16" s="105">
        <f t="shared" si="4"/>
        <v>0</v>
      </c>
      <c r="I16" s="130">
        <f t="shared" si="0"/>
        <v>0</v>
      </c>
      <c r="J16" s="85" t="str">
        <f>IF(ROUND(E16,2)=ROUND(SUM(E53:E55),2)," ","CHECK 4-8 LINES BELOW")</f>
        <v xml:space="preserve"> </v>
      </c>
      <c r="N16" s="461" t="s">
        <v>32</v>
      </c>
      <c r="O16" s="461"/>
      <c r="P16" s="530">
        <f t="shared" si="1"/>
        <v>0</v>
      </c>
      <c r="Q16" s="530"/>
      <c r="R16" s="535">
        <v>1</v>
      </c>
      <c r="S16" s="535"/>
      <c r="T16" s="124">
        <f t="shared" si="5"/>
        <v>0</v>
      </c>
      <c r="U16" s="125">
        <f t="shared" si="2"/>
        <v>0</v>
      </c>
    </row>
    <row r="17" spans="1:21" x14ac:dyDescent="0.25">
      <c r="A17" s="458" t="s">
        <v>33</v>
      </c>
      <c r="B17" s="458"/>
      <c r="C17" s="206">
        <v>29.08</v>
      </c>
      <c r="D17" s="206">
        <v>22.81</v>
      </c>
      <c r="E17" s="159">
        <f t="shared" si="3"/>
        <v>51.89</v>
      </c>
      <c r="F17" s="448">
        <f>'0054'!F17:G17</f>
        <v>1.0049999999999999</v>
      </c>
      <c r="G17" s="448"/>
      <c r="H17" s="105">
        <f t="shared" si="4"/>
        <v>52.149500000000003</v>
      </c>
      <c r="I17" s="130">
        <f t="shared" si="0"/>
        <v>223563.7</v>
      </c>
      <c r="N17" s="461" t="s">
        <v>33</v>
      </c>
      <c r="O17" s="461"/>
      <c r="P17" s="530">
        <f t="shared" si="1"/>
        <v>0</v>
      </c>
      <c r="Q17" s="530"/>
      <c r="R17" s="535">
        <v>1</v>
      </c>
      <c r="S17" s="535"/>
      <c r="T17" s="124">
        <f t="shared" si="5"/>
        <v>0</v>
      </c>
      <c r="U17" s="125">
        <f t="shared" si="2"/>
        <v>0</v>
      </c>
    </row>
    <row r="18" spans="1:21" x14ac:dyDescent="0.25">
      <c r="A18" s="458" t="s">
        <v>34</v>
      </c>
      <c r="B18" s="458"/>
      <c r="C18" s="206">
        <v>1.96</v>
      </c>
      <c r="D18" s="206">
        <v>3.04</v>
      </c>
      <c r="E18" s="159">
        <f t="shared" si="3"/>
        <v>5</v>
      </c>
      <c r="F18" s="448">
        <f>'0054'!F18:G18</f>
        <v>1.0049999999999999</v>
      </c>
      <c r="G18" s="448"/>
      <c r="H18" s="105">
        <f t="shared" si="4"/>
        <v>5.0250000000000004</v>
      </c>
      <c r="I18" s="130">
        <f t="shared" si="0"/>
        <v>21542.06</v>
      </c>
      <c r="J18" s="85" t="str">
        <f>IF(ROUND(E18,2)=ROUND(SUM(E56:E58),2)," ","CHECK 4-8 LINES BELOW")</f>
        <v xml:space="preserve"> </v>
      </c>
      <c r="N18" s="461" t="s">
        <v>34</v>
      </c>
      <c r="O18" s="461"/>
      <c r="P18" s="530">
        <f t="shared" si="1"/>
        <v>0</v>
      </c>
      <c r="Q18" s="530"/>
      <c r="R18" s="535">
        <v>1</v>
      </c>
      <c r="S18" s="535"/>
      <c r="T18" s="124">
        <f t="shared" si="5"/>
        <v>0</v>
      </c>
      <c r="U18" s="127">
        <f t="shared" si="2"/>
        <v>0</v>
      </c>
    </row>
    <row r="19" spans="1:21" x14ac:dyDescent="0.25">
      <c r="A19" s="458" t="s">
        <v>146</v>
      </c>
      <c r="B19" s="458"/>
      <c r="C19" s="206">
        <v>0</v>
      </c>
      <c r="D19" s="206">
        <v>0</v>
      </c>
      <c r="E19" s="159">
        <f t="shared" si="3"/>
        <v>0</v>
      </c>
      <c r="F19" s="448">
        <f>'0054'!F19:G19</f>
        <v>3.613</v>
      </c>
      <c r="G19" s="448"/>
      <c r="H19" s="105">
        <f t="shared" si="4"/>
        <v>0</v>
      </c>
      <c r="I19" s="130">
        <f t="shared" si="0"/>
        <v>0</v>
      </c>
      <c r="N19" s="461" t="s">
        <v>146</v>
      </c>
      <c r="O19" s="461"/>
      <c r="P19" s="530">
        <f t="shared" si="1"/>
        <v>0</v>
      </c>
      <c r="Q19" s="530"/>
      <c r="R19" s="535">
        <v>1</v>
      </c>
      <c r="S19" s="535"/>
      <c r="T19" s="124">
        <f t="shared" si="5"/>
        <v>0</v>
      </c>
      <c r="U19" s="125">
        <f t="shared" si="2"/>
        <v>0</v>
      </c>
    </row>
    <row r="20" spans="1:21" x14ac:dyDescent="0.25">
      <c r="A20" s="458" t="s">
        <v>147</v>
      </c>
      <c r="B20" s="458"/>
      <c r="C20" s="206">
        <v>0</v>
      </c>
      <c r="D20" s="206">
        <v>0</v>
      </c>
      <c r="E20" s="159">
        <f t="shared" si="3"/>
        <v>0</v>
      </c>
      <c r="F20" s="448">
        <f>'0054'!F20:G20</f>
        <v>3.613</v>
      </c>
      <c r="G20" s="448"/>
      <c r="H20" s="105">
        <f t="shared" si="4"/>
        <v>0</v>
      </c>
      <c r="I20" s="130">
        <f t="shared" si="0"/>
        <v>0</v>
      </c>
      <c r="N20" s="461" t="s">
        <v>147</v>
      </c>
      <c r="O20" s="461"/>
      <c r="P20" s="530">
        <f t="shared" si="1"/>
        <v>0</v>
      </c>
      <c r="Q20" s="530"/>
      <c r="R20" s="535">
        <v>1</v>
      </c>
      <c r="S20" s="535"/>
      <c r="T20" s="124">
        <f t="shared" si="5"/>
        <v>0</v>
      </c>
      <c r="U20" s="125">
        <f t="shared" si="2"/>
        <v>0</v>
      </c>
    </row>
    <row r="21" spans="1:21" x14ac:dyDescent="0.25">
      <c r="A21" s="458" t="s">
        <v>148</v>
      </c>
      <c r="B21" s="458"/>
      <c r="C21" s="206">
        <v>0</v>
      </c>
      <c r="D21" s="206">
        <v>0</v>
      </c>
      <c r="E21" s="159">
        <f t="shared" si="3"/>
        <v>0</v>
      </c>
      <c r="F21" s="448">
        <f>'0054'!F21:G21</f>
        <v>3.613</v>
      </c>
      <c r="G21" s="448"/>
      <c r="H21" s="105">
        <f t="shared" si="4"/>
        <v>0</v>
      </c>
      <c r="I21" s="130">
        <f t="shared" si="0"/>
        <v>0</v>
      </c>
      <c r="N21" s="461" t="s">
        <v>148</v>
      </c>
      <c r="O21" s="461"/>
      <c r="P21" s="530">
        <f t="shared" si="1"/>
        <v>0</v>
      </c>
      <c r="Q21" s="530"/>
      <c r="R21" s="535">
        <v>1</v>
      </c>
      <c r="S21" s="535"/>
      <c r="T21" s="124">
        <f t="shared" si="5"/>
        <v>0</v>
      </c>
      <c r="U21" s="125">
        <f t="shared" si="2"/>
        <v>0</v>
      </c>
    </row>
    <row r="22" spans="1:21" x14ac:dyDescent="0.25">
      <c r="A22" s="458" t="s">
        <v>149</v>
      </c>
      <c r="B22" s="458"/>
      <c r="C22" s="206">
        <v>0</v>
      </c>
      <c r="D22" s="206">
        <v>0</v>
      </c>
      <c r="E22" s="159">
        <f t="shared" si="3"/>
        <v>0</v>
      </c>
      <c r="F22" s="448">
        <f>'0054'!F22:G22</f>
        <v>5.258</v>
      </c>
      <c r="G22" s="448"/>
      <c r="H22" s="105">
        <f t="shared" si="4"/>
        <v>0</v>
      </c>
      <c r="I22" s="130">
        <f t="shared" si="0"/>
        <v>0</v>
      </c>
      <c r="N22" s="461" t="s">
        <v>149</v>
      </c>
      <c r="O22" s="461"/>
      <c r="P22" s="530">
        <f t="shared" si="1"/>
        <v>0</v>
      </c>
      <c r="Q22" s="530"/>
      <c r="R22" s="535">
        <v>1</v>
      </c>
      <c r="S22" s="535"/>
      <c r="T22" s="124">
        <f t="shared" si="5"/>
        <v>0</v>
      </c>
      <c r="U22" s="125">
        <f t="shared" si="2"/>
        <v>0</v>
      </c>
    </row>
    <row r="23" spans="1:21" x14ac:dyDescent="0.25">
      <c r="A23" s="458" t="s">
        <v>150</v>
      </c>
      <c r="B23" s="458"/>
      <c r="C23" s="206">
        <v>0</v>
      </c>
      <c r="D23" s="206">
        <v>0</v>
      </c>
      <c r="E23" s="159">
        <f t="shared" si="3"/>
        <v>0</v>
      </c>
      <c r="F23" s="448">
        <f>'0054'!F23:G23</f>
        <v>5.258</v>
      </c>
      <c r="G23" s="448"/>
      <c r="H23" s="105">
        <f t="shared" si="4"/>
        <v>0</v>
      </c>
      <c r="I23" s="130">
        <f t="shared" si="0"/>
        <v>0</v>
      </c>
      <c r="N23" s="461" t="s">
        <v>150</v>
      </c>
      <c r="O23" s="461"/>
      <c r="P23" s="530">
        <f t="shared" si="1"/>
        <v>0</v>
      </c>
      <c r="Q23" s="530"/>
      <c r="R23" s="535">
        <v>1</v>
      </c>
      <c r="S23" s="535"/>
      <c r="T23" s="124">
        <f t="shared" si="5"/>
        <v>0</v>
      </c>
      <c r="U23" s="125">
        <f t="shared" si="2"/>
        <v>0</v>
      </c>
    </row>
    <row r="24" spans="1:21" x14ac:dyDescent="0.25">
      <c r="A24" s="458" t="s">
        <v>151</v>
      </c>
      <c r="B24" s="458"/>
      <c r="C24" s="206">
        <v>0</v>
      </c>
      <c r="D24" s="206">
        <v>0</v>
      </c>
      <c r="E24" s="159">
        <f t="shared" si="3"/>
        <v>0</v>
      </c>
      <c r="F24" s="448">
        <f>'0054'!F24:G24</f>
        <v>5.258</v>
      </c>
      <c r="G24" s="448"/>
      <c r="H24" s="105">
        <f t="shared" si="4"/>
        <v>0</v>
      </c>
      <c r="I24" s="130">
        <f t="shared" si="0"/>
        <v>0</v>
      </c>
      <c r="N24" s="461" t="s">
        <v>151</v>
      </c>
      <c r="O24" s="461"/>
      <c r="P24" s="530">
        <f t="shared" si="1"/>
        <v>0</v>
      </c>
      <c r="Q24" s="530"/>
      <c r="R24" s="535">
        <v>1</v>
      </c>
      <c r="S24" s="535"/>
      <c r="T24" s="124">
        <f t="shared" si="5"/>
        <v>0</v>
      </c>
      <c r="U24" s="125">
        <f t="shared" si="2"/>
        <v>0</v>
      </c>
    </row>
    <row r="25" spans="1:21" x14ac:dyDescent="0.25">
      <c r="A25" s="458" t="s">
        <v>152</v>
      </c>
      <c r="B25" s="458"/>
      <c r="C25" s="206">
        <v>0</v>
      </c>
      <c r="D25" s="206">
        <v>0</v>
      </c>
      <c r="E25" s="159">
        <f t="shared" si="3"/>
        <v>0</v>
      </c>
      <c r="F25" s="448">
        <f>'0054'!F25:G25</f>
        <v>1.18</v>
      </c>
      <c r="G25" s="448"/>
      <c r="H25" s="105">
        <f t="shared" si="4"/>
        <v>0</v>
      </c>
      <c r="I25" s="130">
        <f t="shared" si="0"/>
        <v>0</v>
      </c>
      <c r="N25" s="461" t="s">
        <v>152</v>
      </c>
      <c r="O25" s="461"/>
      <c r="P25" s="530">
        <f t="shared" si="1"/>
        <v>0</v>
      </c>
      <c r="Q25" s="530"/>
      <c r="R25" s="535">
        <v>1</v>
      </c>
      <c r="S25" s="535"/>
      <c r="T25" s="124">
        <f t="shared" si="5"/>
        <v>0</v>
      </c>
      <c r="U25" s="125">
        <f t="shared" si="2"/>
        <v>0</v>
      </c>
    </row>
    <row r="26" spans="1:21" x14ac:dyDescent="0.25">
      <c r="A26" s="458" t="s">
        <v>153</v>
      </c>
      <c r="B26" s="458"/>
      <c r="C26" s="206">
        <v>0</v>
      </c>
      <c r="D26" s="206">
        <v>0</v>
      </c>
      <c r="E26" s="159">
        <f t="shared" si="3"/>
        <v>0</v>
      </c>
      <c r="F26" s="448">
        <f>'0054'!F26:G26</f>
        <v>1.18</v>
      </c>
      <c r="G26" s="448"/>
      <c r="H26" s="105">
        <f t="shared" si="4"/>
        <v>0</v>
      </c>
      <c r="I26" s="130">
        <f t="shared" si="0"/>
        <v>0</v>
      </c>
      <c r="N26" s="461" t="s">
        <v>153</v>
      </c>
      <c r="O26" s="461"/>
      <c r="P26" s="530">
        <f t="shared" si="1"/>
        <v>0</v>
      </c>
      <c r="Q26" s="530"/>
      <c r="R26" s="535">
        <v>1</v>
      </c>
      <c r="S26" s="535"/>
      <c r="T26" s="124">
        <f t="shared" si="5"/>
        <v>0</v>
      </c>
      <c r="U26" s="125">
        <f t="shared" si="2"/>
        <v>0</v>
      </c>
    </row>
    <row r="27" spans="1:21" x14ac:dyDescent="0.25">
      <c r="A27" s="458" t="s">
        <v>154</v>
      </c>
      <c r="B27" s="458"/>
      <c r="C27" s="206">
        <v>59.81</v>
      </c>
      <c r="D27" s="206">
        <v>54.14</v>
      </c>
      <c r="E27" s="159">
        <f t="shared" si="3"/>
        <v>113.95</v>
      </c>
      <c r="F27" s="448">
        <f>'0054'!F27:G27</f>
        <v>1.18</v>
      </c>
      <c r="G27" s="448"/>
      <c r="H27" s="105">
        <f t="shared" si="4"/>
        <v>134.46100000000001</v>
      </c>
      <c r="I27" s="130">
        <f t="shared" si="0"/>
        <v>576431.21</v>
      </c>
      <c r="N27" s="461" t="s">
        <v>154</v>
      </c>
      <c r="O27" s="461"/>
      <c r="P27" s="530">
        <f t="shared" si="1"/>
        <v>0</v>
      </c>
      <c r="Q27" s="530"/>
      <c r="R27" s="535">
        <v>1</v>
      </c>
      <c r="S27" s="535"/>
      <c r="T27" s="124">
        <f t="shared" si="5"/>
        <v>0</v>
      </c>
      <c r="U27" s="125">
        <f t="shared" si="2"/>
        <v>0</v>
      </c>
    </row>
    <row r="28" spans="1:21" x14ac:dyDescent="0.25">
      <c r="A28" s="575" t="s">
        <v>155</v>
      </c>
      <c r="B28" s="575"/>
      <c r="C28" s="147">
        <v>1.17</v>
      </c>
      <c r="D28" s="147">
        <v>0.93</v>
      </c>
      <c r="E28" s="220">
        <f t="shared" si="3"/>
        <v>2.1</v>
      </c>
      <c r="F28" s="529">
        <f>'0054'!F28:G28</f>
        <v>1.0049999999999999</v>
      </c>
      <c r="G28" s="529"/>
      <c r="H28" s="122">
        <f t="shared" si="4"/>
        <v>2.1105</v>
      </c>
      <c r="I28" s="123">
        <f t="shared" si="0"/>
        <v>9047.66</v>
      </c>
      <c r="N28" s="469" t="s">
        <v>155</v>
      </c>
      <c r="O28" s="469"/>
      <c r="P28" s="530">
        <f t="shared" si="1"/>
        <v>0</v>
      </c>
      <c r="Q28" s="530"/>
      <c r="R28" s="531">
        <v>1</v>
      </c>
      <c r="S28" s="531"/>
      <c r="T28" s="124">
        <f t="shared" si="5"/>
        <v>0</v>
      </c>
      <c r="U28" s="125">
        <f t="shared" si="2"/>
        <v>0</v>
      </c>
    </row>
    <row r="29" spans="1:21" x14ac:dyDescent="0.25">
      <c r="A29" s="573" t="s">
        <v>5</v>
      </c>
      <c r="B29" s="573"/>
      <c r="C29" s="123">
        <f>SUM(C13:C28)</f>
        <v>92.02</v>
      </c>
      <c r="D29" s="123">
        <f>SUM(D13:D28)</f>
        <v>80.92</v>
      </c>
      <c r="E29" s="123">
        <f>SUM(E13:E28)</f>
        <v>172.94</v>
      </c>
      <c r="F29" s="574"/>
      <c r="G29" s="574"/>
      <c r="H29" s="128">
        <f>SUM(H13:H28)</f>
        <v>193.74600000000001</v>
      </c>
      <c r="I29" s="123">
        <f>SUM(I13:I28)</f>
        <v>830584.63</v>
      </c>
      <c r="N29" s="533" t="s">
        <v>5</v>
      </c>
      <c r="O29" s="533"/>
      <c r="P29" s="534">
        <f>SUM(P13:P28)</f>
        <v>0</v>
      </c>
      <c r="Q29" s="534"/>
      <c r="R29" s="521"/>
      <c r="S29" s="521"/>
      <c r="T29" s="129">
        <f>SUM(T13:T28)</f>
        <v>0</v>
      </c>
      <c r="U29" s="125">
        <f>SUM(U13:U28)</f>
        <v>0</v>
      </c>
    </row>
    <row r="30" spans="1:21" x14ac:dyDescent="0.25">
      <c r="A30" s="28"/>
      <c r="B30" s="28"/>
      <c r="C30" s="130"/>
      <c r="D30" s="130"/>
      <c r="E30" s="130"/>
      <c r="F30" s="29"/>
      <c r="G30" s="29"/>
      <c r="H30" s="105"/>
      <c r="I30" s="130"/>
      <c r="N30" s="35"/>
      <c r="O30" s="35"/>
      <c r="P30" s="31"/>
      <c r="Q30" s="31"/>
      <c r="R30" s="32"/>
      <c r="S30" s="32"/>
      <c r="T30" s="131"/>
      <c r="U30" s="132"/>
    </row>
    <row r="31" spans="1:21" x14ac:dyDescent="0.25">
      <c r="A31" s="209" t="s">
        <v>126</v>
      </c>
      <c r="B31" s="28"/>
      <c r="C31" s="130"/>
      <c r="D31" s="130"/>
      <c r="E31" s="130"/>
      <c r="F31" s="29"/>
      <c r="G31" s="29"/>
      <c r="H31" s="105"/>
      <c r="I31" s="130"/>
      <c r="N31" s="35"/>
      <c r="O31" s="35"/>
      <c r="P31" s="31"/>
      <c r="Q31" s="31"/>
      <c r="R31" s="32"/>
      <c r="S31" s="32"/>
      <c r="T31" s="131"/>
      <c r="U31" s="132"/>
    </row>
    <row r="32" spans="1:21" hidden="1" x14ac:dyDescent="0.25">
      <c r="A32" s="209"/>
      <c r="B32" s="28"/>
      <c r="C32" s="130"/>
      <c r="D32" s="130"/>
      <c r="E32" s="130"/>
      <c r="F32" s="364"/>
      <c r="G32" s="364"/>
      <c r="H32" s="105"/>
      <c r="I32" s="130"/>
      <c r="N32" s="362"/>
      <c r="O32" s="362"/>
      <c r="P32" s="31"/>
      <c r="Q32" s="31"/>
      <c r="R32" s="363"/>
      <c r="S32" s="363"/>
      <c r="T32" s="131"/>
      <c r="U32" s="132"/>
    </row>
    <row r="33" spans="1:21" hidden="1" x14ac:dyDescent="0.25">
      <c r="A33" s="209"/>
      <c r="B33" s="28"/>
      <c r="C33" s="130"/>
      <c r="D33" s="130"/>
      <c r="E33" s="130"/>
      <c r="F33" s="578" t="s">
        <v>386</v>
      </c>
      <c r="G33" s="578"/>
      <c r="H33" s="578"/>
      <c r="I33" s="130"/>
      <c r="N33" s="362"/>
      <c r="O33" s="362"/>
      <c r="P33" s="31"/>
      <c r="Q33" s="31"/>
      <c r="R33" s="363"/>
      <c r="S33" s="363"/>
      <c r="T33" s="131"/>
      <c r="U33" s="132"/>
    </row>
    <row r="34" spans="1:21" hidden="1" x14ac:dyDescent="0.25">
      <c r="A34" s="4"/>
      <c r="B34" s="136"/>
      <c r="C34" s="136"/>
      <c r="D34" s="136"/>
      <c r="E34" s="136"/>
      <c r="F34" s="578"/>
      <c r="G34" s="578"/>
      <c r="H34" s="578"/>
      <c r="I34" s="26" t="s">
        <v>78</v>
      </c>
      <c r="N34" s="473" t="s">
        <v>35</v>
      </c>
      <c r="O34" s="473"/>
      <c r="P34" s="473"/>
      <c r="Q34" s="473"/>
      <c r="R34" s="473"/>
      <c r="S34" s="473"/>
      <c r="T34" s="473"/>
      <c r="U34" s="27" t="s">
        <v>78</v>
      </c>
    </row>
    <row r="35" spans="1:21" hidden="1" x14ac:dyDescent="0.25">
      <c r="A35" s="28"/>
      <c r="B35" s="28"/>
      <c r="C35" s="117" t="s">
        <v>162</v>
      </c>
      <c r="D35" s="117" t="s">
        <v>163</v>
      </c>
      <c r="E35" s="118" t="s">
        <v>8</v>
      </c>
      <c r="F35" s="578"/>
      <c r="G35" s="578"/>
      <c r="H35" s="578"/>
      <c r="I35" s="26" t="s">
        <v>37</v>
      </c>
      <c r="N35" s="35"/>
      <c r="O35" s="35"/>
      <c r="P35" s="31"/>
      <c r="Q35" s="31"/>
      <c r="R35" s="32"/>
      <c r="S35" s="32"/>
      <c r="T35" s="131"/>
      <c r="U35" s="27" t="s">
        <v>37</v>
      </c>
    </row>
    <row r="36" spans="1:21" hidden="1" x14ac:dyDescent="0.25">
      <c r="A36" s="524" t="s">
        <v>66</v>
      </c>
      <c r="B36" s="524"/>
      <c r="C36" s="119" t="s">
        <v>2</v>
      </c>
      <c r="D36" s="119" t="s">
        <v>2</v>
      </c>
      <c r="E36" s="119" t="s">
        <v>2</v>
      </c>
      <c r="F36" s="579"/>
      <c r="G36" s="579"/>
      <c r="H36" s="579"/>
      <c r="I36" s="33" t="s">
        <v>79</v>
      </c>
      <c r="N36" s="525" t="s">
        <v>66</v>
      </c>
      <c r="O36" s="525"/>
      <c r="P36" s="526" t="s">
        <v>24</v>
      </c>
      <c r="Q36" s="526"/>
      <c r="R36" s="526"/>
      <c r="S36" s="526"/>
      <c r="T36" s="526"/>
      <c r="U36" s="21" t="s">
        <v>79</v>
      </c>
    </row>
    <row r="37" spans="1:21" hidden="1" x14ac:dyDescent="0.25">
      <c r="A37" s="527" t="s">
        <v>59</v>
      </c>
      <c r="B37" s="527"/>
      <c r="C37" s="210">
        <v>0</v>
      </c>
      <c r="D37" s="210">
        <v>0</v>
      </c>
      <c r="E37" s="276">
        <f t="shared" ref="E37:E42" si="6">IF(D$43=0,C37*2,C37+D37)</f>
        <v>0</v>
      </c>
      <c r="F37" s="211"/>
      <c r="G37" s="211"/>
      <c r="H37" s="211"/>
      <c r="I37" s="150">
        <f t="shared" ref="I37:I42" si="7">ROUND(ROUND(E37*$C$8,4)*($H$8),2)</f>
        <v>0</v>
      </c>
      <c r="N37" s="528" t="s">
        <v>59</v>
      </c>
      <c r="O37" s="528"/>
      <c r="P37" s="470">
        <f t="shared" ref="P37:P42" si="8">IF($H$115=1,E37,0)</f>
        <v>0</v>
      </c>
      <c r="Q37" s="470"/>
      <c r="R37" s="470"/>
      <c r="S37" s="470"/>
      <c r="T37" s="470"/>
      <c r="U37" s="127">
        <f t="shared" ref="U37:U42" si="9">ROUND(ROUND(P37*$C$8,4)*($H$8),0)</f>
        <v>0</v>
      </c>
    </row>
    <row r="38" spans="1:21" hidden="1" x14ac:dyDescent="0.25">
      <c r="A38" s="519" t="s">
        <v>60</v>
      </c>
      <c r="B38" s="519"/>
      <c r="C38" s="213">
        <v>0</v>
      </c>
      <c r="D38" s="213">
        <v>0</v>
      </c>
      <c r="E38" s="159">
        <f t="shared" si="6"/>
        <v>0</v>
      </c>
      <c r="F38" s="214"/>
      <c r="G38" s="214"/>
      <c r="H38" s="214"/>
      <c r="I38" s="130">
        <f t="shared" si="7"/>
        <v>0</v>
      </c>
      <c r="N38" s="476" t="s">
        <v>60</v>
      </c>
      <c r="O38" s="476"/>
      <c r="P38" s="470">
        <f t="shared" si="8"/>
        <v>0</v>
      </c>
      <c r="Q38" s="470"/>
      <c r="R38" s="470"/>
      <c r="S38" s="470"/>
      <c r="T38" s="470"/>
      <c r="U38" s="127">
        <f t="shared" si="9"/>
        <v>0</v>
      </c>
    </row>
    <row r="39" spans="1:21" hidden="1" x14ac:dyDescent="0.25">
      <c r="A39" s="522" t="s">
        <v>61</v>
      </c>
      <c r="B39" s="522"/>
      <c r="C39" s="213">
        <v>0</v>
      </c>
      <c r="D39" s="213">
        <v>0</v>
      </c>
      <c r="E39" s="159">
        <f t="shared" si="6"/>
        <v>0</v>
      </c>
      <c r="F39" s="214"/>
      <c r="G39" s="214"/>
      <c r="H39" s="214"/>
      <c r="I39" s="130">
        <f t="shared" si="7"/>
        <v>0</v>
      </c>
      <c r="N39" s="523" t="s">
        <v>61</v>
      </c>
      <c r="O39" s="523"/>
      <c r="P39" s="470">
        <f t="shared" si="8"/>
        <v>0</v>
      </c>
      <c r="Q39" s="470"/>
      <c r="R39" s="470"/>
      <c r="S39" s="470"/>
      <c r="T39" s="470"/>
      <c r="U39" s="127">
        <f t="shared" si="9"/>
        <v>0</v>
      </c>
    </row>
    <row r="40" spans="1:21" hidden="1" x14ac:dyDescent="0.25">
      <c r="A40" s="519" t="s">
        <v>62</v>
      </c>
      <c r="B40" s="519"/>
      <c r="C40" s="213">
        <v>0</v>
      </c>
      <c r="D40" s="213">
        <v>0</v>
      </c>
      <c r="E40" s="159">
        <f t="shared" si="6"/>
        <v>0</v>
      </c>
      <c r="F40" s="214"/>
      <c r="G40" s="214"/>
      <c r="H40" s="214"/>
      <c r="I40" s="130">
        <f t="shared" si="7"/>
        <v>0</v>
      </c>
      <c r="N40" s="476" t="s">
        <v>62</v>
      </c>
      <c r="O40" s="476"/>
      <c r="P40" s="470">
        <f t="shared" si="8"/>
        <v>0</v>
      </c>
      <c r="Q40" s="470"/>
      <c r="R40" s="470"/>
      <c r="S40" s="470"/>
      <c r="T40" s="470"/>
      <c r="U40" s="127">
        <f t="shared" si="9"/>
        <v>0</v>
      </c>
    </row>
    <row r="41" spans="1:21" hidden="1" x14ac:dyDescent="0.25">
      <c r="A41" s="519" t="s">
        <v>63</v>
      </c>
      <c r="B41" s="519"/>
      <c r="C41" s="213">
        <v>0</v>
      </c>
      <c r="D41" s="213">
        <v>0</v>
      </c>
      <c r="E41" s="159">
        <f t="shared" si="6"/>
        <v>0</v>
      </c>
      <c r="F41" s="214"/>
      <c r="G41" s="214"/>
      <c r="H41" s="214"/>
      <c r="I41" s="130">
        <f t="shared" si="7"/>
        <v>0</v>
      </c>
      <c r="N41" s="476" t="s">
        <v>63</v>
      </c>
      <c r="O41" s="476"/>
      <c r="P41" s="470">
        <f t="shared" si="8"/>
        <v>0</v>
      </c>
      <c r="Q41" s="470"/>
      <c r="R41" s="470"/>
      <c r="S41" s="470"/>
      <c r="T41" s="470"/>
      <c r="U41" s="127">
        <f t="shared" si="9"/>
        <v>0</v>
      </c>
    </row>
    <row r="42" spans="1:21" hidden="1" x14ac:dyDescent="0.25">
      <c r="A42" s="519" t="s">
        <v>55</v>
      </c>
      <c r="B42" s="519"/>
      <c r="C42" s="212">
        <v>0</v>
      </c>
      <c r="D42" s="212">
        <v>0</v>
      </c>
      <c r="E42" s="220">
        <f t="shared" si="6"/>
        <v>0</v>
      </c>
      <c r="F42" s="214"/>
      <c r="G42" s="214"/>
      <c r="H42" s="214"/>
      <c r="I42" s="123">
        <f t="shared" si="7"/>
        <v>0</v>
      </c>
      <c r="N42" s="469" t="s">
        <v>55</v>
      </c>
      <c r="O42" s="469"/>
      <c r="P42" s="470">
        <f t="shared" si="8"/>
        <v>0</v>
      </c>
      <c r="Q42" s="470"/>
      <c r="R42" s="470"/>
      <c r="S42" s="470"/>
      <c r="T42" s="470"/>
      <c r="U42" s="127">
        <f t="shared" si="9"/>
        <v>0</v>
      </c>
    </row>
    <row r="43" spans="1:21" hidden="1" x14ac:dyDescent="0.25">
      <c r="A43" s="64"/>
      <c r="B43" s="137" t="s">
        <v>164</v>
      </c>
      <c r="C43" s="126">
        <f>SUM(C37:C42)</f>
        <v>0</v>
      </c>
      <c r="D43" s="126">
        <f>SUM(D37:D42)</f>
        <v>0</v>
      </c>
      <c r="E43" s="126">
        <f>SUM(E37:E42)</f>
        <v>0</v>
      </c>
      <c r="F43" s="34"/>
      <c r="G43" s="138"/>
      <c r="H43" s="139" t="s">
        <v>166</v>
      </c>
      <c r="I43" s="126">
        <f>SUM(I37:I42)</f>
        <v>0</v>
      </c>
      <c r="N43" s="520" t="s">
        <v>57</v>
      </c>
      <c r="O43" s="520"/>
      <c r="P43" s="520"/>
      <c r="Q43" s="520"/>
      <c r="R43" s="36">
        <f>SUM(P37:R42)</f>
        <v>0</v>
      </c>
      <c r="S43" s="521" t="s">
        <v>68</v>
      </c>
      <c r="T43" s="521"/>
      <c r="U43" s="132">
        <f>SUM(U37:U42)</f>
        <v>0</v>
      </c>
    </row>
    <row r="44" spans="1:21" ht="16.5" hidden="1" thickBot="1" x14ac:dyDescent="0.3">
      <c r="A44" s="64"/>
      <c r="B44" s="137"/>
      <c r="C44" s="130"/>
      <c r="D44" s="130"/>
      <c r="E44" s="150"/>
      <c r="F44" s="34"/>
      <c r="G44" s="138"/>
      <c r="H44" s="139"/>
      <c r="I44" s="130"/>
      <c r="N44" s="35"/>
      <c r="O44" s="35"/>
      <c r="P44" s="35"/>
      <c r="Q44" s="35"/>
      <c r="R44" s="36"/>
      <c r="S44" s="32"/>
      <c r="T44" s="32"/>
      <c r="U44" s="132"/>
    </row>
    <row r="45" spans="1:21" ht="16.5" hidden="1" thickBot="1" x14ac:dyDescent="0.3">
      <c r="A45" s="64"/>
      <c r="B45" s="137" t="s">
        <v>165</v>
      </c>
      <c r="C45" s="64"/>
      <c r="D45" s="64"/>
      <c r="E45" s="215">
        <f>H29+E43</f>
        <v>193.74600000000001</v>
      </c>
      <c r="F45" s="37"/>
      <c r="G45" s="138"/>
      <c r="H45" s="139" t="s">
        <v>167</v>
      </c>
      <c r="I45" s="123">
        <f>SUM(I43,I29)</f>
        <v>830584.63</v>
      </c>
      <c r="N45" s="520" t="s">
        <v>58</v>
      </c>
      <c r="O45" s="520"/>
      <c r="P45" s="520"/>
      <c r="Q45" s="520"/>
      <c r="R45" s="38">
        <f>R43+T29</f>
        <v>0</v>
      </c>
      <c r="S45" s="521" t="s">
        <v>56</v>
      </c>
      <c r="T45" s="521"/>
      <c r="U45" s="140">
        <f>SUM(U43,U29)</f>
        <v>0</v>
      </c>
    </row>
    <row r="46" spans="1:21" x14ac:dyDescent="0.25">
      <c r="A46" s="28"/>
      <c r="B46" s="28"/>
      <c r="C46" s="28"/>
      <c r="D46" s="28"/>
      <c r="E46" s="28"/>
      <c r="F46" s="37"/>
      <c r="G46" s="141"/>
      <c r="H46" s="141"/>
      <c r="I46" s="130"/>
      <c r="N46" s="35"/>
      <c r="O46" s="35"/>
      <c r="P46" s="35"/>
      <c r="Q46" s="35"/>
      <c r="R46" s="38"/>
      <c r="S46" s="32"/>
      <c r="T46" s="32"/>
      <c r="U46" s="132"/>
    </row>
    <row r="47" spans="1:21" x14ac:dyDescent="0.25">
      <c r="A47" s="28"/>
      <c r="B47" s="28"/>
      <c r="C47" s="28"/>
      <c r="D47" s="28"/>
      <c r="E47" s="28"/>
      <c r="F47" s="37"/>
      <c r="G47" s="141"/>
      <c r="H47" s="141"/>
      <c r="I47" s="130"/>
      <c r="N47" s="35"/>
      <c r="O47" s="35"/>
      <c r="P47" s="35"/>
      <c r="Q47" s="35"/>
      <c r="R47" s="38"/>
      <c r="S47" s="32"/>
      <c r="T47" s="32"/>
      <c r="U47" s="132"/>
    </row>
    <row r="48" spans="1:21" x14ac:dyDescent="0.25">
      <c r="A48" s="28"/>
      <c r="B48" s="28"/>
      <c r="C48" s="117" t="s">
        <v>162</v>
      </c>
      <c r="D48" s="117" t="s">
        <v>163</v>
      </c>
      <c r="E48" s="118" t="s">
        <v>8</v>
      </c>
      <c r="F48" s="142" t="s">
        <v>168</v>
      </c>
      <c r="G48" s="143" t="s">
        <v>170</v>
      </c>
      <c r="H48" s="144" t="s">
        <v>171</v>
      </c>
      <c r="I48" s="130"/>
      <c r="N48" s="35"/>
      <c r="O48" s="35"/>
      <c r="P48" s="35"/>
      <c r="Q48" s="35"/>
      <c r="R48" s="38"/>
      <c r="S48" s="32"/>
      <c r="T48" s="32"/>
      <c r="U48" s="132"/>
    </row>
    <row r="49" spans="1:21" x14ac:dyDescent="0.25">
      <c r="A49" s="39" t="s">
        <v>103</v>
      </c>
      <c r="B49" s="39"/>
      <c r="C49" s="119" t="s">
        <v>2</v>
      </c>
      <c r="D49" s="119" t="s">
        <v>2</v>
      </c>
      <c r="E49" s="119" t="s">
        <v>2</v>
      </c>
      <c r="F49" s="121" t="s">
        <v>169</v>
      </c>
      <c r="G49" s="77" t="s">
        <v>169</v>
      </c>
      <c r="H49" s="145" t="s">
        <v>172</v>
      </c>
      <c r="I49" s="39"/>
      <c r="N49" s="469" t="s">
        <v>103</v>
      </c>
      <c r="O49" s="469"/>
      <c r="P49" s="514" t="s">
        <v>2</v>
      </c>
      <c r="Q49" s="514"/>
      <c r="R49" s="40" t="s">
        <v>25</v>
      </c>
      <c r="S49" s="78" t="s">
        <v>26</v>
      </c>
      <c r="T49" s="146" t="s">
        <v>27</v>
      </c>
      <c r="U49" s="40"/>
    </row>
    <row r="50" spans="1:21" x14ac:dyDescent="0.25">
      <c r="A50" s="515" t="s">
        <v>127</v>
      </c>
      <c r="B50" s="515"/>
      <c r="C50" s="206">
        <v>0</v>
      </c>
      <c r="D50" s="206">
        <v>0</v>
      </c>
      <c r="E50" s="159">
        <f>IF(D$59=0,C50*2,C50+D50)</f>
        <v>0</v>
      </c>
      <c r="F50" s="41" t="s">
        <v>21</v>
      </c>
      <c r="G50" s="54">
        <v>251</v>
      </c>
      <c r="H50" s="328">
        <f>'0054'!H50</f>
        <v>1047</v>
      </c>
      <c r="I50" s="130">
        <f>ROUND(E50*H50,2)</f>
        <v>0</v>
      </c>
      <c r="N50" s="517" t="s">
        <v>28</v>
      </c>
      <c r="O50" s="517"/>
      <c r="P50" s="518"/>
      <c r="Q50" s="518"/>
      <c r="R50" s="43" t="s">
        <v>21</v>
      </c>
      <c r="S50" s="44">
        <v>251</v>
      </c>
      <c r="T50" s="148">
        <f>H50</f>
        <v>1047</v>
      </c>
      <c r="U50" s="149">
        <f>ROUND(P50*T50,0)</f>
        <v>0</v>
      </c>
    </row>
    <row r="51" spans="1:21" x14ac:dyDescent="0.25">
      <c r="A51" s="516"/>
      <c r="B51" s="516"/>
      <c r="C51" s="206">
        <v>0</v>
      </c>
      <c r="D51" s="206">
        <v>0</v>
      </c>
      <c r="E51" s="159">
        <f t="shared" ref="E51:E58" si="10">IF(D$59=0,C51*2,C51+D51)</f>
        <v>0</v>
      </c>
      <c r="F51" s="54" t="s">
        <v>21</v>
      </c>
      <c r="G51" s="54">
        <v>252</v>
      </c>
      <c r="H51" s="328">
        <f>'0054'!H51</f>
        <v>3380</v>
      </c>
      <c r="I51" s="130">
        <f t="shared" ref="I51:I58" si="11">ROUND(E51*H51,2)</f>
        <v>0</v>
      </c>
      <c r="N51" s="517"/>
      <c r="O51" s="517"/>
      <c r="P51" s="511"/>
      <c r="Q51" s="511"/>
      <c r="R51" s="44" t="s">
        <v>21</v>
      </c>
      <c r="S51" s="44">
        <v>252</v>
      </c>
      <c r="T51" s="148">
        <f t="shared" ref="T51:T58" si="12">H51</f>
        <v>3380</v>
      </c>
      <c r="U51" s="149">
        <f t="shared" ref="U51:U58" si="13">ROUND(P51*T51,0)</f>
        <v>0</v>
      </c>
    </row>
    <row r="52" spans="1:21" x14ac:dyDescent="0.25">
      <c r="A52" s="516"/>
      <c r="B52" s="516"/>
      <c r="C52" s="206">
        <v>0</v>
      </c>
      <c r="D52" s="206">
        <v>0</v>
      </c>
      <c r="E52" s="159">
        <f t="shared" si="10"/>
        <v>0</v>
      </c>
      <c r="F52" s="54" t="s">
        <v>21</v>
      </c>
      <c r="G52" s="54">
        <v>253</v>
      </c>
      <c r="H52" s="328">
        <f>'0054'!H52</f>
        <v>6896</v>
      </c>
      <c r="I52" s="130">
        <f t="shared" si="11"/>
        <v>0</v>
      </c>
      <c r="N52" s="517"/>
      <c r="O52" s="517"/>
      <c r="P52" s="511"/>
      <c r="Q52" s="511"/>
      <c r="R52" s="44" t="s">
        <v>21</v>
      </c>
      <c r="S52" s="44">
        <v>253</v>
      </c>
      <c r="T52" s="148">
        <f t="shared" si="12"/>
        <v>6896</v>
      </c>
      <c r="U52" s="149">
        <f t="shared" si="13"/>
        <v>0</v>
      </c>
    </row>
    <row r="53" spans="1:21" x14ac:dyDescent="0.25">
      <c r="A53" s="516"/>
      <c r="B53" s="516"/>
      <c r="C53" s="206">
        <v>0</v>
      </c>
      <c r="D53" s="206">
        <v>0</v>
      </c>
      <c r="E53" s="159">
        <f t="shared" si="10"/>
        <v>0</v>
      </c>
      <c r="F53" s="153" t="s">
        <v>14</v>
      </c>
      <c r="G53" s="54">
        <v>251</v>
      </c>
      <c r="H53" s="328">
        <f>'0054'!H53</f>
        <v>1173</v>
      </c>
      <c r="I53" s="130">
        <f t="shared" si="11"/>
        <v>0</v>
      </c>
      <c r="N53" s="517"/>
      <c r="O53" s="517"/>
      <c r="P53" s="511"/>
      <c r="Q53" s="511"/>
      <c r="R53" s="46" t="s">
        <v>14</v>
      </c>
      <c r="S53" s="44">
        <v>251</v>
      </c>
      <c r="T53" s="148">
        <f t="shared" si="12"/>
        <v>1173</v>
      </c>
      <c r="U53" s="149">
        <f t="shared" si="13"/>
        <v>0</v>
      </c>
    </row>
    <row r="54" spans="1:21" x14ac:dyDescent="0.25">
      <c r="A54" s="516"/>
      <c r="B54" s="516"/>
      <c r="C54" s="206">
        <v>0</v>
      </c>
      <c r="D54" s="206">
        <v>0</v>
      </c>
      <c r="E54" s="159">
        <f t="shared" si="10"/>
        <v>0</v>
      </c>
      <c r="F54" s="153" t="s">
        <v>14</v>
      </c>
      <c r="G54" s="54">
        <v>252</v>
      </c>
      <c r="H54" s="328">
        <f>'0054'!H54</f>
        <v>3506</v>
      </c>
      <c r="I54" s="130">
        <f t="shared" si="11"/>
        <v>0</v>
      </c>
      <c r="N54" s="517"/>
      <c r="O54" s="517"/>
      <c r="P54" s="511"/>
      <c r="Q54" s="511"/>
      <c r="R54" s="46" t="s">
        <v>14</v>
      </c>
      <c r="S54" s="44">
        <v>252</v>
      </c>
      <c r="T54" s="148">
        <f t="shared" si="12"/>
        <v>3506</v>
      </c>
      <c r="U54" s="149">
        <f t="shared" si="13"/>
        <v>0</v>
      </c>
    </row>
    <row r="55" spans="1:21" x14ac:dyDescent="0.25">
      <c r="A55" s="516"/>
      <c r="B55" s="516"/>
      <c r="C55" s="206">
        <v>0</v>
      </c>
      <c r="D55" s="206">
        <v>0</v>
      </c>
      <c r="E55" s="159">
        <f t="shared" si="10"/>
        <v>0</v>
      </c>
      <c r="F55" s="153" t="s">
        <v>14</v>
      </c>
      <c r="G55" s="54">
        <v>253</v>
      </c>
      <c r="H55" s="328">
        <f>'0054'!H55</f>
        <v>7023</v>
      </c>
      <c r="I55" s="130">
        <f t="shared" si="11"/>
        <v>0</v>
      </c>
      <c r="N55" s="517"/>
      <c r="O55" s="517"/>
      <c r="P55" s="511"/>
      <c r="Q55" s="511"/>
      <c r="R55" s="46" t="s">
        <v>14</v>
      </c>
      <c r="S55" s="44">
        <v>253</v>
      </c>
      <c r="T55" s="148">
        <f t="shared" si="12"/>
        <v>7023</v>
      </c>
      <c r="U55" s="149">
        <f t="shared" si="13"/>
        <v>0</v>
      </c>
    </row>
    <row r="56" spans="1:21" x14ac:dyDescent="0.25">
      <c r="A56" s="516"/>
      <c r="B56" s="516"/>
      <c r="C56" s="206">
        <v>1.96</v>
      </c>
      <c r="D56" s="206">
        <v>3.04</v>
      </c>
      <c r="E56" s="159">
        <f t="shared" si="10"/>
        <v>5</v>
      </c>
      <c r="F56" s="153" t="s">
        <v>15</v>
      </c>
      <c r="G56" s="54">
        <v>251</v>
      </c>
      <c r="H56" s="328">
        <f>'0054'!H56</f>
        <v>835</v>
      </c>
      <c r="I56" s="130">
        <f t="shared" si="11"/>
        <v>4175</v>
      </c>
      <c r="N56" s="517"/>
      <c r="O56" s="517"/>
      <c r="P56" s="511"/>
      <c r="Q56" s="511"/>
      <c r="R56" s="46" t="s">
        <v>15</v>
      </c>
      <c r="S56" s="44">
        <v>251</v>
      </c>
      <c r="T56" s="148">
        <f t="shared" si="12"/>
        <v>835</v>
      </c>
      <c r="U56" s="149">
        <f t="shared" si="13"/>
        <v>0</v>
      </c>
    </row>
    <row r="57" spans="1:21" x14ac:dyDescent="0.25">
      <c r="A57" s="516"/>
      <c r="B57" s="516"/>
      <c r="C57" s="206">
        <v>0</v>
      </c>
      <c r="D57" s="206">
        <v>0</v>
      </c>
      <c r="E57" s="159">
        <f t="shared" si="10"/>
        <v>0</v>
      </c>
      <c r="F57" s="153" t="s">
        <v>15</v>
      </c>
      <c r="G57" s="54">
        <v>252</v>
      </c>
      <c r="H57" s="328">
        <f>'0054'!H57</f>
        <v>3168</v>
      </c>
      <c r="I57" s="130">
        <f t="shared" si="11"/>
        <v>0</v>
      </c>
      <c r="N57" s="517"/>
      <c r="O57" s="517"/>
      <c r="P57" s="511"/>
      <c r="Q57" s="511"/>
      <c r="R57" s="46" t="s">
        <v>15</v>
      </c>
      <c r="S57" s="44">
        <v>252</v>
      </c>
      <c r="T57" s="148">
        <f t="shared" si="12"/>
        <v>3168</v>
      </c>
      <c r="U57" s="149">
        <f t="shared" si="13"/>
        <v>0</v>
      </c>
    </row>
    <row r="58" spans="1:21" ht="16.5" thickBot="1" x14ac:dyDescent="0.3">
      <c r="A58" s="516"/>
      <c r="B58" s="516"/>
      <c r="C58" s="206">
        <v>0</v>
      </c>
      <c r="D58" s="206">
        <v>0</v>
      </c>
      <c r="E58" s="159">
        <f t="shared" si="10"/>
        <v>0</v>
      </c>
      <c r="F58" s="153" t="s">
        <v>15</v>
      </c>
      <c r="G58" s="54">
        <v>253</v>
      </c>
      <c r="H58" s="328">
        <f>'0054'!H58</f>
        <v>6685</v>
      </c>
      <c r="I58" s="130">
        <f t="shared" si="11"/>
        <v>0</v>
      </c>
      <c r="N58" s="517"/>
      <c r="O58" s="517"/>
      <c r="P58" s="512"/>
      <c r="Q58" s="512"/>
      <c r="R58" s="46" t="s">
        <v>15</v>
      </c>
      <c r="S58" s="44">
        <v>253</v>
      </c>
      <c r="T58" s="148">
        <f t="shared" si="12"/>
        <v>6685</v>
      </c>
      <c r="U58" s="151">
        <f t="shared" si="13"/>
        <v>0</v>
      </c>
    </row>
    <row r="59" spans="1:21" ht="16.5" thickBot="1" x14ac:dyDescent="0.3">
      <c r="A59" s="465" t="s">
        <v>16</v>
      </c>
      <c r="B59" s="465"/>
      <c r="C59" s="126">
        <f>SUM(C50:C58)</f>
        <v>1.96</v>
      </c>
      <c r="D59" s="126">
        <f>SUM(D50:D58)</f>
        <v>3.04</v>
      </c>
      <c r="E59" s="126">
        <f>SUM(E50:E58)</f>
        <v>5</v>
      </c>
      <c r="F59" s="465" t="s">
        <v>81</v>
      </c>
      <c r="G59" s="465"/>
      <c r="H59" s="465"/>
      <c r="I59" s="126">
        <f>SUM(I50:I58)</f>
        <v>4175</v>
      </c>
      <c r="N59" s="464" t="s">
        <v>16</v>
      </c>
      <c r="O59" s="464"/>
      <c r="P59" s="513">
        <f>SUM(P50:P58)</f>
        <v>0</v>
      </c>
      <c r="Q59" s="513"/>
      <c r="R59" s="464" t="s">
        <v>81</v>
      </c>
      <c r="S59" s="464"/>
      <c r="T59" s="464"/>
      <c r="U59" s="140">
        <f>SUM(U50:U58)</f>
        <v>0</v>
      </c>
    </row>
    <row r="60" spans="1:21" x14ac:dyDescent="0.25">
      <c r="A60" s="481"/>
      <c r="B60" s="481"/>
      <c r="C60" s="481"/>
      <c r="D60" s="481"/>
      <c r="E60" s="481"/>
      <c r="F60" s="481"/>
      <c r="G60" s="481"/>
      <c r="H60" s="481"/>
      <c r="I60" s="481"/>
      <c r="N60" s="471"/>
      <c r="O60" s="471"/>
      <c r="P60" s="471"/>
      <c r="Q60" s="471"/>
      <c r="R60" s="471"/>
      <c r="S60" s="471"/>
      <c r="T60" s="471"/>
      <c r="U60" s="471"/>
    </row>
    <row r="61" spans="1:21" x14ac:dyDescent="0.25">
      <c r="A61" s="509" t="s">
        <v>175</v>
      </c>
      <c r="B61" s="458"/>
      <c r="C61" s="458"/>
      <c r="D61" s="458"/>
      <c r="E61" s="458"/>
      <c r="F61" s="458"/>
      <c r="G61" s="458"/>
      <c r="H61" s="458"/>
      <c r="I61" s="458"/>
      <c r="N61" s="461" t="s">
        <v>104</v>
      </c>
      <c r="O61" s="461"/>
      <c r="P61" s="461"/>
      <c r="Q61" s="461"/>
      <c r="R61" s="461"/>
      <c r="S61" s="461"/>
      <c r="T61" s="461"/>
      <c r="U61" s="461"/>
    </row>
    <row r="62" spans="1:21" x14ac:dyDescent="0.25">
      <c r="A62" s="509" t="s">
        <v>177</v>
      </c>
      <c r="B62" s="458"/>
      <c r="C62" s="152">
        <f>E29</f>
        <v>172.94</v>
      </c>
      <c r="D62" s="576" t="s">
        <v>174</v>
      </c>
      <c r="E62" s="576"/>
      <c r="F62" s="576"/>
      <c r="G62" s="576"/>
      <c r="H62" s="331">
        <f>'0054'!H62</f>
        <v>186422.85</v>
      </c>
      <c r="I62" s="155"/>
      <c r="N62" s="510" t="s">
        <v>173</v>
      </c>
      <c r="O62" s="461"/>
      <c r="P62" s="47">
        <f>P29</f>
        <v>0</v>
      </c>
      <c r="Q62" s="507" t="s">
        <v>83</v>
      </c>
      <c r="R62" s="507"/>
      <c r="S62" s="507"/>
      <c r="T62" s="508">
        <f>H62</f>
        <v>186422.85</v>
      </c>
      <c r="U62" s="508"/>
    </row>
    <row r="63" spans="1:21" x14ac:dyDescent="0.25">
      <c r="B63" s="91"/>
      <c r="G63" s="48" t="s">
        <v>13</v>
      </c>
      <c r="H63" s="156">
        <f>ROUND(C62/H62,6)</f>
        <v>9.2800000000000001E-4</v>
      </c>
      <c r="I63" s="157"/>
      <c r="N63" s="461" t="s">
        <v>19</v>
      </c>
      <c r="O63" s="461"/>
      <c r="P63" s="461"/>
      <c r="Q63" s="461"/>
      <c r="R63" s="461"/>
      <c r="S63" s="461"/>
      <c r="T63" s="505">
        <f>ROUND(P62/T62,6)</f>
        <v>0</v>
      </c>
      <c r="U63" s="505"/>
    </row>
    <row r="64" spans="1:21" x14ac:dyDescent="0.25">
      <c r="A64" s="509" t="s">
        <v>176</v>
      </c>
      <c r="B64" s="458"/>
      <c r="C64" s="458"/>
      <c r="D64" s="458"/>
      <c r="E64" s="458"/>
      <c r="F64" s="458"/>
      <c r="G64" s="458"/>
      <c r="H64" s="458"/>
      <c r="I64" s="458"/>
      <c r="N64" s="461" t="s">
        <v>105</v>
      </c>
      <c r="O64" s="461"/>
      <c r="P64" s="461"/>
      <c r="Q64" s="461"/>
      <c r="R64" s="461"/>
      <c r="S64" s="461"/>
      <c r="T64" s="461"/>
      <c r="U64" s="461"/>
    </row>
    <row r="65" spans="1:21" x14ac:dyDescent="0.25">
      <c r="A65" s="509" t="s">
        <v>178</v>
      </c>
      <c r="B65" s="458"/>
      <c r="C65" s="152">
        <f>E45</f>
        <v>193.74600000000001</v>
      </c>
      <c r="D65" s="576" t="s">
        <v>179</v>
      </c>
      <c r="E65" s="576"/>
      <c r="F65" s="576"/>
      <c r="G65" s="576"/>
      <c r="H65" s="220">
        <f>'0054'!H65</f>
        <v>204954.58</v>
      </c>
      <c r="I65" s="159"/>
      <c r="N65" s="461" t="s">
        <v>85</v>
      </c>
      <c r="O65" s="461"/>
      <c r="P65" s="49">
        <f>R45</f>
        <v>0</v>
      </c>
      <c r="Q65" s="507" t="s">
        <v>84</v>
      </c>
      <c r="R65" s="507"/>
      <c r="S65" s="507"/>
      <c r="T65" s="508">
        <f>H65</f>
        <v>204954.58</v>
      </c>
      <c r="U65" s="508"/>
    </row>
    <row r="66" spans="1:21" s="39" customFormat="1" x14ac:dyDescent="0.25">
      <c r="A66" s="160"/>
      <c r="G66" s="50" t="s">
        <v>13</v>
      </c>
      <c r="H66" s="161">
        <f>ROUND(C65/H65,6)</f>
        <v>9.4499999999999998E-4</v>
      </c>
      <c r="I66" s="161"/>
      <c r="N66" s="469" t="s">
        <v>20</v>
      </c>
      <c r="O66" s="469"/>
      <c r="P66" s="469"/>
      <c r="Q66" s="469"/>
      <c r="R66" s="469"/>
      <c r="S66" s="469"/>
      <c r="T66" s="503">
        <f>ROUND(P65/T65,6)</f>
        <v>0</v>
      </c>
      <c r="U66" s="503"/>
    </row>
    <row r="67" spans="1:21" s="64" customFormat="1" x14ac:dyDescent="0.25">
      <c r="A67" s="136"/>
      <c r="G67" s="48"/>
      <c r="H67" s="162"/>
      <c r="I67" s="162"/>
      <c r="N67" s="163"/>
      <c r="O67" s="163"/>
      <c r="P67" s="163"/>
      <c r="Q67" s="163"/>
      <c r="R67" s="164"/>
      <c r="S67" s="163"/>
      <c r="T67" s="165"/>
      <c r="U67" s="166"/>
    </row>
    <row r="68" spans="1:21" x14ac:dyDescent="0.25">
      <c r="A68" s="458" t="s">
        <v>100</v>
      </c>
      <c r="B68" s="458"/>
      <c r="C68" s="458"/>
      <c r="D68" s="91"/>
      <c r="E68" s="74" t="s">
        <v>3</v>
      </c>
      <c r="F68" s="174">
        <f>'0054'!F68</f>
        <v>35355377</v>
      </c>
      <c r="G68" s="41" t="s">
        <v>6</v>
      </c>
      <c r="H68" s="167">
        <f>H63</f>
        <v>9.2800000000000001E-4</v>
      </c>
      <c r="I68" s="130">
        <f>ROUND(F68*H68,2)</f>
        <v>32809.79</v>
      </c>
      <c r="N68" s="461" t="s">
        <v>100</v>
      </c>
      <c r="O68" s="461"/>
      <c r="P68" s="461"/>
      <c r="Q68" s="52" t="s">
        <v>3</v>
      </c>
      <c r="R68" s="168">
        <f>F68</f>
        <v>35355377</v>
      </c>
      <c r="S68" s="43" t="s">
        <v>6</v>
      </c>
      <c r="T68" s="169">
        <f>T63</f>
        <v>0</v>
      </c>
      <c r="U68" s="125">
        <f>ROUND(R68*T68,0)</f>
        <v>0</v>
      </c>
    </row>
    <row r="69" spans="1:21" x14ac:dyDescent="0.25">
      <c r="A69" s="571" t="s">
        <v>119</v>
      </c>
      <c r="B69" s="458"/>
      <c r="C69" s="458"/>
      <c r="D69" s="91"/>
      <c r="E69" s="74"/>
      <c r="F69" s="174"/>
      <c r="G69" s="41"/>
      <c r="H69" s="167"/>
      <c r="I69" s="130"/>
      <c r="N69" s="461" t="s">
        <v>99</v>
      </c>
      <c r="O69" s="461"/>
      <c r="P69" s="461"/>
      <c r="Q69" s="170"/>
      <c r="R69" s="170"/>
      <c r="S69" s="170"/>
      <c r="T69" s="170"/>
      <c r="U69" s="170"/>
    </row>
    <row r="70" spans="1:21" x14ac:dyDescent="0.25">
      <c r="A70" s="570" t="s">
        <v>180</v>
      </c>
      <c r="B70" s="458"/>
      <c r="C70" s="458"/>
      <c r="D70" s="91"/>
      <c r="E70" s="74" t="s">
        <v>3</v>
      </c>
      <c r="F70" s="174">
        <f>'0054'!F70</f>
        <v>0</v>
      </c>
      <c r="G70" s="41" t="s">
        <v>6</v>
      </c>
      <c r="H70" s="167">
        <f>H63</f>
        <v>9.2800000000000001E-4</v>
      </c>
      <c r="I70" s="130">
        <f>ROUND(F70*H70,2)</f>
        <v>0</v>
      </c>
      <c r="N70" s="53"/>
      <c r="O70" s="53"/>
      <c r="P70" s="53"/>
      <c r="Q70" s="52" t="s">
        <v>3</v>
      </c>
      <c r="R70" s="168">
        <f>F70</f>
        <v>0</v>
      </c>
      <c r="S70" s="43" t="s">
        <v>6</v>
      </c>
      <c r="T70" s="169">
        <f>T63</f>
        <v>0</v>
      </c>
      <c r="U70" s="125">
        <f>ROUND(R70*T70,0)</f>
        <v>0</v>
      </c>
    </row>
    <row r="71" spans="1:21" x14ac:dyDescent="0.25">
      <c r="A71" s="458" t="s">
        <v>98</v>
      </c>
      <c r="B71" s="458"/>
      <c r="C71" s="458"/>
      <c r="D71" s="91"/>
      <c r="E71" s="74" t="s">
        <v>128</v>
      </c>
      <c r="F71" s="174">
        <f>'0054'!F71</f>
        <v>3088857</v>
      </c>
      <c r="G71" s="41" t="s">
        <v>6</v>
      </c>
      <c r="H71" s="167">
        <f>H63</f>
        <v>9.2800000000000001E-4</v>
      </c>
      <c r="I71" s="130">
        <f>ROUND(F71*H71,2)</f>
        <v>2866.46</v>
      </c>
      <c r="N71" s="461" t="s">
        <v>98</v>
      </c>
      <c r="O71" s="461"/>
      <c r="P71" s="461"/>
      <c r="Q71" s="52" t="s">
        <v>86</v>
      </c>
      <c r="R71" s="168">
        <f>F71</f>
        <v>3088857</v>
      </c>
      <c r="S71" s="43" t="s">
        <v>6</v>
      </c>
      <c r="T71" s="169">
        <f>T63</f>
        <v>0</v>
      </c>
      <c r="U71" s="125">
        <f>ROUND(R71*T71,0)</f>
        <v>0</v>
      </c>
    </row>
    <row r="72" spans="1:21" x14ac:dyDescent="0.25">
      <c r="A72" s="458" t="s">
        <v>97</v>
      </c>
      <c r="B72" s="458"/>
      <c r="C72" s="458"/>
      <c r="D72" s="91"/>
      <c r="E72" s="74" t="s">
        <v>3</v>
      </c>
      <c r="F72" s="174">
        <f>'0054'!F72</f>
        <v>4226978</v>
      </c>
      <c r="G72" s="41" t="s">
        <v>6</v>
      </c>
      <c r="H72" s="167">
        <f>H63</f>
        <v>9.2800000000000001E-4</v>
      </c>
      <c r="I72" s="130">
        <f>ROUND(F72*H72,2)</f>
        <v>3922.64</v>
      </c>
      <c r="N72" s="461" t="s">
        <v>97</v>
      </c>
      <c r="O72" s="461"/>
      <c r="P72" s="461"/>
      <c r="Q72" s="52" t="s">
        <v>3</v>
      </c>
      <c r="R72" s="168">
        <f>F72</f>
        <v>4226978</v>
      </c>
      <c r="S72" s="43" t="s">
        <v>6</v>
      </c>
      <c r="T72" s="169">
        <f>T63</f>
        <v>0</v>
      </c>
      <c r="U72" s="125">
        <f>ROUND(R72*T72,0)</f>
        <v>0</v>
      </c>
    </row>
    <row r="73" spans="1:21" x14ac:dyDescent="0.25">
      <c r="A73" s="458" t="s">
        <v>96</v>
      </c>
      <c r="B73" s="458"/>
      <c r="C73" s="458"/>
      <c r="D73" s="91"/>
      <c r="E73" s="74" t="s">
        <v>3</v>
      </c>
      <c r="F73" s="174">
        <f>'0054'!F73</f>
        <v>14485979</v>
      </c>
      <c r="G73" s="41" t="s">
        <v>6</v>
      </c>
      <c r="H73" s="167">
        <f>H63</f>
        <v>9.2800000000000001E-4</v>
      </c>
      <c r="I73" s="130">
        <f>ROUND(F73*H73,2)</f>
        <v>13442.99</v>
      </c>
      <c r="N73" s="461" t="s">
        <v>96</v>
      </c>
      <c r="O73" s="461"/>
      <c r="P73" s="461"/>
      <c r="Q73" s="52" t="s">
        <v>3</v>
      </c>
      <c r="R73" s="171">
        <f>F73</f>
        <v>14485979</v>
      </c>
      <c r="S73" s="43" t="s">
        <v>6</v>
      </c>
      <c r="T73" s="169">
        <f>T63</f>
        <v>0</v>
      </c>
      <c r="U73" s="125">
        <f>ROUND(R73*T73,0)</f>
        <v>0</v>
      </c>
    </row>
    <row r="74" spans="1:21" x14ac:dyDescent="0.25">
      <c r="A74" s="375" t="s">
        <v>129</v>
      </c>
      <c r="D74" s="91"/>
      <c r="E74" s="54" t="s">
        <v>130</v>
      </c>
      <c r="F74" s="496"/>
      <c r="G74" s="496"/>
      <c r="H74" s="496"/>
      <c r="I74" s="130">
        <v>0</v>
      </c>
      <c r="N74" s="461" t="s">
        <v>156</v>
      </c>
      <c r="O74" s="461"/>
      <c r="P74" s="461"/>
      <c r="Q74" s="461"/>
      <c r="R74" s="461"/>
      <c r="S74" s="461"/>
      <c r="T74" s="461"/>
      <c r="U74" s="125">
        <f>IF($H$115=1,I74,0)</f>
        <v>0</v>
      </c>
    </row>
    <row r="75" spans="1:21" x14ac:dyDescent="0.25">
      <c r="A75" s="376" t="s">
        <v>181</v>
      </c>
      <c r="I75" s="130"/>
      <c r="N75" s="461" t="s">
        <v>44</v>
      </c>
      <c r="O75" s="461"/>
      <c r="P75" s="461"/>
      <c r="Q75" s="461"/>
      <c r="R75" s="461"/>
      <c r="S75" s="461"/>
      <c r="T75" s="461"/>
      <c r="U75" s="125">
        <f>IF($H$115=1,I75,0)</f>
        <v>0</v>
      </c>
    </row>
    <row r="76" spans="1:21" x14ac:dyDescent="0.25">
      <c r="A76" s="90" t="s">
        <v>134</v>
      </c>
      <c r="B76" s="91"/>
      <c r="C76" s="91"/>
      <c r="D76" s="91"/>
      <c r="E76" s="91"/>
      <c r="F76" s="91"/>
      <c r="G76" s="91"/>
      <c r="H76" s="91"/>
      <c r="I76" s="172"/>
      <c r="N76" s="173" t="s">
        <v>45</v>
      </c>
      <c r="O76" s="53"/>
      <c r="P76" s="53"/>
      <c r="Q76" s="53"/>
      <c r="R76" s="53"/>
      <c r="S76" s="53"/>
      <c r="T76" s="53"/>
      <c r="U76" s="132"/>
    </row>
    <row r="77" spans="1:21" x14ac:dyDescent="0.25">
      <c r="A77" s="509" t="s">
        <v>182</v>
      </c>
      <c r="B77" s="458"/>
      <c r="C77" s="458"/>
      <c r="D77" s="91"/>
      <c r="E77" s="74" t="s">
        <v>4</v>
      </c>
      <c r="F77" s="174">
        <f>'0054'!F77</f>
        <v>0</v>
      </c>
      <c r="G77" s="41" t="s">
        <v>6</v>
      </c>
      <c r="H77" s="167">
        <f>H66</f>
        <v>9.4499999999999998E-4</v>
      </c>
      <c r="I77" s="130">
        <f>ROUND(F77*H77,2)</f>
        <v>0</v>
      </c>
      <c r="N77" s="461" t="s">
        <v>101</v>
      </c>
      <c r="O77" s="461"/>
      <c r="P77" s="461"/>
      <c r="Q77" s="52" t="s">
        <v>4</v>
      </c>
      <c r="R77" s="171">
        <f>F77</f>
        <v>0</v>
      </c>
      <c r="S77" s="43" t="s">
        <v>6</v>
      </c>
      <c r="T77" s="169">
        <f>T66</f>
        <v>0</v>
      </c>
      <c r="U77" s="125">
        <f>ROUND(R77*T77,0)</f>
        <v>0</v>
      </c>
    </row>
    <row r="78" spans="1:21" x14ac:dyDescent="0.25">
      <c r="A78" s="458" t="s">
        <v>67</v>
      </c>
      <c r="B78" s="458"/>
      <c r="C78" s="458"/>
      <c r="D78" s="91"/>
      <c r="E78" s="74" t="s">
        <v>4</v>
      </c>
      <c r="F78" s="174">
        <f>'0054'!F78</f>
        <v>0</v>
      </c>
      <c r="G78" s="41" t="s">
        <v>6</v>
      </c>
      <c r="H78" s="167">
        <f>H66</f>
        <v>9.4499999999999998E-4</v>
      </c>
      <c r="I78" s="130">
        <f>ROUND(F78*H78,2)</f>
        <v>0</v>
      </c>
      <c r="N78" s="461" t="s">
        <v>67</v>
      </c>
      <c r="O78" s="461"/>
      <c r="P78" s="461"/>
      <c r="Q78" s="52" t="s">
        <v>4</v>
      </c>
      <c r="R78" s="171">
        <f>F78</f>
        <v>0</v>
      </c>
      <c r="S78" s="43" t="s">
        <v>6</v>
      </c>
      <c r="T78" s="169">
        <f>T66</f>
        <v>0</v>
      </c>
      <c r="U78" s="125">
        <f>ROUND(R78*T78,0)</f>
        <v>0</v>
      </c>
    </row>
    <row r="79" spans="1:21" x14ac:dyDescent="0.25">
      <c r="A79" s="458" t="s">
        <v>88</v>
      </c>
      <c r="B79" s="458"/>
      <c r="C79" s="458"/>
      <c r="D79" s="91"/>
      <c r="E79" s="74" t="s">
        <v>4</v>
      </c>
      <c r="F79" s="174">
        <f>'0054'!F79</f>
        <v>118620773</v>
      </c>
      <c r="G79" s="41" t="s">
        <v>6</v>
      </c>
      <c r="H79" s="167">
        <f>H66</f>
        <v>9.4499999999999998E-4</v>
      </c>
      <c r="I79" s="130">
        <f>ROUND(F79*H79,2)</f>
        <v>112096.63</v>
      </c>
      <c r="N79" s="461" t="s">
        <v>88</v>
      </c>
      <c r="O79" s="461"/>
      <c r="P79" s="461"/>
      <c r="Q79" s="52" t="s">
        <v>4</v>
      </c>
      <c r="R79" s="171">
        <f>F79</f>
        <v>118620773</v>
      </c>
      <c r="S79" s="43" t="s">
        <v>6</v>
      </c>
      <c r="T79" s="169">
        <f>T66</f>
        <v>0</v>
      </c>
      <c r="U79" s="125">
        <f>ROUND(R79*T79,0)</f>
        <v>0</v>
      </c>
    </row>
    <row r="80" spans="1:21" x14ac:dyDescent="0.25">
      <c r="A80" s="458" t="s">
        <v>89</v>
      </c>
      <c r="B80" s="458"/>
      <c r="C80" s="458"/>
      <c r="D80" s="91"/>
      <c r="E80" s="74" t="s">
        <v>4</v>
      </c>
      <c r="F80" s="174">
        <f>'0054'!F80</f>
        <v>-391991</v>
      </c>
      <c r="G80" s="41" t="s">
        <v>6</v>
      </c>
      <c r="H80" s="167">
        <f>H66</f>
        <v>9.4499999999999998E-4</v>
      </c>
      <c r="I80" s="130">
        <f>ROUND(F80*H80,2)</f>
        <v>-370.43</v>
      </c>
      <c r="N80" s="461" t="s">
        <v>89</v>
      </c>
      <c r="O80" s="461"/>
      <c r="P80" s="461"/>
      <c r="Q80" s="52" t="s">
        <v>4</v>
      </c>
      <c r="R80" s="168">
        <f>F80</f>
        <v>-391991</v>
      </c>
      <c r="S80" s="43" t="s">
        <v>6</v>
      </c>
      <c r="T80" s="169">
        <f>T66</f>
        <v>0</v>
      </c>
      <c r="U80" s="125">
        <f>ROUND(R80*T80,0)</f>
        <v>0</v>
      </c>
    </row>
    <row r="81" spans="1:21" x14ac:dyDescent="0.25">
      <c r="A81" s="458" t="s">
        <v>90</v>
      </c>
      <c r="B81" s="458"/>
      <c r="C81" s="458"/>
      <c r="D81" s="91"/>
      <c r="E81" s="74" t="s">
        <v>4</v>
      </c>
      <c r="F81" s="174">
        <f>'0054'!F81</f>
        <v>698197</v>
      </c>
      <c r="G81" s="41" t="s">
        <v>6</v>
      </c>
      <c r="H81" s="167">
        <f>H66</f>
        <v>9.4499999999999998E-4</v>
      </c>
      <c r="I81" s="130">
        <f>ROUND(F81*H81,2)</f>
        <v>659.8</v>
      </c>
      <c r="N81" s="461" t="s">
        <v>90</v>
      </c>
      <c r="O81" s="461"/>
      <c r="P81" s="461"/>
      <c r="Q81" s="52" t="s">
        <v>4</v>
      </c>
      <c r="R81" s="171">
        <f>F81</f>
        <v>698197</v>
      </c>
      <c r="S81" s="43" t="s">
        <v>6</v>
      </c>
      <c r="T81" s="169">
        <f>T66</f>
        <v>0</v>
      </c>
      <c r="U81" s="125">
        <f>ROUND(R81*T81,0)</f>
        <v>0</v>
      </c>
    </row>
    <row r="82" spans="1:21" x14ac:dyDescent="0.25">
      <c r="B82" s="91"/>
      <c r="C82" s="91"/>
      <c r="D82" s="91"/>
      <c r="E82" s="74"/>
      <c r="F82" s="174"/>
      <c r="G82" s="41"/>
      <c r="H82" s="167"/>
      <c r="I82" s="130"/>
      <c r="N82" s="53"/>
      <c r="O82" s="53"/>
      <c r="P82" s="53"/>
      <c r="Q82" s="52"/>
      <c r="R82" s="175"/>
      <c r="S82" s="43"/>
      <c r="T82" s="169"/>
      <c r="U82" s="132"/>
    </row>
    <row r="83" spans="1:21" x14ac:dyDescent="0.25">
      <c r="A83" s="458" t="s">
        <v>112</v>
      </c>
      <c r="B83" s="458"/>
      <c r="C83" s="458"/>
      <c r="D83" s="458"/>
      <c r="E83" s="458"/>
      <c r="F83" s="458"/>
      <c r="G83" s="458"/>
      <c r="H83" s="458"/>
      <c r="I83" s="458"/>
      <c r="N83" s="461" t="s">
        <v>91</v>
      </c>
      <c r="O83" s="461"/>
      <c r="P83" s="461"/>
      <c r="Q83" s="461"/>
      <c r="R83" s="461"/>
      <c r="S83" s="461"/>
      <c r="T83" s="461"/>
      <c r="U83" s="461"/>
    </row>
    <row r="84" spans="1:21" x14ac:dyDescent="0.25">
      <c r="B84" s="91"/>
      <c r="C84" s="496" t="s">
        <v>77</v>
      </c>
      <c r="D84" s="496"/>
      <c r="E84" s="91"/>
      <c r="F84" s="153" t="s">
        <v>38</v>
      </c>
      <c r="G84" s="91"/>
      <c r="H84" s="91"/>
      <c r="I84" s="91"/>
      <c r="N84" s="53"/>
      <c r="O84" s="53"/>
      <c r="P84" s="53"/>
      <c r="Q84" s="53"/>
      <c r="R84" s="53"/>
      <c r="S84" s="53"/>
      <c r="T84" s="53"/>
      <c r="U84" s="53"/>
    </row>
    <row r="85" spans="1:21" x14ac:dyDescent="0.25">
      <c r="A85" s="4"/>
      <c r="B85" s="176"/>
      <c r="C85" s="481" t="s">
        <v>184</v>
      </c>
      <c r="D85" s="481"/>
      <c r="E85" s="177" t="s">
        <v>190</v>
      </c>
      <c r="F85" s="178" t="s">
        <v>189</v>
      </c>
      <c r="G85" s="179"/>
      <c r="H85" s="179"/>
      <c r="I85" s="179"/>
      <c r="N85" s="497" t="s">
        <v>49</v>
      </c>
      <c r="O85" s="497"/>
      <c r="P85" s="498" t="s">
        <v>157</v>
      </c>
      <c r="Q85" s="498"/>
      <c r="R85" s="499" t="s">
        <v>41</v>
      </c>
      <c r="S85" s="499"/>
      <c r="T85" s="499"/>
      <c r="U85" s="499"/>
    </row>
    <row r="86" spans="1:21" x14ac:dyDescent="0.25">
      <c r="A86" s="55"/>
      <c r="B86" s="67" t="s">
        <v>188</v>
      </c>
      <c r="C86" s="494">
        <f>H13+H14+H19+H22+H25</f>
        <v>0</v>
      </c>
      <c r="D86" s="494"/>
      <c r="E86" s="56">
        <f>H8</f>
        <v>1.0319</v>
      </c>
      <c r="F86" s="346">
        <f>'0054'!F86</f>
        <v>1313.27</v>
      </c>
      <c r="G86" s="200" t="s">
        <v>13</v>
      </c>
      <c r="H86" s="130">
        <f>ROUND(C86*E86*F86,2)</f>
        <v>0</v>
      </c>
      <c r="I86" s="134"/>
      <c r="N86" s="59" t="s">
        <v>22</v>
      </c>
      <c r="O86" s="60">
        <f>T13+T14+T19+T22+T25</f>
        <v>0</v>
      </c>
      <c r="P86" s="495">
        <f>T8</f>
        <v>1.0319</v>
      </c>
      <c r="Q86" s="495"/>
      <c r="R86" s="61">
        <f>F86</f>
        <v>1313.27</v>
      </c>
      <c r="S86" s="62" t="s">
        <v>13</v>
      </c>
      <c r="T86" s="171">
        <f>ROUND(O86*P86*R86,0)</f>
        <v>0</v>
      </c>
      <c r="U86" s="131"/>
    </row>
    <row r="87" spans="1:21" x14ac:dyDescent="0.25">
      <c r="A87" s="63"/>
      <c r="B87" s="63" t="s">
        <v>187</v>
      </c>
      <c r="C87" s="494">
        <f>H15+H16+H20+H23+H26</f>
        <v>0</v>
      </c>
      <c r="D87" s="494"/>
      <c r="E87" s="56">
        <f>H8</f>
        <v>1.0319</v>
      </c>
      <c r="F87" s="346">
        <f>'0054'!F87</f>
        <v>895.79</v>
      </c>
      <c r="G87" s="200" t="s">
        <v>13</v>
      </c>
      <c r="H87" s="130">
        <f>ROUND(C87*E87*F87,2)</f>
        <v>0</v>
      </c>
      <c r="I87" s="64"/>
      <c r="N87" s="65" t="s">
        <v>14</v>
      </c>
      <c r="O87" s="60">
        <f>T15+T16+T20+T23+T26</f>
        <v>0</v>
      </c>
      <c r="P87" s="495">
        <f>T8</f>
        <v>1.0319</v>
      </c>
      <c r="Q87" s="495"/>
      <c r="R87" s="61">
        <f>F87</f>
        <v>895.79</v>
      </c>
      <c r="S87" s="62" t="s">
        <v>13</v>
      </c>
      <c r="T87" s="171">
        <f>ROUND(O87*P87*R87,0)</f>
        <v>0</v>
      </c>
      <c r="U87" s="66"/>
    </row>
    <row r="88" spans="1:21" ht="16.5" thickBot="1" x14ac:dyDescent="0.3">
      <c r="A88" s="67"/>
      <c r="B88" s="67" t="s">
        <v>186</v>
      </c>
      <c r="C88" s="494">
        <f>H17+H18+H21+H24+H27+H28</f>
        <v>193.74600000000001</v>
      </c>
      <c r="D88" s="494"/>
      <c r="E88" s="56">
        <f>H8</f>
        <v>1.0319</v>
      </c>
      <c r="F88" s="346">
        <f>'0054'!F88</f>
        <v>897.95</v>
      </c>
      <c r="G88" s="200" t="s">
        <v>13</v>
      </c>
      <c r="H88" s="123">
        <f>ROUND(C88*E88*F88,2)</f>
        <v>179524</v>
      </c>
      <c r="I88" s="64"/>
      <c r="N88" s="68" t="s">
        <v>15</v>
      </c>
      <c r="O88" s="69">
        <f>T17+T18+T21+T24+T27+T28</f>
        <v>0</v>
      </c>
      <c r="P88" s="495">
        <f>T8</f>
        <v>1.0319</v>
      </c>
      <c r="Q88" s="495"/>
      <c r="R88" s="61">
        <f>F88</f>
        <v>897.95</v>
      </c>
      <c r="S88" s="62" t="s">
        <v>13</v>
      </c>
      <c r="T88" s="171">
        <f>ROUND(O88*P88*R88,0)</f>
        <v>0</v>
      </c>
      <c r="U88" s="66"/>
    </row>
    <row r="89" spans="1:21" ht="16.5" thickBot="1" x14ac:dyDescent="0.3">
      <c r="A89" s="70"/>
      <c r="B89" s="180" t="s">
        <v>185</v>
      </c>
      <c r="C89" s="487">
        <f>SUM(C86:C88)</f>
        <v>193.74600000000001</v>
      </c>
      <c r="D89" s="487"/>
      <c r="E89" s="181"/>
      <c r="F89" s="181"/>
      <c r="G89" s="181"/>
      <c r="H89" s="182" t="s">
        <v>183</v>
      </c>
      <c r="I89" s="130">
        <f>IF(A1=75,0,H88+H87+H86)</f>
        <v>179524</v>
      </c>
      <c r="N89" s="73" t="s">
        <v>158</v>
      </c>
      <c r="O89" s="72">
        <f>SUM(O86:O88)</f>
        <v>0</v>
      </c>
      <c r="P89" s="488" t="s">
        <v>18</v>
      </c>
      <c r="Q89" s="489"/>
      <c r="R89" s="489"/>
      <c r="S89" s="489"/>
      <c r="T89" s="489"/>
      <c r="U89" s="125">
        <f>IF(N1=75,0,T88+T87+T86)</f>
        <v>0</v>
      </c>
    </row>
    <row r="90" spans="1:21" ht="16.5" thickTop="1" x14ac:dyDescent="0.25">
      <c r="A90" s="490" t="s">
        <v>107</v>
      </c>
      <c r="B90" s="490"/>
      <c r="C90" s="490"/>
      <c r="D90" s="490"/>
      <c r="E90" s="490"/>
      <c r="F90" s="490"/>
      <c r="G90" s="490"/>
      <c r="H90" s="490"/>
      <c r="I90" s="490"/>
      <c r="N90" s="491" t="s">
        <v>107</v>
      </c>
      <c r="O90" s="491"/>
      <c r="P90" s="491"/>
      <c r="Q90" s="491"/>
      <c r="R90" s="491"/>
      <c r="S90" s="491"/>
      <c r="T90" s="491"/>
      <c r="U90" s="491"/>
    </row>
    <row r="91" spans="1:21" x14ac:dyDescent="0.25">
      <c r="A91" s="183"/>
      <c r="B91" s="183"/>
      <c r="C91" s="183"/>
      <c r="D91" s="183"/>
      <c r="E91" s="183"/>
      <c r="F91" s="183"/>
      <c r="G91" s="183"/>
      <c r="H91" s="183"/>
      <c r="I91" s="183"/>
      <c r="N91" s="184"/>
      <c r="O91" s="184"/>
      <c r="P91" s="184"/>
      <c r="Q91" s="184"/>
      <c r="R91" s="184"/>
      <c r="S91" s="184"/>
      <c r="T91" s="184"/>
      <c r="U91" s="184"/>
    </row>
    <row r="92" spans="1:21" x14ac:dyDescent="0.25">
      <c r="A92" s="4" t="s">
        <v>92</v>
      </c>
      <c r="C92" s="74"/>
      <c r="D92" s="91"/>
      <c r="E92" s="74" t="s">
        <v>46</v>
      </c>
      <c r="F92" s="492"/>
      <c r="G92" s="492"/>
      <c r="H92" s="492"/>
      <c r="I92" s="492"/>
      <c r="N92" s="461" t="s">
        <v>92</v>
      </c>
      <c r="O92" s="461"/>
      <c r="P92" s="461"/>
      <c r="Q92" s="493" t="s">
        <v>46</v>
      </c>
      <c r="R92" s="493"/>
      <c r="S92" s="493"/>
      <c r="T92" s="493"/>
      <c r="U92" s="132"/>
    </row>
    <row r="93" spans="1:21" x14ac:dyDescent="0.25">
      <c r="B93" s="91"/>
      <c r="C93" s="117" t="s">
        <v>162</v>
      </c>
      <c r="D93" s="117" t="s">
        <v>163</v>
      </c>
      <c r="E93" s="118" t="s">
        <v>191</v>
      </c>
      <c r="F93" s="74"/>
      <c r="G93" s="74"/>
      <c r="H93" s="74"/>
      <c r="I93" s="74"/>
      <c r="N93" s="53"/>
      <c r="O93" s="53"/>
      <c r="P93" s="53"/>
      <c r="Q93" s="185"/>
      <c r="R93" s="185"/>
      <c r="S93" s="185"/>
      <c r="T93" s="185"/>
      <c r="U93" s="132"/>
    </row>
    <row r="94" spans="1:21" x14ac:dyDescent="0.25">
      <c r="B94" s="91"/>
      <c r="C94" s="119" t="s">
        <v>2</v>
      </c>
      <c r="D94" s="119" t="s">
        <v>2</v>
      </c>
      <c r="E94" s="119" t="s">
        <v>2</v>
      </c>
      <c r="F94" s="74"/>
      <c r="G94" s="74"/>
      <c r="H94" s="74"/>
      <c r="I94" s="74"/>
      <c r="N94" s="53"/>
      <c r="O94" s="53"/>
      <c r="P94" s="53"/>
      <c r="Q94" s="185"/>
      <c r="R94" s="185"/>
      <c r="S94" s="185"/>
      <c r="T94" s="185"/>
      <c r="U94" s="132"/>
    </row>
    <row r="95" spans="1:21" x14ac:dyDescent="0.25">
      <c r="A95" s="465" t="s">
        <v>69</v>
      </c>
      <c r="B95" s="465"/>
      <c r="C95" s="206">
        <v>74</v>
      </c>
      <c r="D95" s="206">
        <v>0</v>
      </c>
      <c r="E95" s="159">
        <f>AVERAGE(C95:D95)</f>
        <v>37</v>
      </c>
      <c r="F95" s="186" t="s">
        <v>40</v>
      </c>
      <c r="G95" s="189">
        <f>'0054'!G95</f>
        <v>371</v>
      </c>
      <c r="I95" s="130">
        <f>ROUND(G95*E95,2)</f>
        <v>13727</v>
      </c>
      <c r="N95" s="486" t="s">
        <v>69</v>
      </c>
      <c r="O95" s="486"/>
      <c r="P95" s="485">
        <f>IF(H115=1,E95,0)</f>
        <v>0</v>
      </c>
      <c r="Q95" s="485"/>
      <c r="R95" s="485"/>
      <c r="S95" s="111" t="s">
        <v>40</v>
      </c>
      <c r="T95" s="76">
        <f>G95</f>
        <v>371</v>
      </c>
      <c r="U95" s="125">
        <f>ROUND(T95*P95,0)</f>
        <v>0</v>
      </c>
    </row>
    <row r="96" spans="1:21" x14ac:dyDescent="0.25">
      <c r="A96" s="465" t="s">
        <v>87</v>
      </c>
      <c r="B96" s="465"/>
      <c r="C96" s="206">
        <v>0</v>
      </c>
      <c r="D96" s="206">
        <v>0</v>
      </c>
      <c r="E96" s="159">
        <f>AVERAGE(C96:D96)</f>
        <v>0</v>
      </c>
      <c r="F96" s="186" t="s">
        <v>40</v>
      </c>
      <c r="G96" s="189">
        <f>'0054'!G96</f>
        <v>1391</v>
      </c>
      <c r="I96" s="130">
        <f>ROUND(G96*E96,2)</f>
        <v>0</v>
      </c>
      <c r="N96" s="486" t="s">
        <v>87</v>
      </c>
      <c r="O96" s="486"/>
      <c r="P96" s="470"/>
      <c r="Q96" s="470"/>
      <c r="R96" s="470"/>
      <c r="S96" s="111" t="s">
        <v>40</v>
      </c>
      <c r="T96" s="76">
        <f>G96</f>
        <v>1391</v>
      </c>
      <c r="U96" s="125">
        <f>ROUND(T96*P96,0)</f>
        <v>0</v>
      </c>
    </row>
    <row r="97" spans="1:21" x14ac:dyDescent="0.25">
      <c r="A97" s="187"/>
      <c r="B97" s="187"/>
      <c r="C97" s="94"/>
      <c r="D97" s="94"/>
      <c r="E97" s="94"/>
      <c r="F97" s="94"/>
      <c r="G97" s="188"/>
      <c r="H97" s="189"/>
      <c r="I97" s="130"/>
      <c r="N97" s="190"/>
      <c r="O97" s="190"/>
      <c r="P97" s="191"/>
      <c r="Q97" s="191"/>
      <c r="R97" s="191"/>
      <c r="S97" s="111"/>
      <c r="T97" s="76"/>
      <c r="U97" s="132"/>
    </row>
    <row r="98" spans="1:21" x14ac:dyDescent="0.25">
      <c r="A98" s="187"/>
      <c r="B98" s="187"/>
      <c r="C98" s="94"/>
      <c r="D98" s="94"/>
      <c r="E98" s="94"/>
      <c r="F98" s="94"/>
      <c r="G98" s="188"/>
      <c r="H98" s="189"/>
      <c r="I98" s="130"/>
      <c r="N98" s="190"/>
      <c r="O98" s="190"/>
      <c r="P98" s="191"/>
      <c r="Q98" s="191"/>
      <c r="R98" s="191"/>
      <c r="S98" s="111"/>
      <c r="T98" s="76"/>
      <c r="U98" s="132"/>
    </row>
    <row r="99" spans="1:21" hidden="1" x14ac:dyDescent="0.25">
      <c r="A99" s="458" t="s">
        <v>131</v>
      </c>
      <c r="B99" s="458"/>
      <c r="C99" s="458"/>
      <c r="D99" s="91"/>
      <c r="E99" s="54" t="s">
        <v>132</v>
      </c>
      <c r="F99" s="496"/>
      <c r="G99" s="496"/>
      <c r="H99" s="496"/>
      <c r="I99" s="496"/>
      <c r="N99" s="461" t="s">
        <v>106</v>
      </c>
      <c r="O99" s="461"/>
      <c r="P99" s="461"/>
      <c r="Q99" s="461"/>
      <c r="R99" s="461"/>
      <c r="S99" s="461"/>
      <c r="T99" s="461"/>
      <c r="U99" s="461"/>
    </row>
    <row r="100" spans="1:21" hidden="1" x14ac:dyDescent="0.25">
      <c r="B100" s="91"/>
      <c r="C100" s="481" t="s">
        <v>108</v>
      </c>
      <c r="D100" s="481"/>
      <c r="E100" s="481"/>
      <c r="F100" s="54"/>
      <c r="G100" s="54"/>
      <c r="H100" s="200" t="s">
        <v>192</v>
      </c>
      <c r="I100" s="54"/>
      <c r="N100" s="53"/>
      <c r="O100" s="53"/>
      <c r="P100" s="53"/>
      <c r="Q100" s="53"/>
      <c r="R100" s="53"/>
      <c r="S100" s="53"/>
      <c r="T100" s="53"/>
      <c r="U100" s="53"/>
    </row>
    <row r="101" spans="1:21" hidden="1" x14ac:dyDescent="0.25">
      <c r="B101" s="91"/>
      <c r="C101" s="117" t="s">
        <v>162</v>
      </c>
      <c r="D101" s="117" t="s">
        <v>163</v>
      </c>
      <c r="E101" s="199" t="s">
        <v>8</v>
      </c>
      <c r="F101" s="577" t="s">
        <v>193</v>
      </c>
      <c r="G101" s="472"/>
      <c r="H101" s="41" t="s">
        <v>39</v>
      </c>
      <c r="I101" s="54"/>
      <c r="N101" s="53"/>
      <c r="O101" s="53"/>
      <c r="P101" s="53"/>
      <c r="Q101" s="53"/>
      <c r="R101" s="53"/>
      <c r="S101" s="53"/>
      <c r="T101" s="53"/>
      <c r="U101" s="53"/>
    </row>
    <row r="102" spans="1:21" hidden="1" x14ac:dyDescent="0.25">
      <c r="A102" s="481" t="s">
        <v>113</v>
      </c>
      <c r="B102" s="481"/>
      <c r="C102" s="119" t="s">
        <v>2</v>
      </c>
      <c r="D102" s="119" t="s">
        <v>2</v>
      </c>
      <c r="E102" s="77" t="s">
        <v>2</v>
      </c>
      <c r="F102" s="481" t="s">
        <v>38</v>
      </c>
      <c r="G102" s="481"/>
      <c r="H102" s="77" t="s">
        <v>38</v>
      </c>
      <c r="I102" s="77" t="s">
        <v>8</v>
      </c>
      <c r="N102" s="471" t="s">
        <v>70</v>
      </c>
      <c r="O102" s="471"/>
      <c r="P102" s="485" t="s">
        <v>108</v>
      </c>
      <c r="Q102" s="485"/>
      <c r="R102" s="471" t="s">
        <v>71</v>
      </c>
      <c r="S102" s="471"/>
      <c r="T102" s="78" t="s">
        <v>72</v>
      </c>
      <c r="U102" s="78" t="s">
        <v>8</v>
      </c>
    </row>
    <row r="103" spans="1:21" hidden="1" x14ac:dyDescent="0.25">
      <c r="A103" s="474" t="s">
        <v>73</v>
      </c>
      <c r="B103" s="474"/>
      <c r="C103" s="204">
        <v>0</v>
      </c>
      <c r="D103" s="204">
        <v>0</v>
      </c>
      <c r="E103" s="276">
        <f>IF(D$59=0,C103*2,C103+D103)</f>
        <v>0</v>
      </c>
      <c r="F103" s="475">
        <v>0</v>
      </c>
      <c r="G103" s="475"/>
      <c r="H103" s="349">
        <f>IF(C103=0,0,125)</f>
        <v>0</v>
      </c>
      <c r="I103" s="130">
        <f>ROUND((H103+F103)*E103,2)</f>
        <v>0</v>
      </c>
      <c r="N103" s="476" t="s">
        <v>73</v>
      </c>
      <c r="O103" s="476"/>
      <c r="P103" s="470">
        <f>IF(H$115=1,C103,0)</f>
        <v>0</v>
      </c>
      <c r="Q103" s="470"/>
      <c r="R103" s="477">
        <f>F103</f>
        <v>0</v>
      </c>
      <c r="S103" s="477"/>
      <c r="T103" s="80">
        <f>H103</f>
        <v>0</v>
      </c>
      <c r="U103" s="125">
        <f>ROUND((T103+R103)*P103,0)</f>
        <v>0</v>
      </c>
    </row>
    <row r="104" spans="1:21" hidden="1" x14ac:dyDescent="0.25">
      <c r="A104" s="450" t="s">
        <v>74</v>
      </c>
      <c r="B104" s="450"/>
      <c r="C104" s="206">
        <v>0</v>
      </c>
      <c r="D104" s="206">
        <v>0</v>
      </c>
      <c r="E104" s="159">
        <f>IF(D$59=0,C104*2,C104+D104)</f>
        <v>0</v>
      </c>
      <c r="F104" s="572">
        <f>ROUND(F103/2,2)</f>
        <v>0</v>
      </c>
      <c r="G104" s="572"/>
      <c r="H104" s="350">
        <f>IF(C104=0,0,62.5)</f>
        <v>0</v>
      </c>
      <c r="I104" s="130">
        <f>ROUND((H104+F104)*E104,2)</f>
        <v>0</v>
      </c>
      <c r="N104" s="476" t="s">
        <v>74</v>
      </c>
      <c r="O104" s="476"/>
      <c r="P104" s="470">
        <f>IF(H$115=1,C104,0)</f>
        <v>0</v>
      </c>
      <c r="Q104" s="470"/>
      <c r="R104" s="479">
        <f>ROUND(R103/2,2)</f>
        <v>0</v>
      </c>
      <c r="S104" s="479"/>
      <c r="T104" s="82">
        <f>H104</f>
        <v>0</v>
      </c>
      <c r="U104" s="125">
        <f>ROUND((T104+R104)*P104,0)</f>
        <v>0</v>
      </c>
    </row>
    <row r="105" spans="1:21" ht="16.5" hidden="1" thickBot="1" x14ac:dyDescent="0.3">
      <c r="A105" s="450" t="s">
        <v>75</v>
      </c>
      <c r="B105" s="450"/>
      <c r="C105" s="206">
        <v>0</v>
      </c>
      <c r="D105" s="206">
        <v>0</v>
      </c>
      <c r="E105" s="159">
        <f>IF(D$59=0,C105*2,C105+D105)</f>
        <v>0</v>
      </c>
      <c r="F105" s="468"/>
      <c r="G105" s="468"/>
      <c r="H105" s="351">
        <f>IF(H103&gt;0,436,0)</f>
        <v>0</v>
      </c>
      <c r="I105" s="130">
        <f>ROUND(H105*E105,2)</f>
        <v>0</v>
      </c>
      <c r="N105" s="469" t="s">
        <v>75</v>
      </c>
      <c r="O105" s="469"/>
      <c r="P105" s="470">
        <f>IF(H$115=1,C105,0)</f>
        <v>0</v>
      </c>
      <c r="Q105" s="470"/>
      <c r="R105" s="471"/>
      <c r="S105" s="471"/>
      <c r="T105" s="84">
        <f>H105</f>
        <v>0</v>
      </c>
      <c r="U105" s="132">
        <f>ROUND(T105*P105,0)</f>
        <v>0</v>
      </c>
    </row>
    <row r="106" spans="1:21" ht="16.5" hidden="1" thickBot="1" x14ac:dyDescent="0.3">
      <c r="A106" s="472" t="s">
        <v>8</v>
      </c>
      <c r="B106" s="472"/>
      <c r="C106" s="85"/>
      <c r="D106" s="85"/>
      <c r="E106" s="85"/>
      <c r="F106" s="85"/>
      <c r="G106" s="85"/>
      <c r="H106" s="85"/>
      <c r="I106" s="126">
        <f>SUM(I103:I105)</f>
        <v>0</v>
      </c>
      <c r="N106" s="473" t="s">
        <v>8</v>
      </c>
      <c r="O106" s="473"/>
      <c r="P106" s="86"/>
      <c r="Q106" s="86"/>
      <c r="R106" s="86"/>
      <c r="S106" s="86"/>
      <c r="T106" s="86"/>
      <c r="U106" s="87">
        <f>SUM(U103:U105)</f>
        <v>0</v>
      </c>
    </row>
    <row r="107" spans="1:21" hidden="1" x14ac:dyDescent="0.25">
      <c r="A107" s="41"/>
      <c r="B107" s="41"/>
      <c r="C107" s="85"/>
      <c r="D107" s="85"/>
      <c r="E107" s="85"/>
      <c r="F107" s="85"/>
      <c r="G107" s="85"/>
      <c r="H107" s="85"/>
      <c r="I107" s="130"/>
      <c r="N107" s="43"/>
      <c r="O107" s="43"/>
      <c r="P107" s="86"/>
      <c r="Q107" s="86"/>
      <c r="R107" s="86"/>
      <c r="S107" s="86"/>
      <c r="T107" s="86"/>
      <c r="U107" s="201"/>
    </row>
    <row r="108" spans="1:21" x14ac:dyDescent="0.25">
      <c r="A108" s="458" t="s">
        <v>93</v>
      </c>
      <c r="B108" s="458"/>
      <c r="C108" s="458"/>
      <c r="D108" s="91"/>
      <c r="E108" s="89" t="s">
        <v>42</v>
      </c>
      <c r="F108" s="463"/>
      <c r="G108" s="463"/>
      <c r="H108" s="463"/>
      <c r="I108" s="159">
        <v>0</v>
      </c>
      <c r="N108" s="461" t="s">
        <v>93</v>
      </c>
      <c r="O108" s="461"/>
      <c r="P108" s="461"/>
      <c r="Q108" s="462" t="s">
        <v>42</v>
      </c>
      <c r="R108" s="462"/>
      <c r="S108" s="462"/>
      <c r="T108" s="462"/>
      <c r="U108" s="125">
        <f>IF('3386'!$H$115=1,'3386'!U109,0)</f>
        <v>0</v>
      </c>
    </row>
    <row r="109" spans="1:21" x14ac:dyDescent="0.25">
      <c r="A109" s="458" t="s">
        <v>94</v>
      </c>
      <c r="B109" s="458"/>
      <c r="C109" s="458"/>
      <c r="D109" s="91"/>
      <c r="E109" s="467"/>
      <c r="F109" s="467"/>
      <c r="G109" s="467"/>
      <c r="H109" s="467"/>
      <c r="I109" s="159">
        <v>0</v>
      </c>
      <c r="N109" s="461" t="s">
        <v>94</v>
      </c>
      <c r="O109" s="461"/>
      <c r="P109" s="461"/>
      <c r="Q109" s="462" t="s">
        <v>47</v>
      </c>
      <c r="R109" s="462"/>
      <c r="S109" s="462"/>
      <c r="T109" s="462"/>
      <c r="U109" s="125">
        <f>IF('3386'!$H$115=1,'3386'!U110,0)</f>
        <v>0</v>
      </c>
    </row>
    <row r="110" spans="1:21" x14ac:dyDescent="0.25">
      <c r="A110" s="90" t="s">
        <v>122</v>
      </c>
      <c r="B110" s="91"/>
      <c r="C110" s="91"/>
      <c r="D110" s="91"/>
      <c r="E110" s="192"/>
      <c r="F110" s="192"/>
      <c r="G110" s="192"/>
      <c r="H110" s="192"/>
      <c r="I110" s="219"/>
      <c r="N110" s="461" t="s">
        <v>95</v>
      </c>
      <c r="O110" s="461"/>
      <c r="P110" s="461"/>
      <c r="Q110" s="462" t="s">
        <v>48</v>
      </c>
      <c r="R110" s="462"/>
      <c r="S110" s="462"/>
      <c r="T110" s="462"/>
      <c r="U110" s="125">
        <f>IF('3386'!$H$115=1,'3386'!U113,0)</f>
        <v>0</v>
      </c>
    </row>
    <row r="111" spans="1:21" ht="16.5" thickBot="1" x14ac:dyDescent="0.3">
      <c r="A111" s="458" t="s">
        <v>95</v>
      </c>
      <c r="B111" s="458"/>
      <c r="C111" s="458"/>
      <c r="D111" s="91"/>
      <c r="E111" s="89" t="s">
        <v>47</v>
      </c>
      <c r="F111" s="463"/>
      <c r="G111" s="463"/>
      <c r="H111" s="463"/>
      <c r="I111" s="220">
        <v>0</v>
      </c>
      <c r="N111" s="464" t="s">
        <v>43</v>
      </c>
      <c r="O111" s="464"/>
      <c r="P111" s="464"/>
      <c r="Q111" s="464"/>
      <c r="R111" s="464"/>
      <c r="S111" s="464"/>
      <c r="T111" s="464"/>
      <c r="U111" s="193">
        <f>SUM(U109,U108,U106,U95,U89,U75,U74,U73,U72,U71,U70,U68,U59,U45,U77,U78,U79,U80,U81,U110)</f>
        <v>0</v>
      </c>
    </row>
    <row r="112" spans="1:21" ht="16.5" thickTop="1" x14ac:dyDescent="0.25">
      <c r="B112" s="91"/>
      <c r="C112" s="91"/>
      <c r="D112" s="91"/>
      <c r="E112" s="89"/>
      <c r="F112" s="89"/>
      <c r="G112" s="89"/>
      <c r="H112" s="89"/>
      <c r="I112" s="159"/>
      <c r="N112" s="59"/>
      <c r="O112" s="59"/>
      <c r="P112" s="59"/>
      <c r="Q112" s="59"/>
      <c r="R112" s="59"/>
      <c r="S112" s="59"/>
      <c r="T112" s="59"/>
      <c r="U112" s="201"/>
    </row>
    <row r="113" spans="1:21" x14ac:dyDescent="0.25">
      <c r="A113" s="465" t="s">
        <v>8</v>
      </c>
      <c r="B113" s="465"/>
      <c r="C113" s="465"/>
      <c r="D113" s="465"/>
      <c r="E113" s="465"/>
      <c r="F113" s="465"/>
      <c r="G113" s="465"/>
      <c r="H113" s="465"/>
      <c r="I113" s="130">
        <f>SUM(I111,I109,I108,I106,I96,I95,I89,I81,I80,I79,I78,I77,I75,I74,I73,I72,I71,I70,I68,I59,I45)</f>
        <v>1193438.51</v>
      </c>
      <c r="N113" s="466"/>
      <c r="O113" s="466"/>
      <c r="P113" s="466"/>
      <c r="Q113" s="466"/>
      <c r="R113" s="466"/>
      <c r="S113" s="466"/>
      <c r="T113" s="466"/>
      <c r="U113" s="466"/>
    </row>
    <row r="114" spans="1:21" x14ac:dyDescent="0.25">
      <c r="A114" s="458" t="s">
        <v>121</v>
      </c>
      <c r="B114" s="458"/>
      <c r="C114" s="458"/>
      <c r="D114" s="458"/>
      <c r="E114" s="458"/>
      <c r="F114" s="458"/>
      <c r="G114" s="458"/>
      <c r="H114" s="91" t="s">
        <v>48</v>
      </c>
      <c r="I114" s="195"/>
      <c r="N114" s="459" t="s">
        <v>7</v>
      </c>
      <c r="O114" s="459"/>
      <c r="P114" s="459"/>
      <c r="Q114" s="459"/>
      <c r="R114" s="459"/>
      <c r="S114" s="459"/>
      <c r="T114" s="459"/>
      <c r="U114" s="459"/>
    </row>
    <row r="115" spans="1:21" x14ac:dyDescent="0.25">
      <c r="A115" s="458" t="s">
        <v>116</v>
      </c>
      <c r="B115" s="458"/>
      <c r="C115" s="458"/>
      <c r="D115" s="458"/>
      <c r="E115" s="458"/>
      <c r="F115" s="458"/>
      <c r="G115" s="458"/>
      <c r="H115" s="92" t="str">
        <f>IF(E29=0,"",IF((E14+E16+SUM(E18:E24))/E29&gt;0.75,1,""))</f>
        <v/>
      </c>
      <c r="I115" s="159">
        <f>U111</f>
        <v>0</v>
      </c>
      <c r="N115" s="93" t="s">
        <v>144</v>
      </c>
      <c r="O115" s="93"/>
      <c r="P115" s="93"/>
      <c r="Q115" s="93"/>
      <c r="R115" s="93"/>
      <c r="S115" s="93"/>
      <c r="T115" s="93"/>
      <c r="U115" s="93"/>
    </row>
    <row r="116" spans="1:21" x14ac:dyDescent="0.25">
      <c r="B116" s="91"/>
      <c r="C116" s="91"/>
      <c r="D116" s="91"/>
      <c r="E116" s="91"/>
      <c r="F116" s="91"/>
      <c r="G116" s="91"/>
      <c r="H116" s="94"/>
      <c r="I116" s="130"/>
      <c r="N116" s="95" t="s">
        <v>145</v>
      </c>
      <c r="O116" s="93"/>
      <c r="P116" s="93"/>
      <c r="Q116" s="93"/>
      <c r="R116" s="93"/>
      <c r="S116" s="93"/>
      <c r="T116" s="93"/>
      <c r="U116" s="93"/>
    </row>
    <row r="117" spans="1:21" x14ac:dyDescent="0.25">
      <c r="A117" s="4" t="s">
        <v>138</v>
      </c>
      <c r="B117" s="91"/>
      <c r="C117" s="91"/>
      <c r="D117" s="91"/>
      <c r="E117" s="91"/>
      <c r="F117" s="91"/>
      <c r="G117" s="91"/>
      <c r="H117" s="202">
        <f>IF(H115=1,I115,I113)</f>
        <v>1193438.51</v>
      </c>
      <c r="I117" s="123">
        <f>IF(E29=0,0,IF(E29&gt;250,-(((250/E29)*H117)*IF(J117="H",0.02,0.05)),IF(J117="H",-0.02*H117,-0.05*H117)))</f>
        <v>-59671.925500000005</v>
      </c>
      <c r="N117" s="97"/>
      <c r="O117" s="97"/>
      <c r="P117" s="97"/>
      <c r="Q117" s="97"/>
      <c r="R117" s="97"/>
      <c r="S117" s="97"/>
      <c r="T117" s="97"/>
      <c r="U117" s="97"/>
    </row>
    <row r="118" spans="1:21" x14ac:dyDescent="0.25">
      <c r="B118" s="91"/>
      <c r="C118" s="91"/>
      <c r="D118" s="91"/>
      <c r="E118" s="91"/>
      <c r="F118" s="91"/>
      <c r="G118" s="91"/>
      <c r="H118" s="94"/>
      <c r="I118" s="130"/>
      <c r="N118" s="97"/>
      <c r="O118" s="97"/>
      <c r="P118" s="97"/>
      <c r="Q118" s="97"/>
      <c r="R118" s="97"/>
      <c r="S118" s="97"/>
      <c r="T118" s="97"/>
      <c r="U118" s="97"/>
    </row>
    <row r="119" spans="1:21" x14ac:dyDescent="0.25">
      <c r="A119" s="4" t="s">
        <v>139</v>
      </c>
      <c r="B119" s="91"/>
      <c r="C119" s="91"/>
      <c r="D119" s="91"/>
      <c r="E119" s="91"/>
      <c r="F119" s="91"/>
      <c r="G119" s="91"/>
      <c r="H119" s="94"/>
      <c r="I119" s="130">
        <f>I113+I117</f>
        <v>1133766.5845000001</v>
      </c>
      <c r="N119" s="97"/>
      <c r="O119" s="97"/>
      <c r="P119" s="97"/>
      <c r="Q119" s="97"/>
      <c r="R119" s="97"/>
      <c r="S119" s="97"/>
      <c r="T119" s="97"/>
      <c r="U119" s="97"/>
    </row>
    <row r="120" spans="1:21" x14ac:dyDescent="0.25">
      <c r="B120" s="91"/>
      <c r="C120" s="91"/>
      <c r="D120" s="91"/>
      <c r="E120" s="91"/>
      <c r="F120" s="91"/>
      <c r="G120" s="91"/>
      <c r="H120" s="94"/>
      <c r="I120" s="130"/>
      <c r="N120" s="97"/>
      <c r="O120" s="97"/>
      <c r="P120" s="97"/>
      <c r="Q120" s="97"/>
      <c r="R120" s="97"/>
      <c r="S120" s="97"/>
      <c r="T120" s="97"/>
      <c r="U120" s="97"/>
    </row>
    <row r="121" spans="1:21" x14ac:dyDescent="0.25">
      <c r="A121" s="106" t="s">
        <v>140</v>
      </c>
      <c r="B121" s="91"/>
      <c r="C121" s="203">
        <f>'0054'!C121</f>
        <v>2</v>
      </c>
      <c r="D121" s="91"/>
      <c r="E121" s="4" t="s">
        <v>141</v>
      </c>
      <c r="F121" s="91"/>
      <c r="G121" s="91"/>
      <c r="H121" s="94"/>
      <c r="I121" s="130">
        <f>ROUND(I119/12*C121,2)</f>
        <v>188961.1</v>
      </c>
      <c r="N121" s="97"/>
      <c r="O121" s="97"/>
      <c r="P121" s="97"/>
      <c r="Q121" s="97"/>
      <c r="R121" s="97"/>
      <c r="S121" s="97"/>
      <c r="T121" s="97"/>
      <c r="U121" s="97"/>
    </row>
    <row r="122" spans="1:21" x14ac:dyDescent="0.25">
      <c r="B122" s="91"/>
      <c r="C122" s="91"/>
      <c r="D122" s="91"/>
      <c r="E122" s="91"/>
      <c r="F122" s="91"/>
      <c r="G122" s="91"/>
      <c r="H122" s="94"/>
      <c r="I122" s="130"/>
      <c r="N122" s="97"/>
      <c r="O122" s="97"/>
      <c r="P122" s="97"/>
      <c r="Q122" s="97"/>
      <c r="R122" s="97"/>
      <c r="S122" s="97"/>
      <c r="T122" s="97"/>
      <c r="U122" s="97"/>
    </row>
    <row r="123" spans="1:21" x14ac:dyDescent="0.25">
      <c r="A123" s="4" t="s">
        <v>142</v>
      </c>
      <c r="B123" s="91"/>
      <c r="C123" s="91"/>
      <c r="D123" s="91"/>
      <c r="E123" s="91"/>
      <c r="F123" s="91"/>
      <c r="G123" s="91"/>
      <c r="H123" s="94"/>
      <c r="I123" s="123">
        <v>-94480.55</v>
      </c>
      <c r="N123" s="97"/>
      <c r="O123" s="97"/>
      <c r="P123" s="97"/>
      <c r="Q123" s="97"/>
      <c r="R123" s="97"/>
      <c r="S123" s="97"/>
      <c r="T123" s="97"/>
      <c r="U123" s="97"/>
    </row>
    <row r="124" spans="1:21" x14ac:dyDescent="0.25">
      <c r="B124" s="91"/>
      <c r="C124" s="91"/>
      <c r="D124" s="91"/>
      <c r="E124" s="91"/>
      <c r="F124" s="91"/>
      <c r="G124" s="91"/>
      <c r="H124" s="94"/>
      <c r="I124" s="130"/>
      <c r="N124" s="97"/>
      <c r="O124" s="97"/>
      <c r="P124" s="97"/>
      <c r="Q124" s="97"/>
      <c r="R124" s="97"/>
      <c r="S124" s="97"/>
      <c r="T124" s="97"/>
      <c r="U124" s="97"/>
    </row>
    <row r="125" spans="1:21" ht="16.5" thickBot="1" x14ac:dyDescent="0.3">
      <c r="A125" s="4" t="s">
        <v>143</v>
      </c>
      <c r="B125" s="91"/>
      <c r="C125" s="91"/>
      <c r="D125" s="91"/>
      <c r="E125" s="91"/>
      <c r="F125" s="91"/>
      <c r="G125" s="91"/>
      <c r="H125" s="94"/>
      <c r="I125" s="222">
        <f>I121+I123</f>
        <v>94480.55</v>
      </c>
      <c r="N125" s="97"/>
      <c r="O125" s="97"/>
      <c r="P125" s="97"/>
      <c r="Q125" s="97"/>
      <c r="R125" s="97"/>
      <c r="S125" s="97"/>
      <c r="T125" s="97"/>
      <c r="U125" s="97"/>
    </row>
    <row r="126" spans="1:21" ht="16.5" thickTop="1" x14ac:dyDescent="0.25">
      <c r="B126" s="91"/>
      <c r="C126" s="91"/>
      <c r="D126" s="91"/>
      <c r="E126" s="91"/>
      <c r="F126" s="91"/>
      <c r="G126" s="91"/>
      <c r="H126" s="94"/>
      <c r="I126" s="130"/>
      <c r="N126" s="97"/>
      <c r="O126" s="97"/>
      <c r="P126" s="97"/>
      <c r="Q126" s="97"/>
      <c r="R126" s="97"/>
      <c r="S126" s="97"/>
      <c r="T126" s="97"/>
      <c r="U126" s="97"/>
    </row>
    <row r="127" spans="1:21" ht="16.5" thickBot="1" x14ac:dyDescent="0.3">
      <c r="A127" s="4" t="s">
        <v>159</v>
      </c>
      <c r="B127" s="91"/>
      <c r="C127" s="91"/>
      <c r="D127" s="91"/>
      <c r="E127" s="91"/>
      <c r="F127" s="91"/>
      <c r="G127" s="91"/>
      <c r="H127" s="94"/>
      <c r="I127" s="194">
        <f>IF(J117="H",(H117*0.02)+I117,(H117*0.05)+I117)</f>
        <v>0</v>
      </c>
      <c r="N127" s="97"/>
      <c r="O127" s="97"/>
      <c r="P127" s="97"/>
      <c r="Q127" s="97"/>
      <c r="R127" s="97"/>
      <c r="S127" s="97"/>
      <c r="T127" s="97"/>
      <c r="U127" s="97"/>
    </row>
    <row r="128" spans="1:21" ht="16.5" thickTop="1" x14ac:dyDescent="0.25">
      <c r="B128" s="91"/>
      <c r="C128" s="91"/>
      <c r="D128" s="91"/>
      <c r="E128" s="91"/>
      <c r="F128" s="91"/>
      <c r="G128" s="91"/>
      <c r="H128" s="94"/>
      <c r="I128" s="195"/>
      <c r="N128" s="97"/>
      <c r="O128" s="97"/>
      <c r="P128" s="97"/>
      <c r="Q128" s="97"/>
      <c r="R128" s="97"/>
      <c r="S128" s="97"/>
      <c r="T128" s="97"/>
      <c r="U128" s="97"/>
    </row>
    <row r="129" spans="1:21" x14ac:dyDescent="0.25">
      <c r="B129" s="91"/>
      <c r="C129" s="91"/>
      <c r="D129" s="91"/>
      <c r="E129" s="91"/>
      <c r="F129" s="91"/>
      <c r="G129" s="91"/>
      <c r="H129" s="94"/>
      <c r="I129" s="195"/>
      <c r="N129" s="97"/>
      <c r="O129" s="97"/>
      <c r="P129" s="97"/>
      <c r="Q129" s="97"/>
      <c r="R129" s="97"/>
      <c r="S129" s="97"/>
      <c r="T129" s="97"/>
      <c r="U129" s="97"/>
    </row>
    <row r="130" spans="1:21" x14ac:dyDescent="0.25">
      <c r="B130" s="91"/>
      <c r="C130" s="91"/>
      <c r="D130" s="91"/>
      <c r="E130" s="91"/>
      <c r="F130" s="91"/>
      <c r="G130" s="91"/>
      <c r="H130" s="94"/>
      <c r="I130" s="195"/>
      <c r="N130" s="97"/>
      <c r="O130" s="97"/>
      <c r="P130" s="97"/>
      <c r="Q130" s="97"/>
      <c r="R130" s="97"/>
      <c r="S130" s="97"/>
      <c r="T130" s="97"/>
      <c r="U130" s="97"/>
    </row>
    <row r="131" spans="1:21" x14ac:dyDescent="0.25">
      <c r="A131" s="455" t="s">
        <v>7</v>
      </c>
      <c r="B131" s="455"/>
      <c r="C131" s="455"/>
      <c r="D131" s="455"/>
      <c r="E131" s="455"/>
      <c r="F131" s="455"/>
      <c r="G131" s="455"/>
      <c r="H131" s="455"/>
      <c r="I131" s="455"/>
      <c r="J131" s="196"/>
      <c r="N131" s="455"/>
      <c r="O131" s="455"/>
      <c r="P131" s="455"/>
      <c r="Q131" s="455"/>
      <c r="R131" s="455"/>
      <c r="S131" s="455"/>
      <c r="T131" s="455"/>
      <c r="U131" s="455"/>
    </row>
    <row r="132" spans="1:21" s="101" customFormat="1" ht="28.5" customHeight="1" x14ac:dyDescent="0.2">
      <c r="A132" s="460" t="s">
        <v>114</v>
      </c>
      <c r="B132" s="460"/>
      <c r="C132" s="460"/>
      <c r="D132" s="460"/>
      <c r="E132" s="460"/>
      <c r="F132" s="460"/>
      <c r="G132" s="460"/>
      <c r="H132" s="460"/>
      <c r="I132" s="460"/>
      <c r="J132" s="102"/>
      <c r="N132" s="103"/>
      <c r="O132" s="104"/>
      <c r="P132" s="104"/>
      <c r="Q132" s="104"/>
      <c r="R132" s="104"/>
      <c r="S132" s="104"/>
      <c r="T132" s="104"/>
      <c r="U132" s="104"/>
    </row>
    <row r="133" spans="1:21" s="101" customFormat="1" ht="15.75" customHeight="1" x14ac:dyDescent="0.2">
      <c r="A133" s="455" t="s">
        <v>64</v>
      </c>
      <c r="B133" s="455"/>
      <c r="C133" s="455"/>
      <c r="D133" s="455"/>
      <c r="E133" s="455"/>
      <c r="F133" s="455"/>
      <c r="G133" s="455"/>
      <c r="H133" s="455"/>
      <c r="I133" s="455"/>
      <c r="N133" s="103"/>
    </row>
    <row r="134" spans="1:21" s="101" customFormat="1" ht="15.75" customHeight="1" x14ac:dyDescent="0.2">
      <c r="A134" s="455" t="s">
        <v>65</v>
      </c>
      <c r="B134" s="455"/>
      <c r="C134" s="455"/>
      <c r="D134" s="455"/>
      <c r="E134" s="455"/>
      <c r="F134" s="455"/>
      <c r="G134" s="455"/>
      <c r="H134" s="455"/>
      <c r="I134" s="455"/>
      <c r="N134" s="103"/>
    </row>
    <row r="135" spans="1:21" s="101" customFormat="1" ht="28.5" customHeight="1" x14ac:dyDescent="0.2">
      <c r="A135" s="454" t="s">
        <v>115</v>
      </c>
      <c r="B135" s="454"/>
      <c r="C135" s="454"/>
      <c r="D135" s="454"/>
      <c r="E135" s="454"/>
      <c r="F135" s="454"/>
      <c r="G135" s="454"/>
      <c r="H135" s="454"/>
      <c r="I135" s="454"/>
      <c r="N135" s="103"/>
    </row>
    <row r="136" spans="1:21" s="101" customFormat="1" ht="28.5" customHeight="1" x14ac:dyDescent="0.2">
      <c r="A136" s="454" t="s">
        <v>123</v>
      </c>
      <c r="B136" s="454"/>
      <c r="C136" s="454"/>
      <c r="D136" s="454"/>
      <c r="E136" s="454"/>
      <c r="F136" s="454"/>
      <c r="G136" s="454"/>
      <c r="H136" s="454"/>
      <c r="I136" s="454"/>
      <c r="N136" s="103"/>
    </row>
    <row r="137" spans="1:21" s="101" customFormat="1" ht="28.5" customHeight="1" x14ac:dyDescent="0.2">
      <c r="A137" s="454" t="s">
        <v>111</v>
      </c>
      <c r="B137" s="454"/>
      <c r="C137" s="454"/>
      <c r="D137" s="454"/>
      <c r="E137" s="454"/>
      <c r="F137" s="454"/>
      <c r="G137" s="454"/>
      <c r="H137" s="454"/>
      <c r="I137" s="454"/>
      <c r="N137" s="103"/>
    </row>
    <row r="138" spans="1:21" s="101" customFormat="1" ht="28.5" customHeight="1" x14ac:dyDescent="0.2">
      <c r="A138" s="454" t="s">
        <v>120</v>
      </c>
      <c r="B138" s="454"/>
      <c r="C138" s="454"/>
      <c r="D138" s="454"/>
      <c r="E138" s="454"/>
      <c r="F138" s="454"/>
      <c r="G138" s="454"/>
      <c r="H138" s="454"/>
      <c r="I138" s="454"/>
      <c r="N138" s="103"/>
    </row>
    <row r="139" spans="1:21" s="101" customFormat="1" ht="41.25" customHeight="1" x14ac:dyDescent="0.2">
      <c r="A139" s="454" t="s">
        <v>133</v>
      </c>
      <c r="B139" s="454"/>
      <c r="C139" s="454"/>
      <c r="D139" s="454"/>
      <c r="E139" s="454"/>
      <c r="F139" s="454"/>
      <c r="G139" s="454"/>
      <c r="H139" s="454"/>
      <c r="I139" s="454"/>
      <c r="N139" s="103"/>
    </row>
    <row r="140" spans="1:21" s="101" customFormat="1" ht="15.75" customHeight="1" x14ac:dyDescent="0.2">
      <c r="A140" s="455" t="s">
        <v>117</v>
      </c>
      <c r="B140" s="455"/>
      <c r="C140" s="455"/>
      <c r="D140" s="455"/>
      <c r="E140" s="455"/>
      <c r="F140" s="455"/>
      <c r="G140" s="455"/>
      <c r="H140" s="455"/>
      <c r="I140" s="455"/>
      <c r="N140" s="103"/>
    </row>
    <row r="141" spans="1:21" s="101" customFormat="1" ht="28.5" customHeight="1" x14ac:dyDescent="0.2">
      <c r="A141" s="456" t="s">
        <v>118</v>
      </c>
      <c r="B141" s="456"/>
      <c r="C141" s="456"/>
      <c r="D141" s="456"/>
      <c r="E141" s="456"/>
      <c r="F141" s="456"/>
      <c r="G141" s="456"/>
      <c r="H141" s="456"/>
      <c r="I141" s="456"/>
      <c r="N141" s="103"/>
    </row>
    <row r="142" spans="1:21" s="101" customFormat="1" ht="26.25" customHeight="1" x14ac:dyDescent="0.2">
      <c r="A142" s="457" t="s">
        <v>109</v>
      </c>
      <c r="B142" s="456"/>
      <c r="C142" s="456"/>
      <c r="D142" s="456"/>
      <c r="E142" s="456"/>
      <c r="F142" s="456"/>
      <c r="G142" s="456"/>
      <c r="H142" s="456"/>
      <c r="I142" s="456"/>
      <c r="N142" s="103"/>
    </row>
    <row r="143" spans="1:21" s="101" customFormat="1" ht="54" customHeight="1" x14ac:dyDescent="0.2">
      <c r="A143" s="452" t="s">
        <v>125</v>
      </c>
      <c r="B143" s="452"/>
      <c r="C143" s="452"/>
      <c r="D143" s="452"/>
      <c r="E143" s="452"/>
      <c r="F143" s="452"/>
      <c r="G143" s="452"/>
      <c r="H143" s="452"/>
      <c r="I143" s="452"/>
      <c r="N143" s="103"/>
    </row>
    <row r="144" spans="1:21" ht="57" customHeight="1" x14ac:dyDescent="0.25">
      <c r="A144" s="452" t="s">
        <v>124</v>
      </c>
      <c r="B144" s="452"/>
      <c r="C144" s="452"/>
      <c r="D144" s="452"/>
      <c r="E144" s="452"/>
      <c r="F144" s="452"/>
      <c r="G144" s="452"/>
      <c r="H144" s="452"/>
      <c r="I144" s="452"/>
      <c r="N144" s="98"/>
    </row>
    <row r="145" spans="1:14" s="101" customFormat="1" ht="26.25" customHeight="1" x14ac:dyDescent="0.2">
      <c r="A145" s="451" t="s">
        <v>110</v>
      </c>
      <c r="B145" s="451"/>
      <c r="C145" s="451"/>
      <c r="D145" s="451"/>
      <c r="E145" s="451"/>
      <c r="F145" s="451"/>
      <c r="G145" s="451"/>
      <c r="H145" s="451"/>
      <c r="I145" s="451"/>
      <c r="N145" s="103"/>
    </row>
    <row r="146" spans="1:14" s="101" customFormat="1" ht="28.5" customHeight="1" x14ac:dyDescent="0.2">
      <c r="A146" s="452" t="s">
        <v>36</v>
      </c>
      <c r="B146" s="452"/>
      <c r="C146" s="452"/>
      <c r="D146" s="452"/>
      <c r="E146" s="452"/>
      <c r="F146" s="452"/>
      <c r="G146" s="452"/>
      <c r="H146" s="452"/>
      <c r="I146" s="452"/>
      <c r="N146" s="103"/>
    </row>
    <row r="147" spans="1:14" s="101" customFormat="1" ht="15.75" customHeight="1" x14ac:dyDescent="0.2">
      <c r="A147" s="453" t="s">
        <v>12</v>
      </c>
      <c r="B147" s="453"/>
      <c r="C147" s="453"/>
      <c r="D147" s="453"/>
      <c r="E147" s="453"/>
      <c r="F147" s="453"/>
      <c r="G147" s="453"/>
      <c r="H147" s="453"/>
      <c r="I147" s="453"/>
      <c r="N147" s="103"/>
    </row>
    <row r="148" spans="1:14" x14ac:dyDescent="0.25">
      <c r="A148" s="453"/>
      <c r="B148" s="453"/>
      <c r="C148" s="453"/>
      <c r="D148" s="453"/>
      <c r="E148" s="453"/>
      <c r="F148" s="453"/>
      <c r="G148" s="453"/>
      <c r="H148" s="453"/>
      <c r="I148" s="453"/>
      <c r="N148" s="98"/>
    </row>
    <row r="149" spans="1:14" x14ac:dyDescent="0.25">
      <c r="A149" s="98"/>
      <c r="N149" s="98"/>
    </row>
    <row r="150" spans="1:14" x14ac:dyDescent="0.25">
      <c r="A150" s="98"/>
      <c r="N150" s="98"/>
    </row>
    <row r="151" spans="1:14" x14ac:dyDescent="0.25">
      <c r="A151" s="98"/>
      <c r="N151" s="98"/>
    </row>
    <row r="152" spans="1:14" x14ac:dyDescent="0.25">
      <c r="A152" s="98"/>
      <c r="B152" s="197"/>
      <c r="C152" s="197"/>
      <c r="D152" s="197"/>
      <c r="E152" s="197"/>
      <c r="F152" s="197"/>
      <c r="G152" s="197"/>
      <c r="H152" s="197"/>
      <c r="I152" s="197"/>
      <c r="N152" s="98"/>
    </row>
    <row r="153" spans="1:14" x14ac:dyDescent="0.25">
      <c r="A153" s="98"/>
      <c r="N153" s="98"/>
    </row>
    <row r="154" spans="1:14" x14ac:dyDescent="0.25">
      <c r="A154" s="98"/>
      <c r="N154" s="98"/>
    </row>
    <row r="155" spans="1:14" x14ac:dyDescent="0.25">
      <c r="A155" s="98"/>
      <c r="N155" s="98"/>
    </row>
    <row r="156" spans="1:14" x14ac:dyDescent="0.25">
      <c r="A156" s="98"/>
      <c r="N156" s="98"/>
    </row>
    <row r="157" spans="1:14" x14ac:dyDescent="0.25">
      <c r="A157" s="98"/>
      <c r="N157" s="98"/>
    </row>
    <row r="158" spans="1:14" x14ac:dyDescent="0.25">
      <c r="A158" s="98"/>
      <c r="N158" s="98"/>
    </row>
    <row r="159" spans="1:14" x14ac:dyDescent="0.25">
      <c r="A159" s="98"/>
      <c r="N159" s="98"/>
    </row>
    <row r="160" spans="1:14" x14ac:dyDescent="0.25">
      <c r="A160" s="98"/>
      <c r="N160" s="98"/>
    </row>
    <row r="161" spans="1:14" x14ac:dyDescent="0.25">
      <c r="A161" s="98"/>
      <c r="N161" s="98"/>
    </row>
    <row r="162" spans="1:14" x14ac:dyDescent="0.25">
      <c r="A162" s="98"/>
      <c r="N162" s="98"/>
    </row>
    <row r="163" spans="1:14" x14ac:dyDescent="0.25">
      <c r="A163" s="98"/>
      <c r="N163" s="98"/>
    </row>
    <row r="164" spans="1:14" x14ac:dyDescent="0.25">
      <c r="A164" s="98"/>
      <c r="N164" s="98"/>
    </row>
    <row r="165" spans="1:14" x14ac:dyDescent="0.25">
      <c r="A165" s="98"/>
      <c r="N165" s="98"/>
    </row>
    <row r="166" spans="1:14" x14ac:dyDescent="0.25">
      <c r="A166" s="98"/>
      <c r="N166" s="98"/>
    </row>
    <row r="167" spans="1:14" x14ac:dyDescent="0.25">
      <c r="A167" s="98"/>
      <c r="N167" s="98"/>
    </row>
    <row r="168" spans="1:14" x14ac:dyDescent="0.25">
      <c r="A168" s="98"/>
      <c r="N168" s="98"/>
    </row>
    <row r="169" spans="1:14" x14ac:dyDescent="0.25">
      <c r="A169" s="98"/>
      <c r="N169" s="98"/>
    </row>
    <row r="170" spans="1:14" x14ac:dyDescent="0.25">
      <c r="A170" s="98"/>
      <c r="N170" s="98"/>
    </row>
    <row r="171" spans="1:14" x14ac:dyDescent="0.25">
      <c r="A171" s="98"/>
      <c r="N171" s="98"/>
    </row>
    <row r="172" spans="1:14" x14ac:dyDescent="0.25">
      <c r="A172" s="98"/>
      <c r="N172" s="98"/>
    </row>
    <row r="173" spans="1:14" x14ac:dyDescent="0.25">
      <c r="A173" s="98"/>
      <c r="N173" s="98"/>
    </row>
    <row r="174" spans="1:14" x14ac:dyDescent="0.25">
      <c r="A174" s="98"/>
      <c r="N174" s="98"/>
    </row>
    <row r="175" spans="1:14" x14ac:dyDescent="0.25">
      <c r="A175" s="98"/>
      <c r="N175" s="98"/>
    </row>
    <row r="176" spans="1:14" x14ac:dyDescent="0.25">
      <c r="A176" s="98"/>
      <c r="N176" s="98"/>
    </row>
    <row r="177" spans="1:14" x14ac:dyDescent="0.25">
      <c r="A177" s="98"/>
      <c r="N177" s="98"/>
    </row>
    <row r="178" spans="1:14" x14ac:dyDescent="0.25">
      <c r="A178" s="98"/>
      <c r="N178" s="98"/>
    </row>
    <row r="179" spans="1:14" x14ac:dyDescent="0.25">
      <c r="A179" s="98"/>
      <c r="N179" s="98"/>
    </row>
    <row r="180" spans="1:14" x14ac:dyDescent="0.25">
      <c r="A180" s="98"/>
      <c r="N180" s="98"/>
    </row>
    <row r="181" spans="1:14" x14ac:dyDescent="0.25">
      <c r="A181" s="98"/>
      <c r="N181" s="98"/>
    </row>
    <row r="182" spans="1:14" x14ac:dyDescent="0.25">
      <c r="A182" s="98"/>
      <c r="N182" s="98"/>
    </row>
    <row r="183" spans="1:14" x14ac:dyDescent="0.25">
      <c r="A183" s="98"/>
      <c r="N183" s="98"/>
    </row>
    <row r="184" spans="1:14" x14ac:dyDescent="0.25">
      <c r="A184" s="98"/>
      <c r="N184" s="98"/>
    </row>
    <row r="185" spans="1:14" x14ac:dyDescent="0.25">
      <c r="A185" s="98"/>
      <c r="N185" s="98"/>
    </row>
    <row r="186" spans="1:14" x14ac:dyDescent="0.25">
      <c r="A186" s="98"/>
      <c r="N186" s="98"/>
    </row>
    <row r="187" spans="1:14" x14ac:dyDescent="0.25">
      <c r="A187" s="98"/>
      <c r="N187" s="98"/>
    </row>
    <row r="188" spans="1:14" x14ac:dyDescent="0.25">
      <c r="A188" s="98"/>
      <c r="N188" s="98"/>
    </row>
    <row r="189" spans="1:14" x14ac:dyDescent="0.25">
      <c r="A189" s="98"/>
    </row>
    <row r="190" spans="1:14" x14ac:dyDescent="0.25">
      <c r="A190" s="98"/>
    </row>
    <row r="191" spans="1:14" x14ac:dyDescent="0.25">
      <c r="A191" s="98"/>
    </row>
    <row r="192" spans="1:14" x14ac:dyDescent="0.25">
      <c r="A192" s="98"/>
    </row>
    <row r="193" spans="1:1" x14ac:dyDescent="0.25">
      <c r="A193" s="98"/>
    </row>
    <row r="194" spans="1:1" x14ac:dyDescent="0.25">
      <c r="A194" s="98"/>
    </row>
    <row r="195" spans="1:1" x14ac:dyDescent="0.25">
      <c r="A195" s="98"/>
    </row>
    <row r="196" spans="1:1" x14ac:dyDescent="0.25">
      <c r="A196" s="98"/>
    </row>
    <row r="197" spans="1:1" x14ac:dyDescent="0.25">
      <c r="A197" s="98"/>
    </row>
    <row r="198" spans="1:1" x14ac:dyDescent="0.25">
      <c r="A198" s="98"/>
    </row>
    <row r="199" spans="1:1" x14ac:dyDescent="0.25">
      <c r="A199" s="98"/>
    </row>
    <row r="200" spans="1:1" x14ac:dyDescent="0.25">
      <c r="A200" s="98"/>
    </row>
    <row r="201" spans="1:1" x14ac:dyDescent="0.25">
      <c r="A201" s="98"/>
    </row>
    <row r="202" spans="1:1" x14ac:dyDescent="0.25">
      <c r="A202" s="98"/>
    </row>
    <row r="203" spans="1:1" x14ac:dyDescent="0.25">
      <c r="A203" s="98"/>
    </row>
    <row r="204" spans="1:1" x14ac:dyDescent="0.25">
      <c r="A204" s="98"/>
    </row>
    <row r="205" spans="1:1" x14ac:dyDescent="0.25">
      <c r="A205" s="98"/>
    </row>
    <row r="206" spans="1:1" x14ac:dyDescent="0.25">
      <c r="A206" s="98"/>
    </row>
    <row r="207" spans="1:1" x14ac:dyDescent="0.25">
      <c r="A207" s="98"/>
    </row>
    <row r="208" spans="1:1" x14ac:dyDescent="0.25">
      <c r="A208" s="98"/>
    </row>
  </sheetData>
  <sheetProtection password="CDD2" sheet="1" objects="1" scenarios="1"/>
  <mergeCells count="290">
    <mergeCell ref="B1:I1"/>
    <mergeCell ref="O1:U1"/>
    <mergeCell ref="N2:U2"/>
    <mergeCell ref="N3:U3"/>
    <mergeCell ref="A4:B4"/>
    <mergeCell ref="C4:E4"/>
    <mergeCell ref="N4:O4"/>
    <mergeCell ref="P4:Q4"/>
    <mergeCell ref="A7:I7"/>
    <mergeCell ref="N7:U7"/>
    <mergeCell ref="N8:O8"/>
    <mergeCell ref="P8:Q8"/>
    <mergeCell ref="R8:S8"/>
    <mergeCell ref="T8:U8"/>
    <mergeCell ref="F10:G10"/>
    <mergeCell ref="R10:S10"/>
    <mergeCell ref="A11:B11"/>
    <mergeCell ref="F11:G11"/>
    <mergeCell ref="N11:O11"/>
    <mergeCell ref="P11:Q11"/>
    <mergeCell ref="R11:S11"/>
    <mergeCell ref="A12:B12"/>
    <mergeCell ref="F12:G12"/>
    <mergeCell ref="N12:O12"/>
    <mergeCell ref="P12:Q12"/>
    <mergeCell ref="R12:S12"/>
    <mergeCell ref="A13:B13"/>
    <mergeCell ref="F13:G13"/>
    <mergeCell ref="N13:O13"/>
    <mergeCell ref="P13:Q13"/>
    <mergeCell ref="R13:S13"/>
    <mergeCell ref="A14:B14"/>
    <mergeCell ref="F14:G14"/>
    <mergeCell ref="N14:O14"/>
    <mergeCell ref="P14:Q14"/>
    <mergeCell ref="R14:S14"/>
    <mergeCell ref="A15:B15"/>
    <mergeCell ref="F15:G15"/>
    <mergeCell ref="N15:O15"/>
    <mergeCell ref="P15:Q15"/>
    <mergeCell ref="R15:S15"/>
    <mergeCell ref="A16:B16"/>
    <mergeCell ref="F16:G16"/>
    <mergeCell ref="N16:O16"/>
    <mergeCell ref="P16:Q16"/>
    <mergeCell ref="R16:S16"/>
    <mergeCell ref="A17:B17"/>
    <mergeCell ref="F17:G17"/>
    <mergeCell ref="N17:O17"/>
    <mergeCell ref="P17:Q17"/>
    <mergeCell ref="R17:S17"/>
    <mergeCell ref="A18:B18"/>
    <mergeCell ref="F18:G18"/>
    <mergeCell ref="N18:O18"/>
    <mergeCell ref="P18:Q18"/>
    <mergeCell ref="R18:S18"/>
    <mergeCell ref="A19:B19"/>
    <mergeCell ref="F19:G19"/>
    <mergeCell ref="N19:O19"/>
    <mergeCell ref="P19:Q19"/>
    <mergeCell ref="R19:S19"/>
    <mergeCell ref="A20:B20"/>
    <mergeCell ref="F20:G20"/>
    <mergeCell ref="N20:O20"/>
    <mergeCell ref="P20:Q20"/>
    <mergeCell ref="R20:S20"/>
    <mergeCell ref="A21:B21"/>
    <mergeCell ref="F21:G21"/>
    <mergeCell ref="N21:O21"/>
    <mergeCell ref="P21:Q21"/>
    <mergeCell ref="R21:S21"/>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N34:T34"/>
    <mergeCell ref="A36:B36"/>
    <mergeCell ref="N36:O36"/>
    <mergeCell ref="P36:T36"/>
    <mergeCell ref="A37:B37"/>
    <mergeCell ref="N37:O37"/>
    <mergeCell ref="P37:T37"/>
    <mergeCell ref="F33:H36"/>
    <mergeCell ref="A38:B38"/>
    <mergeCell ref="N38:O38"/>
    <mergeCell ref="P38:T38"/>
    <mergeCell ref="A39:B39"/>
    <mergeCell ref="N39:O39"/>
    <mergeCell ref="P39:T39"/>
    <mergeCell ref="A40:B40"/>
    <mergeCell ref="N40:O40"/>
    <mergeCell ref="P40:T40"/>
    <mergeCell ref="A41:B41"/>
    <mergeCell ref="N41:O41"/>
    <mergeCell ref="P41:T41"/>
    <mergeCell ref="A42:B42"/>
    <mergeCell ref="N42:O42"/>
    <mergeCell ref="P42:T42"/>
    <mergeCell ref="N43:Q43"/>
    <mergeCell ref="S43:T43"/>
    <mergeCell ref="N45:Q45"/>
    <mergeCell ref="S45:T45"/>
    <mergeCell ref="N49:O49"/>
    <mergeCell ref="P49:Q49"/>
    <mergeCell ref="A50:B58"/>
    <mergeCell ref="N50:O58"/>
    <mergeCell ref="P50:Q50"/>
    <mergeCell ref="P51:Q51"/>
    <mergeCell ref="P52:Q52"/>
    <mergeCell ref="P53:Q53"/>
    <mergeCell ref="P54:Q54"/>
    <mergeCell ref="P55:Q55"/>
    <mergeCell ref="P56:Q56"/>
    <mergeCell ref="P57:Q57"/>
    <mergeCell ref="P58:Q58"/>
    <mergeCell ref="A59:B59"/>
    <mergeCell ref="F59:H59"/>
    <mergeCell ref="N59:O59"/>
    <mergeCell ref="P59:Q59"/>
    <mergeCell ref="R59:T59"/>
    <mergeCell ref="A60:I60"/>
    <mergeCell ref="N60:U60"/>
    <mergeCell ref="A61:I61"/>
    <mergeCell ref="N61:U61"/>
    <mergeCell ref="A62:B62"/>
    <mergeCell ref="D62:G62"/>
    <mergeCell ref="N62:O62"/>
    <mergeCell ref="Q62:S62"/>
    <mergeCell ref="T62:U62"/>
    <mergeCell ref="N63:S63"/>
    <mergeCell ref="T63:U63"/>
    <mergeCell ref="A64:I64"/>
    <mergeCell ref="N64:U64"/>
    <mergeCell ref="A65:B65"/>
    <mergeCell ref="D65:G65"/>
    <mergeCell ref="N65:O65"/>
    <mergeCell ref="Q65:S65"/>
    <mergeCell ref="T65:U65"/>
    <mergeCell ref="N66:S66"/>
    <mergeCell ref="T66:U66"/>
    <mergeCell ref="A68:C68"/>
    <mergeCell ref="N68:P68"/>
    <mergeCell ref="A69:C69"/>
    <mergeCell ref="N69:P69"/>
    <mergeCell ref="A70:C70"/>
    <mergeCell ref="A71:C71"/>
    <mergeCell ref="N71:P71"/>
    <mergeCell ref="A72:C72"/>
    <mergeCell ref="N72:P72"/>
    <mergeCell ref="A73:C73"/>
    <mergeCell ref="N73:P73"/>
    <mergeCell ref="F74:H74"/>
    <mergeCell ref="N74:T74"/>
    <mergeCell ref="N75:T75"/>
    <mergeCell ref="A77:C77"/>
    <mergeCell ref="N77:P77"/>
    <mergeCell ref="A78:C78"/>
    <mergeCell ref="N78:P78"/>
    <mergeCell ref="A79:C79"/>
    <mergeCell ref="N79:P79"/>
    <mergeCell ref="A80:C80"/>
    <mergeCell ref="N80:P80"/>
    <mergeCell ref="A81:C81"/>
    <mergeCell ref="N81:P81"/>
    <mergeCell ref="A83:I83"/>
    <mergeCell ref="N83:U83"/>
    <mergeCell ref="C84:D84"/>
    <mergeCell ref="C85:D85"/>
    <mergeCell ref="N85:O85"/>
    <mergeCell ref="P85:Q85"/>
    <mergeCell ref="R85:U85"/>
    <mergeCell ref="C86:D86"/>
    <mergeCell ref="P86:Q86"/>
    <mergeCell ref="C87:D87"/>
    <mergeCell ref="P87:Q87"/>
    <mergeCell ref="C88:D88"/>
    <mergeCell ref="P88:Q88"/>
    <mergeCell ref="C89:D89"/>
    <mergeCell ref="P89:T89"/>
    <mergeCell ref="A90:I90"/>
    <mergeCell ref="N90:U90"/>
    <mergeCell ref="F92:I92"/>
    <mergeCell ref="N92:P92"/>
    <mergeCell ref="Q92:T92"/>
    <mergeCell ref="A95:B95"/>
    <mergeCell ref="N95:O95"/>
    <mergeCell ref="P95:R95"/>
    <mergeCell ref="A96:B96"/>
    <mergeCell ref="N96:O96"/>
    <mergeCell ref="P96:R96"/>
    <mergeCell ref="A99:C99"/>
    <mergeCell ref="F99:I99"/>
    <mergeCell ref="N99:U99"/>
    <mergeCell ref="C100:E100"/>
    <mergeCell ref="F101:G101"/>
    <mergeCell ref="A102:B102"/>
    <mergeCell ref="F102:G102"/>
    <mergeCell ref="N102:O102"/>
    <mergeCell ref="P102:Q102"/>
    <mergeCell ref="R102:S102"/>
    <mergeCell ref="A103:B103"/>
    <mergeCell ref="F103:G103"/>
    <mergeCell ref="N103:O103"/>
    <mergeCell ref="P103:Q103"/>
    <mergeCell ref="R103:S103"/>
    <mergeCell ref="A104:B104"/>
    <mergeCell ref="F104:G104"/>
    <mergeCell ref="N104:O104"/>
    <mergeCell ref="P104:Q104"/>
    <mergeCell ref="R104:S104"/>
    <mergeCell ref="A105:B105"/>
    <mergeCell ref="F105:G105"/>
    <mergeCell ref="N105:O105"/>
    <mergeCell ref="P105:Q105"/>
    <mergeCell ref="R105:S105"/>
    <mergeCell ref="A106:B106"/>
    <mergeCell ref="N106:O106"/>
    <mergeCell ref="A108:C108"/>
    <mergeCell ref="F108:H108"/>
    <mergeCell ref="N108:P108"/>
    <mergeCell ref="Q108:T108"/>
    <mergeCell ref="A109:C109"/>
    <mergeCell ref="E109:H109"/>
    <mergeCell ref="N109:P109"/>
    <mergeCell ref="Q109:T109"/>
    <mergeCell ref="N110:P110"/>
    <mergeCell ref="Q110:T110"/>
    <mergeCell ref="A111:C111"/>
    <mergeCell ref="F111:H111"/>
    <mergeCell ref="N111:T111"/>
    <mergeCell ref="A113:H113"/>
    <mergeCell ref="N113:U113"/>
    <mergeCell ref="A114:G114"/>
    <mergeCell ref="N114:U114"/>
    <mergeCell ref="A115:G115"/>
    <mergeCell ref="A131:I131"/>
    <mergeCell ref="N131:U131"/>
    <mergeCell ref="A132:I132"/>
    <mergeCell ref="A133:I133"/>
    <mergeCell ref="A134:I134"/>
    <mergeCell ref="A135:I135"/>
    <mergeCell ref="A136:I136"/>
    <mergeCell ref="A137:I137"/>
    <mergeCell ref="A138:I138"/>
    <mergeCell ref="A145:I145"/>
    <mergeCell ref="A146:I146"/>
    <mergeCell ref="A147:I147"/>
    <mergeCell ref="A148:I148"/>
    <mergeCell ref="A139:I139"/>
    <mergeCell ref="A140:I140"/>
    <mergeCell ref="A141:I141"/>
    <mergeCell ref="A142:I142"/>
    <mergeCell ref="A143:I143"/>
    <mergeCell ref="A144:I144"/>
  </mergeCells>
  <pageMargins left="0.1" right="0.1" top="0.5" bottom="0.5" header="0" footer="0.1"/>
  <pageSetup scale="70" fitToHeight="3" orientation="portrait" r:id="rId1"/>
  <headerFooter alignWithMargins="0">
    <oddFooter>&amp;R&amp;P of &amp;N</oddFooter>
  </headerFooter>
  <rowBreaks count="1" manualBreakCount="1">
    <brk id="129" max="16383" man="1"/>
  </rowBreaks>
  <colBreaks count="1" manualBreakCount="1">
    <brk id="9"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dimension ref="A1:U208"/>
  <sheetViews>
    <sheetView showGridLines="0" zoomScale="90" zoomScaleNormal="90" workbookViewId="0">
      <pane ySplit="1" topLeftCell="A94" activePane="bottomLeft" state="frozen"/>
      <selection activeCell="A111" sqref="A111:C111"/>
      <selection pane="bottomLeft" activeCell="A111" sqref="A111:C111"/>
    </sheetView>
  </sheetViews>
  <sheetFormatPr defaultRowHeight="15.75" x14ac:dyDescent="0.25"/>
  <cols>
    <col min="1" max="1" width="10.28515625" style="91" customWidth="1"/>
    <col min="2" max="2" width="30.28515625" style="4" bestFit="1" customWidth="1"/>
    <col min="3" max="4" width="10.7109375" style="4" customWidth="1"/>
    <col min="5" max="5" width="11.7109375" style="4" customWidth="1"/>
    <col min="6" max="6" width="14" style="4" customWidth="1"/>
    <col min="7" max="7" width="7.42578125" style="4" customWidth="1"/>
    <col min="8" max="8" width="14.5703125" style="4" customWidth="1"/>
    <col min="9" max="9" width="23.7109375" style="4" bestFit="1" customWidth="1"/>
    <col min="10" max="10" width="11" style="4" bestFit="1" customWidth="1"/>
    <col min="11" max="12" width="10.28515625" style="4" bestFit="1" customWidth="1"/>
    <col min="13" max="13" width="9.140625" style="4"/>
    <col min="14" max="14" width="10.28515625" style="91" customWidth="1"/>
    <col min="15" max="15" width="34.28515625" style="4" customWidth="1"/>
    <col min="16" max="16" width="16.42578125" style="4" customWidth="1"/>
    <col min="17" max="17" width="6.7109375" style="4" customWidth="1"/>
    <col min="18" max="18" width="14.5703125" style="4" customWidth="1"/>
    <col min="19" max="19" width="8" style="4" customWidth="1"/>
    <col min="20" max="20" width="15.42578125" style="4" customWidth="1"/>
    <col min="21" max="21" width="21.42578125" style="4" customWidth="1"/>
    <col min="22" max="16384" width="9.140625" style="4"/>
  </cols>
  <sheetData>
    <row r="1" spans="1:21" ht="16.5" thickBot="1" x14ac:dyDescent="0.3">
      <c r="A1" s="107">
        <v>50</v>
      </c>
      <c r="B1" s="554" t="s">
        <v>17</v>
      </c>
      <c r="C1" s="555"/>
      <c r="D1" s="555"/>
      <c r="E1" s="556"/>
      <c r="F1" s="556"/>
      <c r="G1" s="556"/>
      <c r="H1" s="556"/>
      <c r="I1" s="556"/>
      <c r="J1" s="325"/>
      <c r="K1" s="325"/>
      <c r="L1" s="325"/>
      <c r="N1" s="107">
        <f>A1</f>
        <v>50</v>
      </c>
      <c r="O1" s="557" t="s">
        <v>17</v>
      </c>
      <c r="P1" s="558"/>
      <c r="Q1" s="559"/>
      <c r="R1" s="559"/>
      <c r="S1" s="559"/>
      <c r="T1" s="559"/>
      <c r="U1" s="559"/>
    </row>
    <row r="2" spans="1:21" ht="21" x14ac:dyDescent="0.35">
      <c r="A2" s="1" t="s">
        <v>214</v>
      </c>
      <c r="B2" s="2"/>
      <c r="C2" s="2"/>
      <c r="D2" s="2"/>
      <c r="E2" s="2"/>
      <c r="F2" s="2"/>
      <c r="G2" s="2"/>
      <c r="H2" s="2"/>
      <c r="I2" s="2"/>
      <c r="N2" s="560" t="s">
        <v>23</v>
      </c>
      <c r="O2" s="560"/>
      <c r="P2" s="560"/>
      <c r="Q2" s="560"/>
      <c r="R2" s="560"/>
      <c r="S2" s="560"/>
      <c r="T2" s="560"/>
      <c r="U2" s="560"/>
    </row>
    <row r="3" spans="1:21" x14ac:dyDescent="0.25">
      <c r="A3" s="106" t="str">
        <f>'0054'!A3</f>
        <v>Based on the 2015-16 FEFP 2nd Calculation</v>
      </c>
      <c r="N3" s="561" t="str">
        <f>A3</f>
        <v>Based on the 2015-16 FEFP 2nd Calculation</v>
      </c>
      <c r="O3" s="561"/>
      <c r="P3" s="561"/>
      <c r="Q3" s="561"/>
      <c r="R3" s="561"/>
      <c r="S3" s="561"/>
      <c r="T3" s="561"/>
      <c r="U3" s="561"/>
    </row>
    <row r="4" spans="1:21" x14ac:dyDescent="0.25">
      <c r="A4" s="562" t="s">
        <v>0</v>
      </c>
      <c r="B4" s="562"/>
      <c r="C4" s="563" t="s">
        <v>9</v>
      </c>
      <c r="D4" s="563"/>
      <c r="E4" s="563"/>
      <c r="F4" s="5"/>
      <c r="G4" s="5"/>
      <c r="H4" s="5"/>
      <c r="I4" s="5"/>
      <c r="N4" s="549" t="s">
        <v>0</v>
      </c>
      <c r="O4" s="549"/>
      <c r="P4" s="564" t="str">
        <f>C4</f>
        <v>Palm Beach</v>
      </c>
      <c r="Q4" s="564"/>
      <c r="R4" s="6"/>
      <c r="S4" s="6"/>
      <c r="T4" s="6"/>
      <c r="U4" s="6"/>
    </row>
    <row r="5" spans="1:21" ht="12" customHeight="1" thickBot="1" x14ac:dyDescent="0.3">
      <c r="A5" s="371"/>
      <c r="B5" s="371"/>
      <c r="C5" s="353"/>
      <c r="D5" s="353"/>
      <c r="E5" s="353"/>
      <c r="F5" s="354"/>
      <c r="G5" s="354"/>
      <c r="H5" s="354"/>
      <c r="I5" s="354"/>
      <c r="N5" s="111"/>
      <c r="O5" s="111"/>
      <c r="P5" s="7"/>
      <c r="Q5" s="7"/>
      <c r="R5" s="6"/>
      <c r="S5" s="6"/>
      <c r="T5" s="6"/>
      <c r="U5" s="6"/>
    </row>
    <row r="6" spans="1:21" ht="12" customHeight="1" x14ac:dyDescent="0.25">
      <c r="A6" s="368"/>
      <c r="B6" s="368"/>
      <c r="C6" s="365"/>
      <c r="D6" s="365"/>
      <c r="E6" s="365"/>
      <c r="F6" s="5"/>
      <c r="G6" s="5"/>
      <c r="H6" s="5"/>
      <c r="I6" s="5"/>
      <c r="N6" s="366"/>
      <c r="O6" s="366"/>
      <c r="P6" s="367"/>
      <c r="Q6" s="367"/>
      <c r="R6" s="6"/>
      <c r="S6" s="6"/>
      <c r="T6" s="6"/>
      <c r="U6" s="6"/>
    </row>
    <row r="7" spans="1:21" x14ac:dyDescent="0.25">
      <c r="A7" s="548" t="s">
        <v>102</v>
      </c>
      <c r="B7" s="548"/>
      <c r="C7" s="548"/>
      <c r="D7" s="548"/>
      <c r="E7" s="548"/>
      <c r="F7" s="548"/>
      <c r="G7" s="548"/>
      <c r="H7" s="548"/>
      <c r="I7" s="548"/>
      <c r="N7" s="549" t="s">
        <v>102</v>
      </c>
      <c r="O7" s="549"/>
      <c r="P7" s="549"/>
      <c r="Q7" s="549"/>
      <c r="R7" s="549"/>
      <c r="S7" s="549"/>
      <c r="T7" s="549"/>
      <c r="U7" s="549"/>
    </row>
    <row r="8" spans="1:21" x14ac:dyDescent="0.25">
      <c r="A8" s="112"/>
      <c r="B8" s="113" t="s">
        <v>161</v>
      </c>
      <c r="C8" s="321">
        <f>'0054'!C8</f>
        <v>4154.45</v>
      </c>
      <c r="D8" s="115"/>
      <c r="E8" s="116"/>
      <c r="F8" s="112"/>
      <c r="G8" s="113" t="s">
        <v>160</v>
      </c>
      <c r="H8" s="324">
        <f>'0054'!H8</f>
        <v>1.0319</v>
      </c>
      <c r="I8" s="99"/>
      <c r="N8" s="550" t="s">
        <v>10</v>
      </c>
      <c r="O8" s="550"/>
      <c r="P8" s="551">
        <v>4154.45</v>
      </c>
      <c r="Q8" s="551"/>
      <c r="R8" s="552" t="s">
        <v>11</v>
      </c>
      <c r="S8" s="552"/>
      <c r="T8" s="553">
        <f>H8</f>
        <v>1.0319</v>
      </c>
      <c r="U8" s="553"/>
    </row>
    <row r="9" spans="1:21" x14ac:dyDescent="0.25">
      <c r="A9" s="8"/>
      <c r="B9" s="8"/>
      <c r="C9" s="9"/>
      <c r="D9" s="9"/>
      <c r="E9" s="9"/>
      <c r="F9" s="10"/>
      <c r="G9" s="10"/>
      <c r="H9" s="11"/>
      <c r="I9" s="12" t="s">
        <v>78</v>
      </c>
      <c r="N9" s="13"/>
      <c r="O9" s="13"/>
      <c r="P9" s="14"/>
      <c r="Q9" s="14"/>
      <c r="R9" s="15"/>
      <c r="S9" s="15"/>
      <c r="T9" s="16"/>
      <c r="U9" s="17" t="s">
        <v>78</v>
      </c>
    </row>
    <row r="10" spans="1:21" x14ac:dyDescent="0.25">
      <c r="A10" s="8"/>
      <c r="B10" s="8"/>
      <c r="C10" s="117" t="s">
        <v>162</v>
      </c>
      <c r="D10" s="117" t="s">
        <v>163</v>
      </c>
      <c r="E10" s="118" t="s">
        <v>8</v>
      </c>
      <c r="F10" s="543" t="s">
        <v>1</v>
      </c>
      <c r="G10" s="543"/>
      <c r="H10" s="11" t="s">
        <v>77</v>
      </c>
      <c r="I10" s="12" t="s">
        <v>37</v>
      </c>
      <c r="N10" s="13"/>
      <c r="O10" s="13"/>
      <c r="P10" s="14"/>
      <c r="Q10" s="14"/>
      <c r="R10" s="544" t="s">
        <v>1</v>
      </c>
      <c r="S10" s="544"/>
      <c r="T10" s="16" t="s">
        <v>77</v>
      </c>
      <c r="U10" s="17" t="s">
        <v>37</v>
      </c>
    </row>
    <row r="11" spans="1:21" x14ac:dyDescent="0.25">
      <c r="A11" s="524" t="s">
        <v>1</v>
      </c>
      <c r="B11" s="524"/>
      <c r="C11" s="119" t="s">
        <v>2</v>
      </c>
      <c r="D11" s="119" t="s">
        <v>2</v>
      </c>
      <c r="E11" s="119" t="s">
        <v>2</v>
      </c>
      <c r="F11" s="545" t="s">
        <v>80</v>
      </c>
      <c r="G11" s="545"/>
      <c r="H11" s="18" t="s">
        <v>76</v>
      </c>
      <c r="I11" s="19" t="s">
        <v>79</v>
      </c>
      <c r="N11" s="525" t="s">
        <v>1</v>
      </c>
      <c r="O11" s="525"/>
      <c r="P11" s="546" t="s">
        <v>24</v>
      </c>
      <c r="Q11" s="546"/>
      <c r="R11" s="547" t="s">
        <v>80</v>
      </c>
      <c r="S11" s="547"/>
      <c r="T11" s="20" t="s">
        <v>76</v>
      </c>
      <c r="U11" s="21" t="s">
        <v>79</v>
      </c>
    </row>
    <row r="12" spans="1:21" x14ac:dyDescent="0.25">
      <c r="A12" s="536" t="s">
        <v>50</v>
      </c>
      <c r="B12" s="536"/>
      <c r="C12" s="120"/>
      <c r="D12" s="120"/>
      <c r="E12" s="121" t="s">
        <v>51</v>
      </c>
      <c r="F12" s="537" t="s">
        <v>52</v>
      </c>
      <c r="G12" s="537"/>
      <c r="H12" s="22" t="s">
        <v>53</v>
      </c>
      <c r="I12" s="23" t="s">
        <v>54</v>
      </c>
      <c r="N12" s="538" t="s">
        <v>50</v>
      </c>
      <c r="O12" s="538"/>
      <c r="P12" s="539" t="s">
        <v>51</v>
      </c>
      <c r="Q12" s="539"/>
      <c r="R12" s="540" t="s">
        <v>52</v>
      </c>
      <c r="S12" s="540"/>
      <c r="T12" s="24" t="s">
        <v>53</v>
      </c>
      <c r="U12" s="25" t="s">
        <v>54</v>
      </c>
    </row>
    <row r="13" spans="1:21" x14ac:dyDescent="0.25">
      <c r="A13" s="527" t="s">
        <v>29</v>
      </c>
      <c r="B13" s="527"/>
      <c r="C13" s="204">
        <v>0</v>
      </c>
      <c r="D13" s="204">
        <v>0</v>
      </c>
      <c r="E13" s="276">
        <f>IF(D$29=0,C13*2,C13+D13)</f>
        <v>0</v>
      </c>
      <c r="F13" s="541">
        <f>'0054'!F13:G13</f>
        <v>1.115</v>
      </c>
      <c r="G13" s="541"/>
      <c r="H13" s="208">
        <f>ROUND(E13*F13,4)</f>
        <v>0</v>
      </c>
      <c r="I13" s="150">
        <f t="shared" ref="I13:I28" si="0">ROUND(ROUND(H13*$C$8,4)*($H$8),2)</f>
        <v>0</v>
      </c>
      <c r="N13" s="528" t="s">
        <v>29</v>
      </c>
      <c r="O13" s="528"/>
      <c r="P13" s="530">
        <f t="shared" ref="P13:P28" si="1">IF($H$115=1,E13,0)</f>
        <v>0</v>
      </c>
      <c r="Q13" s="530"/>
      <c r="R13" s="542">
        <v>1</v>
      </c>
      <c r="S13" s="542"/>
      <c r="T13" s="124">
        <f>ROUND(P13*R13,4)</f>
        <v>0</v>
      </c>
      <c r="U13" s="125">
        <f t="shared" ref="U13:U28" si="2">ROUND(ROUND(T13*$C$8,4)*($H$8),0)</f>
        <v>0</v>
      </c>
    </row>
    <row r="14" spans="1:21" x14ac:dyDescent="0.25">
      <c r="A14" s="458" t="s">
        <v>30</v>
      </c>
      <c r="B14" s="458"/>
      <c r="C14" s="206">
        <v>0</v>
      </c>
      <c r="D14" s="206">
        <v>0</v>
      </c>
      <c r="E14" s="159">
        <f t="shared" ref="E14:E28" si="3">IF(D$29=0,C14*2,C14+D14)</f>
        <v>0</v>
      </c>
      <c r="F14" s="448">
        <f>'0054'!F14:G14</f>
        <v>1.115</v>
      </c>
      <c r="G14" s="448"/>
      <c r="H14" s="105">
        <f t="shared" ref="H14:H28" si="4">ROUND(E14*F14,4)</f>
        <v>0</v>
      </c>
      <c r="I14" s="130">
        <f t="shared" si="0"/>
        <v>0</v>
      </c>
      <c r="J14" s="85" t="str">
        <f>IF(ROUND(E14,2)=ROUND(SUM(E50:E52),2)," ","CHECK PK-3 LINES BELOW")</f>
        <v xml:space="preserve"> </v>
      </c>
      <c r="N14" s="461" t="s">
        <v>30</v>
      </c>
      <c r="O14" s="461"/>
      <c r="P14" s="530">
        <f t="shared" si="1"/>
        <v>0</v>
      </c>
      <c r="Q14" s="530"/>
      <c r="R14" s="535">
        <v>1</v>
      </c>
      <c r="S14" s="535"/>
      <c r="T14" s="124">
        <f t="shared" ref="T14:T28" si="5">ROUND(P14*R14,4)</f>
        <v>0</v>
      </c>
      <c r="U14" s="125">
        <f t="shared" si="2"/>
        <v>0</v>
      </c>
    </row>
    <row r="15" spans="1:21" x14ac:dyDescent="0.25">
      <c r="A15" s="458" t="s">
        <v>31</v>
      </c>
      <c r="B15" s="458"/>
      <c r="C15" s="206">
        <v>0</v>
      </c>
      <c r="D15" s="206">
        <v>0</v>
      </c>
      <c r="E15" s="159">
        <f t="shared" si="3"/>
        <v>0</v>
      </c>
      <c r="F15" s="448">
        <f>'0054'!F15:G15</f>
        <v>1</v>
      </c>
      <c r="G15" s="448"/>
      <c r="H15" s="105">
        <f t="shared" si="4"/>
        <v>0</v>
      </c>
      <c r="I15" s="130">
        <f t="shared" si="0"/>
        <v>0</v>
      </c>
      <c r="N15" s="461" t="s">
        <v>31</v>
      </c>
      <c r="O15" s="461"/>
      <c r="P15" s="530">
        <f t="shared" si="1"/>
        <v>0</v>
      </c>
      <c r="Q15" s="530"/>
      <c r="R15" s="535">
        <v>1</v>
      </c>
      <c r="S15" s="535"/>
      <c r="T15" s="124">
        <f t="shared" si="5"/>
        <v>0</v>
      </c>
      <c r="U15" s="125">
        <f t="shared" si="2"/>
        <v>0</v>
      </c>
    </row>
    <row r="16" spans="1:21" x14ac:dyDescent="0.25">
      <c r="A16" s="458" t="s">
        <v>32</v>
      </c>
      <c r="B16" s="458"/>
      <c r="C16" s="206">
        <v>5.01</v>
      </c>
      <c r="D16" s="206">
        <v>4</v>
      </c>
      <c r="E16" s="159">
        <f t="shared" si="3"/>
        <v>9.01</v>
      </c>
      <c r="F16" s="448">
        <f>'0054'!F16:G16</f>
        <v>1</v>
      </c>
      <c r="G16" s="448"/>
      <c r="H16" s="105">
        <f t="shared" si="4"/>
        <v>9.01</v>
      </c>
      <c r="I16" s="130">
        <f t="shared" si="0"/>
        <v>38625.660000000003</v>
      </c>
      <c r="J16" s="85" t="str">
        <f>IF(ROUND(E16,2)=ROUND(SUM(E53:E55),2)," ","CHECK 4-8 LINES BELOW")</f>
        <v xml:space="preserve"> </v>
      </c>
      <c r="N16" s="461" t="s">
        <v>32</v>
      </c>
      <c r="O16" s="461"/>
      <c r="P16" s="530">
        <f t="shared" si="1"/>
        <v>9.01</v>
      </c>
      <c r="Q16" s="530"/>
      <c r="R16" s="535">
        <v>1</v>
      </c>
      <c r="S16" s="535"/>
      <c r="T16" s="124">
        <f t="shared" si="5"/>
        <v>9.01</v>
      </c>
      <c r="U16" s="125">
        <f t="shared" si="2"/>
        <v>38626</v>
      </c>
    </row>
    <row r="17" spans="1:21" x14ac:dyDescent="0.25">
      <c r="A17" s="458" t="s">
        <v>33</v>
      </c>
      <c r="B17" s="458"/>
      <c r="C17" s="206">
        <v>0</v>
      </c>
      <c r="D17" s="206">
        <v>0.5</v>
      </c>
      <c r="E17" s="159">
        <f t="shared" si="3"/>
        <v>0.5</v>
      </c>
      <c r="F17" s="448">
        <f>'0054'!F17:G17</f>
        <v>1.0049999999999999</v>
      </c>
      <c r="G17" s="448"/>
      <c r="H17" s="105">
        <f t="shared" si="4"/>
        <v>0.50249999999999995</v>
      </c>
      <c r="I17" s="130">
        <f t="shared" si="0"/>
        <v>2154.21</v>
      </c>
      <c r="N17" s="461" t="s">
        <v>33</v>
      </c>
      <c r="O17" s="461"/>
      <c r="P17" s="530">
        <f t="shared" si="1"/>
        <v>0.5</v>
      </c>
      <c r="Q17" s="530"/>
      <c r="R17" s="535">
        <v>1</v>
      </c>
      <c r="S17" s="535"/>
      <c r="T17" s="124">
        <f t="shared" si="5"/>
        <v>0.5</v>
      </c>
      <c r="U17" s="125">
        <f t="shared" si="2"/>
        <v>2143</v>
      </c>
    </row>
    <row r="18" spans="1:21" x14ac:dyDescent="0.25">
      <c r="A18" s="458" t="s">
        <v>34</v>
      </c>
      <c r="B18" s="458"/>
      <c r="C18" s="206">
        <v>23.49</v>
      </c>
      <c r="D18" s="206">
        <v>25.05</v>
      </c>
      <c r="E18" s="159">
        <f t="shared" si="3"/>
        <v>48.54</v>
      </c>
      <c r="F18" s="448">
        <f>'0054'!F18:G18</f>
        <v>1.0049999999999999</v>
      </c>
      <c r="G18" s="448"/>
      <c r="H18" s="105">
        <f t="shared" si="4"/>
        <v>48.782699999999998</v>
      </c>
      <c r="I18" s="130">
        <f t="shared" si="0"/>
        <v>209130.31</v>
      </c>
      <c r="J18" s="85" t="str">
        <f>IF(ROUND(E18,2)=ROUND(SUM(E56:E58),2)," ","CHECK 4-8 LINES BELOW")</f>
        <v xml:space="preserve"> </v>
      </c>
      <c r="N18" s="461" t="s">
        <v>34</v>
      </c>
      <c r="O18" s="461"/>
      <c r="P18" s="530">
        <f t="shared" si="1"/>
        <v>48.54</v>
      </c>
      <c r="Q18" s="530"/>
      <c r="R18" s="535">
        <v>1</v>
      </c>
      <c r="S18" s="535"/>
      <c r="T18" s="124">
        <f t="shared" si="5"/>
        <v>48.54</v>
      </c>
      <c r="U18" s="127">
        <f t="shared" si="2"/>
        <v>208090</v>
      </c>
    </row>
    <row r="19" spans="1:21" x14ac:dyDescent="0.25">
      <c r="A19" s="458" t="s">
        <v>146</v>
      </c>
      <c r="B19" s="458"/>
      <c r="C19" s="206">
        <v>0</v>
      </c>
      <c r="D19" s="206">
        <v>0</v>
      </c>
      <c r="E19" s="159">
        <f t="shared" si="3"/>
        <v>0</v>
      </c>
      <c r="F19" s="448">
        <f>'0054'!F19:G19</f>
        <v>3.613</v>
      </c>
      <c r="G19" s="448"/>
      <c r="H19" s="105">
        <f t="shared" si="4"/>
        <v>0</v>
      </c>
      <c r="I19" s="130">
        <f t="shared" si="0"/>
        <v>0</v>
      </c>
      <c r="N19" s="461" t="s">
        <v>146</v>
      </c>
      <c r="O19" s="461"/>
      <c r="P19" s="530">
        <f t="shared" si="1"/>
        <v>0</v>
      </c>
      <c r="Q19" s="530"/>
      <c r="R19" s="535">
        <v>1</v>
      </c>
      <c r="S19" s="535"/>
      <c r="T19" s="124">
        <f t="shared" si="5"/>
        <v>0</v>
      </c>
      <c r="U19" s="125">
        <f t="shared" si="2"/>
        <v>0</v>
      </c>
    </row>
    <row r="20" spans="1:21" x14ac:dyDescent="0.25">
      <c r="A20" s="458" t="s">
        <v>147</v>
      </c>
      <c r="B20" s="458"/>
      <c r="C20" s="206">
        <v>0</v>
      </c>
      <c r="D20" s="206">
        <v>0</v>
      </c>
      <c r="E20" s="159">
        <f t="shared" si="3"/>
        <v>0</v>
      </c>
      <c r="F20" s="448">
        <f>'0054'!F20:G20</f>
        <v>3.613</v>
      </c>
      <c r="G20" s="448"/>
      <c r="H20" s="105">
        <f t="shared" si="4"/>
        <v>0</v>
      </c>
      <c r="I20" s="130">
        <f t="shared" si="0"/>
        <v>0</v>
      </c>
      <c r="N20" s="461" t="s">
        <v>147</v>
      </c>
      <c r="O20" s="461"/>
      <c r="P20" s="530">
        <f t="shared" si="1"/>
        <v>0</v>
      </c>
      <c r="Q20" s="530"/>
      <c r="R20" s="535">
        <v>1</v>
      </c>
      <c r="S20" s="535"/>
      <c r="T20" s="124">
        <f t="shared" si="5"/>
        <v>0</v>
      </c>
      <c r="U20" s="125">
        <f t="shared" si="2"/>
        <v>0</v>
      </c>
    </row>
    <row r="21" spans="1:21" x14ac:dyDescent="0.25">
      <c r="A21" s="458" t="s">
        <v>148</v>
      </c>
      <c r="B21" s="458"/>
      <c r="C21" s="206">
        <v>1</v>
      </c>
      <c r="D21" s="206">
        <v>0</v>
      </c>
      <c r="E21" s="159">
        <f t="shared" si="3"/>
        <v>1</v>
      </c>
      <c r="F21" s="448">
        <f>'0054'!F21:G21</f>
        <v>3.613</v>
      </c>
      <c r="G21" s="448"/>
      <c r="H21" s="105">
        <f t="shared" si="4"/>
        <v>3.613</v>
      </c>
      <c r="I21" s="130">
        <f t="shared" si="0"/>
        <v>15488.85</v>
      </c>
      <c r="N21" s="461" t="s">
        <v>148</v>
      </c>
      <c r="O21" s="461"/>
      <c r="P21" s="530">
        <f t="shared" si="1"/>
        <v>1</v>
      </c>
      <c r="Q21" s="530"/>
      <c r="R21" s="535">
        <v>1</v>
      </c>
      <c r="S21" s="535"/>
      <c r="T21" s="124">
        <f t="shared" si="5"/>
        <v>1</v>
      </c>
      <c r="U21" s="125">
        <f t="shared" si="2"/>
        <v>4287</v>
      </c>
    </row>
    <row r="22" spans="1:21" x14ac:dyDescent="0.25">
      <c r="A22" s="458" t="s">
        <v>149</v>
      </c>
      <c r="B22" s="458"/>
      <c r="C22" s="206">
        <v>0</v>
      </c>
      <c r="D22" s="206">
        <v>0</v>
      </c>
      <c r="E22" s="159">
        <f t="shared" si="3"/>
        <v>0</v>
      </c>
      <c r="F22" s="448">
        <f>'0054'!F22:G22</f>
        <v>5.258</v>
      </c>
      <c r="G22" s="448"/>
      <c r="H22" s="105">
        <f t="shared" si="4"/>
        <v>0</v>
      </c>
      <c r="I22" s="130">
        <f t="shared" si="0"/>
        <v>0</v>
      </c>
      <c r="N22" s="461" t="s">
        <v>149</v>
      </c>
      <c r="O22" s="461"/>
      <c r="P22" s="530">
        <f t="shared" si="1"/>
        <v>0</v>
      </c>
      <c r="Q22" s="530"/>
      <c r="R22" s="535">
        <v>1</v>
      </c>
      <c r="S22" s="535"/>
      <c r="T22" s="124">
        <f t="shared" si="5"/>
        <v>0</v>
      </c>
      <c r="U22" s="125">
        <f t="shared" si="2"/>
        <v>0</v>
      </c>
    </row>
    <row r="23" spans="1:21" x14ac:dyDescent="0.25">
      <c r="A23" s="458" t="s">
        <v>150</v>
      </c>
      <c r="B23" s="458"/>
      <c r="C23" s="206">
        <v>0</v>
      </c>
      <c r="D23" s="206">
        <v>0</v>
      </c>
      <c r="E23" s="159">
        <f t="shared" si="3"/>
        <v>0</v>
      </c>
      <c r="F23" s="448">
        <f>'0054'!F23:G23</f>
        <v>5.258</v>
      </c>
      <c r="G23" s="448"/>
      <c r="H23" s="105">
        <f t="shared" si="4"/>
        <v>0</v>
      </c>
      <c r="I23" s="130">
        <f t="shared" si="0"/>
        <v>0</v>
      </c>
      <c r="N23" s="461" t="s">
        <v>150</v>
      </c>
      <c r="O23" s="461"/>
      <c r="P23" s="530">
        <f t="shared" si="1"/>
        <v>0</v>
      </c>
      <c r="Q23" s="530"/>
      <c r="R23" s="535">
        <v>1</v>
      </c>
      <c r="S23" s="535"/>
      <c r="T23" s="124">
        <f t="shared" si="5"/>
        <v>0</v>
      </c>
      <c r="U23" s="125">
        <f t="shared" si="2"/>
        <v>0</v>
      </c>
    </row>
    <row r="24" spans="1:21" x14ac:dyDescent="0.25">
      <c r="A24" s="458" t="s">
        <v>151</v>
      </c>
      <c r="B24" s="458"/>
      <c r="C24" s="206">
        <v>0.5</v>
      </c>
      <c r="D24" s="206">
        <v>0</v>
      </c>
      <c r="E24" s="159">
        <f t="shared" si="3"/>
        <v>0.5</v>
      </c>
      <c r="F24" s="448">
        <f>'0054'!F24:G24</f>
        <v>5.258</v>
      </c>
      <c r="G24" s="448"/>
      <c r="H24" s="105">
        <f t="shared" si="4"/>
        <v>2.629</v>
      </c>
      <c r="I24" s="130">
        <f t="shared" si="0"/>
        <v>11270.46</v>
      </c>
      <c r="N24" s="461" t="s">
        <v>151</v>
      </c>
      <c r="O24" s="461"/>
      <c r="P24" s="530">
        <f t="shared" si="1"/>
        <v>0.5</v>
      </c>
      <c r="Q24" s="530"/>
      <c r="R24" s="535">
        <v>1</v>
      </c>
      <c r="S24" s="535"/>
      <c r="T24" s="124">
        <f t="shared" si="5"/>
        <v>0.5</v>
      </c>
      <c r="U24" s="125">
        <f t="shared" si="2"/>
        <v>2143</v>
      </c>
    </row>
    <row r="25" spans="1:21" x14ac:dyDescent="0.25">
      <c r="A25" s="458" t="s">
        <v>152</v>
      </c>
      <c r="B25" s="458"/>
      <c r="C25" s="206">
        <v>0</v>
      </c>
      <c r="D25" s="206">
        <v>0</v>
      </c>
      <c r="E25" s="159">
        <f t="shared" si="3"/>
        <v>0</v>
      </c>
      <c r="F25" s="448">
        <f>'0054'!F25:G25</f>
        <v>1.18</v>
      </c>
      <c r="G25" s="448"/>
      <c r="H25" s="105">
        <f t="shared" si="4"/>
        <v>0</v>
      </c>
      <c r="I25" s="130">
        <f t="shared" si="0"/>
        <v>0</v>
      </c>
      <c r="N25" s="461" t="s">
        <v>152</v>
      </c>
      <c r="O25" s="461"/>
      <c r="P25" s="530">
        <f t="shared" si="1"/>
        <v>0</v>
      </c>
      <c r="Q25" s="530"/>
      <c r="R25" s="535">
        <v>1</v>
      </c>
      <c r="S25" s="535"/>
      <c r="T25" s="124">
        <f t="shared" si="5"/>
        <v>0</v>
      </c>
      <c r="U25" s="125">
        <f t="shared" si="2"/>
        <v>0</v>
      </c>
    </row>
    <row r="26" spans="1:21" x14ac:dyDescent="0.25">
      <c r="A26" s="458" t="s">
        <v>153</v>
      </c>
      <c r="B26" s="458"/>
      <c r="C26" s="206">
        <v>0</v>
      </c>
      <c r="D26" s="206">
        <v>0</v>
      </c>
      <c r="E26" s="159">
        <f t="shared" si="3"/>
        <v>0</v>
      </c>
      <c r="F26" s="448">
        <f>'0054'!F26:G26</f>
        <v>1.18</v>
      </c>
      <c r="G26" s="448"/>
      <c r="H26" s="105">
        <f t="shared" si="4"/>
        <v>0</v>
      </c>
      <c r="I26" s="130">
        <f t="shared" si="0"/>
        <v>0</v>
      </c>
      <c r="N26" s="461" t="s">
        <v>153</v>
      </c>
      <c r="O26" s="461"/>
      <c r="P26" s="530">
        <f t="shared" si="1"/>
        <v>0</v>
      </c>
      <c r="Q26" s="530"/>
      <c r="R26" s="535">
        <v>1</v>
      </c>
      <c r="S26" s="535"/>
      <c r="T26" s="124">
        <f t="shared" si="5"/>
        <v>0</v>
      </c>
      <c r="U26" s="125">
        <f t="shared" si="2"/>
        <v>0</v>
      </c>
    </row>
    <row r="27" spans="1:21" x14ac:dyDescent="0.25">
      <c r="A27" s="458" t="s">
        <v>154</v>
      </c>
      <c r="B27" s="458"/>
      <c r="C27" s="206">
        <v>0</v>
      </c>
      <c r="D27" s="206">
        <v>0</v>
      </c>
      <c r="E27" s="159">
        <f t="shared" si="3"/>
        <v>0</v>
      </c>
      <c r="F27" s="448">
        <f>'0054'!F27:G27</f>
        <v>1.18</v>
      </c>
      <c r="G27" s="448"/>
      <c r="H27" s="105">
        <f t="shared" si="4"/>
        <v>0</v>
      </c>
      <c r="I27" s="130">
        <f t="shared" si="0"/>
        <v>0</v>
      </c>
      <c r="N27" s="461" t="s">
        <v>154</v>
      </c>
      <c r="O27" s="461"/>
      <c r="P27" s="530">
        <f t="shared" si="1"/>
        <v>0</v>
      </c>
      <c r="Q27" s="530"/>
      <c r="R27" s="535">
        <v>1</v>
      </c>
      <c r="S27" s="535"/>
      <c r="T27" s="124">
        <f t="shared" si="5"/>
        <v>0</v>
      </c>
      <c r="U27" s="125">
        <f t="shared" si="2"/>
        <v>0</v>
      </c>
    </row>
    <row r="28" spans="1:21" x14ac:dyDescent="0.25">
      <c r="A28" s="575" t="s">
        <v>155</v>
      </c>
      <c r="B28" s="575"/>
      <c r="C28" s="147">
        <v>0</v>
      </c>
      <c r="D28" s="147">
        <v>0</v>
      </c>
      <c r="E28" s="220">
        <f t="shared" si="3"/>
        <v>0</v>
      </c>
      <c r="F28" s="529">
        <f>'0054'!F28:G28</f>
        <v>1.0049999999999999</v>
      </c>
      <c r="G28" s="529"/>
      <c r="H28" s="122">
        <f t="shared" si="4"/>
        <v>0</v>
      </c>
      <c r="I28" s="123">
        <f t="shared" si="0"/>
        <v>0</v>
      </c>
      <c r="N28" s="469" t="s">
        <v>155</v>
      </c>
      <c r="O28" s="469"/>
      <c r="P28" s="530">
        <f t="shared" si="1"/>
        <v>0</v>
      </c>
      <c r="Q28" s="530"/>
      <c r="R28" s="531">
        <v>1</v>
      </c>
      <c r="S28" s="531"/>
      <c r="T28" s="124">
        <f t="shared" si="5"/>
        <v>0</v>
      </c>
      <c r="U28" s="125">
        <f t="shared" si="2"/>
        <v>0</v>
      </c>
    </row>
    <row r="29" spans="1:21" x14ac:dyDescent="0.25">
      <c r="A29" s="573" t="s">
        <v>5</v>
      </c>
      <c r="B29" s="573"/>
      <c r="C29" s="123">
        <f>SUM(C13:C28)</f>
        <v>30</v>
      </c>
      <c r="D29" s="123">
        <f>SUM(D13:D28)</f>
        <v>29.55</v>
      </c>
      <c r="E29" s="123">
        <f>SUM(E13:E28)</f>
        <v>59.55</v>
      </c>
      <c r="F29" s="574"/>
      <c r="G29" s="574"/>
      <c r="H29" s="128">
        <f>SUM(H13:H28)</f>
        <v>64.537199999999999</v>
      </c>
      <c r="I29" s="123">
        <f>SUM(I13:I28)</f>
        <v>276669.49</v>
      </c>
      <c r="N29" s="533" t="s">
        <v>5</v>
      </c>
      <c r="O29" s="533"/>
      <c r="P29" s="534">
        <f>SUM(P13:P28)</f>
        <v>59.55</v>
      </c>
      <c r="Q29" s="534"/>
      <c r="R29" s="521"/>
      <c r="S29" s="521"/>
      <c r="T29" s="129">
        <f>SUM(T13:T28)</f>
        <v>59.55</v>
      </c>
      <c r="U29" s="125">
        <f>SUM(U13:U28)</f>
        <v>255289</v>
      </c>
    </row>
    <row r="30" spans="1:21" x14ac:dyDescent="0.25">
      <c r="A30" s="28"/>
      <c r="B30" s="28"/>
      <c r="C30" s="130"/>
      <c r="D30" s="130"/>
      <c r="E30" s="130"/>
      <c r="F30" s="29"/>
      <c r="G30" s="29"/>
      <c r="H30" s="105"/>
      <c r="I30" s="130"/>
      <c r="N30" s="35"/>
      <c r="O30" s="35"/>
      <c r="P30" s="31"/>
      <c r="Q30" s="31"/>
      <c r="R30" s="32"/>
      <c r="S30" s="32"/>
      <c r="T30" s="131"/>
      <c r="U30" s="132"/>
    </row>
    <row r="31" spans="1:21" x14ac:dyDescent="0.25">
      <c r="A31" s="209" t="s">
        <v>126</v>
      </c>
      <c r="B31" s="28"/>
      <c r="C31" s="130"/>
      <c r="D31" s="130"/>
      <c r="E31" s="130"/>
      <c r="F31" s="29"/>
      <c r="G31" s="29"/>
      <c r="H31" s="105"/>
      <c r="I31" s="130"/>
      <c r="N31" s="35"/>
      <c r="O31" s="35"/>
      <c r="P31" s="31"/>
      <c r="Q31" s="31"/>
      <c r="R31" s="32"/>
      <c r="S31" s="32"/>
      <c r="T31" s="131"/>
      <c r="U31" s="132"/>
    </row>
    <row r="32" spans="1:21" hidden="1" x14ac:dyDescent="0.25">
      <c r="A32" s="209"/>
      <c r="B32" s="28"/>
      <c r="C32" s="130"/>
      <c r="D32" s="130"/>
      <c r="E32" s="130"/>
      <c r="F32" s="364"/>
      <c r="G32" s="364"/>
      <c r="H32" s="105"/>
      <c r="I32" s="130"/>
      <c r="N32" s="362"/>
      <c r="O32" s="362"/>
      <c r="P32" s="31"/>
      <c r="Q32" s="31"/>
      <c r="R32" s="363"/>
      <c r="S32" s="363"/>
      <c r="T32" s="131"/>
      <c r="U32" s="132"/>
    </row>
    <row r="33" spans="1:21" hidden="1" x14ac:dyDescent="0.25">
      <c r="A33" s="209"/>
      <c r="B33" s="28"/>
      <c r="C33" s="130"/>
      <c r="D33" s="130"/>
      <c r="E33" s="130"/>
      <c r="F33" s="578" t="s">
        <v>386</v>
      </c>
      <c r="G33" s="578"/>
      <c r="H33" s="578"/>
      <c r="I33" s="130"/>
      <c r="N33" s="362"/>
      <c r="O33" s="362"/>
      <c r="P33" s="31"/>
      <c r="Q33" s="31"/>
      <c r="R33" s="363"/>
      <c r="S33" s="363"/>
      <c r="T33" s="131"/>
      <c r="U33" s="132"/>
    </row>
    <row r="34" spans="1:21" hidden="1" x14ac:dyDescent="0.25">
      <c r="A34" s="4"/>
      <c r="B34" s="136"/>
      <c r="C34" s="136"/>
      <c r="D34" s="136"/>
      <c r="E34" s="136"/>
      <c r="F34" s="578"/>
      <c r="G34" s="578"/>
      <c r="H34" s="578"/>
      <c r="I34" s="26" t="s">
        <v>78</v>
      </c>
      <c r="N34" s="473" t="s">
        <v>35</v>
      </c>
      <c r="O34" s="473"/>
      <c r="P34" s="473"/>
      <c r="Q34" s="473"/>
      <c r="R34" s="473"/>
      <c r="S34" s="473"/>
      <c r="T34" s="473"/>
      <c r="U34" s="27" t="s">
        <v>78</v>
      </c>
    </row>
    <row r="35" spans="1:21" hidden="1" x14ac:dyDescent="0.25">
      <c r="A35" s="28"/>
      <c r="B35" s="28"/>
      <c r="C35" s="117" t="s">
        <v>162</v>
      </c>
      <c r="D35" s="117" t="s">
        <v>163</v>
      </c>
      <c r="E35" s="118" t="s">
        <v>8</v>
      </c>
      <c r="F35" s="578"/>
      <c r="G35" s="578"/>
      <c r="H35" s="578"/>
      <c r="I35" s="26" t="s">
        <v>37</v>
      </c>
      <c r="N35" s="35"/>
      <c r="O35" s="35"/>
      <c r="P35" s="31"/>
      <c r="Q35" s="31"/>
      <c r="R35" s="32"/>
      <c r="S35" s="32"/>
      <c r="T35" s="131"/>
      <c r="U35" s="27" t="s">
        <v>37</v>
      </c>
    </row>
    <row r="36" spans="1:21" hidden="1" x14ac:dyDescent="0.25">
      <c r="A36" s="524" t="s">
        <v>66</v>
      </c>
      <c r="B36" s="524"/>
      <c r="C36" s="119" t="s">
        <v>2</v>
      </c>
      <c r="D36" s="119" t="s">
        <v>2</v>
      </c>
      <c r="E36" s="119" t="s">
        <v>2</v>
      </c>
      <c r="F36" s="579"/>
      <c r="G36" s="579"/>
      <c r="H36" s="579"/>
      <c r="I36" s="33" t="s">
        <v>79</v>
      </c>
      <c r="N36" s="525" t="s">
        <v>66</v>
      </c>
      <c r="O36" s="525"/>
      <c r="P36" s="526" t="s">
        <v>24</v>
      </c>
      <c r="Q36" s="526"/>
      <c r="R36" s="526"/>
      <c r="S36" s="526"/>
      <c r="T36" s="526"/>
      <c r="U36" s="21" t="s">
        <v>79</v>
      </c>
    </row>
    <row r="37" spans="1:21" hidden="1" x14ac:dyDescent="0.25">
      <c r="A37" s="527" t="s">
        <v>59</v>
      </c>
      <c r="B37" s="527"/>
      <c r="C37" s="210">
        <v>0</v>
      </c>
      <c r="D37" s="210">
        <v>0</v>
      </c>
      <c r="E37" s="276">
        <f t="shared" ref="E37:E42" si="6">IF(D$43=0,C37*2,C37+D37)</f>
        <v>0</v>
      </c>
      <c r="F37" s="211"/>
      <c r="G37" s="211"/>
      <c r="H37" s="211"/>
      <c r="I37" s="150">
        <f t="shared" ref="I37:I42" si="7">ROUND(ROUND(E37*$C$8,4)*($H$8),2)</f>
        <v>0</v>
      </c>
      <c r="N37" s="528" t="s">
        <v>59</v>
      </c>
      <c r="O37" s="528"/>
      <c r="P37" s="470">
        <f t="shared" ref="P37:P42" si="8">IF($H$115=1,E37,0)</f>
        <v>0</v>
      </c>
      <c r="Q37" s="470"/>
      <c r="R37" s="470"/>
      <c r="S37" s="470"/>
      <c r="T37" s="470"/>
      <c r="U37" s="127">
        <f t="shared" ref="U37:U42" si="9">ROUND(ROUND(P37*$C$8,4)*($H$8),0)</f>
        <v>0</v>
      </c>
    </row>
    <row r="38" spans="1:21" hidden="1" x14ac:dyDescent="0.25">
      <c r="A38" s="519" t="s">
        <v>60</v>
      </c>
      <c r="B38" s="519"/>
      <c r="C38" s="213">
        <v>0</v>
      </c>
      <c r="D38" s="213">
        <v>0</v>
      </c>
      <c r="E38" s="159">
        <f t="shared" si="6"/>
        <v>0</v>
      </c>
      <c r="F38" s="214"/>
      <c r="G38" s="214"/>
      <c r="H38" s="214"/>
      <c r="I38" s="130">
        <f t="shared" si="7"/>
        <v>0</v>
      </c>
      <c r="N38" s="476" t="s">
        <v>60</v>
      </c>
      <c r="O38" s="476"/>
      <c r="P38" s="470">
        <f t="shared" si="8"/>
        <v>0</v>
      </c>
      <c r="Q38" s="470"/>
      <c r="R38" s="470"/>
      <c r="S38" s="470"/>
      <c r="T38" s="470"/>
      <c r="U38" s="127">
        <f t="shared" si="9"/>
        <v>0</v>
      </c>
    </row>
    <row r="39" spans="1:21" hidden="1" x14ac:dyDescent="0.25">
      <c r="A39" s="522" t="s">
        <v>61</v>
      </c>
      <c r="B39" s="522"/>
      <c r="C39" s="213">
        <v>0</v>
      </c>
      <c r="D39" s="213">
        <v>0</v>
      </c>
      <c r="E39" s="159">
        <f t="shared" si="6"/>
        <v>0</v>
      </c>
      <c r="F39" s="214"/>
      <c r="G39" s="214"/>
      <c r="H39" s="214"/>
      <c r="I39" s="130">
        <f t="shared" si="7"/>
        <v>0</v>
      </c>
      <c r="N39" s="523" t="s">
        <v>61</v>
      </c>
      <c r="O39" s="523"/>
      <c r="P39" s="470">
        <f t="shared" si="8"/>
        <v>0</v>
      </c>
      <c r="Q39" s="470"/>
      <c r="R39" s="470"/>
      <c r="S39" s="470"/>
      <c r="T39" s="470"/>
      <c r="U39" s="127">
        <f t="shared" si="9"/>
        <v>0</v>
      </c>
    </row>
    <row r="40" spans="1:21" hidden="1" x14ac:dyDescent="0.25">
      <c r="A40" s="519" t="s">
        <v>62</v>
      </c>
      <c r="B40" s="519"/>
      <c r="C40" s="213">
        <v>0</v>
      </c>
      <c r="D40" s="213">
        <v>0</v>
      </c>
      <c r="E40" s="159">
        <f t="shared" si="6"/>
        <v>0</v>
      </c>
      <c r="F40" s="214"/>
      <c r="G40" s="214"/>
      <c r="H40" s="214"/>
      <c r="I40" s="130">
        <f t="shared" si="7"/>
        <v>0</v>
      </c>
      <c r="N40" s="476" t="s">
        <v>62</v>
      </c>
      <c r="O40" s="476"/>
      <c r="P40" s="470">
        <f t="shared" si="8"/>
        <v>0</v>
      </c>
      <c r="Q40" s="470"/>
      <c r="R40" s="470"/>
      <c r="S40" s="470"/>
      <c r="T40" s="470"/>
      <c r="U40" s="127">
        <f t="shared" si="9"/>
        <v>0</v>
      </c>
    </row>
    <row r="41" spans="1:21" hidden="1" x14ac:dyDescent="0.25">
      <c r="A41" s="519" t="s">
        <v>63</v>
      </c>
      <c r="B41" s="519"/>
      <c r="C41" s="213">
        <v>0</v>
      </c>
      <c r="D41" s="213">
        <v>0</v>
      </c>
      <c r="E41" s="159">
        <f t="shared" si="6"/>
        <v>0</v>
      </c>
      <c r="F41" s="214"/>
      <c r="G41" s="214"/>
      <c r="H41" s="214"/>
      <c r="I41" s="130">
        <f t="shared" si="7"/>
        <v>0</v>
      </c>
      <c r="N41" s="476" t="s">
        <v>63</v>
      </c>
      <c r="O41" s="476"/>
      <c r="P41" s="470">
        <f t="shared" si="8"/>
        <v>0</v>
      </c>
      <c r="Q41" s="470"/>
      <c r="R41" s="470"/>
      <c r="S41" s="470"/>
      <c r="T41" s="470"/>
      <c r="U41" s="127">
        <f t="shared" si="9"/>
        <v>0</v>
      </c>
    </row>
    <row r="42" spans="1:21" hidden="1" x14ac:dyDescent="0.25">
      <c r="A42" s="519" t="s">
        <v>55</v>
      </c>
      <c r="B42" s="519"/>
      <c r="C42" s="212">
        <v>0</v>
      </c>
      <c r="D42" s="212">
        <v>0</v>
      </c>
      <c r="E42" s="220">
        <f t="shared" si="6"/>
        <v>0</v>
      </c>
      <c r="F42" s="214"/>
      <c r="G42" s="214"/>
      <c r="H42" s="214"/>
      <c r="I42" s="123">
        <f t="shared" si="7"/>
        <v>0</v>
      </c>
      <c r="N42" s="469" t="s">
        <v>55</v>
      </c>
      <c r="O42" s="469"/>
      <c r="P42" s="470">
        <f t="shared" si="8"/>
        <v>0</v>
      </c>
      <c r="Q42" s="470"/>
      <c r="R42" s="470"/>
      <c r="S42" s="470"/>
      <c r="T42" s="470"/>
      <c r="U42" s="127">
        <f t="shared" si="9"/>
        <v>0</v>
      </c>
    </row>
    <row r="43" spans="1:21" hidden="1" x14ac:dyDescent="0.25">
      <c r="A43" s="64"/>
      <c r="B43" s="137" t="s">
        <v>164</v>
      </c>
      <c r="C43" s="126">
        <f>SUM(C37:C42)</f>
        <v>0</v>
      </c>
      <c r="D43" s="126">
        <f>SUM(D37:D42)</f>
        <v>0</v>
      </c>
      <c r="E43" s="126">
        <f>SUM(E37:E42)</f>
        <v>0</v>
      </c>
      <c r="F43" s="34"/>
      <c r="G43" s="138"/>
      <c r="H43" s="139" t="s">
        <v>166</v>
      </c>
      <c r="I43" s="126">
        <f>SUM(I37:I42)</f>
        <v>0</v>
      </c>
      <c r="N43" s="520" t="s">
        <v>57</v>
      </c>
      <c r="O43" s="520"/>
      <c r="P43" s="520"/>
      <c r="Q43" s="520"/>
      <c r="R43" s="36">
        <f>SUM(P37:R42)</f>
        <v>0</v>
      </c>
      <c r="S43" s="521" t="s">
        <v>68</v>
      </c>
      <c r="T43" s="521"/>
      <c r="U43" s="132">
        <f>SUM(U37:U42)</f>
        <v>0</v>
      </c>
    </row>
    <row r="44" spans="1:21" ht="16.5" hidden="1" thickBot="1" x14ac:dyDescent="0.3">
      <c r="A44" s="64"/>
      <c r="B44" s="137"/>
      <c r="C44" s="130"/>
      <c r="D44" s="130"/>
      <c r="E44" s="150"/>
      <c r="F44" s="34"/>
      <c r="G44" s="138"/>
      <c r="H44" s="139"/>
      <c r="I44" s="130"/>
      <c r="N44" s="35"/>
      <c r="O44" s="35"/>
      <c r="P44" s="35"/>
      <c r="Q44" s="35"/>
      <c r="R44" s="36"/>
      <c r="S44" s="32"/>
      <c r="T44" s="32"/>
      <c r="U44" s="132"/>
    </row>
    <row r="45" spans="1:21" ht="16.5" hidden="1" thickBot="1" x14ac:dyDescent="0.3">
      <c r="A45" s="64"/>
      <c r="B45" s="137" t="s">
        <v>165</v>
      </c>
      <c r="C45" s="64"/>
      <c r="D45" s="64"/>
      <c r="E45" s="215">
        <f>H29+E43</f>
        <v>64.537199999999999</v>
      </c>
      <c r="F45" s="37"/>
      <c r="G45" s="138"/>
      <c r="H45" s="139" t="s">
        <v>167</v>
      </c>
      <c r="I45" s="123">
        <f>SUM(I43,I29)</f>
        <v>276669.49</v>
      </c>
      <c r="N45" s="520" t="s">
        <v>58</v>
      </c>
      <c r="O45" s="520"/>
      <c r="P45" s="520"/>
      <c r="Q45" s="520"/>
      <c r="R45" s="38">
        <f>R43+T29</f>
        <v>59.55</v>
      </c>
      <c r="S45" s="521" t="s">
        <v>56</v>
      </c>
      <c r="T45" s="521"/>
      <c r="U45" s="140">
        <f>SUM(U43,U29)</f>
        <v>255289</v>
      </c>
    </row>
    <row r="46" spans="1:21" x14ac:dyDescent="0.25">
      <c r="A46" s="28"/>
      <c r="B46" s="28"/>
      <c r="C46" s="28"/>
      <c r="D46" s="28"/>
      <c r="E46" s="28"/>
      <c r="F46" s="37"/>
      <c r="G46" s="141"/>
      <c r="H46" s="141"/>
      <c r="I46" s="130"/>
      <c r="N46" s="35"/>
      <c r="O46" s="35"/>
      <c r="P46" s="35"/>
      <c r="Q46" s="35"/>
      <c r="R46" s="38"/>
      <c r="S46" s="32"/>
      <c r="T46" s="32"/>
      <c r="U46" s="132"/>
    </row>
    <row r="47" spans="1:21" x14ac:dyDescent="0.25">
      <c r="A47" s="28"/>
      <c r="B47" s="28"/>
      <c r="C47" s="28"/>
      <c r="D47" s="28"/>
      <c r="E47" s="28"/>
      <c r="F47" s="37"/>
      <c r="G47" s="141"/>
      <c r="H47" s="141"/>
      <c r="I47" s="130"/>
      <c r="N47" s="35"/>
      <c r="O47" s="35"/>
      <c r="P47" s="35"/>
      <c r="Q47" s="35"/>
      <c r="R47" s="38"/>
      <c r="S47" s="32"/>
      <c r="T47" s="32"/>
      <c r="U47" s="132"/>
    </row>
    <row r="48" spans="1:21" x14ac:dyDescent="0.25">
      <c r="A48" s="28"/>
      <c r="B48" s="28"/>
      <c r="C48" s="117" t="s">
        <v>162</v>
      </c>
      <c r="D48" s="117" t="s">
        <v>163</v>
      </c>
      <c r="E48" s="118" t="s">
        <v>8</v>
      </c>
      <c r="F48" s="142" t="s">
        <v>168</v>
      </c>
      <c r="G48" s="143" t="s">
        <v>170</v>
      </c>
      <c r="H48" s="144" t="s">
        <v>171</v>
      </c>
      <c r="I48" s="130"/>
      <c r="N48" s="35"/>
      <c r="O48" s="35"/>
      <c r="P48" s="35"/>
      <c r="Q48" s="35"/>
      <c r="R48" s="38"/>
      <c r="S48" s="32"/>
      <c r="T48" s="32"/>
      <c r="U48" s="132"/>
    </row>
    <row r="49" spans="1:21" x14ac:dyDescent="0.25">
      <c r="A49" s="39" t="s">
        <v>103</v>
      </c>
      <c r="B49" s="39"/>
      <c r="C49" s="119" t="s">
        <v>2</v>
      </c>
      <c r="D49" s="119" t="s">
        <v>2</v>
      </c>
      <c r="E49" s="119" t="s">
        <v>2</v>
      </c>
      <c r="F49" s="121" t="s">
        <v>169</v>
      </c>
      <c r="G49" s="77" t="s">
        <v>169</v>
      </c>
      <c r="H49" s="145" t="s">
        <v>172</v>
      </c>
      <c r="I49" s="39"/>
      <c r="N49" s="469" t="s">
        <v>103</v>
      </c>
      <c r="O49" s="469"/>
      <c r="P49" s="514" t="s">
        <v>2</v>
      </c>
      <c r="Q49" s="514"/>
      <c r="R49" s="40" t="s">
        <v>25</v>
      </c>
      <c r="S49" s="78" t="s">
        <v>26</v>
      </c>
      <c r="T49" s="146" t="s">
        <v>27</v>
      </c>
      <c r="U49" s="40"/>
    </row>
    <row r="50" spans="1:21" x14ac:dyDescent="0.25">
      <c r="A50" s="515" t="s">
        <v>127</v>
      </c>
      <c r="B50" s="515"/>
      <c r="C50" s="206">
        <v>0</v>
      </c>
      <c r="D50" s="206">
        <v>0</v>
      </c>
      <c r="E50" s="159">
        <f>IF(D$59=0,C50*2,C50+D50)</f>
        <v>0</v>
      </c>
      <c r="F50" s="41" t="s">
        <v>21</v>
      </c>
      <c r="G50" s="54">
        <v>251</v>
      </c>
      <c r="H50" s="328">
        <f>'0054'!H50</f>
        <v>1047</v>
      </c>
      <c r="I50" s="130">
        <f>ROUND(E50*H50,2)</f>
        <v>0</v>
      </c>
      <c r="N50" s="517" t="s">
        <v>28</v>
      </c>
      <c r="O50" s="517"/>
      <c r="P50" s="518"/>
      <c r="Q50" s="518"/>
      <c r="R50" s="43" t="s">
        <v>21</v>
      </c>
      <c r="S50" s="44">
        <v>251</v>
      </c>
      <c r="T50" s="148">
        <f>H50</f>
        <v>1047</v>
      </c>
      <c r="U50" s="149">
        <f>ROUND(P50*T50,0)</f>
        <v>0</v>
      </c>
    </row>
    <row r="51" spans="1:21" x14ac:dyDescent="0.25">
      <c r="A51" s="516"/>
      <c r="B51" s="516"/>
      <c r="C51" s="206">
        <v>0</v>
      </c>
      <c r="D51" s="206">
        <v>0</v>
      </c>
      <c r="E51" s="159">
        <f t="shared" ref="E51:E58" si="10">IF(D$59=0,C51*2,C51+D51)</f>
        <v>0</v>
      </c>
      <c r="F51" s="54" t="s">
        <v>21</v>
      </c>
      <c r="G51" s="54">
        <v>252</v>
      </c>
      <c r="H51" s="328">
        <f>'0054'!H51</f>
        <v>3380</v>
      </c>
      <c r="I51" s="130">
        <f t="shared" ref="I51:I58" si="11">ROUND(E51*H51,2)</f>
        <v>0</v>
      </c>
      <c r="N51" s="517"/>
      <c r="O51" s="517"/>
      <c r="P51" s="511"/>
      <c r="Q51" s="511"/>
      <c r="R51" s="44" t="s">
        <v>21</v>
      </c>
      <c r="S51" s="44">
        <v>252</v>
      </c>
      <c r="T51" s="148">
        <f t="shared" ref="T51:T58" si="12">H51</f>
        <v>3380</v>
      </c>
      <c r="U51" s="149">
        <f t="shared" ref="U51:U58" si="13">ROUND(P51*T51,0)</f>
        <v>0</v>
      </c>
    </row>
    <row r="52" spans="1:21" x14ac:dyDescent="0.25">
      <c r="A52" s="516"/>
      <c r="B52" s="516"/>
      <c r="C52" s="206">
        <v>0</v>
      </c>
      <c r="D52" s="206">
        <v>0</v>
      </c>
      <c r="E52" s="159">
        <f t="shared" si="10"/>
        <v>0</v>
      </c>
      <c r="F52" s="54" t="s">
        <v>21</v>
      </c>
      <c r="G52" s="54">
        <v>253</v>
      </c>
      <c r="H52" s="328">
        <f>'0054'!H52</f>
        <v>6896</v>
      </c>
      <c r="I52" s="130">
        <f t="shared" si="11"/>
        <v>0</v>
      </c>
      <c r="N52" s="517"/>
      <c r="O52" s="517"/>
      <c r="P52" s="511"/>
      <c r="Q52" s="511"/>
      <c r="R52" s="44" t="s">
        <v>21</v>
      </c>
      <c r="S52" s="44">
        <v>253</v>
      </c>
      <c r="T52" s="148">
        <f t="shared" si="12"/>
        <v>6896</v>
      </c>
      <c r="U52" s="149">
        <f t="shared" si="13"/>
        <v>0</v>
      </c>
    </row>
    <row r="53" spans="1:21" x14ac:dyDescent="0.25">
      <c r="A53" s="516"/>
      <c r="B53" s="516"/>
      <c r="C53" s="206">
        <v>0.51</v>
      </c>
      <c r="D53" s="206">
        <v>0.5</v>
      </c>
      <c r="E53" s="159">
        <f t="shared" si="10"/>
        <v>1.01</v>
      </c>
      <c r="F53" s="153" t="s">
        <v>14</v>
      </c>
      <c r="G53" s="54">
        <v>251</v>
      </c>
      <c r="H53" s="328">
        <f>'0054'!H53</f>
        <v>1173</v>
      </c>
      <c r="I53" s="130">
        <f t="shared" si="11"/>
        <v>1184.73</v>
      </c>
      <c r="N53" s="517"/>
      <c r="O53" s="517"/>
      <c r="P53" s="511"/>
      <c r="Q53" s="511"/>
      <c r="R53" s="46" t="s">
        <v>14</v>
      </c>
      <c r="S53" s="44">
        <v>251</v>
      </c>
      <c r="T53" s="148">
        <f t="shared" si="12"/>
        <v>1173</v>
      </c>
      <c r="U53" s="149">
        <f t="shared" si="13"/>
        <v>0</v>
      </c>
    </row>
    <row r="54" spans="1:21" x14ac:dyDescent="0.25">
      <c r="A54" s="516"/>
      <c r="B54" s="516"/>
      <c r="C54" s="206">
        <v>2.5</v>
      </c>
      <c r="D54" s="206">
        <v>2</v>
      </c>
      <c r="E54" s="159">
        <f t="shared" si="10"/>
        <v>4.5</v>
      </c>
      <c r="F54" s="153" t="s">
        <v>14</v>
      </c>
      <c r="G54" s="54">
        <v>252</v>
      </c>
      <c r="H54" s="328">
        <f>'0054'!H54</f>
        <v>3506</v>
      </c>
      <c r="I54" s="130">
        <f t="shared" si="11"/>
        <v>15777</v>
      </c>
      <c r="N54" s="517"/>
      <c r="O54" s="517"/>
      <c r="P54" s="511"/>
      <c r="Q54" s="511"/>
      <c r="R54" s="46" t="s">
        <v>14</v>
      </c>
      <c r="S54" s="44">
        <v>252</v>
      </c>
      <c r="T54" s="148">
        <f t="shared" si="12"/>
        <v>3506</v>
      </c>
      <c r="U54" s="149">
        <f t="shared" si="13"/>
        <v>0</v>
      </c>
    </row>
    <row r="55" spans="1:21" x14ac:dyDescent="0.25">
      <c r="A55" s="516"/>
      <c r="B55" s="516"/>
      <c r="C55" s="206">
        <v>2</v>
      </c>
      <c r="D55" s="206">
        <v>1.5</v>
      </c>
      <c r="E55" s="159">
        <f t="shared" si="10"/>
        <v>3.5</v>
      </c>
      <c r="F55" s="153" t="s">
        <v>14</v>
      </c>
      <c r="G55" s="54">
        <v>253</v>
      </c>
      <c r="H55" s="328">
        <f>'0054'!H55</f>
        <v>7023</v>
      </c>
      <c r="I55" s="130">
        <f t="shared" si="11"/>
        <v>24580.5</v>
      </c>
      <c r="N55" s="517"/>
      <c r="O55" s="517"/>
      <c r="P55" s="511"/>
      <c r="Q55" s="511"/>
      <c r="R55" s="46" t="s">
        <v>14</v>
      </c>
      <c r="S55" s="44">
        <v>253</v>
      </c>
      <c r="T55" s="148">
        <f t="shared" si="12"/>
        <v>7023</v>
      </c>
      <c r="U55" s="149">
        <f t="shared" si="13"/>
        <v>0</v>
      </c>
    </row>
    <row r="56" spans="1:21" x14ac:dyDescent="0.25">
      <c r="A56" s="516"/>
      <c r="B56" s="516"/>
      <c r="C56" s="206">
        <v>3</v>
      </c>
      <c r="D56" s="206">
        <v>3.55</v>
      </c>
      <c r="E56" s="159">
        <f t="shared" si="10"/>
        <v>6.55</v>
      </c>
      <c r="F56" s="153" t="s">
        <v>15</v>
      </c>
      <c r="G56" s="54">
        <v>251</v>
      </c>
      <c r="H56" s="328">
        <f>'0054'!H56</f>
        <v>835</v>
      </c>
      <c r="I56" s="130">
        <f t="shared" si="11"/>
        <v>5469.25</v>
      </c>
      <c r="N56" s="517"/>
      <c r="O56" s="517"/>
      <c r="P56" s="511"/>
      <c r="Q56" s="511"/>
      <c r="R56" s="46" t="s">
        <v>15</v>
      </c>
      <c r="S56" s="44">
        <v>251</v>
      </c>
      <c r="T56" s="148">
        <f t="shared" si="12"/>
        <v>835</v>
      </c>
      <c r="U56" s="149">
        <f t="shared" si="13"/>
        <v>0</v>
      </c>
    </row>
    <row r="57" spans="1:21" x14ac:dyDescent="0.25">
      <c r="A57" s="516"/>
      <c r="B57" s="516"/>
      <c r="C57" s="206">
        <v>8.49</v>
      </c>
      <c r="D57" s="206">
        <v>8.4700000000000006</v>
      </c>
      <c r="E57" s="159">
        <f t="shared" si="10"/>
        <v>16.96</v>
      </c>
      <c r="F57" s="153" t="s">
        <v>15</v>
      </c>
      <c r="G57" s="54">
        <v>252</v>
      </c>
      <c r="H57" s="328">
        <f>'0054'!H57</f>
        <v>3168</v>
      </c>
      <c r="I57" s="130">
        <f t="shared" si="11"/>
        <v>53729.279999999999</v>
      </c>
      <c r="N57" s="517"/>
      <c r="O57" s="517"/>
      <c r="P57" s="511"/>
      <c r="Q57" s="511"/>
      <c r="R57" s="46" t="s">
        <v>15</v>
      </c>
      <c r="S57" s="44">
        <v>252</v>
      </c>
      <c r="T57" s="148">
        <f t="shared" si="12"/>
        <v>3168</v>
      </c>
      <c r="U57" s="149">
        <f t="shared" si="13"/>
        <v>0</v>
      </c>
    </row>
    <row r="58" spans="1:21" ht="16.5" thickBot="1" x14ac:dyDescent="0.3">
      <c r="A58" s="516"/>
      <c r="B58" s="516"/>
      <c r="C58" s="206">
        <v>12</v>
      </c>
      <c r="D58" s="206">
        <v>13.03</v>
      </c>
      <c r="E58" s="159">
        <f t="shared" si="10"/>
        <v>25.03</v>
      </c>
      <c r="F58" s="153" t="s">
        <v>15</v>
      </c>
      <c r="G58" s="54">
        <v>253</v>
      </c>
      <c r="H58" s="328">
        <f>'0054'!H58</f>
        <v>6685</v>
      </c>
      <c r="I58" s="130">
        <f t="shared" si="11"/>
        <v>167325.54999999999</v>
      </c>
      <c r="N58" s="517"/>
      <c r="O58" s="517"/>
      <c r="P58" s="512"/>
      <c r="Q58" s="512"/>
      <c r="R58" s="46" t="s">
        <v>15</v>
      </c>
      <c r="S58" s="44">
        <v>253</v>
      </c>
      <c r="T58" s="148">
        <f t="shared" si="12"/>
        <v>6685</v>
      </c>
      <c r="U58" s="151">
        <f t="shared" si="13"/>
        <v>0</v>
      </c>
    </row>
    <row r="59" spans="1:21" ht="16.5" thickBot="1" x14ac:dyDescent="0.3">
      <c r="A59" s="465" t="s">
        <v>16</v>
      </c>
      <c r="B59" s="465"/>
      <c r="C59" s="126">
        <f>SUM(C50:C58)</f>
        <v>28.5</v>
      </c>
      <c r="D59" s="126">
        <f>SUM(D50:D58)</f>
        <v>29.049999999999997</v>
      </c>
      <c r="E59" s="126">
        <f>SUM(E50:E58)</f>
        <v>57.55</v>
      </c>
      <c r="F59" s="465" t="s">
        <v>81</v>
      </c>
      <c r="G59" s="465"/>
      <c r="H59" s="465"/>
      <c r="I59" s="126">
        <f>SUM(I50:I58)</f>
        <v>268066.31</v>
      </c>
      <c r="N59" s="464" t="s">
        <v>16</v>
      </c>
      <c r="O59" s="464"/>
      <c r="P59" s="513">
        <f>SUM(P50:P58)</f>
        <v>0</v>
      </c>
      <c r="Q59" s="513"/>
      <c r="R59" s="464" t="s">
        <v>81</v>
      </c>
      <c r="S59" s="464"/>
      <c r="T59" s="464"/>
      <c r="U59" s="140">
        <f>SUM(U50:U58)</f>
        <v>0</v>
      </c>
    </row>
    <row r="60" spans="1:21" x14ac:dyDescent="0.25">
      <c r="A60" s="481"/>
      <c r="B60" s="481"/>
      <c r="C60" s="481"/>
      <c r="D60" s="481"/>
      <c r="E60" s="481"/>
      <c r="F60" s="481"/>
      <c r="G60" s="481"/>
      <c r="H60" s="481"/>
      <c r="I60" s="481"/>
      <c r="N60" s="471"/>
      <c r="O60" s="471"/>
      <c r="P60" s="471"/>
      <c r="Q60" s="471"/>
      <c r="R60" s="471"/>
      <c r="S60" s="471"/>
      <c r="T60" s="471"/>
      <c r="U60" s="471"/>
    </row>
    <row r="61" spans="1:21" x14ac:dyDescent="0.25">
      <c r="A61" s="509" t="s">
        <v>175</v>
      </c>
      <c r="B61" s="458"/>
      <c r="C61" s="458"/>
      <c r="D61" s="458"/>
      <c r="E61" s="458"/>
      <c r="F61" s="458"/>
      <c r="G61" s="458"/>
      <c r="H61" s="458"/>
      <c r="I61" s="458"/>
      <c r="N61" s="461" t="s">
        <v>104</v>
      </c>
      <c r="O61" s="461"/>
      <c r="P61" s="461"/>
      <c r="Q61" s="461"/>
      <c r="R61" s="461"/>
      <c r="S61" s="461"/>
      <c r="T61" s="461"/>
      <c r="U61" s="461"/>
    </row>
    <row r="62" spans="1:21" x14ac:dyDescent="0.25">
      <c r="A62" s="509" t="s">
        <v>177</v>
      </c>
      <c r="B62" s="458"/>
      <c r="C62" s="152">
        <f>E29</f>
        <v>59.55</v>
      </c>
      <c r="D62" s="576" t="s">
        <v>174</v>
      </c>
      <c r="E62" s="576"/>
      <c r="F62" s="576"/>
      <c r="G62" s="576"/>
      <c r="H62" s="331">
        <f>'0054'!H62</f>
        <v>186422.85</v>
      </c>
      <c r="I62" s="155"/>
      <c r="N62" s="510" t="s">
        <v>173</v>
      </c>
      <c r="O62" s="461"/>
      <c r="P62" s="47">
        <f>P29</f>
        <v>59.55</v>
      </c>
      <c r="Q62" s="507" t="s">
        <v>83</v>
      </c>
      <c r="R62" s="507"/>
      <c r="S62" s="507"/>
      <c r="T62" s="508">
        <f>H62</f>
        <v>186422.85</v>
      </c>
      <c r="U62" s="508"/>
    </row>
    <row r="63" spans="1:21" x14ac:dyDescent="0.25">
      <c r="B63" s="91"/>
      <c r="G63" s="48" t="s">
        <v>13</v>
      </c>
      <c r="H63" s="156">
        <f>ROUND(C62/H62,6)</f>
        <v>3.19E-4</v>
      </c>
      <c r="I63" s="157"/>
      <c r="N63" s="461" t="s">
        <v>19</v>
      </c>
      <c r="O63" s="461"/>
      <c r="P63" s="461"/>
      <c r="Q63" s="461"/>
      <c r="R63" s="461"/>
      <c r="S63" s="461"/>
      <c r="T63" s="505">
        <f>ROUND(P62/T62,6)</f>
        <v>3.19E-4</v>
      </c>
      <c r="U63" s="505"/>
    </row>
    <row r="64" spans="1:21" x14ac:dyDescent="0.25">
      <c r="A64" s="509" t="s">
        <v>176</v>
      </c>
      <c r="B64" s="458"/>
      <c r="C64" s="458"/>
      <c r="D64" s="458"/>
      <c r="E64" s="458"/>
      <c r="F64" s="458"/>
      <c r="G64" s="458"/>
      <c r="H64" s="458"/>
      <c r="I64" s="458"/>
      <c r="N64" s="461" t="s">
        <v>105</v>
      </c>
      <c r="O64" s="461"/>
      <c r="P64" s="461"/>
      <c r="Q64" s="461"/>
      <c r="R64" s="461"/>
      <c r="S64" s="461"/>
      <c r="T64" s="461"/>
      <c r="U64" s="461"/>
    </row>
    <row r="65" spans="1:21" x14ac:dyDescent="0.25">
      <c r="A65" s="509" t="s">
        <v>178</v>
      </c>
      <c r="B65" s="458"/>
      <c r="C65" s="152">
        <f>E45</f>
        <v>64.537199999999999</v>
      </c>
      <c r="D65" s="576" t="s">
        <v>179</v>
      </c>
      <c r="E65" s="576"/>
      <c r="F65" s="576"/>
      <c r="G65" s="576"/>
      <c r="H65" s="220">
        <f>'0054'!H65</f>
        <v>204954.58</v>
      </c>
      <c r="I65" s="159"/>
      <c r="N65" s="461" t="s">
        <v>85</v>
      </c>
      <c r="O65" s="461"/>
      <c r="P65" s="49">
        <f>R45</f>
        <v>59.55</v>
      </c>
      <c r="Q65" s="507" t="s">
        <v>84</v>
      </c>
      <c r="R65" s="507"/>
      <c r="S65" s="507"/>
      <c r="T65" s="508">
        <f>H65</f>
        <v>204954.58</v>
      </c>
      <c r="U65" s="508"/>
    </row>
    <row r="66" spans="1:21" s="39" customFormat="1" x14ac:dyDescent="0.25">
      <c r="A66" s="160"/>
      <c r="G66" s="50" t="s">
        <v>13</v>
      </c>
      <c r="H66" s="161">
        <f>ROUND(C65/H65,6)</f>
        <v>3.1500000000000001E-4</v>
      </c>
      <c r="I66" s="161"/>
      <c r="N66" s="469" t="s">
        <v>20</v>
      </c>
      <c r="O66" s="469"/>
      <c r="P66" s="469"/>
      <c r="Q66" s="469"/>
      <c r="R66" s="469"/>
      <c r="S66" s="469"/>
      <c r="T66" s="503">
        <f>ROUND(P65/T65,6)</f>
        <v>2.9100000000000003E-4</v>
      </c>
      <c r="U66" s="503"/>
    </row>
    <row r="67" spans="1:21" s="64" customFormat="1" x14ac:dyDescent="0.25">
      <c r="A67" s="136"/>
      <c r="G67" s="48"/>
      <c r="H67" s="162"/>
      <c r="I67" s="162"/>
      <c r="N67" s="163"/>
      <c r="O67" s="163"/>
      <c r="P67" s="163"/>
      <c r="Q67" s="163"/>
      <c r="R67" s="164"/>
      <c r="S67" s="163"/>
      <c r="T67" s="165"/>
      <c r="U67" s="166"/>
    </row>
    <row r="68" spans="1:21" x14ac:dyDescent="0.25">
      <c r="A68" s="458" t="s">
        <v>100</v>
      </c>
      <c r="B68" s="458"/>
      <c r="C68" s="458"/>
      <c r="D68" s="91"/>
      <c r="E68" s="74" t="s">
        <v>3</v>
      </c>
      <c r="F68" s="174">
        <f>'0054'!F68</f>
        <v>35355377</v>
      </c>
      <c r="G68" s="41" t="s">
        <v>6</v>
      </c>
      <c r="H68" s="167">
        <f>H63</f>
        <v>3.19E-4</v>
      </c>
      <c r="I68" s="130">
        <f>ROUND(F68*H68,2)</f>
        <v>11278.37</v>
      </c>
      <c r="N68" s="461" t="s">
        <v>100</v>
      </c>
      <c r="O68" s="461"/>
      <c r="P68" s="461"/>
      <c r="Q68" s="52" t="s">
        <v>3</v>
      </c>
      <c r="R68" s="168">
        <f>F68</f>
        <v>35355377</v>
      </c>
      <c r="S68" s="43" t="s">
        <v>6</v>
      </c>
      <c r="T68" s="169">
        <f>T63</f>
        <v>3.19E-4</v>
      </c>
      <c r="U68" s="125">
        <f>ROUND(R68*T68,0)</f>
        <v>11278</v>
      </c>
    </row>
    <row r="69" spans="1:21" x14ac:dyDescent="0.25">
      <c r="A69" s="571" t="s">
        <v>119</v>
      </c>
      <c r="B69" s="458"/>
      <c r="C69" s="458"/>
      <c r="D69" s="91"/>
      <c r="E69" s="74"/>
      <c r="F69" s="174"/>
      <c r="G69" s="41"/>
      <c r="H69" s="167"/>
      <c r="I69" s="130"/>
      <c r="N69" s="461" t="s">
        <v>99</v>
      </c>
      <c r="O69" s="461"/>
      <c r="P69" s="461"/>
      <c r="Q69" s="170"/>
      <c r="R69" s="170"/>
      <c r="S69" s="170"/>
      <c r="T69" s="170"/>
      <c r="U69" s="170"/>
    </row>
    <row r="70" spans="1:21" x14ac:dyDescent="0.25">
      <c r="A70" s="570" t="s">
        <v>180</v>
      </c>
      <c r="B70" s="458"/>
      <c r="C70" s="458"/>
      <c r="D70" s="91"/>
      <c r="E70" s="74" t="s">
        <v>3</v>
      </c>
      <c r="F70" s="174">
        <f>'0054'!F70</f>
        <v>0</v>
      </c>
      <c r="G70" s="41" t="s">
        <v>6</v>
      </c>
      <c r="H70" s="167">
        <f>H63</f>
        <v>3.19E-4</v>
      </c>
      <c r="I70" s="130">
        <f>ROUND(F70*H70,2)</f>
        <v>0</v>
      </c>
      <c r="N70" s="53"/>
      <c r="O70" s="53"/>
      <c r="P70" s="53"/>
      <c r="Q70" s="52" t="s">
        <v>3</v>
      </c>
      <c r="R70" s="168">
        <f>F70</f>
        <v>0</v>
      </c>
      <c r="S70" s="43" t="s">
        <v>6</v>
      </c>
      <c r="T70" s="169">
        <f>T63</f>
        <v>3.19E-4</v>
      </c>
      <c r="U70" s="125">
        <f>ROUND(R70*T70,0)</f>
        <v>0</v>
      </c>
    </row>
    <row r="71" spans="1:21" x14ac:dyDescent="0.25">
      <c r="A71" s="458" t="s">
        <v>98</v>
      </c>
      <c r="B71" s="458"/>
      <c r="C71" s="458"/>
      <c r="D71" s="91"/>
      <c r="E71" s="74" t="s">
        <v>128</v>
      </c>
      <c r="F71" s="174">
        <f>'0054'!F71</f>
        <v>3088857</v>
      </c>
      <c r="G71" s="41" t="s">
        <v>6</v>
      </c>
      <c r="H71" s="167">
        <f>H63</f>
        <v>3.19E-4</v>
      </c>
      <c r="I71" s="130">
        <f>ROUND(F71*H71,2)</f>
        <v>985.35</v>
      </c>
      <c r="N71" s="461" t="s">
        <v>98</v>
      </c>
      <c r="O71" s="461"/>
      <c r="P71" s="461"/>
      <c r="Q71" s="52" t="s">
        <v>86</v>
      </c>
      <c r="R71" s="168">
        <f>F71</f>
        <v>3088857</v>
      </c>
      <c r="S71" s="43" t="s">
        <v>6</v>
      </c>
      <c r="T71" s="169">
        <f>T63</f>
        <v>3.19E-4</v>
      </c>
      <c r="U71" s="125">
        <f>ROUND(R71*T71,0)</f>
        <v>985</v>
      </c>
    </row>
    <row r="72" spans="1:21" x14ac:dyDescent="0.25">
      <c r="A72" s="458" t="s">
        <v>97</v>
      </c>
      <c r="B72" s="458"/>
      <c r="C72" s="458"/>
      <c r="D72" s="91"/>
      <c r="E72" s="74" t="s">
        <v>3</v>
      </c>
      <c r="F72" s="174">
        <f>'0054'!F72</f>
        <v>4226978</v>
      </c>
      <c r="G72" s="41" t="s">
        <v>6</v>
      </c>
      <c r="H72" s="167">
        <f>H63</f>
        <v>3.19E-4</v>
      </c>
      <c r="I72" s="130">
        <f>ROUND(F72*H72,2)</f>
        <v>1348.41</v>
      </c>
      <c r="N72" s="461" t="s">
        <v>97</v>
      </c>
      <c r="O72" s="461"/>
      <c r="P72" s="461"/>
      <c r="Q72" s="52" t="s">
        <v>3</v>
      </c>
      <c r="R72" s="168">
        <f>F72</f>
        <v>4226978</v>
      </c>
      <c r="S72" s="43" t="s">
        <v>6</v>
      </c>
      <c r="T72" s="169">
        <f>T63</f>
        <v>3.19E-4</v>
      </c>
      <c r="U72" s="125">
        <f>ROUND(R72*T72,0)</f>
        <v>1348</v>
      </c>
    </row>
    <row r="73" spans="1:21" x14ac:dyDescent="0.25">
      <c r="A73" s="458" t="s">
        <v>96</v>
      </c>
      <c r="B73" s="458"/>
      <c r="C73" s="458"/>
      <c r="D73" s="91"/>
      <c r="E73" s="74" t="s">
        <v>3</v>
      </c>
      <c r="F73" s="174">
        <f>'0054'!F73</f>
        <v>14485979</v>
      </c>
      <c r="G73" s="41" t="s">
        <v>6</v>
      </c>
      <c r="H73" s="167">
        <f>H63</f>
        <v>3.19E-4</v>
      </c>
      <c r="I73" s="130">
        <f>ROUND(F73*H73,2)</f>
        <v>4621.03</v>
      </c>
      <c r="N73" s="461" t="s">
        <v>96</v>
      </c>
      <c r="O73" s="461"/>
      <c r="P73" s="461"/>
      <c r="Q73" s="52" t="s">
        <v>3</v>
      </c>
      <c r="R73" s="171">
        <f>F73</f>
        <v>14485979</v>
      </c>
      <c r="S73" s="43" t="s">
        <v>6</v>
      </c>
      <c r="T73" s="169">
        <f>T63</f>
        <v>3.19E-4</v>
      </c>
      <c r="U73" s="125">
        <f>ROUND(R73*T73,0)</f>
        <v>4621</v>
      </c>
    </row>
    <row r="74" spans="1:21" x14ac:dyDescent="0.25">
      <c r="A74" s="375" t="s">
        <v>129</v>
      </c>
      <c r="D74" s="91"/>
      <c r="E74" s="54" t="s">
        <v>130</v>
      </c>
      <c r="F74" s="496"/>
      <c r="G74" s="496"/>
      <c r="H74" s="496"/>
      <c r="I74" s="130">
        <v>0</v>
      </c>
      <c r="N74" s="461" t="s">
        <v>156</v>
      </c>
      <c r="O74" s="461"/>
      <c r="P74" s="461"/>
      <c r="Q74" s="461"/>
      <c r="R74" s="461"/>
      <c r="S74" s="461"/>
      <c r="T74" s="461"/>
      <c r="U74" s="125">
        <f>IF($H$115=1,I74,0)</f>
        <v>0</v>
      </c>
    </row>
    <row r="75" spans="1:21" x14ac:dyDescent="0.25">
      <c r="A75" s="376" t="s">
        <v>181</v>
      </c>
      <c r="I75" s="130"/>
      <c r="N75" s="461" t="s">
        <v>44</v>
      </c>
      <c r="O75" s="461"/>
      <c r="P75" s="461"/>
      <c r="Q75" s="461"/>
      <c r="R75" s="461"/>
      <c r="S75" s="461"/>
      <c r="T75" s="461"/>
      <c r="U75" s="125">
        <f>IF($H$115=1,I75,0)</f>
        <v>0</v>
      </c>
    </row>
    <row r="76" spans="1:21" x14ac:dyDescent="0.25">
      <c r="A76" s="90" t="s">
        <v>134</v>
      </c>
      <c r="B76" s="91"/>
      <c r="C76" s="91"/>
      <c r="D76" s="91"/>
      <c r="E76" s="91"/>
      <c r="F76" s="91"/>
      <c r="G76" s="91"/>
      <c r="H76" s="91"/>
      <c r="I76" s="172"/>
      <c r="N76" s="173" t="s">
        <v>45</v>
      </c>
      <c r="O76" s="53"/>
      <c r="P76" s="53"/>
      <c r="Q76" s="53"/>
      <c r="R76" s="53"/>
      <c r="S76" s="53"/>
      <c r="T76" s="53"/>
      <c r="U76" s="132"/>
    </row>
    <row r="77" spans="1:21" x14ac:dyDescent="0.25">
      <c r="A77" s="509" t="s">
        <v>182</v>
      </c>
      <c r="B77" s="458"/>
      <c r="C77" s="458"/>
      <c r="D77" s="91"/>
      <c r="E77" s="74" t="s">
        <v>4</v>
      </c>
      <c r="F77" s="174">
        <f>'0054'!F77</f>
        <v>0</v>
      </c>
      <c r="G77" s="41" t="s">
        <v>6</v>
      </c>
      <c r="H77" s="167">
        <f>H66</f>
        <v>3.1500000000000001E-4</v>
      </c>
      <c r="I77" s="130">
        <f>ROUND(F77*H77,2)</f>
        <v>0</v>
      </c>
      <c r="N77" s="461" t="s">
        <v>101</v>
      </c>
      <c r="O77" s="461"/>
      <c r="P77" s="461"/>
      <c r="Q77" s="52" t="s">
        <v>4</v>
      </c>
      <c r="R77" s="171">
        <f>F77</f>
        <v>0</v>
      </c>
      <c r="S77" s="43" t="s">
        <v>6</v>
      </c>
      <c r="T77" s="169">
        <f>T66</f>
        <v>2.9100000000000003E-4</v>
      </c>
      <c r="U77" s="125">
        <f>ROUND(R77*T77,0)</f>
        <v>0</v>
      </c>
    </row>
    <row r="78" spans="1:21" x14ac:dyDescent="0.25">
      <c r="A78" s="458" t="s">
        <v>67</v>
      </c>
      <c r="B78" s="458"/>
      <c r="C78" s="458"/>
      <c r="D78" s="91"/>
      <c r="E78" s="74" t="s">
        <v>4</v>
      </c>
      <c r="F78" s="174">
        <f>'0054'!F78</f>
        <v>0</v>
      </c>
      <c r="G78" s="41" t="s">
        <v>6</v>
      </c>
      <c r="H78" s="167">
        <f>H66</f>
        <v>3.1500000000000001E-4</v>
      </c>
      <c r="I78" s="130">
        <f>ROUND(F78*H78,2)</f>
        <v>0</v>
      </c>
      <c r="N78" s="461" t="s">
        <v>67</v>
      </c>
      <c r="O78" s="461"/>
      <c r="P78" s="461"/>
      <c r="Q78" s="52" t="s">
        <v>4</v>
      </c>
      <c r="R78" s="171">
        <f>F78</f>
        <v>0</v>
      </c>
      <c r="S78" s="43" t="s">
        <v>6</v>
      </c>
      <c r="T78" s="169">
        <f>T66</f>
        <v>2.9100000000000003E-4</v>
      </c>
      <c r="U78" s="125">
        <f>ROUND(R78*T78,0)</f>
        <v>0</v>
      </c>
    </row>
    <row r="79" spans="1:21" x14ac:dyDescent="0.25">
      <c r="A79" s="458" t="s">
        <v>88</v>
      </c>
      <c r="B79" s="458"/>
      <c r="C79" s="458"/>
      <c r="D79" s="91"/>
      <c r="E79" s="74" t="s">
        <v>4</v>
      </c>
      <c r="F79" s="174">
        <f>'0054'!F79</f>
        <v>118620773</v>
      </c>
      <c r="G79" s="41" t="s">
        <v>6</v>
      </c>
      <c r="H79" s="167">
        <f>H66</f>
        <v>3.1500000000000001E-4</v>
      </c>
      <c r="I79" s="130">
        <f>ROUND(F79*H79,2)</f>
        <v>37365.54</v>
      </c>
      <c r="N79" s="461" t="s">
        <v>88</v>
      </c>
      <c r="O79" s="461"/>
      <c r="P79" s="461"/>
      <c r="Q79" s="52" t="s">
        <v>4</v>
      </c>
      <c r="R79" s="171">
        <f>F79</f>
        <v>118620773</v>
      </c>
      <c r="S79" s="43" t="s">
        <v>6</v>
      </c>
      <c r="T79" s="169">
        <f>T66</f>
        <v>2.9100000000000003E-4</v>
      </c>
      <c r="U79" s="125">
        <f>ROUND(R79*T79,0)</f>
        <v>34519</v>
      </c>
    </row>
    <row r="80" spans="1:21" x14ac:dyDescent="0.25">
      <c r="A80" s="458" t="s">
        <v>89</v>
      </c>
      <c r="B80" s="458"/>
      <c r="C80" s="458"/>
      <c r="D80" s="91"/>
      <c r="E80" s="74" t="s">
        <v>4</v>
      </c>
      <c r="F80" s="174">
        <f>'0054'!F80</f>
        <v>-391991</v>
      </c>
      <c r="G80" s="41" t="s">
        <v>6</v>
      </c>
      <c r="H80" s="167">
        <f>H66</f>
        <v>3.1500000000000001E-4</v>
      </c>
      <c r="I80" s="130">
        <f>ROUND(F80*H80,2)</f>
        <v>-123.48</v>
      </c>
      <c r="N80" s="461" t="s">
        <v>89</v>
      </c>
      <c r="O80" s="461"/>
      <c r="P80" s="461"/>
      <c r="Q80" s="52" t="s">
        <v>4</v>
      </c>
      <c r="R80" s="168">
        <f>F80</f>
        <v>-391991</v>
      </c>
      <c r="S80" s="43" t="s">
        <v>6</v>
      </c>
      <c r="T80" s="169">
        <f>T66</f>
        <v>2.9100000000000003E-4</v>
      </c>
      <c r="U80" s="125">
        <f>ROUND(R80*T80,0)</f>
        <v>-114</v>
      </c>
    </row>
    <row r="81" spans="1:21" x14ac:dyDescent="0.25">
      <c r="A81" s="458" t="s">
        <v>90</v>
      </c>
      <c r="B81" s="458"/>
      <c r="C81" s="458"/>
      <c r="D81" s="91"/>
      <c r="E81" s="74" t="s">
        <v>4</v>
      </c>
      <c r="F81" s="174">
        <f>'0054'!F81</f>
        <v>698197</v>
      </c>
      <c r="G81" s="41" t="s">
        <v>6</v>
      </c>
      <c r="H81" s="167">
        <f>H66</f>
        <v>3.1500000000000001E-4</v>
      </c>
      <c r="I81" s="130">
        <f>ROUND(F81*H81,2)</f>
        <v>219.93</v>
      </c>
      <c r="N81" s="461" t="s">
        <v>90</v>
      </c>
      <c r="O81" s="461"/>
      <c r="P81" s="461"/>
      <c r="Q81" s="52" t="s">
        <v>4</v>
      </c>
      <c r="R81" s="171">
        <f>F81</f>
        <v>698197</v>
      </c>
      <c r="S81" s="43" t="s">
        <v>6</v>
      </c>
      <c r="T81" s="169">
        <f>T66</f>
        <v>2.9100000000000003E-4</v>
      </c>
      <c r="U81" s="125">
        <f>ROUND(R81*T81,0)</f>
        <v>203</v>
      </c>
    </row>
    <row r="82" spans="1:21" x14ac:dyDescent="0.25">
      <c r="B82" s="91"/>
      <c r="C82" s="91"/>
      <c r="D82" s="91"/>
      <c r="E82" s="74"/>
      <c r="F82" s="174"/>
      <c r="G82" s="41"/>
      <c r="H82" s="167"/>
      <c r="I82" s="130"/>
      <c r="N82" s="53"/>
      <c r="O82" s="53"/>
      <c r="P82" s="53"/>
      <c r="Q82" s="52"/>
      <c r="R82" s="175"/>
      <c r="S82" s="43"/>
      <c r="T82" s="169"/>
      <c r="U82" s="132"/>
    </row>
    <row r="83" spans="1:21" x14ac:dyDescent="0.25">
      <c r="A83" s="458" t="s">
        <v>112</v>
      </c>
      <c r="B83" s="458"/>
      <c r="C83" s="458"/>
      <c r="D83" s="458"/>
      <c r="E83" s="458"/>
      <c r="F83" s="458"/>
      <c r="G83" s="458"/>
      <c r="H83" s="458"/>
      <c r="I83" s="458"/>
      <c r="N83" s="461" t="s">
        <v>91</v>
      </c>
      <c r="O83" s="461"/>
      <c r="P83" s="461"/>
      <c r="Q83" s="461"/>
      <c r="R83" s="461"/>
      <c r="S83" s="461"/>
      <c r="T83" s="461"/>
      <c r="U83" s="461"/>
    </row>
    <row r="84" spans="1:21" x14ac:dyDescent="0.25">
      <c r="B84" s="91"/>
      <c r="C84" s="496" t="s">
        <v>77</v>
      </c>
      <c r="D84" s="496"/>
      <c r="E84" s="91"/>
      <c r="F84" s="153" t="s">
        <v>38</v>
      </c>
      <c r="G84" s="91"/>
      <c r="H84" s="91"/>
      <c r="I84" s="91"/>
      <c r="N84" s="53"/>
      <c r="O84" s="53"/>
      <c r="P84" s="53"/>
      <c r="Q84" s="53"/>
      <c r="R84" s="53"/>
      <c r="S84" s="53"/>
      <c r="T84" s="53"/>
      <c r="U84" s="53"/>
    </row>
    <row r="85" spans="1:21" x14ac:dyDescent="0.25">
      <c r="A85" s="4"/>
      <c r="B85" s="176"/>
      <c r="C85" s="481" t="s">
        <v>184</v>
      </c>
      <c r="D85" s="481"/>
      <c r="E85" s="177" t="s">
        <v>190</v>
      </c>
      <c r="F85" s="178" t="s">
        <v>189</v>
      </c>
      <c r="G85" s="179"/>
      <c r="H85" s="179"/>
      <c r="I85" s="179"/>
      <c r="N85" s="497" t="s">
        <v>49</v>
      </c>
      <c r="O85" s="497"/>
      <c r="P85" s="498" t="s">
        <v>157</v>
      </c>
      <c r="Q85" s="498"/>
      <c r="R85" s="499" t="s">
        <v>41</v>
      </c>
      <c r="S85" s="499"/>
      <c r="T85" s="499"/>
      <c r="U85" s="499"/>
    </row>
    <row r="86" spans="1:21" x14ac:dyDescent="0.25">
      <c r="A86" s="55"/>
      <c r="B86" s="67" t="s">
        <v>188</v>
      </c>
      <c r="C86" s="494">
        <f>H13+H14+H19+H22+H25</f>
        <v>0</v>
      </c>
      <c r="D86" s="494"/>
      <c r="E86" s="56">
        <f>H8</f>
        <v>1.0319</v>
      </c>
      <c r="F86" s="346">
        <f>'0054'!F86</f>
        <v>1313.27</v>
      </c>
      <c r="G86" s="200" t="s">
        <v>13</v>
      </c>
      <c r="H86" s="130">
        <f>ROUND(C86*E86*F86,2)</f>
        <v>0</v>
      </c>
      <c r="I86" s="134"/>
      <c r="N86" s="59" t="s">
        <v>22</v>
      </c>
      <c r="O86" s="60">
        <f>T13+T14+T19+T22+T25</f>
        <v>0</v>
      </c>
      <c r="P86" s="495">
        <f>T8</f>
        <v>1.0319</v>
      </c>
      <c r="Q86" s="495"/>
      <c r="R86" s="61">
        <f>F86</f>
        <v>1313.27</v>
      </c>
      <c r="S86" s="62" t="s">
        <v>13</v>
      </c>
      <c r="T86" s="171">
        <f>ROUND(O86*P86*R86,0)</f>
        <v>0</v>
      </c>
      <c r="U86" s="131"/>
    </row>
    <row r="87" spans="1:21" x14ac:dyDescent="0.25">
      <c r="A87" s="63"/>
      <c r="B87" s="63" t="s">
        <v>187</v>
      </c>
      <c r="C87" s="494">
        <f>H15+H16+H20+H23+H26</f>
        <v>9.01</v>
      </c>
      <c r="D87" s="494"/>
      <c r="E87" s="56">
        <f>H8</f>
        <v>1.0319</v>
      </c>
      <c r="F87" s="346">
        <f>'0054'!F87</f>
        <v>895.79</v>
      </c>
      <c r="G87" s="200" t="s">
        <v>13</v>
      </c>
      <c r="H87" s="130">
        <f>ROUND(C87*E87*F87,2)</f>
        <v>8328.5300000000007</v>
      </c>
      <c r="I87" s="64"/>
      <c r="N87" s="65" t="s">
        <v>14</v>
      </c>
      <c r="O87" s="60">
        <f>T15+T16+T20+T23+T26</f>
        <v>9.01</v>
      </c>
      <c r="P87" s="495">
        <f>T8</f>
        <v>1.0319</v>
      </c>
      <c r="Q87" s="495"/>
      <c r="R87" s="61">
        <f>F87</f>
        <v>895.79</v>
      </c>
      <c r="S87" s="62" t="s">
        <v>13</v>
      </c>
      <c r="T87" s="171">
        <f>ROUND(O87*P87*R87,0)</f>
        <v>8329</v>
      </c>
      <c r="U87" s="66"/>
    </row>
    <row r="88" spans="1:21" ht="16.5" thickBot="1" x14ac:dyDescent="0.3">
      <c r="A88" s="67"/>
      <c r="B88" s="67" t="s">
        <v>186</v>
      </c>
      <c r="C88" s="494">
        <f>H17+H18+H21+H24+H27+H28</f>
        <v>55.527199999999993</v>
      </c>
      <c r="D88" s="494"/>
      <c r="E88" s="56">
        <f>H8</f>
        <v>1.0319</v>
      </c>
      <c r="F88" s="346">
        <f>'0054'!F88</f>
        <v>897.95</v>
      </c>
      <c r="G88" s="200" t="s">
        <v>13</v>
      </c>
      <c r="H88" s="123">
        <f>ROUND(C88*E88*F88,2)</f>
        <v>51451.199999999997</v>
      </c>
      <c r="I88" s="64"/>
      <c r="N88" s="68" t="s">
        <v>15</v>
      </c>
      <c r="O88" s="69">
        <f>T17+T18+T21+T24+T27+T28</f>
        <v>50.54</v>
      </c>
      <c r="P88" s="495">
        <f>T8</f>
        <v>1.0319</v>
      </c>
      <c r="Q88" s="495"/>
      <c r="R88" s="61">
        <f>F88</f>
        <v>897.95</v>
      </c>
      <c r="S88" s="62" t="s">
        <v>13</v>
      </c>
      <c r="T88" s="171">
        <f>ROUND(O88*P88*R88,0)</f>
        <v>46830</v>
      </c>
      <c r="U88" s="66"/>
    </row>
    <row r="89" spans="1:21" ht="16.5" thickBot="1" x14ac:dyDescent="0.3">
      <c r="A89" s="70"/>
      <c r="B89" s="180" t="s">
        <v>185</v>
      </c>
      <c r="C89" s="487">
        <f>SUM(C86:C88)</f>
        <v>64.537199999999999</v>
      </c>
      <c r="D89" s="487"/>
      <c r="E89" s="181"/>
      <c r="F89" s="181"/>
      <c r="G89" s="181"/>
      <c r="H89" s="182" t="s">
        <v>183</v>
      </c>
      <c r="I89" s="130">
        <f>IF(A1=75,0,H88+H87+H86)</f>
        <v>59779.729999999996</v>
      </c>
      <c r="N89" s="73" t="s">
        <v>158</v>
      </c>
      <c r="O89" s="72">
        <f>SUM(O86:O88)</f>
        <v>59.55</v>
      </c>
      <c r="P89" s="488" t="s">
        <v>18</v>
      </c>
      <c r="Q89" s="489"/>
      <c r="R89" s="489"/>
      <c r="S89" s="489"/>
      <c r="T89" s="489"/>
      <c r="U89" s="125">
        <f>IF(N1=75,0,T88+T87+T86)</f>
        <v>55159</v>
      </c>
    </row>
    <row r="90" spans="1:21" ht="16.5" thickTop="1" x14ac:dyDescent="0.25">
      <c r="A90" s="490" t="s">
        <v>107</v>
      </c>
      <c r="B90" s="490"/>
      <c r="C90" s="490"/>
      <c r="D90" s="490"/>
      <c r="E90" s="490"/>
      <c r="F90" s="490"/>
      <c r="G90" s="490"/>
      <c r="H90" s="490"/>
      <c r="I90" s="490"/>
      <c r="N90" s="491" t="s">
        <v>107</v>
      </c>
      <c r="O90" s="491"/>
      <c r="P90" s="491"/>
      <c r="Q90" s="491"/>
      <c r="R90" s="491"/>
      <c r="S90" s="491"/>
      <c r="T90" s="491"/>
      <c r="U90" s="491"/>
    </row>
    <row r="91" spans="1:21" x14ac:dyDescent="0.25">
      <c r="A91" s="183"/>
      <c r="B91" s="183"/>
      <c r="C91" s="183"/>
      <c r="D91" s="183"/>
      <c r="E91" s="183"/>
      <c r="F91" s="183"/>
      <c r="G91" s="183"/>
      <c r="H91" s="183"/>
      <c r="I91" s="183"/>
      <c r="N91" s="184"/>
      <c r="O91" s="184"/>
      <c r="P91" s="184"/>
      <c r="Q91" s="184"/>
      <c r="R91" s="184"/>
      <c r="S91" s="184"/>
      <c r="T91" s="184"/>
      <c r="U91" s="184"/>
    </row>
    <row r="92" spans="1:21" x14ac:dyDescent="0.25">
      <c r="A92" s="4" t="s">
        <v>92</v>
      </c>
      <c r="C92" s="74"/>
      <c r="D92" s="91"/>
      <c r="E92" s="74" t="s">
        <v>46</v>
      </c>
      <c r="F92" s="492"/>
      <c r="G92" s="492"/>
      <c r="H92" s="492"/>
      <c r="I92" s="492"/>
      <c r="N92" s="461" t="s">
        <v>92</v>
      </c>
      <c r="O92" s="461"/>
      <c r="P92" s="461"/>
      <c r="Q92" s="493" t="s">
        <v>46</v>
      </c>
      <c r="R92" s="493"/>
      <c r="S92" s="493"/>
      <c r="T92" s="493"/>
      <c r="U92" s="132"/>
    </row>
    <row r="93" spans="1:21" x14ac:dyDescent="0.25">
      <c r="B93" s="91"/>
      <c r="C93" s="117" t="s">
        <v>162</v>
      </c>
      <c r="D93" s="117" t="s">
        <v>163</v>
      </c>
      <c r="E93" s="118" t="s">
        <v>191</v>
      </c>
      <c r="F93" s="74"/>
      <c r="G93" s="74"/>
      <c r="H93" s="74"/>
      <c r="I93" s="74"/>
      <c r="N93" s="53"/>
      <c r="O93" s="53"/>
      <c r="P93" s="53"/>
      <c r="Q93" s="185"/>
      <c r="R93" s="185"/>
      <c r="S93" s="185"/>
      <c r="T93" s="185"/>
      <c r="U93" s="132"/>
    </row>
    <row r="94" spans="1:21" x14ac:dyDescent="0.25">
      <c r="B94" s="91"/>
      <c r="C94" s="119" t="s">
        <v>2</v>
      </c>
      <c r="D94" s="119" t="s">
        <v>2</v>
      </c>
      <c r="E94" s="119" t="s">
        <v>2</v>
      </c>
      <c r="F94" s="74"/>
      <c r="G94" s="74"/>
      <c r="H94" s="74"/>
      <c r="I94" s="74"/>
      <c r="N94" s="53"/>
      <c r="O94" s="53"/>
      <c r="P94" s="53"/>
      <c r="Q94" s="185"/>
      <c r="R94" s="185"/>
      <c r="S94" s="185"/>
      <c r="T94" s="185"/>
      <c r="U94" s="132"/>
    </row>
    <row r="95" spans="1:21" x14ac:dyDescent="0.25">
      <c r="A95" s="465" t="s">
        <v>69</v>
      </c>
      <c r="B95" s="465"/>
      <c r="C95" s="206">
        <v>48</v>
      </c>
      <c r="D95" s="206">
        <v>46</v>
      </c>
      <c r="E95" s="159">
        <f>AVERAGE(C95:D95)</f>
        <v>47</v>
      </c>
      <c r="F95" s="186" t="s">
        <v>40</v>
      </c>
      <c r="G95" s="189">
        <f>'0054'!G95</f>
        <v>371</v>
      </c>
      <c r="I95" s="130">
        <f>ROUND(G95*E95,2)</f>
        <v>17437</v>
      </c>
      <c r="N95" s="486" t="s">
        <v>69</v>
      </c>
      <c r="O95" s="486"/>
      <c r="P95" s="485">
        <f>IF(H115=1,E95,0)</f>
        <v>47</v>
      </c>
      <c r="Q95" s="485"/>
      <c r="R95" s="485"/>
      <c r="S95" s="111" t="s">
        <v>40</v>
      </c>
      <c r="T95" s="76">
        <f>G95</f>
        <v>371</v>
      </c>
      <c r="U95" s="125">
        <f>ROUND(T95*P95,0)</f>
        <v>17437</v>
      </c>
    </row>
    <row r="96" spans="1:21" x14ac:dyDescent="0.25">
      <c r="A96" s="465" t="s">
        <v>87</v>
      </c>
      <c r="B96" s="465"/>
      <c r="C96" s="206">
        <v>0</v>
      </c>
      <c r="D96" s="206">
        <v>0</v>
      </c>
      <c r="E96" s="159">
        <f>AVERAGE(C96:D96)</f>
        <v>0</v>
      </c>
      <c r="F96" s="186" t="s">
        <v>40</v>
      </c>
      <c r="G96" s="189">
        <f>'0054'!G96</f>
        <v>1391</v>
      </c>
      <c r="I96" s="130">
        <f>ROUND(G96*E96,2)</f>
        <v>0</v>
      </c>
      <c r="N96" s="486" t="s">
        <v>87</v>
      </c>
      <c r="O96" s="486"/>
      <c r="P96" s="470"/>
      <c r="Q96" s="470"/>
      <c r="R96" s="470"/>
      <c r="S96" s="111" t="s">
        <v>40</v>
      </c>
      <c r="T96" s="76">
        <f>G96</f>
        <v>1391</v>
      </c>
      <c r="U96" s="125">
        <f>ROUND(T96*P96,0)</f>
        <v>0</v>
      </c>
    </row>
    <row r="97" spans="1:21" x14ac:dyDescent="0.25">
      <c r="A97" s="187"/>
      <c r="B97" s="187"/>
      <c r="C97" s="94"/>
      <c r="D97" s="94"/>
      <c r="E97" s="94"/>
      <c r="F97" s="94"/>
      <c r="G97" s="188"/>
      <c r="H97" s="189"/>
      <c r="I97" s="130"/>
      <c r="N97" s="190"/>
      <c r="O97" s="190"/>
      <c r="P97" s="191"/>
      <c r="Q97" s="191"/>
      <c r="R97" s="191"/>
      <c r="S97" s="111"/>
      <c r="T97" s="76"/>
      <c r="U97" s="132"/>
    </row>
    <row r="98" spans="1:21" x14ac:dyDescent="0.25">
      <c r="A98" s="187"/>
      <c r="B98" s="187"/>
      <c r="C98" s="94"/>
      <c r="D98" s="94"/>
      <c r="E98" s="94"/>
      <c r="F98" s="94"/>
      <c r="G98" s="188"/>
      <c r="H98" s="189"/>
      <c r="I98" s="130"/>
      <c r="N98" s="190"/>
      <c r="O98" s="190"/>
      <c r="P98" s="191"/>
      <c r="Q98" s="191"/>
      <c r="R98" s="191"/>
      <c r="S98" s="111"/>
      <c r="T98" s="76"/>
      <c r="U98" s="132"/>
    </row>
    <row r="99" spans="1:21" hidden="1" x14ac:dyDescent="0.25">
      <c r="A99" s="458" t="s">
        <v>131</v>
      </c>
      <c r="B99" s="458"/>
      <c r="C99" s="458"/>
      <c r="D99" s="91"/>
      <c r="E99" s="54" t="s">
        <v>132</v>
      </c>
      <c r="F99" s="496"/>
      <c r="G99" s="496"/>
      <c r="H99" s="496"/>
      <c r="I99" s="496"/>
      <c r="N99" s="461" t="s">
        <v>106</v>
      </c>
      <c r="O99" s="461"/>
      <c r="P99" s="461"/>
      <c r="Q99" s="461"/>
      <c r="R99" s="461"/>
      <c r="S99" s="461"/>
      <c r="T99" s="461"/>
      <c r="U99" s="461"/>
    </row>
    <row r="100" spans="1:21" hidden="1" x14ac:dyDescent="0.25">
      <c r="B100" s="91"/>
      <c r="C100" s="481" t="s">
        <v>108</v>
      </c>
      <c r="D100" s="481"/>
      <c r="E100" s="481"/>
      <c r="F100" s="54"/>
      <c r="G100" s="54"/>
      <c r="H100" s="200" t="s">
        <v>192</v>
      </c>
      <c r="I100" s="54"/>
      <c r="N100" s="53"/>
      <c r="O100" s="53"/>
      <c r="P100" s="53"/>
      <c r="Q100" s="53"/>
      <c r="R100" s="53"/>
      <c r="S100" s="53"/>
      <c r="T100" s="53"/>
      <c r="U100" s="53"/>
    </row>
    <row r="101" spans="1:21" hidden="1" x14ac:dyDescent="0.25">
      <c r="B101" s="91"/>
      <c r="C101" s="117" t="s">
        <v>162</v>
      </c>
      <c r="D101" s="117" t="s">
        <v>163</v>
      </c>
      <c r="E101" s="199" t="s">
        <v>8</v>
      </c>
      <c r="F101" s="577" t="s">
        <v>193</v>
      </c>
      <c r="G101" s="472"/>
      <c r="H101" s="41" t="s">
        <v>39</v>
      </c>
      <c r="I101" s="54"/>
      <c r="N101" s="53"/>
      <c r="O101" s="53"/>
      <c r="P101" s="53"/>
      <c r="Q101" s="53"/>
      <c r="R101" s="53"/>
      <c r="S101" s="53"/>
      <c r="T101" s="53"/>
      <c r="U101" s="53"/>
    </row>
    <row r="102" spans="1:21" hidden="1" x14ac:dyDescent="0.25">
      <c r="A102" s="481" t="s">
        <v>113</v>
      </c>
      <c r="B102" s="481"/>
      <c r="C102" s="119" t="s">
        <v>2</v>
      </c>
      <c r="D102" s="119" t="s">
        <v>2</v>
      </c>
      <c r="E102" s="77" t="s">
        <v>2</v>
      </c>
      <c r="F102" s="481" t="s">
        <v>38</v>
      </c>
      <c r="G102" s="481"/>
      <c r="H102" s="77" t="s">
        <v>38</v>
      </c>
      <c r="I102" s="77" t="s">
        <v>8</v>
      </c>
      <c r="N102" s="471" t="s">
        <v>70</v>
      </c>
      <c r="O102" s="471"/>
      <c r="P102" s="485" t="s">
        <v>108</v>
      </c>
      <c r="Q102" s="485"/>
      <c r="R102" s="471" t="s">
        <v>71</v>
      </c>
      <c r="S102" s="471"/>
      <c r="T102" s="78" t="s">
        <v>72</v>
      </c>
      <c r="U102" s="78" t="s">
        <v>8</v>
      </c>
    </row>
    <row r="103" spans="1:21" hidden="1" x14ac:dyDescent="0.25">
      <c r="A103" s="474" t="s">
        <v>73</v>
      </c>
      <c r="B103" s="474"/>
      <c r="C103" s="204">
        <v>0</v>
      </c>
      <c r="D103" s="204">
        <v>0</v>
      </c>
      <c r="E103" s="276">
        <f>IF(D$59=0,C103*2,C103+D103)</f>
        <v>0</v>
      </c>
      <c r="F103" s="475">
        <v>0</v>
      </c>
      <c r="G103" s="475"/>
      <c r="H103" s="349">
        <f>IF(C103=0,0,125)</f>
        <v>0</v>
      </c>
      <c r="I103" s="130">
        <f>ROUND((H103+F103)*E103,2)</f>
        <v>0</v>
      </c>
      <c r="N103" s="476" t="s">
        <v>73</v>
      </c>
      <c r="O103" s="476"/>
      <c r="P103" s="470">
        <f>IF(H$115=1,C103,0)</f>
        <v>0</v>
      </c>
      <c r="Q103" s="470"/>
      <c r="R103" s="477">
        <f>F103</f>
        <v>0</v>
      </c>
      <c r="S103" s="477"/>
      <c r="T103" s="80">
        <f>H103</f>
        <v>0</v>
      </c>
      <c r="U103" s="125">
        <f>ROUND((T103+R103)*P103,0)</f>
        <v>0</v>
      </c>
    </row>
    <row r="104" spans="1:21" hidden="1" x14ac:dyDescent="0.25">
      <c r="A104" s="450" t="s">
        <v>74</v>
      </c>
      <c r="B104" s="450"/>
      <c r="C104" s="206">
        <v>0</v>
      </c>
      <c r="D104" s="206">
        <v>0</v>
      </c>
      <c r="E104" s="159">
        <f>IF(D$59=0,C104*2,C104+D104)</f>
        <v>0</v>
      </c>
      <c r="F104" s="572">
        <f>ROUND(F103/2,2)</f>
        <v>0</v>
      </c>
      <c r="G104" s="572"/>
      <c r="H104" s="350">
        <f>IF(C104=0,0,62.5)</f>
        <v>0</v>
      </c>
      <c r="I104" s="130">
        <f>ROUND((H104+F104)*E104,2)</f>
        <v>0</v>
      </c>
      <c r="N104" s="476" t="s">
        <v>74</v>
      </c>
      <c r="O104" s="476"/>
      <c r="P104" s="470">
        <f>IF(H$115=1,C104,0)</f>
        <v>0</v>
      </c>
      <c r="Q104" s="470"/>
      <c r="R104" s="479">
        <f>ROUND(R103/2,2)</f>
        <v>0</v>
      </c>
      <c r="S104" s="479"/>
      <c r="T104" s="82">
        <f>H104</f>
        <v>0</v>
      </c>
      <c r="U104" s="125">
        <f>ROUND((T104+R104)*P104,0)</f>
        <v>0</v>
      </c>
    </row>
    <row r="105" spans="1:21" ht="16.5" hidden="1" thickBot="1" x14ac:dyDescent="0.3">
      <c r="A105" s="450" t="s">
        <v>75</v>
      </c>
      <c r="B105" s="450"/>
      <c r="C105" s="206">
        <v>0</v>
      </c>
      <c r="D105" s="206">
        <v>0</v>
      </c>
      <c r="E105" s="159">
        <f>IF(D$59=0,C105*2,C105+D105)</f>
        <v>0</v>
      </c>
      <c r="F105" s="468"/>
      <c r="G105" s="468"/>
      <c r="H105" s="351">
        <f>IF(H103&gt;0,436,0)</f>
        <v>0</v>
      </c>
      <c r="I105" s="130">
        <f>ROUND(H105*E105,2)</f>
        <v>0</v>
      </c>
      <c r="N105" s="469" t="s">
        <v>75</v>
      </c>
      <c r="O105" s="469"/>
      <c r="P105" s="470">
        <f>IF(H$115=1,C105,0)</f>
        <v>0</v>
      </c>
      <c r="Q105" s="470"/>
      <c r="R105" s="471"/>
      <c r="S105" s="471"/>
      <c r="T105" s="84">
        <f>H105</f>
        <v>0</v>
      </c>
      <c r="U105" s="132">
        <f>ROUND(T105*P105,0)</f>
        <v>0</v>
      </c>
    </row>
    <row r="106" spans="1:21" ht="16.5" hidden="1" thickBot="1" x14ac:dyDescent="0.3">
      <c r="A106" s="472" t="s">
        <v>8</v>
      </c>
      <c r="B106" s="472"/>
      <c r="C106" s="85"/>
      <c r="D106" s="85"/>
      <c r="E106" s="85"/>
      <c r="F106" s="85"/>
      <c r="G106" s="85"/>
      <c r="H106" s="85"/>
      <c r="I106" s="126">
        <f>SUM(I103:I105)</f>
        <v>0</v>
      </c>
      <c r="N106" s="473" t="s">
        <v>8</v>
      </c>
      <c r="O106" s="473"/>
      <c r="P106" s="86"/>
      <c r="Q106" s="86"/>
      <c r="R106" s="86"/>
      <c r="S106" s="86"/>
      <c r="T106" s="86"/>
      <c r="U106" s="87">
        <f>SUM(U103:U105)</f>
        <v>0</v>
      </c>
    </row>
    <row r="107" spans="1:21" hidden="1" x14ac:dyDescent="0.25">
      <c r="A107" s="41"/>
      <c r="B107" s="41"/>
      <c r="C107" s="85"/>
      <c r="D107" s="85"/>
      <c r="E107" s="85"/>
      <c r="F107" s="85"/>
      <c r="G107" s="85"/>
      <c r="H107" s="85"/>
      <c r="I107" s="130"/>
      <c r="N107" s="43"/>
      <c r="O107" s="43"/>
      <c r="P107" s="86"/>
      <c r="Q107" s="86"/>
      <c r="R107" s="86"/>
      <c r="S107" s="86"/>
      <c r="T107" s="86"/>
      <c r="U107" s="201"/>
    </row>
    <row r="108" spans="1:21" x14ac:dyDescent="0.25">
      <c r="A108" s="458" t="s">
        <v>93</v>
      </c>
      <c r="B108" s="458"/>
      <c r="C108" s="458"/>
      <c r="D108" s="91"/>
      <c r="E108" s="89" t="s">
        <v>42</v>
      </c>
      <c r="F108" s="463"/>
      <c r="G108" s="463"/>
      <c r="H108" s="463"/>
      <c r="I108" s="159">
        <v>0</v>
      </c>
      <c r="N108" s="461" t="s">
        <v>93</v>
      </c>
      <c r="O108" s="461"/>
      <c r="P108" s="461"/>
      <c r="Q108" s="462" t="s">
        <v>42</v>
      </c>
      <c r="R108" s="462"/>
      <c r="S108" s="462"/>
      <c r="T108" s="462"/>
      <c r="U108" s="125">
        <f>IF('3391'!$H$115=1,'3391'!U109,0)</f>
        <v>0</v>
      </c>
    </row>
    <row r="109" spans="1:21" x14ac:dyDescent="0.25">
      <c r="A109" s="458" t="s">
        <v>94</v>
      </c>
      <c r="B109" s="458"/>
      <c r="C109" s="458"/>
      <c r="D109" s="91"/>
      <c r="E109" s="467"/>
      <c r="F109" s="467"/>
      <c r="G109" s="467"/>
      <c r="H109" s="467"/>
      <c r="I109" s="159">
        <v>0</v>
      </c>
      <c r="N109" s="461" t="s">
        <v>94</v>
      </c>
      <c r="O109" s="461"/>
      <c r="P109" s="461"/>
      <c r="Q109" s="462" t="s">
        <v>47</v>
      </c>
      <c r="R109" s="462"/>
      <c r="S109" s="462"/>
      <c r="T109" s="462"/>
      <c r="U109" s="125">
        <f>IF('3391'!$H$115=1,'3391'!U110,0)</f>
        <v>0</v>
      </c>
    </row>
    <row r="110" spans="1:21" x14ac:dyDescent="0.25">
      <c r="A110" s="90" t="s">
        <v>122</v>
      </c>
      <c r="B110" s="91"/>
      <c r="C110" s="91"/>
      <c r="D110" s="91"/>
      <c r="E110" s="192"/>
      <c r="F110" s="192"/>
      <c r="G110" s="192"/>
      <c r="H110" s="192"/>
      <c r="I110" s="219"/>
      <c r="N110" s="461" t="s">
        <v>95</v>
      </c>
      <c r="O110" s="461"/>
      <c r="P110" s="461"/>
      <c r="Q110" s="462" t="s">
        <v>48</v>
      </c>
      <c r="R110" s="462"/>
      <c r="S110" s="462"/>
      <c r="T110" s="462"/>
      <c r="U110" s="125">
        <f>IF('3391'!$H$115=1,'3391'!U113,0)</f>
        <v>0</v>
      </c>
    </row>
    <row r="111" spans="1:21" ht="16.5" thickBot="1" x14ac:dyDescent="0.3">
      <c r="A111" s="458" t="s">
        <v>95</v>
      </c>
      <c r="B111" s="458"/>
      <c r="C111" s="458"/>
      <c r="D111" s="91"/>
      <c r="E111" s="89" t="s">
        <v>47</v>
      </c>
      <c r="F111" s="463"/>
      <c r="G111" s="463"/>
      <c r="H111" s="463"/>
      <c r="I111" s="220">
        <v>0</v>
      </c>
      <c r="N111" s="464" t="s">
        <v>43</v>
      </c>
      <c r="O111" s="464"/>
      <c r="P111" s="464"/>
      <c r="Q111" s="464"/>
      <c r="R111" s="464"/>
      <c r="S111" s="464"/>
      <c r="T111" s="464"/>
      <c r="U111" s="193">
        <f>SUM(U109,U108,U106,U95,U89,U75,U74,U73,U72,U71,U70,U68,U59,U45,U77,U78,U79,U80,U81,U110)</f>
        <v>380725</v>
      </c>
    </row>
    <row r="112" spans="1:21" ht="16.5" thickTop="1" x14ac:dyDescent="0.25">
      <c r="B112" s="91"/>
      <c r="C112" s="91"/>
      <c r="D112" s="91"/>
      <c r="E112" s="89"/>
      <c r="F112" s="89"/>
      <c r="G112" s="89"/>
      <c r="H112" s="89"/>
      <c r="I112" s="159"/>
      <c r="N112" s="59"/>
      <c r="O112" s="59"/>
      <c r="P112" s="59"/>
      <c r="Q112" s="59"/>
      <c r="R112" s="59"/>
      <c r="S112" s="59"/>
      <c r="T112" s="59"/>
      <c r="U112" s="201"/>
    </row>
    <row r="113" spans="1:21" x14ac:dyDescent="0.25">
      <c r="A113" s="465" t="s">
        <v>8</v>
      </c>
      <c r="B113" s="465"/>
      <c r="C113" s="465"/>
      <c r="D113" s="465"/>
      <c r="E113" s="465"/>
      <c r="F113" s="465"/>
      <c r="G113" s="465"/>
      <c r="H113" s="465"/>
      <c r="I113" s="130">
        <f>SUM(I111,I109,I108,I106,I96,I95,I89,I81,I80,I79,I78,I77,I75,I74,I73,I72,I71,I70,I68,I59,I45)</f>
        <v>677647.67999999993</v>
      </c>
      <c r="N113" s="466"/>
      <c r="O113" s="466"/>
      <c r="P113" s="466"/>
      <c r="Q113" s="466"/>
      <c r="R113" s="466"/>
      <c r="S113" s="466"/>
      <c r="T113" s="466"/>
      <c r="U113" s="466"/>
    </row>
    <row r="114" spans="1:21" x14ac:dyDescent="0.25">
      <c r="A114" s="458" t="s">
        <v>121</v>
      </c>
      <c r="B114" s="458"/>
      <c r="C114" s="458"/>
      <c r="D114" s="458"/>
      <c r="E114" s="458"/>
      <c r="F114" s="458"/>
      <c r="G114" s="458"/>
      <c r="H114" s="91" t="s">
        <v>48</v>
      </c>
      <c r="I114" s="195"/>
      <c r="N114" s="459" t="s">
        <v>7</v>
      </c>
      <c r="O114" s="459"/>
      <c r="P114" s="459"/>
      <c r="Q114" s="459"/>
      <c r="R114" s="459"/>
      <c r="S114" s="459"/>
      <c r="T114" s="459"/>
      <c r="U114" s="459"/>
    </row>
    <row r="115" spans="1:21" x14ac:dyDescent="0.25">
      <c r="A115" s="458" t="s">
        <v>116</v>
      </c>
      <c r="B115" s="458"/>
      <c r="C115" s="458"/>
      <c r="D115" s="458"/>
      <c r="E115" s="458"/>
      <c r="F115" s="458"/>
      <c r="G115" s="458"/>
      <c r="H115" s="92">
        <f>IF(E29=0,"",IF((E14+E16+SUM(E18:E24))/E29&gt;0.75,1,""))</f>
        <v>1</v>
      </c>
      <c r="I115" s="159">
        <f>U111</f>
        <v>380725</v>
      </c>
      <c r="N115" s="93" t="s">
        <v>144</v>
      </c>
      <c r="O115" s="93"/>
      <c r="P115" s="93"/>
      <c r="Q115" s="93"/>
      <c r="R115" s="93"/>
      <c r="S115" s="93"/>
      <c r="T115" s="93"/>
      <c r="U115" s="93"/>
    </row>
    <row r="116" spans="1:21" x14ac:dyDescent="0.25">
      <c r="B116" s="91"/>
      <c r="C116" s="91"/>
      <c r="D116" s="91"/>
      <c r="E116" s="91"/>
      <c r="F116" s="91"/>
      <c r="G116" s="91"/>
      <c r="H116" s="94"/>
      <c r="I116" s="130"/>
      <c r="N116" s="95" t="s">
        <v>145</v>
      </c>
      <c r="O116" s="93"/>
      <c r="P116" s="93"/>
      <c r="Q116" s="93"/>
      <c r="R116" s="93"/>
      <c r="S116" s="93"/>
      <c r="T116" s="93"/>
      <c r="U116" s="93"/>
    </row>
    <row r="117" spans="1:21" x14ac:dyDescent="0.25">
      <c r="A117" s="4" t="s">
        <v>138</v>
      </c>
      <c r="B117" s="91"/>
      <c r="C117" s="91"/>
      <c r="D117" s="91"/>
      <c r="E117" s="91"/>
      <c r="F117" s="91"/>
      <c r="G117" s="91"/>
      <c r="H117" s="202">
        <f>IF(H115=1,I115,I113)</f>
        <v>380725</v>
      </c>
      <c r="I117" s="123">
        <f>IF(E29=0,0,IF(E29&gt;250,-(((250/E29)*H117)*IF(J117="H",0.02,0.05)),IF(J117="H",-0.02*H117,-0.05*H117)))</f>
        <v>-19036.25</v>
      </c>
      <c r="N117" s="97"/>
      <c r="O117" s="97"/>
      <c r="P117" s="97"/>
      <c r="Q117" s="97"/>
      <c r="R117" s="97"/>
      <c r="S117" s="97"/>
      <c r="T117" s="97"/>
      <c r="U117" s="97"/>
    </row>
    <row r="118" spans="1:21" x14ac:dyDescent="0.25">
      <c r="B118" s="91"/>
      <c r="C118" s="91"/>
      <c r="D118" s="91"/>
      <c r="E118" s="91"/>
      <c r="F118" s="91"/>
      <c r="G118" s="91"/>
      <c r="H118" s="94"/>
      <c r="I118" s="130"/>
      <c r="N118" s="97"/>
      <c r="O118" s="97"/>
      <c r="P118" s="97"/>
      <c r="Q118" s="97"/>
      <c r="R118" s="97"/>
      <c r="S118" s="97"/>
      <c r="T118" s="97"/>
      <c r="U118" s="97"/>
    </row>
    <row r="119" spans="1:21" x14ac:dyDescent="0.25">
      <c r="A119" s="4" t="s">
        <v>139</v>
      </c>
      <c r="B119" s="91"/>
      <c r="C119" s="91"/>
      <c r="D119" s="91"/>
      <c r="E119" s="91"/>
      <c r="F119" s="91"/>
      <c r="G119" s="91"/>
      <c r="H119" s="94"/>
      <c r="I119" s="130">
        <f>I113+I117</f>
        <v>658611.42999999993</v>
      </c>
      <c r="N119" s="97"/>
      <c r="O119" s="97"/>
      <c r="P119" s="97"/>
      <c r="Q119" s="97"/>
      <c r="R119" s="97"/>
      <c r="S119" s="97"/>
      <c r="T119" s="97"/>
      <c r="U119" s="97"/>
    </row>
    <row r="120" spans="1:21" x14ac:dyDescent="0.25">
      <c r="B120" s="91"/>
      <c r="C120" s="91"/>
      <c r="D120" s="91"/>
      <c r="E120" s="91"/>
      <c r="F120" s="91"/>
      <c r="G120" s="91"/>
      <c r="H120" s="94"/>
      <c r="I120" s="130"/>
      <c r="N120" s="97"/>
      <c r="O120" s="97"/>
      <c r="P120" s="97"/>
      <c r="Q120" s="97"/>
      <c r="R120" s="97"/>
      <c r="S120" s="97"/>
      <c r="T120" s="97"/>
      <c r="U120" s="97"/>
    </row>
    <row r="121" spans="1:21" x14ac:dyDescent="0.25">
      <c r="A121" s="106" t="s">
        <v>140</v>
      </c>
      <c r="B121" s="91"/>
      <c r="C121" s="203">
        <f>'0054'!C121</f>
        <v>2</v>
      </c>
      <c r="D121" s="91"/>
      <c r="E121" s="4" t="s">
        <v>141</v>
      </c>
      <c r="F121" s="91"/>
      <c r="G121" s="91"/>
      <c r="H121" s="94"/>
      <c r="I121" s="130">
        <f>ROUND(I119/12*C121,2)</f>
        <v>109768.57</v>
      </c>
      <c r="N121" s="97"/>
      <c r="O121" s="97"/>
      <c r="P121" s="97"/>
      <c r="Q121" s="97"/>
      <c r="R121" s="97"/>
      <c r="S121" s="97"/>
      <c r="T121" s="97"/>
      <c r="U121" s="97"/>
    </row>
    <row r="122" spans="1:21" x14ac:dyDescent="0.25">
      <c r="B122" s="91"/>
      <c r="C122" s="91"/>
      <c r="D122" s="91"/>
      <c r="E122" s="91"/>
      <c r="F122" s="91"/>
      <c r="G122" s="91"/>
      <c r="H122" s="94"/>
      <c r="I122" s="130"/>
      <c r="N122" s="97"/>
      <c r="O122" s="97"/>
      <c r="P122" s="97"/>
      <c r="Q122" s="97"/>
      <c r="R122" s="97"/>
      <c r="S122" s="97"/>
      <c r="T122" s="97"/>
      <c r="U122" s="97"/>
    </row>
    <row r="123" spans="1:21" x14ac:dyDescent="0.25">
      <c r="A123" s="4" t="s">
        <v>142</v>
      </c>
      <c r="B123" s="91"/>
      <c r="C123" s="91"/>
      <c r="D123" s="91"/>
      <c r="E123" s="91"/>
      <c r="F123" s="91"/>
      <c r="G123" s="91"/>
      <c r="H123" s="94"/>
      <c r="I123" s="123">
        <v>-54884.29</v>
      </c>
      <c r="N123" s="97"/>
      <c r="O123" s="97"/>
      <c r="P123" s="97"/>
      <c r="Q123" s="97"/>
      <c r="R123" s="97"/>
      <c r="S123" s="97"/>
      <c r="T123" s="97"/>
      <c r="U123" s="97"/>
    </row>
    <row r="124" spans="1:21" x14ac:dyDescent="0.25">
      <c r="B124" s="91"/>
      <c r="C124" s="91"/>
      <c r="D124" s="91"/>
      <c r="E124" s="91"/>
      <c r="F124" s="91"/>
      <c r="G124" s="91"/>
      <c r="H124" s="94"/>
      <c r="I124" s="130"/>
      <c r="N124" s="97"/>
      <c r="O124" s="97"/>
      <c r="P124" s="97"/>
      <c r="Q124" s="97"/>
      <c r="R124" s="97"/>
      <c r="S124" s="97"/>
      <c r="T124" s="97"/>
      <c r="U124" s="97"/>
    </row>
    <row r="125" spans="1:21" ht="16.5" thickBot="1" x14ac:dyDescent="0.3">
      <c r="A125" s="4" t="s">
        <v>143</v>
      </c>
      <c r="B125" s="91"/>
      <c r="C125" s="91"/>
      <c r="D125" s="91"/>
      <c r="E125" s="91"/>
      <c r="F125" s="91"/>
      <c r="G125" s="91"/>
      <c r="H125" s="94"/>
      <c r="I125" s="222">
        <f>I121+I123</f>
        <v>54884.280000000006</v>
      </c>
      <c r="N125" s="97"/>
      <c r="O125" s="97"/>
      <c r="P125" s="97"/>
      <c r="Q125" s="97"/>
      <c r="R125" s="97"/>
      <c r="S125" s="97"/>
      <c r="T125" s="97"/>
      <c r="U125" s="97"/>
    </row>
    <row r="126" spans="1:21" ht="16.5" thickTop="1" x14ac:dyDescent="0.25">
      <c r="B126" s="91"/>
      <c r="C126" s="91"/>
      <c r="D126" s="91"/>
      <c r="E126" s="91"/>
      <c r="F126" s="91"/>
      <c r="G126" s="91"/>
      <c r="H126" s="94"/>
      <c r="I126" s="130"/>
      <c r="N126" s="97"/>
      <c r="O126" s="97"/>
      <c r="P126" s="97"/>
      <c r="Q126" s="97"/>
      <c r="R126" s="97"/>
      <c r="S126" s="97"/>
      <c r="T126" s="97"/>
      <c r="U126" s="97"/>
    </row>
    <row r="127" spans="1:21" ht="16.5" thickBot="1" x14ac:dyDescent="0.3">
      <c r="A127" s="4" t="s">
        <v>159</v>
      </c>
      <c r="B127" s="91"/>
      <c r="C127" s="91"/>
      <c r="D127" s="91"/>
      <c r="E127" s="91"/>
      <c r="F127" s="91"/>
      <c r="G127" s="91"/>
      <c r="H127" s="94"/>
      <c r="I127" s="194">
        <f>IF(J117="H",(H117*0.02)+I117,(H117*0.05)+I117)</f>
        <v>0</v>
      </c>
      <c r="N127" s="97"/>
      <c r="O127" s="97"/>
      <c r="P127" s="97"/>
      <c r="Q127" s="97"/>
      <c r="R127" s="97"/>
      <c r="S127" s="97"/>
      <c r="T127" s="97"/>
      <c r="U127" s="97"/>
    </row>
    <row r="128" spans="1:21" ht="16.5" thickTop="1" x14ac:dyDescent="0.25">
      <c r="B128" s="91"/>
      <c r="C128" s="91"/>
      <c r="D128" s="91"/>
      <c r="E128" s="91"/>
      <c r="F128" s="91"/>
      <c r="G128" s="91"/>
      <c r="H128" s="94"/>
      <c r="I128" s="195"/>
      <c r="N128" s="97"/>
      <c r="O128" s="97"/>
      <c r="P128" s="97"/>
      <c r="Q128" s="97"/>
      <c r="R128" s="97"/>
      <c r="S128" s="97"/>
      <c r="T128" s="97"/>
      <c r="U128" s="97"/>
    </row>
    <row r="129" spans="1:21" x14ac:dyDescent="0.25">
      <c r="B129" s="91"/>
      <c r="C129" s="91"/>
      <c r="D129" s="91"/>
      <c r="E129" s="91"/>
      <c r="F129" s="91"/>
      <c r="G129" s="91"/>
      <c r="H129" s="94"/>
      <c r="I129" s="195"/>
      <c r="N129" s="97"/>
      <c r="O129" s="97"/>
      <c r="P129" s="97"/>
      <c r="Q129" s="97"/>
      <c r="R129" s="97"/>
      <c r="S129" s="97"/>
      <c r="T129" s="97"/>
      <c r="U129" s="97"/>
    </row>
    <row r="130" spans="1:21" x14ac:dyDescent="0.25">
      <c r="B130" s="91"/>
      <c r="C130" s="91"/>
      <c r="D130" s="91"/>
      <c r="E130" s="91"/>
      <c r="F130" s="91"/>
      <c r="G130" s="91"/>
      <c r="H130" s="94"/>
      <c r="I130" s="195"/>
      <c r="N130" s="97"/>
      <c r="O130" s="97"/>
      <c r="P130" s="97"/>
      <c r="Q130" s="97"/>
      <c r="R130" s="97"/>
      <c r="S130" s="97"/>
      <c r="T130" s="97"/>
      <c r="U130" s="97"/>
    </row>
    <row r="131" spans="1:21" x14ac:dyDescent="0.25">
      <c r="A131" s="455" t="s">
        <v>7</v>
      </c>
      <c r="B131" s="455"/>
      <c r="C131" s="455"/>
      <c r="D131" s="455"/>
      <c r="E131" s="455"/>
      <c r="F131" s="455"/>
      <c r="G131" s="455"/>
      <c r="H131" s="455"/>
      <c r="I131" s="455"/>
      <c r="J131" s="196"/>
      <c r="N131" s="455"/>
      <c r="O131" s="455"/>
      <c r="P131" s="455"/>
      <c r="Q131" s="455"/>
      <c r="R131" s="455"/>
      <c r="S131" s="455"/>
      <c r="T131" s="455"/>
      <c r="U131" s="455"/>
    </row>
    <row r="132" spans="1:21" s="101" customFormat="1" ht="28.5" customHeight="1" x14ac:dyDescent="0.2">
      <c r="A132" s="460" t="s">
        <v>114</v>
      </c>
      <c r="B132" s="460"/>
      <c r="C132" s="460"/>
      <c r="D132" s="460"/>
      <c r="E132" s="460"/>
      <c r="F132" s="460"/>
      <c r="G132" s="460"/>
      <c r="H132" s="460"/>
      <c r="I132" s="460"/>
      <c r="J132" s="102"/>
      <c r="N132" s="103"/>
      <c r="O132" s="104"/>
      <c r="P132" s="104"/>
      <c r="Q132" s="104"/>
      <c r="R132" s="104"/>
      <c r="S132" s="104"/>
      <c r="T132" s="104"/>
      <c r="U132" s="104"/>
    </row>
    <row r="133" spans="1:21" s="101" customFormat="1" ht="15.75" customHeight="1" x14ac:dyDescent="0.2">
      <c r="A133" s="455" t="s">
        <v>64</v>
      </c>
      <c r="B133" s="455"/>
      <c r="C133" s="455"/>
      <c r="D133" s="455"/>
      <c r="E133" s="455"/>
      <c r="F133" s="455"/>
      <c r="G133" s="455"/>
      <c r="H133" s="455"/>
      <c r="I133" s="455"/>
      <c r="N133" s="103"/>
    </row>
    <row r="134" spans="1:21" s="101" customFormat="1" ht="15.75" customHeight="1" x14ac:dyDescent="0.2">
      <c r="A134" s="455" t="s">
        <v>65</v>
      </c>
      <c r="B134" s="455"/>
      <c r="C134" s="455"/>
      <c r="D134" s="455"/>
      <c r="E134" s="455"/>
      <c r="F134" s="455"/>
      <c r="G134" s="455"/>
      <c r="H134" s="455"/>
      <c r="I134" s="455"/>
      <c r="N134" s="103"/>
    </row>
    <row r="135" spans="1:21" s="101" customFormat="1" ht="28.5" customHeight="1" x14ac:dyDescent="0.2">
      <c r="A135" s="454" t="s">
        <v>115</v>
      </c>
      <c r="B135" s="454"/>
      <c r="C135" s="454"/>
      <c r="D135" s="454"/>
      <c r="E135" s="454"/>
      <c r="F135" s="454"/>
      <c r="G135" s="454"/>
      <c r="H135" s="454"/>
      <c r="I135" s="454"/>
      <c r="N135" s="103"/>
    </row>
    <row r="136" spans="1:21" s="101" customFormat="1" ht="28.5" customHeight="1" x14ac:dyDescent="0.2">
      <c r="A136" s="454" t="s">
        <v>123</v>
      </c>
      <c r="B136" s="454"/>
      <c r="C136" s="454"/>
      <c r="D136" s="454"/>
      <c r="E136" s="454"/>
      <c r="F136" s="454"/>
      <c r="G136" s="454"/>
      <c r="H136" s="454"/>
      <c r="I136" s="454"/>
      <c r="N136" s="103"/>
    </row>
    <row r="137" spans="1:21" s="101" customFormat="1" ht="28.5" customHeight="1" x14ac:dyDescent="0.2">
      <c r="A137" s="454" t="s">
        <v>111</v>
      </c>
      <c r="B137" s="454"/>
      <c r="C137" s="454"/>
      <c r="D137" s="454"/>
      <c r="E137" s="454"/>
      <c r="F137" s="454"/>
      <c r="G137" s="454"/>
      <c r="H137" s="454"/>
      <c r="I137" s="454"/>
      <c r="N137" s="103"/>
    </row>
    <row r="138" spans="1:21" s="101" customFormat="1" ht="28.5" customHeight="1" x14ac:dyDescent="0.2">
      <c r="A138" s="454" t="s">
        <v>120</v>
      </c>
      <c r="B138" s="454"/>
      <c r="C138" s="454"/>
      <c r="D138" s="454"/>
      <c r="E138" s="454"/>
      <c r="F138" s="454"/>
      <c r="G138" s="454"/>
      <c r="H138" s="454"/>
      <c r="I138" s="454"/>
      <c r="N138" s="103"/>
    </row>
    <row r="139" spans="1:21" s="101" customFormat="1" ht="41.25" customHeight="1" x14ac:dyDescent="0.2">
      <c r="A139" s="454" t="s">
        <v>133</v>
      </c>
      <c r="B139" s="454"/>
      <c r="C139" s="454"/>
      <c r="D139" s="454"/>
      <c r="E139" s="454"/>
      <c r="F139" s="454"/>
      <c r="G139" s="454"/>
      <c r="H139" s="454"/>
      <c r="I139" s="454"/>
      <c r="N139" s="103"/>
    </row>
    <row r="140" spans="1:21" s="101" customFormat="1" ht="15.75" customHeight="1" x14ac:dyDescent="0.2">
      <c r="A140" s="455" t="s">
        <v>117</v>
      </c>
      <c r="B140" s="455"/>
      <c r="C140" s="455"/>
      <c r="D140" s="455"/>
      <c r="E140" s="455"/>
      <c r="F140" s="455"/>
      <c r="G140" s="455"/>
      <c r="H140" s="455"/>
      <c r="I140" s="455"/>
      <c r="N140" s="103"/>
    </row>
    <row r="141" spans="1:21" s="101" customFormat="1" ht="28.5" customHeight="1" x14ac:dyDescent="0.2">
      <c r="A141" s="456" t="s">
        <v>118</v>
      </c>
      <c r="B141" s="456"/>
      <c r="C141" s="456"/>
      <c r="D141" s="456"/>
      <c r="E141" s="456"/>
      <c r="F141" s="456"/>
      <c r="G141" s="456"/>
      <c r="H141" s="456"/>
      <c r="I141" s="456"/>
      <c r="N141" s="103"/>
    </row>
    <row r="142" spans="1:21" s="101" customFormat="1" ht="26.25" customHeight="1" x14ac:dyDescent="0.2">
      <c r="A142" s="457" t="s">
        <v>109</v>
      </c>
      <c r="B142" s="456"/>
      <c r="C142" s="456"/>
      <c r="D142" s="456"/>
      <c r="E142" s="456"/>
      <c r="F142" s="456"/>
      <c r="G142" s="456"/>
      <c r="H142" s="456"/>
      <c r="I142" s="456"/>
      <c r="N142" s="103"/>
    </row>
    <row r="143" spans="1:21" s="101" customFormat="1" ht="54" customHeight="1" x14ac:dyDescent="0.2">
      <c r="A143" s="452" t="s">
        <v>125</v>
      </c>
      <c r="B143" s="452"/>
      <c r="C143" s="452"/>
      <c r="D143" s="452"/>
      <c r="E143" s="452"/>
      <c r="F143" s="452"/>
      <c r="G143" s="452"/>
      <c r="H143" s="452"/>
      <c r="I143" s="452"/>
      <c r="N143" s="103"/>
    </row>
    <row r="144" spans="1:21" ht="57" customHeight="1" x14ac:dyDescent="0.25">
      <c r="A144" s="452" t="s">
        <v>124</v>
      </c>
      <c r="B144" s="452"/>
      <c r="C144" s="452"/>
      <c r="D144" s="452"/>
      <c r="E144" s="452"/>
      <c r="F144" s="452"/>
      <c r="G144" s="452"/>
      <c r="H144" s="452"/>
      <c r="I144" s="452"/>
      <c r="N144" s="98"/>
    </row>
    <row r="145" spans="1:14" s="101" customFormat="1" ht="26.25" customHeight="1" x14ac:dyDescent="0.2">
      <c r="A145" s="451" t="s">
        <v>110</v>
      </c>
      <c r="B145" s="451"/>
      <c r="C145" s="451"/>
      <c r="D145" s="451"/>
      <c r="E145" s="451"/>
      <c r="F145" s="451"/>
      <c r="G145" s="451"/>
      <c r="H145" s="451"/>
      <c r="I145" s="451"/>
      <c r="N145" s="103"/>
    </row>
    <row r="146" spans="1:14" s="101" customFormat="1" ht="28.5" customHeight="1" x14ac:dyDescent="0.2">
      <c r="A146" s="452" t="s">
        <v>36</v>
      </c>
      <c r="B146" s="452"/>
      <c r="C146" s="452"/>
      <c r="D146" s="452"/>
      <c r="E146" s="452"/>
      <c r="F146" s="452"/>
      <c r="G146" s="452"/>
      <c r="H146" s="452"/>
      <c r="I146" s="452"/>
      <c r="N146" s="103"/>
    </row>
    <row r="147" spans="1:14" s="101" customFormat="1" ht="15.75" customHeight="1" x14ac:dyDescent="0.2">
      <c r="A147" s="453" t="s">
        <v>12</v>
      </c>
      <c r="B147" s="453"/>
      <c r="C147" s="453"/>
      <c r="D147" s="453"/>
      <c r="E147" s="453"/>
      <c r="F147" s="453"/>
      <c r="G147" s="453"/>
      <c r="H147" s="453"/>
      <c r="I147" s="453"/>
      <c r="N147" s="103"/>
    </row>
    <row r="148" spans="1:14" x14ac:dyDescent="0.25">
      <c r="A148" s="453"/>
      <c r="B148" s="453"/>
      <c r="C148" s="453"/>
      <c r="D148" s="453"/>
      <c r="E148" s="453"/>
      <c r="F148" s="453"/>
      <c r="G148" s="453"/>
      <c r="H148" s="453"/>
      <c r="I148" s="453"/>
      <c r="N148" s="98"/>
    </row>
    <row r="149" spans="1:14" x14ac:dyDescent="0.25">
      <c r="A149" s="98"/>
      <c r="N149" s="98"/>
    </row>
    <row r="150" spans="1:14" x14ac:dyDescent="0.25">
      <c r="A150" s="98"/>
      <c r="N150" s="98"/>
    </row>
    <row r="151" spans="1:14" x14ac:dyDescent="0.25">
      <c r="A151" s="98"/>
      <c r="N151" s="98"/>
    </row>
    <row r="152" spans="1:14" x14ac:dyDescent="0.25">
      <c r="A152" s="98"/>
      <c r="B152" s="197"/>
      <c r="C152" s="197"/>
      <c r="D152" s="197"/>
      <c r="E152" s="197"/>
      <c r="F152" s="197"/>
      <c r="G152" s="197"/>
      <c r="H152" s="197"/>
      <c r="I152" s="197"/>
      <c r="N152" s="98"/>
    </row>
    <row r="153" spans="1:14" x14ac:dyDescent="0.25">
      <c r="A153" s="98"/>
      <c r="N153" s="98"/>
    </row>
    <row r="154" spans="1:14" x14ac:dyDescent="0.25">
      <c r="A154" s="98"/>
      <c r="N154" s="98"/>
    </row>
    <row r="155" spans="1:14" x14ac:dyDescent="0.25">
      <c r="A155" s="98"/>
      <c r="N155" s="98"/>
    </row>
    <row r="156" spans="1:14" x14ac:dyDescent="0.25">
      <c r="A156" s="98"/>
      <c r="N156" s="98"/>
    </row>
    <row r="157" spans="1:14" x14ac:dyDescent="0.25">
      <c r="A157" s="98"/>
      <c r="N157" s="98"/>
    </row>
    <row r="158" spans="1:14" x14ac:dyDescent="0.25">
      <c r="A158" s="98"/>
      <c r="N158" s="98"/>
    </row>
    <row r="159" spans="1:14" x14ac:dyDescent="0.25">
      <c r="A159" s="98"/>
      <c r="N159" s="98"/>
    </row>
    <row r="160" spans="1:14" x14ac:dyDescent="0.25">
      <c r="A160" s="98"/>
      <c r="N160" s="98"/>
    </row>
    <row r="161" spans="1:14" x14ac:dyDescent="0.25">
      <c r="A161" s="98"/>
      <c r="N161" s="98"/>
    </row>
    <row r="162" spans="1:14" x14ac:dyDescent="0.25">
      <c r="A162" s="98"/>
      <c r="N162" s="98"/>
    </row>
    <row r="163" spans="1:14" x14ac:dyDescent="0.25">
      <c r="A163" s="98"/>
      <c r="N163" s="98"/>
    </row>
    <row r="164" spans="1:14" x14ac:dyDescent="0.25">
      <c r="A164" s="98"/>
      <c r="N164" s="98"/>
    </row>
    <row r="165" spans="1:14" x14ac:dyDescent="0.25">
      <c r="A165" s="98"/>
      <c r="N165" s="98"/>
    </row>
    <row r="166" spans="1:14" x14ac:dyDescent="0.25">
      <c r="A166" s="98"/>
      <c r="N166" s="98"/>
    </row>
    <row r="167" spans="1:14" x14ac:dyDescent="0.25">
      <c r="A167" s="98"/>
      <c r="N167" s="98"/>
    </row>
    <row r="168" spans="1:14" x14ac:dyDescent="0.25">
      <c r="A168" s="98"/>
      <c r="N168" s="98"/>
    </row>
    <row r="169" spans="1:14" x14ac:dyDescent="0.25">
      <c r="A169" s="98"/>
      <c r="N169" s="98"/>
    </row>
    <row r="170" spans="1:14" x14ac:dyDescent="0.25">
      <c r="A170" s="98"/>
      <c r="N170" s="98"/>
    </row>
    <row r="171" spans="1:14" x14ac:dyDescent="0.25">
      <c r="A171" s="98"/>
      <c r="N171" s="98"/>
    </row>
    <row r="172" spans="1:14" x14ac:dyDescent="0.25">
      <c r="A172" s="98"/>
      <c r="N172" s="98"/>
    </row>
    <row r="173" spans="1:14" x14ac:dyDescent="0.25">
      <c r="A173" s="98"/>
      <c r="N173" s="98"/>
    </row>
    <row r="174" spans="1:14" x14ac:dyDescent="0.25">
      <c r="A174" s="98"/>
      <c r="N174" s="98"/>
    </row>
    <row r="175" spans="1:14" x14ac:dyDescent="0.25">
      <c r="A175" s="98"/>
      <c r="N175" s="98"/>
    </row>
    <row r="176" spans="1:14" x14ac:dyDescent="0.25">
      <c r="A176" s="98"/>
      <c r="N176" s="98"/>
    </row>
    <row r="177" spans="1:14" x14ac:dyDescent="0.25">
      <c r="A177" s="98"/>
      <c r="N177" s="98"/>
    </row>
    <row r="178" spans="1:14" x14ac:dyDescent="0.25">
      <c r="A178" s="98"/>
      <c r="N178" s="98"/>
    </row>
    <row r="179" spans="1:14" x14ac:dyDescent="0.25">
      <c r="A179" s="98"/>
      <c r="N179" s="98"/>
    </row>
    <row r="180" spans="1:14" x14ac:dyDescent="0.25">
      <c r="A180" s="98"/>
      <c r="N180" s="98"/>
    </row>
    <row r="181" spans="1:14" x14ac:dyDescent="0.25">
      <c r="A181" s="98"/>
      <c r="N181" s="98"/>
    </row>
    <row r="182" spans="1:14" x14ac:dyDescent="0.25">
      <c r="A182" s="98"/>
      <c r="N182" s="98"/>
    </row>
    <row r="183" spans="1:14" x14ac:dyDescent="0.25">
      <c r="A183" s="98"/>
      <c r="N183" s="98"/>
    </row>
    <row r="184" spans="1:14" x14ac:dyDescent="0.25">
      <c r="A184" s="98"/>
      <c r="N184" s="98"/>
    </row>
    <row r="185" spans="1:14" x14ac:dyDescent="0.25">
      <c r="A185" s="98"/>
      <c r="N185" s="98"/>
    </row>
    <row r="186" spans="1:14" x14ac:dyDescent="0.25">
      <c r="A186" s="98"/>
      <c r="N186" s="98"/>
    </row>
    <row r="187" spans="1:14" x14ac:dyDescent="0.25">
      <c r="A187" s="98"/>
      <c r="N187" s="98"/>
    </row>
    <row r="188" spans="1:14" x14ac:dyDescent="0.25">
      <c r="A188" s="98"/>
      <c r="N188" s="98"/>
    </row>
    <row r="189" spans="1:14" x14ac:dyDescent="0.25">
      <c r="A189" s="98"/>
    </row>
    <row r="190" spans="1:14" x14ac:dyDescent="0.25">
      <c r="A190" s="98"/>
    </row>
    <row r="191" spans="1:14" x14ac:dyDescent="0.25">
      <c r="A191" s="98"/>
    </row>
    <row r="192" spans="1:14" x14ac:dyDescent="0.25">
      <c r="A192" s="98"/>
    </row>
    <row r="193" spans="1:1" x14ac:dyDescent="0.25">
      <c r="A193" s="98"/>
    </row>
    <row r="194" spans="1:1" x14ac:dyDescent="0.25">
      <c r="A194" s="98"/>
    </row>
    <row r="195" spans="1:1" x14ac:dyDescent="0.25">
      <c r="A195" s="98"/>
    </row>
    <row r="196" spans="1:1" x14ac:dyDescent="0.25">
      <c r="A196" s="98"/>
    </row>
    <row r="197" spans="1:1" x14ac:dyDescent="0.25">
      <c r="A197" s="98"/>
    </row>
    <row r="198" spans="1:1" x14ac:dyDescent="0.25">
      <c r="A198" s="98"/>
    </row>
    <row r="199" spans="1:1" x14ac:dyDescent="0.25">
      <c r="A199" s="98"/>
    </row>
    <row r="200" spans="1:1" x14ac:dyDescent="0.25">
      <c r="A200" s="98"/>
    </row>
    <row r="201" spans="1:1" x14ac:dyDescent="0.25">
      <c r="A201" s="98"/>
    </row>
    <row r="202" spans="1:1" x14ac:dyDescent="0.25">
      <c r="A202" s="98"/>
    </row>
    <row r="203" spans="1:1" x14ac:dyDescent="0.25">
      <c r="A203" s="98"/>
    </row>
    <row r="204" spans="1:1" x14ac:dyDescent="0.25">
      <c r="A204" s="98"/>
    </row>
    <row r="205" spans="1:1" x14ac:dyDescent="0.25">
      <c r="A205" s="98"/>
    </row>
    <row r="206" spans="1:1" x14ac:dyDescent="0.25">
      <c r="A206" s="98"/>
    </row>
    <row r="207" spans="1:1" x14ac:dyDescent="0.25">
      <c r="A207" s="98"/>
    </row>
    <row r="208" spans="1:1" x14ac:dyDescent="0.25">
      <c r="A208" s="98"/>
    </row>
  </sheetData>
  <sheetProtection password="CDD2" sheet="1" objects="1" scenarios="1"/>
  <mergeCells count="290">
    <mergeCell ref="B1:I1"/>
    <mergeCell ref="O1:U1"/>
    <mergeCell ref="N2:U2"/>
    <mergeCell ref="N3:U3"/>
    <mergeCell ref="A4:B4"/>
    <mergeCell ref="C4:E4"/>
    <mergeCell ref="N4:O4"/>
    <mergeCell ref="P4:Q4"/>
    <mergeCell ref="A7:I7"/>
    <mergeCell ref="N7:U7"/>
    <mergeCell ref="N8:O8"/>
    <mergeCell ref="P8:Q8"/>
    <mergeCell ref="R8:S8"/>
    <mergeCell ref="T8:U8"/>
    <mergeCell ref="F10:G10"/>
    <mergeCell ref="R10:S10"/>
    <mergeCell ref="A11:B11"/>
    <mergeCell ref="F11:G11"/>
    <mergeCell ref="N11:O11"/>
    <mergeCell ref="P11:Q11"/>
    <mergeCell ref="R11:S11"/>
    <mergeCell ref="A12:B12"/>
    <mergeCell ref="F12:G12"/>
    <mergeCell ref="N12:O12"/>
    <mergeCell ref="P12:Q12"/>
    <mergeCell ref="R12:S12"/>
    <mergeCell ref="A13:B13"/>
    <mergeCell ref="F13:G13"/>
    <mergeCell ref="N13:O13"/>
    <mergeCell ref="P13:Q13"/>
    <mergeCell ref="R13:S13"/>
    <mergeCell ref="A14:B14"/>
    <mergeCell ref="F14:G14"/>
    <mergeCell ref="N14:O14"/>
    <mergeCell ref="P14:Q14"/>
    <mergeCell ref="R14:S14"/>
    <mergeCell ref="A15:B15"/>
    <mergeCell ref="F15:G15"/>
    <mergeCell ref="N15:O15"/>
    <mergeCell ref="P15:Q15"/>
    <mergeCell ref="R15:S15"/>
    <mergeCell ref="A16:B16"/>
    <mergeCell ref="F16:G16"/>
    <mergeCell ref="N16:O16"/>
    <mergeCell ref="P16:Q16"/>
    <mergeCell ref="R16:S16"/>
    <mergeCell ref="A17:B17"/>
    <mergeCell ref="F17:G17"/>
    <mergeCell ref="N17:O17"/>
    <mergeCell ref="P17:Q17"/>
    <mergeCell ref="R17:S17"/>
    <mergeCell ref="A18:B18"/>
    <mergeCell ref="F18:G18"/>
    <mergeCell ref="N18:O18"/>
    <mergeCell ref="P18:Q18"/>
    <mergeCell ref="R18:S18"/>
    <mergeCell ref="A19:B19"/>
    <mergeCell ref="F19:G19"/>
    <mergeCell ref="N19:O19"/>
    <mergeCell ref="P19:Q19"/>
    <mergeCell ref="R19:S19"/>
    <mergeCell ref="A20:B20"/>
    <mergeCell ref="F20:G20"/>
    <mergeCell ref="N20:O20"/>
    <mergeCell ref="P20:Q20"/>
    <mergeCell ref="R20:S20"/>
    <mergeCell ref="A21:B21"/>
    <mergeCell ref="F21:G21"/>
    <mergeCell ref="N21:O21"/>
    <mergeCell ref="P21:Q21"/>
    <mergeCell ref="R21:S21"/>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N34:T34"/>
    <mergeCell ref="A36:B36"/>
    <mergeCell ref="N36:O36"/>
    <mergeCell ref="P36:T36"/>
    <mergeCell ref="A37:B37"/>
    <mergeCell ref="N37:O37"/>
    <mergeCell ref="P37:T37"/>
    <mergeCell ref="F33:H36"/>
    <mergeCell ref="A38:B38"/>
    <mergeCell ref="N38:O38"/>
    <mergeCell ref="P38:T38"/>
    <mergeCell ref="A39:B39"/>
    <mergeCell ref="N39:O39"/>
    <mergeCell ref="P39:T39"/>
    <mergeCell ref="A40:B40"/>
    <mergeCell ref="N40:O40"/>
    <mergeCell ref="P40:T40"/>
    <mergeCell ref="A41:B41"/>
    <mergeCell ref="N41:O41"/>
    <mergeCell ref="P41:T41"/>
    <mergeCell ref="A42:B42"/>
    <mergeCell ref="N42:O42"/>
    <mergeCell ref="P42:T42"/>
    <mergeCell ref="N43:Q43"/>
    <mergeCell ref="S43:T43"/>
    <mergeCell ref="N45:Q45"/>
    <mergeCell ref="S45:T45"/>
    <mergeCell ref="N49:O49"/>
    <mergeCell ref="P49:Q49"/>
    <mergeCell ref="A50:B58"/>
    <mergeCell ref="N50:O58"/>
    <mergeCell ref="P50:Q50"/>
    <mergeCell ref="P51:Q51"/>
    <mergeCell ref="P52:Q52"/>
    <mergeCell ref="P53:Q53"/>
    <mergeCell ref="P54:Q54"/>
    <mergeCell ref="P55:Q55"/>
    <mergeCell ref="P56:Q56"/>
    <mergeCell ref="P57:Q57"/>
    <mergeCell ref="P58:Q58"/>
    <mergeCell ref="A59:B59"/>
    <mergeCell ref="F59:H59"/>
    <mergeCell ref="N59:O59"/>
    <mergeCell ref="P59:Q59"/>
    <mergeCell ref="R59:T59"/>
    <mergeCell ref="A60:I60"/>
    <mergeCell ref="N60:U60"/>
    <mergeCell ref="A61:I61"/>
    <mergeCell ref="N61:U61"/>
    <mergeCell ref="A62:B62"/>
    <mergeCell ref="D62:G62"/>
    <mergeCell ref="N62:O62"/>
    <mergeCell ref="Q62:S62"/>
    <mergeCell ref="T62:U62"/>
    <mergeCell ref="N63:S63"/>
    <mergeCell ref="T63:U63"/>
    <mergeCell ref="A64:I64"/>
    <mergeCell ref="N64:U64"/>
    <mergeCell ref="A65:B65"/>
    <mergeCell ref="D65:G65"/>
    <mergeCell ref="N65:O65"/>
    <mergeCell ref="Q65:S65"/>
    <mergeCell ref="T65:U65"/>
    <mergeCell ref="N66:S66"/>
    <mergeCell ref="T66:U66"/>
    <mergeCell ref="A68:C68"/>
    <mergeCell ref="N68:P68"/>
    <mergeCell ref="A69:C69"/>
    <mergeCell ref="N69:P69"/>
    <mergeCell ref="A70:C70"/>
    <mergeCell ref="A71:C71"/>
    <mergeCell ref="N71:P71"/>
    <mergeCell ref="A72:C72"/>
    <mergeCell ref="N72:P72"/>
    <mergeCell ref="A73:C73"/>
    <mergeCell ref="N73:P73"/>
    <mergeCell ref="F74:H74"/>
    <mergeCell ref="N74:T74"/>
    <mergeCell ref="N75:T75"/>
    <mergeCell ref="A77:C77"/>
    <mergeCell ref="N77:P77"/>
    <mergeCell ref="A78:C78"/>
    <mergeCell ref="N78:P78"/>
    <mergeCell ref="A79:C79"/>
    <mergeCell ref="N79:P79"/>
    <mergeCell ref="A80:C80"/>
    <mergeCell ref="N80:P80"/>
    <mergeCell ref="A81:C81"/>
    <mergeCell ref="N81:P81"/>
    <mergeCell ref="A83:I83"/>
    <mergeCell ref="N83:U83"/>
    <mergeCell ref="C84:D84"/>
    <mergeCell ref="C85:D85"/>
    <mergeCell ref="N85:O85"/>
    <mergeCell ref="P85:Q85"/>
    <mergeCell ref="R85:U85"/>
    <mergeCell ref="C86:D86"/>
    <mergeCell ref="P86:Q86"/>
    <mergeCell ref="C87:D87"/>
    <mergeCell ref="P87:Q87"/>
    <mergeCell ref="C88:D88"/>
    <mergeCell ref="P88:Q88"/>
    <mergeCell ref="C89:D89"/>
    <mergeCell ref="P89:T89"/>
    <mergeCell ref="A90:I90"/>
    <mergeCell ref="N90:U90"/>
    <mergeCell ref="F92:I92"/>
    <mergeCell ref="N92:P92"/>
    <mergeCell ref="Q92:T92"/>
    <mergeCell ref="A95:B95"/>
    <mergeCell ref="N95:O95"/>
    <mergeCell ref="P95:R95"/>
    <mergeCell ref="A96:B96"/>
    <mergeCell ref="N96:O96"/>
    <mergeCell ref="P96:R96"/>
    <mergeCell ref="A99:C99"/>
    <mergeCell ref="F99:I99"/>
    <mergeCell ref="N99:U99"/>
    <mergeCell ref="C100:E100"/>
    <mergeCell ref="F101:G101"/>
    <mergeCell ref="A102:B102"/>
    <mergeCell ref="F102:G102"/>
    <mergeCell ref="N102:O102"/>
    <mergeCell ref="P102:Q102"/>
    <mergeCell ref="R102:S102"/>
    <mergeCell ref="A103:B103"/>
    <mergeCell ref="F103:G103"/>
    <mergeCell ref="N103:O103"/>
    <mergeCell ref="P103:Q103"/>
    <mergeCell ref="R103:S103"/>
    <mergeCell ref="A104:B104"/>
    <mergeCell ref="F104:G104"/>
    <mergeCell ref="N104:O104"/>
    <mergeCell ref="P104:Q104"/>
    <mergeCell ref="R104:S104"/>
    <mergeCell ref="A105:B105"/>
    <mergeCell ref="F105:G105"/>
    <mergeCell ref="N105:O105"/>
    <mergeCell ref="P105:Q105"/>
    <mergeCell ref="R105:S105"/>
    <mergeCell ref="A106:B106"/>
    <mergeCell ref="N106:O106"/>
    <mergeCell ref="A108:C108"/>
    <mergeCell ref="F108:H108"/>
    <mergeCell ref="N108:P108"/>
    <mergeCell ref="Q108:T108"/>
    <mergeCell ref="A109:C109"/>
    <mergeCell ref="E109:H109"/>
    <mergeCell ref="N109:P109"/>
    <mergeCell ref="Q109:T109"/>
    <mergeCell ref="N110:P110"/>
    <mergeCell ref="Q110:T110"/>
    <mergeCell ref="A111:C111"/>
    <mergeCell ref="F111:H111"/>
    <mergeCell ref="N111:T111"/>
    <mergeCell ref="A113:H113"/>
    <mergeCell ref="N113:U113"/>
    <mergeCell ref="A114:G114"/>
    <mergeCell ref="N114:U114"/>
    <mergeCell ref="A115:G115"/>
    <mergeCell ref="A131:I131"/>
    <mergeCell ref="N131:U131"/>
    <mergeCell ref="A132:I132"/>
    <mergeCell ref="A133:I133"/>
    <mergeCell ref="A134:I134"/>
    <mergeCell ref="A135:I135"/>
    <mergeCell ref="A136:I136"/>
    <mergeCell ref="A137:I137"/>
    <mergeCell ref="A138:I138"/>
    <mergeCell ref="A145:I145"/>
    <mergeCell ref="A146:I146"/>
    <mergeCell ref="A147:I147"/>
    <mergeCell ref="A148:I148"/>
    <mergeCell ref="A139:I139"/>
    <mergeCell ref="A140:I140"/>
    <mergeCell ref="A141:I141"/>
    <mergeCell ref="A142:I142"/>
    <mergeCell ref="A143:I143"/>
    <mergeCell ref="A144:I144"/>
  </mergeCells>
  <pageMargins left="0.1" right="0.1" top="0.5" bottom="0.5" header="0" footer="0.1"/>
  <pageSetup scale="70" fitToHeight="3" orientation="portrait" r:id="rId1"/>
  <headerFooter alignWithMargins="0">
    <oddFooter>&amp;R&amp;P of &amp;N</oddFooter>
  </headerFooter>
  <rowBreaks count="1" manualBreakCount="1">
    <brk id="129" max="16383" man="1"/>
  </rowBreaks>
  <colBreaks count="1" manualBreakCount="1">
    <brk id="9"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dimension ref="A1:U208"/>
  <sheetViews>
    <sheetView showGridLines="0" zoomScale="90" zoomScaleNormal="90" workbookViewId="0">
      <pane ySplit="1" topLeftCell="A97" activePane="bottomLeft" state="frozen"/>
      <selection activeCell="A111" sqref="A111:C111"/>
      <selection pane="bottomLeft" activeCell="A111" sqref="A111:C111"/>
    </sheetView>
  </sheetViews>
  <sheetFormatPr defaultRowHeight="15.75" x14ac:dyDescent="0.25"/>
  <cols>
    <col min="1" max="1" width="10.28515625" style="91" customWidth="1"/>
    <col min="2" max="2" width="30.28515625" style="4" bestFit="1" customWidth="1"/>
    <col min="3" max="4" width="10.7109375" style="4" customWidth="1"/>
    <col min="5" max="5" width="11.7109375" style="4" customWidth="1"/>
    <col min="6" max="6" width="14" style="4" customWidth="1"/>
    <col min="7" max="7" width="7.42578125" style="4" customWidth="1"/>
    <col min="8" max="8" width="14.5703125" style="4" customWidth="1"/>
    <col min="9" max="9" width="23.7109375" style="4" bestFit="1" customWidth="1"/>
    <col min="10" max="10" width="11" style="4" bestFit="1" customWidth="1"/>
    <col min="11" max="12" width="10.28515625" style="4" bestFit="1" customWidth="1"/>
    <col min="13" max="13" width="9.140625" style="4"/>
    <col min="14" max="14" width="10.28515625" style="91" customWidth="1"/>
    <col min="15" max="15" width="34.28515625" style="4" customWidth="1"/>
    <col min="16" max="16" width="16.42578125" style="4" customWidth="1"/>
    <col min="17" max="17" width="6.7109375" style="4" customWidth="1"/>
    <col min="18" max="18" width="14.5703125" style="4" customWidth="1"/>
    <col min="19" max="19" width="8" style="4" customWidth="1"/>
    <col min="20" max="20" width="15.42578125" style="4" customWidth="1"/>
    <col min="21" max="21" width="21.42578125" style="4" customWidth="1"/>
    <col min="22" max="16384" width="9.140625" style="4"/>
  </cols>
  <sheetData>
    <row r="1" spans="1:21" ht="16.5" thickBot="1" x14ac:dyDescent="0.3">
      <c r="A1" s="107">
        <v>50</v>
      </c>
      <c r="B1" s="554" t="s">
        <v>17</v>
      </c>
      <c r="C1" s="555"/>
      <c r="D1" s="555"/>
      <c r="E1" s="556"/>
      <c r="F1" s="556"/>
      <c r="G1" s="556"/>
      <c r="H1" s="556"/>
      <c r="I1" s="556"/>
      <c r="J1" s="325"/>
      <c r="K1" s="325"/>
      <c r="L1" s="325"/>
      <c r="N1" s="107">
        <f>A1</f>
        <v>50</v>
      </c>
      <c r="O1" s="557" t="s">
        <v>17</v>
      </c>
      <c r="P1" s="558"/>
      <c r="Q1" s="559"/>
      <c r="R1" s="559"/>
      <c r="S1" s="559"/>
      <c r="T1" s="559"/>
      <c r="U1" s="559"/>
    </row>
    <row r="2" spans="1:21" ht="21" x14ac:dyDescent="0.35">
      <c r="A2" s="1" t="s">
        <v>215</v>
      </c>
      <c r="B2" s="2"/>
      <c r="C2" s="2"/>
      <c r="D2" s="2"/>
      <c r="E2" s="2"/>
      <c r="F2" s="2"/>
      <c r="G2" s="2"/>
      <c r="H2" s="2"/>
      <c r="I2" s="2"/>
      <c r="N2" s="560" t="s">
        <v>23</v>
      </c>
      <c r="O2" s="560"/>
      <c r="P2" s="560"/>
      <c r="Q2" s="560"/>
      <c r="R2" s="560"/>
      <c r="S2" s="560"/>
      <c r="T2" s="560"/>
      <c r="U2" s="560"/>
    </row>
    <row r="3" spans="1:21" x14ac:dyDescent="0.25">
      <c r="A3" s="106" t="str">
        <f>'0054'!A3</f>
        <v>Based on the 2015-16 FEFP 2nd Calculation</v>
      </c>
      <c r="N3" s="561" t="str">
        <f>A3</f>
        <v>Based on the 2015-16 FEFP 2nd Calculation</v>
      </c>
      <c r="O3" s="561"/>
      <c r="P3" s="561"/>
      <c r="Q3" s="561"/>
      <c r="R3" s="561"/>
      <c r="S3" s="561"/>
      <c r="T3" s="561"/>
      <c r="U3" s="561"/>
    </row>
    <row r="4" spans="1:21" x14ac:dyDescent="0.25">
      <c r="A4" s="562" t="s">
        <v>0</v>
      </c>
      <c r="B4" s="562"/>
      <c r="C4" s="563" t="s">
        <v>9</v>
      </c>
      <c r="D4" s="563"/>
      <c r="E4" s="563"/>
      <c r="F4" s="5"/>
      <c r="G4" s="5"/>
      <c r="H4" s="5"/>
      <c r="I4" s="5"/>
      <c r="N4" s="549" t="s">
        <v>0</v>
      </c>
      <c r="O4" s="549"/>
      <c r="P4" s="564" t="str">
        <f>C4</f>
        <v>Palm Beach</v>
      </c>
      <c r="Q4" s="564"/>
      <c r="R4" s="6"/>
      <c r="S4" s="6"/>
      <c r="T4" s="6"/>
      <c r="U4" s="6"/>
    </row>
    <row r="5" spans="1:21" ht="12" customHeight="1" thickBot="1" x14ac:dyDescent="0.3">
      <c r="A5" s="371"/>
      <c r="B5" s="371"/>
      <c r="C5" s="353"/>
      <c r="D5" s="353"/>
      <c r="E5" s="353"/>
      <c r="F5" s="354"/>
      <c r="G5" s="354"/>
      <c r="H5" s="354"/>
      <c r="I5" s="354"/>
      <c r="N5" s="111"/>
      <c r="O5" s="111"/>
      <c r="P5" s="7"/>
      <c r="Q5" s="7"/>
      <c r="R5" s="6"/>
      <c r="S5" s="6"/>
      <c r="T5" s="6"/>
      <c r="U5" s="6"/>
    </row>
    <row r="6" spans="1:21" ht="12" customHeight="1" x14ac:dyDescent="0.25">
      <c r="A6" s="368"/>
      <c r="B6" s="368"/>
      <c r="C6" s="365"/>
      <c r="D6" s="365"/>
      <c r="E6" s="365"/>
      <c r="F6" s="5"/>
      <c r="G6" s="5"/>
      <c r="H6" s="5"/>
      <c r="I6" s="5"/>
      <c r="N6" s="366"/>
      <c r="O6" s="366"/>
      <c r="P6" s="367"/>
      <c r="Q6" s="367"/>
      <c r="R6" s="6"/>
      <c r="S6" s="6"/>
      <c r="T6" s="6"/>
      <c r="U6" s="6"/>
    </row>
    <row r="7" spans="1:21" x14ac:dyDescent="0.25">
      <c r="A7" s="548" t="s">
        <v>102</v>
      </c>
      <c r="B7" s="548"/>
      <c r="C7" s="548"/>
      <c r="D7" s="548"/>
      <c r="E7" s="548"/>
      <c r="F7" s="548"/>
      <c r="G7" s="548"/>
      <c r="H7" s="548"/>
      <c r="I7" s="548"/>
      <c r="N7" s="549" t="s">
        <v>102</v>
      </c>
      <c r="O7" s="549"/>
      <c r="P7" s="549"/>
      <c r="Q7" s="549"/>
      <c r="R7" s="549"/>
      <c r="S7" s="549"/>
      <c r="T7" s="549"/>
      <c r="U7" s="549"/>
    </row>
    <row r="8" spans="1:21" x14ac:dyDescent="0.25">
      <c r="A8" s="112"/>
      <c r="B8" s="113" t="s">
        <v>161</v>
      </c>
      <c r="C8" s="321">
        <f>'0054'!C8</f>
        <v>4154.45</v>
      </c>
      <c r="D8" s="115"/>
      <c r="E8" s="116"/>
      <c r="F8" s="112"/>
      <c r="G8" s="113" t="s">
        <v>160</v>
      </c>
      <c r="H8" s="324">
        <f>'0054'!H8</f>
        <v>1.0319</v>
      </c>
      <c r="I8" s="99"/>
      <c r="N8" s="550" t="s">
        <v>10</v>
      </c>
      <c r="O8" s="550"/>
      <c r="P8" s="551">
        <v>4154.45</v>
      </c>
      <c r="Q8" s="551"/>
      <c r="R8" s="552" t="s">
        <v>11</v>
      </c>
      <c r="S8" s="552"/>
      <c r="T8" s="553">
        <f>H8</f>
        <v>1.0319</v>
      </c>
      <c r="U8" s="553"/>
    </row>
    <row r="9" spans="1:21" x14ac:dyDescent="0.25">
      <c r="A9" s="8"/>
      <c r="B9" s="8"/>
      <c r="C9" s="9"/>
      <c r="D9" s="9"/>
      <c r="E9" s="9"/>
      <c r="F9" s="10"/>
      <c r="G9" s="10"/>
      <c r="H9" s="11"/>
      <c r="I9" s="12" t="s">
        <v>78</v>
      </c>
      <c r="N9" s="13"/>
      <c r="O9" s="13"/>
      <c r="P9" s="14"/>
      <c r="Q9" s="14"/>
      <c r="R9" s="15"/>
      <c r="S9" s="15"/>
      <c r="T9" s="16"/>
      <c r="U9" s="17" t="s">
        <v>78</v>
      </c>
    </row>
    <row r="10" spans="1:21" x14ac:dyDescent="0.25">
      <c r="A10" s="8"/>
      <c r="B10" s="8"/>
      <c r="C10" s="117" t="s">
        <v>162</v>
      </c>
      <c r="D10" s="117" t="s">
        <v>163</v>
      </c>
      <c r="E10" s="118" t="s">
        <v>8</v>
      </c>
      <c r="F10" s="543" t="s">
        <v>1</v>
      </c>
      <c r="G10" s="543"/>
      <c r="H10" s="11" t="s">
        <v>77</v>
      </c>
      <c r="I10" s="12" t="s">
        <v>37</v>
      </c>
      <c r="N10" s="13"/>
      <c r="O10" s="13"/>
      <c r="P10" s="14"/>
      <c r="Q10" s="14"/>
      <c r="R10" s="544" t="s">
        <v>1</v>
      </c>
      <c r="S10" s="544"/>
      <c r="T10" s="16" t="s">
        <v>77</v>
      </c>
      <c r="U10" s="17" t="s">
        <v>37</v>
      </c>
    </row>
    <row r="11" spans="1:21" x14ac:dyDescent="0.25">
      <c r="A11" s="524" t="s">
        <v>1</v>
      </c>
      <c r="B11" s="524"/>
      <c r="C11" s="119" t="s">
        <v>2</v>
      </c>
      <c r="D11" s="119" t="s">
        <v>2</v>
      </c>
      <c r="E11" s="119" t="s">
        <v>2</v>
      </c>
      <c r="F11" s="545" t="s">
        <v>80</v>
      </c>
      <c r="G11" s="545"/>
      <c r="H11" s="18" t="s">
        <v>76</v>
      </c>
      <c r="I11" s="19" t="s">
        <v>79</v>
      </c>
      <c r="N11" s="525" t="s">
        <v>1</v>
      </c>
      <c r="O11" s="525"/>
      <c r="P11" s="546" t="s">
        <v>24</v>
      </c>
      <c r="Q11" s="546"/>
      <c r="R11" s="547" t="s">
        <v>80</v>
      </c>
      <c r="S11" s="547"/>
      <c r="T11" s="20" t="s">
        <v>76</v>
      </c>
      <c r="U11" s="21" t="s">
        <v>79</v>
      </c>
    </row>
    <row r="12" spans="1:21" x14ac:dyDescent="0.25">
      <c r="A12" s="536" t="s">
        <v>50</v>
      </c>
      <c r="B12" s="536"/>
      <c r="C12" s="120"/>
      <c r="D12" s="120"/>
      <c r="E12" s="121" t="s">
        <v>51</v>
      </c>
      <c r="F12" s="537" t="s">
        <v>52</v>
      </c>
      <c r="G12" s="537"/>
      <c r="H12" s="22" t="s">
        <v>53</v>
      </c>
      <c r="I12" s="23" t="s">
        <v>54</v>
      </c>
      <c r="N12" s="538" t="s">
        <v>50</v>
      </c>
      <c r="O12" s="538"/>
      <c r="P12" s="539" t="s">
        <v>51</v>
      </c>
      <c r="Q12" s="539"/>
      <c r="R12" s="540" t="s">
        <v>52</v>
      </c>
      <c r="S12" s="540"/>
      <c r="T12" s="24" t="s">
        <v>53</v>
      </c>
      <c r="U12" s="25" t="s">
        <v>54</v>
      </c>
    </row>
    <row r="13" spans="1:21" x14ac:dyDescent="0.25">
      <c r="A13" s="527" t="s">
        <v>29</v>
      </c>
      <c r="B13" s="527"/>
      <c r="C13" s="204">
        <v>22.55</v>
      </c>
      <c r="D13" s="204">
        <v>25.15</v>
      </c>
      <c r="E13" s="276">
        <f>IF(D$29=0,C13*2,C13+D13)</f>
        <v>47.7</v>
      </c>
      <c r="F13" s="541">
        <f>'0054'!F13:G13</f>
        <v>1.115</v>
      </c>
      <c r="G13" s="541"/>
      <c r="H13" s="208">
        <f>ROUND(E13*F13,4)</f>
        <v>53.185499999999998</v>
      </c>
      <c r="I13" s="150">
        <f t="shared" ref="I13:I28" si="0">ROUND(ROUND(H13*$C$8,4)*($H$8),2)</f>
        <v>228005.01</v>
      </c>
      <c r="N13" s="528" t="s">
        <v>29</v>
      </c>
      <c r="O13" s="528"/>
      <c r="P13" s="530">
        <f t="shared" ref="P13:P28" si="1">IF($H$115=1,E13,0)</f>
        <v>0</v>
      </c>
      <c r="Q13" s="530"/>
      <c r="R13" s="542">
        <v>1</v>
      </c>
      <c r="S13" s="542"/>
      <c r="T13" s="124">
        <f>ROUND(P13*R13,4)</f>
        <v>0</v>
      </c>
      <c r="U13" s="125">
        <f t="shared" ref="U13:U28" si="2">ROUND(ROUND(T13*$C$8,4)*($H$8),0)</f>
        <v>0</v>
      </c>
    </row>
    <row r="14" spans="1:21" x14ac:dyDescent="0.25">
      <c r="A14" s="458" t="s">
        <v>30</v>
      </c>
      <c r="B14" s="458"/>
      <c r="C14" s="206">
        <v>29.19</v>
      </c>
      <c r="D14" s="206">
        <v>30.16</v>
      </c>
      <c r="E14" s="159">
        <f t="shared" ref="E14:E28" si="3">IF(D$29=0,C14*2,C14+D14)</f>
        <v>59.35</v>
      </c>
      <c r="F14" s="448">
        <f>'0054'!F14:G14</f>
        <v>1.115</v>
      </c>
      <c r="G14" s="448"/>
      <c r="H14" s="105">
        <f t="shared" ref="H14:H28" si="4">ROUND(E14*F14,4)</f>
        <v>66.175299999999993</v>
      </c>
      <c r="I14" s="130">
        <f t="shared" si="0"/>
        <v>283691.99</v>
      </c>
      <c r="J14" s="85" t="str">
        <f>IF(ROUND(E14,2)=ROUND(SUM(E50:E52),2)," ","CHECK PK-3 LINES BELOW")</f>
        <v xml:space="preserve"> </v>
      </c>
      <c r="N14" s="461" t="s">
        <v>30</v>
      </c>
      <c r="O14" s="461"/>
      <c r="P14" s="530">
        <f t="shared" si="1"/>
        <v>0</v>
      </c>
      <c r="Q14" s="530"/>
      <c r="R14" s="535">
        <v>1</v>
      </c>
      <c r="S14" s="535"/>
      <c r="T14" s="124">
        <f t="shared" ref="T14:T28" si="5">ROUND(P14*R14,4)</f>
        <v>0</v>
      </c>
      <c r="U14" s="125">
        <f t="shared" si="2"/>
        <v>0</v>
      </c>
    </row>
    <row r="15" spans="1:21" x14ac:dyDescent="0.25">
      <c r="A15" s="458" t="s">
        <v>31</v>
      </c>
      <c r="B15" s="458"/>
      <c r="C15" s="206">
        <v>21.4</v>
      </c>
      <c r="D15" s="206">
        <v>21.45</v>
      </c>
      <c r="E15" s="159">
        <f t="shared" si="3"/>
        <v>42.849999999999994</v>
      </c>
      <c r="F15" s="448">
        <f>'0054'!F15:G15</f>
        <v>1</v>
      </c>
      <c r="G15" s="448"/>
      <c r="H15" s="105">
        <f t="shared" si="4"/>
        <v>42.85</v>
      </c>
      <c r="I15" s="130">
        <f t="shared" si="0"/>
        <v>183696.96</v>
      </c>
      <c r="N15" s="461" t="s">
        <v>31</v>
      </c>
      <c r="O15" s="461"/>
      <c r="P15" s="530">
        <f t="shared" si="1"/>
        <v>0</v>
      </c>
      <c r="Q15" s="530"/>
      <c r="R15" s="535">
        <v>1</v>
      </c>
      <c r="S15" s="535"/>
      <c r="T15" s="124">
        <f t="shared" si="5"/>
        <v>0</v>
      </c>
      <c r="U15" s="125">
        <f t="shared" si="2"/>
        <v>0</v>
      </c>
    </row>
    <row r="16" spans="1:21" x14ac:dyDescent="0.25">
      <c r="A16" s="458" t="s">
        <v>32</v>
      </c>
      <c r="B16" s="458"/>
      <c r="C16" s="206">
        <v>14.94</v>
      </c>
      <c r="D16" s="206">
        <v>15.56</v>
      </c>
      <c r="E16" s="159">
        <f t="shared" si="3"/>
        <v>30.5</v>
      </c>
      <c r="F16" s="448">
        <f>'0054'!F16:G16</f>
        <v>1</v>
      </c>
      <c r="G16" s="448"/>
      <c r="H16" s="105">
        <f t="shared" si="4"/>
        <v>30.5</v>
      </c>
      <c r="I16" s="130">
        <f t="shared" si="0"/>
        <v>130752.8</v>
      </c>
      <c r="J16" s="85" t="str">
        <f>IF(ROUND(E16,2)=ROUND(SUM(E53:E55),2)," ","CHECK 4-8 LINES BELOW")</f>
        <v xml:space="preserve"> </v>
      </c>
      <c r="N16" s="461" t="s">
        <v>32</v>
      </c>
      <c r="O16" s="461"/>
      <c r="P16" s="530">
        <f t="shared" si="1"/>
        <v>0</v>
      </c>
      <c r="Q16" s="530"/>
      <c r="R16" s="535">
        <v>1</v>
      </c>
      <c r="S16" s="535"/>
      <c r="T16" s="124">
        <f t="shared" si="5"/>
        <v>0</v>
      </c>
      <c r="U16" s="125">
        <f t="shared" si="2"/>
        <v>0</v>
      </c>
    </row>
    <row r="17" spans="1:21" x14ac:dyDescent="0.25">
      <c r="A17" s="458" t="s">
        <v>33</v>
      </c>
      <c r="B17" s="458"/>
      <c r="C17" s="206">
        <v>0</v>
      </c>
      <c r="D17" s="206">
        <v>0</v>
      </c>
      <c r="E17" s="159">
        <f t="shared" si="3"/>
        <v>0</v>
      </c>
      <c r="F17" s="448">
        <f>'0054'!F17:G17</f>
        <v>1.0049999999999999</v>
      </c>
      <c r="G17" s="448"/>
      <c r="H17" s="105">
        <f t="shared" si="4"/>
        <v>0</v>
      </c>
      <c r="I17" s="130">
        <f t="shared" si="0"/>
        <v>0</v>
      </c>
      <c r="N17" s="461" t="s">
        <v>33</v>
      </c>
      <c r="O17" s="461"/>
      <c r="P17" s="530">
        <f t="shared" si="1"/>
        <v>0</v>
      </c>
      <c r="Q17" s="530"/>
      <c r="R17" s="535">
        <v>1</v>
      </c>
      <c r="S17" s="535"/>
      <c r="T17" s="124">
        <f t="shared" si="5"/>
        <v>0</v>
      </c>
      <c r="U17" s="125">
        <f t="shared" si="2"/>
        <v>0</v>
      </c>
    </row>
    <row r="18" spans="1:21" x14ac:dyDescent="0.25">
      <c r="A18" s="458" t="s">
        <v>34</v>
      </c>
      <c r="B18" s="458"/>
      <c r="C18" s="206">
        <v>0</v>
      </c>
      <c r="D18" s="206">
        <v>0</v>
      </c>
      <c r="E18" s="159">
        <f t="shared" si="3"/>
        <v>0</v>
      </c>
      <c r="F18" s="448">
        <f>'0054'!F18:G18</f>
        <v>1.0049999999999999</v>
      </c>
      <c r="G18" s="448"/>
      <c r="H18" s="105">
        <f t="shared" si="4"/>
        <v>0</v>
      </c>
      <c r="I18" s="130">
        <f t="shared" si="0"/>
        <v>0</v>
      </c>
      <c r="J18" s="85" t="str">
        <f>IF(ROUND(E18,2)=ROUND(SUM(E56:E58),2)," ","CHECK 4-8 LINES BELOW")</f>
        <v xml:space="preserve"> </v>
      </c>
      <c r="N18" s="461" t="s">
        <v>34</v>
      </c>
      <c r="O18" s="461"/>
      <c r="P18" s="530">
        <f t="shared" si="1"/>
        <v>0</v>
      </c>
      <c r="Q18" s="530"/>
      <c r="R18" s="535">
        <v>1</v>
      </c>
      <c r="S18" s="535"/>
      <c r="T18" s="124">
        <f t="shared" si="5"/>
        <v>0</v>
      </c>
      <c r="U18" s="127">
        <f t="shared" si="2"/>
        <v>0</v>
      </c>
    </row>
    <row r="19" spans="1:21" x14ac:dyDescent="0.25">
      <c r="A19" s="458" t="s">
        <v>146</v>
      </c>
      <c r="B19" s="458"/>
      <c r="C19" s="206">
        <v>0.96</v>
      </c>
      <c r="D19" s="206">
        <v>0</v>
      </c>
      <c r="E19" s="159">
        <f t="shared" si="3"/>
        <v>0.96</v>
      </c>
      <c r="F19" s="448">
        <f>'0054'!F19:G19</f>
        <v>3.613</v>
      </c>
      <c r="G19" s="448"/>
      <c r="H19" s="105">
        <f t="shared" si="4"/>
        <v>3.4685000000000001</v>
      </c>
      <c r="I19" s="130">
        <f t="shared" si="0"/>
        <v>14869.38</v>
      </c>
      <c r="N19" s="461" t="s">
        <v>146</v>
      </c>
      <c r="O19" s="461"/>
      <c r="P19" s="530">
        <f t="shared" si="1"/>
        <v>0</v>
      </c>
      <c r="Q19" s="530"/>
      <c r="R19" s="535">
        <v>1</v>
      </c>
      <c r="S19" s="535"/>
      <c r="T19" s="124">
        <f t="shared" si="5"/>
        <v>0</v>
      </c>
      <c r="U19" s="125">
        <f t="shared" si="2"/>
        <v>0</v>
      </c>
    </row>
    <row r="20" spans="1:21" x14ac:dyDescent="0.25">
      <c r="A20" s="458" t="s">
        <v>147</v>
      </c>
      <c r="B20" s="458"/>
      <c r="C20" s="206">
        <v>0</v>
      </c>
      <c r="D20" s="206">
        <v>0</v>
      </c>
      <c r="E20" s="159">
        <f t="shared" si="3"/>
        <v>0</v>
      </c>
      <c r="F20" s="448">
        <f>'0054'!F20:G20</f>
        <v>3.613</v>
      </c>
      <c r="G20" s="448"/>
      <c r="H20" s="105">
        <f t="shared" si="4"/>
        <v>0</v>
      </c>
      <c r="I20" s="130">
        <f t="shared" si="0"/>
        <v>0</v>
      </c>
      <c r="N20" s="461" t="s">
        <v>147</v>
      </c>
      <c r="O20" s="461"/>
      <c r="P20" s="530">
        <f t="shared" si="1"/>
        <v>0</v>
      </c>
      <c r="Q20" s="530"/>
      <c r="R20" s="535">
        <v>1</v>
      </c>
      <c r="S20" s="535"/>
      <c r="T20" s="124">
        <f t="shared" si="5"/>
        <v>0</v>
      </c>
      <c r="U20" s="125">
        <f t="shared" si="2"/>
        <v>0</v>
      </c>
    </row>
    <row r="21" spans="1:21" x14ac:dyDescent="0.25">
      <c r="A21" s="458" t="s">
        <v>148</v>
      </c>
      <c r="B21" s="458"/>
      <c r="C21" s="206">
        <v>0</v>
      </c>
      <c r="D21" s="206">
        <v>0</v>
      </c>
      <c r="E21" s="159">
        <f t="shared" si="3"/>
        <v>0</v>
      </c>
      <c r="F21" s="448">
        <f>'0054'!F21:G21</f>
        <v>3.613</v>
      </c>
      <c r="G21" s="448"/>
      <c r="H21" s="105">
        <f t="shared" si="4"/>
        <v>0</v>
      </c>
      <c r="I21" s="130">
        <f t="shared" si="0"/>
        <v>0</v>
      </c>
      <c r="N21" s="461" t="s">
        <v>148</v>
      </c>
      <c r="O21" s="461"/>
      <c r="P21" s="530">
        <f t="shared" si="1"/>
        <v>0</v>
      </c>
      <c r="Q21" s="530"/>
      <c r="R21" s="535">
        <v>1</v>
      </c>
      <c r="S21" s="535"/>
      <c r="T21" s="124">
        <f t="shared" si="5"/>
        <v>0</v>
      </c>
      <c r="U21" s="125">
        <f t="shared" si="2"/>
        <v>0</v>
      </c>
    </row>
    <row r="22" spans="1:21" x14ac:dyDescent="0.25">
      <c r="A22" s="458" t="s">
        <v>149</v>
      </c>
      <c r="B22" s="458"/>
      <c r="C22" s="206">
        <v>0</v>
      </c>
      <c r="D22" s="206">
        <v>0</v>
      </c>
      <c r="E22" s="159">
        <f t="shared" si="3"/>
        <v>0</v>
      </c>
      <c r="F22" s="448">
        <f>'0054'!F22:G22</f>
        <v>5.258</v>
      </c>
      <c r="G22" s="448"/>
      <c r="H22" s="105">
        <f t="shared" si="4"/>
        <v>0</v>
      </c>
      <c r="I22" s="130">
        <f t="shared" si="0"/>
        <v>0</v>
      </c>
      <c r="N22" s="461" t="s">
        <v>149</v>
      </c>
      <c r="O22" s="461"/>
      <c r="P22" s="530">
        <f t="shared" si="1"/>
        <v>0</v>
      </c>
      <c r="Q22" s="530"/>
      <c r="R22" s="535">
        <v>1</v>
      </c>
      <c r="S22" s="535"/>
      <c r="T22" s="124">
        <f t="shared" si="5"/>
        <v>0</v>
      </c>
      <c r="U22" s="125">
        <f t="shared" si="2"/>
        <v>0</v>
      </c>
    </row>
    <row r="23" spans="1:21" x14ac:dyDescent="0.25">
      <c r="A23" s="458" t="s">
        <v>150</v>
      </c>
      <c r="B23" s="458"/>
      <c r="C23" s="206">
        <v>0</v>
      </c>
      <c r="D23" s="206">
        <v>0</v>
      </c>
      <c r="E23" s="159">
        <f t="shared" si="3"/>
        <v>0</v>
      </c>
      <c r="F23" s="448">
        <f>'0054'!F23:G23</f>
        <v>5.258</v>
      </c>
      <c r="G23" s="448"/>
      <c r="H23" s="105">
        <f t="shared" si="4"/>
        <v>0</v>
      </c>
      <c r="I23" s="130">
        <f t="shared" si="0"/>
        <v>0</v>
      </c>
      <c r="N23" s="461" t="s">
        <v>150</v>
      </c>
      <c r="O23" s="461"/>
      <c r="P23" s="530">
        <f t="shared" si="1"/>
        <v>0</v>
      </c>
      <c r="Q23" s="530"/>
      <c r="R23" s="535">
        <v>1</v>
      </c>
      <c r="S23" s="535"/>
      <c r="T23" s="124">
        <f t="shared" si="5"/>
        <v>0</v>
      </c>
      <c r="U23" s="125">
        <f t="shared" si="2"/>
        <v>0</v>
      </c>
    </row>
    <row r="24" spans="1:21" x14ac:dyDescent="0.25">
      <c r="A24" s="458" t="s">
        <v>151</v>
      </c>
      <c r="B24" s="458"/>
      <c r="C24" s="206">
        <v>0</v>
      </c>
      <c r="D24" s="206">
        <v>0</v>
      </c>
      <c r="E24" s="159">
        <f t="shared" si="3"/>
        <v>0</v>
      </c>
      <c r="F24" s="448">
        <f>'0054'!F24:G24</f>
        <v>5.258</v>
      </c>
      <c r="G24" s="448"/>
      <c r="H24" s="105">
        <f t="shared" si="4"/>
        <v>0</v>
      </c>
      <c r="I24" s="130">
        <f t="shared" si="0"/>
        <v>0</v>
      </c>
      <c r="N24" s="461" t="s">
        <v>151</v>
      </c>
      <c r="O24" s="461"/>
      <c r="P24" s="530">
        <f t="shared" si="1"/>
        <v>0</v>
      </c>
      <c r="Q24" s="530"/>
      <c r="R24" s="535">
        <v>1</v>
      </c>
      <c r="S24" s="535"/>
      <c r="T24" s="124">
        <f t="shared" si="5"/>
        <v>0</v>
      </c>
      <c r="U24" s="125">
        <f t="shared" si="2"/>
        <v>0</v>
      </c>
    </row>
    <row r="25" spans="1:21" x14ac:dyDescent="0.25">
      <c r="A25" s="458" t="s">
        <v>152</v>
      </c>
      <c r="B25" s="458"/>
      <c r="C25" s="206">
        <v>11.46</v>
      </c>
      <c r="D25" s="206">
        <v>12.4</v>
      </c>
      <c r="E25" s="159">
        <f t="shared" si="3"/>
        <v>23.86</v>
      </c>
      <c r="F25" s="448">
        <f>'0054'!F25:G25</f>
        <v>1.18</v>
      </c>
      <c r="G25" s="448"/>
      <c r="H25" s="105">
        <f t="shared" si="4"/>
        <v>28.154800000000002</v>
      </c>
      <c r="I25" s="130">
        <f t="shared" si="0"/>
        <v>120698.98</v>
      </c>
      <c r="N25" s="461" t="s">
        <v>152</v>
      </c>
      <c r="O25" s="461"/>
      <c r="P25" s="530">
        <f t="shared" si="1"/>
        <v>0</v>
      </c>
      <c r="Q25" s="530"/>
      <c r="R25" s="535">
        <v>1</v>
      </c>
      <c r="S25" s="535"/>
      <c r="T25" s="124">
        <f t="shared" si="5"/>
        <v>0</v>
      </c>
      <c r="U25" s="125">
        <f t="shared" si="2"/>
        <v>0</v>
      </c>
    </row>
    <row r="26" spans="1:21" x14ac:dyDescent="0.25">
      <c r="A26" s="458" t="s">
        <v>153</v>
      </c>
      <c r="B26" s="458"/>
      <c r="C26" s="206">
        <v>1.36</v>
      </c>
      <c r="D26" s="206">
        <v>1.4</v>
      </c>
      <c r="E26" s="159">
        <f t="shared" si="3"/>
        <v>2.76</v>
      </c>
      <c r="F26" s="448">
        <f>'0054'!F26:G26</f>
        <v>1.18</v>
      </c>
      <c r="G26" s="448"/>
      <c r="H26" s="105">
        <f t="shared" si="4"/>
        <v>3.2568000000000001</v>
      </c>
      <c r="I26" s="130">
        <f t="shared" si="0"/>
        <v>13961.83</v>
      </c>
      <c r="N26" s="461" t="s">
        <v>153</v>
      </c>
      <c r="O26" s="461"/>
      <c r="P26" s="530">
        <f t="shared" si="1"/>
        <v>0</v>
      </c>
      <c r="Q26" s="530"/>
      <c r="R26" s="535">
        <v>1</v>
      </c>
      <c r="S26" s="535"/>
      <c r="T26" s="124">
        <f t="shared" si="5"/>
        <v>0</v>
      </c>
      <c r="U26" s="125">
        <f t="shared" si="2"/>
        <v>0</v>
      </c>
    </row>
    <row r="27" spans="1:21" x14ac:dyDescent="0.25">
      <c r="A27" s="458" t="s">
        <v>154</v>
      </c>
      <c r="B27" s="458"/>
      <c r="C27" s="206">
        <v>0</v>
      </c>
      <c r="D27" s="206">
        <v>0</v>
      </c>
      <c r="E27" s="159">
        <f t="shared" si="3"/>
        <v>0</v>
      </c>
      <c r="F27" s="448">
        <f>'0054'!F27:G27</f>
        <v>1.18</v>
      </c>
      <c r="G27" s="448"/>
      <c r="H27" s="105">
        <f t="shared" si="4"/>
        <v>0</v>
      </c>
      <c r="I27" s="130">
        <f t="shared" si="0"/>
        <v>0</v>
      </c>
      <c r="N27" s="461" t="s">
        <v>154</v>
      </c>
      <c r="O27" s="461"/>
      <c r="P27" s="530">
        <f t="shared" si="1"/>
        <v>0</v>
      </c>
      <c r="Q27" s="530"/>
      <c r="R27" s="535">
        <v>1</v>
      </c>
      <c r="S27" s="535"/>
      <c r="T27" s="124">
        <f t="shared" si="5"/>
        <v>0</v>
      </c>
      <c r="U27" s="125">
        <f t="shared" si="2"/>
        <v>0</v>
      </c>
    </row>
    <row r="28" spans="1:21" x14ac:dyDescent="0.25">
      <c r="A28" s="575" t="s">
        <v>155</v>
      </c>
      <c r="B28" s="575"/>
      <c r="C28" s="147">
        <v>0</v>
      </c>
      <c r="D28" s="147">
        <v>0</v>
      </c>
      <c r="E28" s="220">
        <f t="shared" si="3"/>
        <v>0</v>
      </c>
      <c r="F28" s="529">
        <f>'0054'!F28:G28</f>
        <v>1.0049999999999999</v>
      </c>
      <c r="G28" s="529"/>
      <c r="H28" s="122">
        <f t="shared" si="4"/>
        <v>0</v>
      </c>
      <c r="I28" s="123">
        <f t="shared" si="0"/>
        <v>0</v>
      </c>
      <c r="N28" s="469" t="s">
        <v>155</v>
      </c>
      <c r="O28" s="469"/>
      <c r="P28" s="530">
        <f t="shared" si="1"/>
        <v>0</v>
      </c>
      <c r="Q28" s="530"/>
      <c r="R28" s="531">
        <v>1</v>
      </c>
      <c r="S28" s="531"/>
      <c r="T28" s="124">
        <f t="shared" si="5"/>
        <v>0</v>
      </c>
      <c r="U28" s="125">
        <f t="shared" si="2"/>
        <v>0</v>
      </c>
    </row>
    <row r="29" spans="1:21" x14ac:dyDescent="0.25">
      <c r="A29" s="573" t="s">
        <v>5</v>
      </c>
      <c r="B29" s="573"/>
      <c r="C29" s="123">
        <f>SUM(C13:C28)</f>
        <v>101.86</v>
      </c>
      <c r="D29" s="123">
        <f>SUM(D13:D28)</f>
        <v>106.12000000000002</v>
      </c>
      <c r="E29" s="123">
        <f>SUM(E13:E28)</f>
        <v>207.98000000000002</v>
      </c>
      <c r="F29" s="574"/>
      <c r="G29" s="574"/>
      <c r="H29" s="128">
        <f>SUM(H13:H28)</f>
        <v>227.59089999999998</v>
      </c>
      <c r="I29" s="123">
        <f>SUM(I13:I28)</f>
        <v>975676.95</v>
      </c>
      <c r="N29" s="533" t="s">
        <v>5</v>
      </c>
      <c r="O29" s="533"/>
      <c r="P29" s="534">
        <f>SUM(P13:P28)</f>
        <v>0</v>
      </c>
      <c r="Q29" s="534"/>
      <c r="R29" s="521"/>
      <c r="S29" s="521"/>
      <c r="T29" s="129">
        <f>SUM(T13:T28)</f>
        <v>0</v>
      </c>
      <c r="U29" s="125">
        <f>SUM(U13:U28)</f>
        <v>0</v>
      </c>
    </row>
    <row r="30" spans="1:21" x14ac:dyDescent="0.25">
      <c r="A30" s="28"/>
      <c r="B30" s="28"/>
      <c r="C30" s="130"/>
      <c r="D30" s="130"/>
      <c r="E30" s="130"/>
      <c r="F30" s="29"/>
      <c r="G30" s="29"/>
      <c r="H30" s="105"/>
      <c r="I30" s="130"/>
      <c r="N30" s="35"/>
      <c r="O30" s="35"/>
      <c r="P30" s="31"/>
      <c r="Q30" s="31"/>
      <c r="R30" s="32"/>
      <c r="S30" s="32"/>
      <c r="T30" s="131"/>
      <c r="U30" s="132"/>
    </row>
    <row r="31" spans="1:21" x14ac:dyDescent="0.25">
      <c r="A31" s="209" t="s">
        <v>126</v>
      </c>
      <c r="B31" s="28"/>
      <c r="C31" s="130"/>
      <c r="D31" s="130"/>
      <c r="E31" s="130"/>
      <c r="F31" s="29"/>
      <c r="G31" s="29"/>
      <c r="H31" s="105"/>
      <c r="I31" s="130"/>
      <c r="N31" s="35"/>
      <c r="O31" s="35"/>
      <c r="P31" s="31"/>
      <c r="Q31" s="31"/>
      <c r="R31" s="32"/>
      <c r="S31" s="32"/>
      <c r="T31" s="131"/>
      <c r="U31" s="132"/>
    </row>
    <row r="32" spans="1:21" hidden="1" x14ac:dyDescent="0.25">
      <c r="A32" s="209"/>
      <c r="B32" s="28"/>
      <c r="C32" s="130"/>
      <c r="D32" s="130"/>
      <c r="E32" s="130"/>
      <c r="F32" s="364"/>
      <c r="G32" s="364"/>
      <c r="H32" s="105"/>
      <c r="I32" s="130"/>
      <c r="N32" s="362"/>
      <c r="O32" s="362"/>
      <c r="P32" s="31"/>
      <c r="Q32" s="31"/>
      <c r="R32" s="363"/>
      <c r="S32" s="363"/>
      <c r="T32" s="131"/>
      <c r="U32" s="132"/>
    </row>
    <row r="33" spans="1:21" hidden="1" x14ac:dyDescent="0.25">
      <c r="A33" s="209"/>
      <c r="B33" s="28"/>
      <c r="C33" s="130"/>
      <c r="D33" s="130"/>
      <c r="E33" s="130"/>
      <c r="F33" s="578" t="s">
        <v>386</v>
      </c>
      <c r="G33" s="578"/>
      <c r="H33" s="578"/>
      <c r="I33" s="130"/>
      <c r="N33" s="362"/>
      <c r="O33" s="362"/>
      <c r="P33" s="31"/>
      <c r="Q33" s="31"/>
      <c r="R33" s="363"/>
      <c r="S33" s="363"/>
      <c r="T33" s="131"/>
      <c r="U33" s="132"/>
    </row>
    <row r="34" spans="1:21" hidden="1" x14ac:dyDescent="0.25">
      <c r="A34" s="4"/>
      <c r="B34" s="136"/>
      <c r="C34" s="136"/>
      <c r="D34" s="136"/>
      <c r="E34" s="136"/>
      <c r="F34" s="578"/>
      <c r="G34" s="578"/>
      <c r="H34" s="578"/>
      <c r="I34" s="26" t="s">
        <v>78</v>
      </c>
      <c r="N34" s="473" t="s">
        <v>35</v>
      </c>
      <c r="O34" s="473"/>
      <c r="P34" s="473"/>
      <c r="Q34" s="473"/>
      <c r="R34" s="473"/>
      <c r="S34" s="473"/>
      <c r="T34" s="473"/>
      <c r="U34" s="27" t="s">
        <v>78</v>
      </c>
    </row>
    <row r="35" spans="1:21" hidden="1" x14ac:dyDescent="0.25">
      <c r="A35" s="28"/>
      <c r="B35" s="28"/>
      <c r="C35" s="117" t="s">
        <v>162</v>
      </c>
      <c r="D35" s="117" t="s">
        <v>163</v>
      </c>
      <c r="E35" s="118" t="s">
        <v>8</v>
      </c>
      <c r="F35" s="578"/>
      <c r="G35" s="578"/>
      <c r="H35" s="578"/>
      <c r="I35" s="26" t="s">
        <v>37</v>
      </c>
      <c r="N35" s="35"/>
      <c r="O35" s="35"/>
      <c r="P35" s="31"/>
      <c r="Q35" s="31"/>
      <c r="R35" s="32"/>
      <c r="S35" s="32"/>
      <c r="T35" s="131"/>
      <c r="U35" s="27" t="s">
        <v>37</v>
      </c>
    </row>
    <row r="36" spans="1:21" hidden="1" x14ac:dyDescent="0.25">
      <c r="A36" s="524" t="s">
        <v>66</v>
      </c>
      <c r="B36" s="524"/>
      <c r="C36" s="119" t="s">
        <v>2</v>
      </c>
      <c r="D36" s="119" t="s">
        <v>2</v>
      </c>
      <c r="E36" s="119" t="s">
        <v>2</v>
      </c>
      <c r="F36" s="579"/>
      <c r="G36" s="579"/>
      <c r="H36" s="579"/>
      <c r="I36" s="33" t="s">
        <v>79</v>
      </c>
      <c r="N36" s="525" t="s">
        <v>66</v>
      </c>
      <c r="O36" s="525"/>
      <c r="P36" s="526" t="s">
        <v>24</v>
      </c>
      <c r="Q36" s="526"/>
      <c r="R36" s="526"/>
      <c r="S36" s="526"/>
      <c r="T36" s="526"/>
      <c r="U36" s="21" t="s">
        <v>79</v>
      </c>
    </row>
    <row r="37" spans="1:21" hidden="1" x14ac:dyDescent="0.25">
      <c r="A37" s="527" t="s">
        <v>59</v>
      </c>
      <c r="B37" s="527"/>
      <c r="C37" s="210">
        <v>0</v>
      </c>
      <c r="D37" s="210">
        <v>0</v>
      </c>
      <c r="E37" s="276">
        <f t="shared" ref="E37:E42" si="6">IF(D$43=0,C37*2,C37+D37)</f>
        <v>0</v>
      </c>
      <c r="F37" s="211"/>
      <c r="G37" s="211"/>
      <c r="H37" s="211"/>
      <c r="I37" s="150">
        <f t="shared" ref="I37:I42" si="7">ROUND(ROUND(E37*$C$8,4)*($H$8),2)</f>
        <v>0</v>
      </c>
      <c r="N37" s="528" t="s">
        <v>59</v>
      </c>
      <c r="O37" s="528"/>
      <c r="P37" s="470">
        <f t="shared" ref="P37:P42" si="8">IF($H$115=1,E37,0)</f>
        <v>0</v>
      </c>
      <c r="Q37" s="470"/>
      <c r="R37" s="470"/>
      <c r="S37" s="470"/>
      <c r="T37" s="470"/>
      <c r="U37" s="127">
        <f t="shared" ref="U37:U42" si="9">ROUND(ROUND(P37*$C$8,4)*($H$8),0)</f>
        <v>0</v>
      </c>
    </row>
    <row r="38" spans="1:21" hidden="1" x14ac:dyDescent="0.25">
      <c r="A38" s="519" t="s">
        <v>60</v>
      </c>
      <c r="B38" s="519"/>
      <c r="C38" s="213">
        <v>0</v>
      </c>
      <c r="D38" s="213">
        <v>0</v>
      </c>
      <c r="E38" s="159">
        <f t="shared" si="6"/>
        <v>0</v>
      </c>
      <c r="F38" s="214"/>
      <c r="G38" s="214"/>
      <c r="H38" s="214"/>
      <c r="I38" s="130">
        <f t="shared" si="7"/>
        <v>0</v>
      </c>
      <c r="N38" s="476" t="s">
        <v>60</v>
      </c>
      <c r="O38" s="476"/>
      <c r="P38" s="470">
        <f t="shared" si="8"/>
        <v>0</v>
      </c>
      <c r="Q38" s="470"/>
      <c r="R38" s="470"/>
      <c r="S38" s="470"/>
      <c r="T38" s="470"/>
      <c r="U38" s="127">
        <f t="shared" si="9"/>
        <v>0</v>
      </c>
    </row>
    <row r="39" spans="1:21" hidden="1" x14ac:dyDescent="0.25">
      <c r="A39" s="522" t="s">
        <v>61</v>
      </c>
      <c r="B39" s="522"/>
      <c r="C39" s="213">
        <v>0</v>
      </c>
      <c r="D39" s="213">
        <v>0</v>
      </c>
      <c r="E39" s="159">
        <f t="shared" si="6"/>
        <v>0</v>
      </c>
      <c r="F39" s="214"/>
      <c r="G39" s="214"/>
      <c r="H39" s="214"/>
      <c r="I39" s="130">
        <f t="shared" si="7"/>
        <v>0</v>
      </c>
      <c r="N39" s="523" t="s">
        <v>61</v>
      </c>
      <c r="O39" s="523"/>
      <c r="P39" s="470">
        <f t="shared" si="8"/>
        <v>0</v>
      </c>
      <c r="Q39" s="470"/>
      <c r="R39" s="470"/>
      <c r="S39" s="470"/>
      <c r="T39" s="470"/>
      <c r="U39" s="127">
        <f t="shared" si="9"/>
        <v>0</v>
      </c>
    </row>
    <row r="40" spans="1:21" hidden="1" x14ac:dyDescent="0.25">
      <c r="A40" s="519" t="s">
        <v>62</v>
      </c>
      <c r="B40" s="519"/>
      <c r="C40" s="213">
        <v>0</v>
      </c>
      <c r="D40" s="213">
        <v>0</v>
      </c>
      <c r="E40" s="159">
        <f t="shared" si="6"/>
        <v>0</v>
      </c>
      <c r="F40" s="214"/>
      <c r="G40" s="214"/>
      <c r="H40" s="214"/>
      <c r="I40" s="130">
        <f t="shared" si="7"/>
        <v>0</v>
      </c>
      <c r="N40" s="476" t="s">
        <v>62</v>
      </c>
      <c r="O40" s="476"/>
      <c r="P40" s="470">
        <f t="shared" si="8"/>
        <v>0</v>
      </c>
      <c r="Q40" s="470"/>
      <c r="R40" s="470"/>
      <c r="S40" s="470"/>
      <c r="T40" s="470"/>
      <c r="U40" s="127">
        <f t="shared" si="9"/>
        <v>0</v>
      </c>
    </row>
    <row r="41" spans="1:21" hidden="1" x14ac:dyDescent="0.25">
      <c r="A41" s="519" t="s">
        <v>63</v>
      </c>
      <c r="B41" s="519"/>
      <c r="C41" s="213">
        <v>0</v>
      </c>
      <c r="D41" s="213">
        <v>0</v>
      </c>
      <c r="E41" s="159">
        <f t="shared" si="6"/>
        <v>0</v>
      </c>
      <c r="F41" s="214"/>
      <c r="G41" s="214"/>
      <c r="H41" s="214"/>
      <c r="I41" s="130">
        <f t="shared" si="7"/>
        <v>0</v>
      </c>
      <c r="N41" s="476" t="s">
        <v>63</v>
      </c>
      <c r="O41" s="476"/>
      <c r="P41" s="470">
        <f t="shared" si="8"/>
        <v>0</v>
      </c>
      <c r="Q41" s="470"/>
      <c r="R41" s="470"/>
      <c r="S41" s="470"/>
      <c r="T41" s="470"/>
      <c r="U41" s="127">
        <f t="shared" si="9"/>
        <v>0</v>
      </c>
    </row>
    <row r="42" spans="1:21" hidden="1" x14ac:dyDescent="0.25">
      <c r="A42" s="519" t="s">
        <v>55</v>
      </c>
      <c r="B42" s="519"/>
      <c r="C42" s="212">
        <v>0</v>
      </c>
      <c r="D42" s="212">
        <v>0</v>
      </c>
      <c r="E42" s="220">
        <f t="shared" si="6"/>
        <v>0</v>
      </c>
      <c r="F42" s="214"/>
      <c r="G42" s="214"/>
      <c r="H42" s="214"/>
      <c r="I42" s="123">
        <f t="shared" si="7"/>
        <v>0</v>
      </c>
      <c r="N42" s="469" t="s">
        <v>55</v>
      </c>
      <c r="O42" s="469"/>
      <c r="P42" s="470">
        <f t="shared" si="8"/>
        <v>0</v>
      </c>
      <c r="Q42" s="470"/>
      <c r="R42" s="470"/>
      <c r="S42" s="470"/>
      <c r="T42" s="470"/>
      <c r="U42" s="127">
        <f t="shared" si="9"/>
        <v>0</v>
      </c>
    </row>
    <row r="43" spans="1:21" hidden="1" x14ac:dyDescent="0.25">
      <c r="A43" s="64"/>
      <c r="B43" s="137" t="s">
        <v>164</v>
      </c>
      <c r="C43" s="126">
        <f>SUM(C37:C42)</f>
        <v>0</v>
      </c>
      <c r="D43" s="126">
        <f>SUM(D37:D42)</f>
        <v>0</v>
      </c>
      <c r="E43" s="126">
        <f>SUM(E37:E42)</f>
        <v>0</v>
      </c>
      <c r="F43" s="34"/>
      <c r="G43" s="138"/>
      <c r="H43" s="139" t="s">
        <v>166</v>
      </c>
      <c r="I43" s="126">
        <f>SUM(I37:I42)</f>
        <v>0</v>
      </c>
      <c r="N43" s="520" t="s">
        <v>57</v>
      </c>
      <c r="O43" s="520"/>
      <c r="P43" s="520"/>
      <c r="Q43" s="520"/>
      <c r="R43" s="36">
        <f>SUM(P37:R42)</f>
        <v>0</v>
      </c>
      <c r="S43" s="521" t="s">
        <v>68</v>
      </c>
      <c r="T43" s="521"/>
      <c r="U43" s="132">
        <f>SUM(U37:U42)</f>
        <v>0</v>
      </c>
    </row>
    <row r="44" spans="1:21" ht="16.5" hidden="1" thickBot="1" x14ac:dyDescent="0.3">
      <c r="A44" s="64"/>
      <c r="B44" s="137"/>
      <c r="C44" s="130"/>
      <c r="D44" s="130"/>
      <c r="E44" s="150"/>
      <c r="F44" s="34"/>
      <c r="G44" s="138"/>
      <c r="H44" s="139"/>
      <c r="I44" s="130"/>
      <c r="N44" s="35"/>
      <c r="O44" s="35"/>
      <c r="P44" s="35"/>
      <c r="Q44" s="35"/>
      <c r="R44" s="36"/>
      <c r="S44" s="32"/>
      <c r="T44" s="32"/>
      <c r="U44" s="132"/>
    </row>
    <row r="45" spans="1:21" ht="16.5" hidden="1" thickBot="1" x14ac:dyDescent="0.3">
      <c r="A45" s="64"/>
      <c r="B45" s="137" t="s">
        <v>165</v>
      </c>
      <c r="C45" s="64"/>
      <c r="D45" s="64"/>
      <c r="E45" s="215">
        <f>H29+E43</f>
        <v>227.59089999999998</v>
      </c>
      <c r="F45" s="37"/>
      <c r="G45" s="138"/>
      <c r="H45" s="139" t="s">
        <v>167</v>
      </c>
      <c r="I45" s="123">
        <f>SUM(I43,I29)</f>
        <v>975676.95</v>
      </c>
      <c r="N45" s="520" t="s">
        <v>58</v>
      </c>
      <c r="O45" s="520"/>
      <c r="P45" s="520"/>
      <c r="Q45" s="520"/>
      <c r="R45" s="38">
        <f>R43+T29</f>
        <v>0</v>
      </c>
      <c r="S45" s="521" t="s">
        <v>56</v>
      </c>
      <c r="T45" s="521"/>
      <c r="U45" s="140">
        <f>SUM(U43,U29)</f>
        <v>0</v>
      </c>
    </row>
    <row r="46" spans="1:21" x14ac:dyDescent="0.25">
      <c r="A46" s="28"/>
      <c r="B46" s="28"/>
      <c r="C46" s="28"/>
      <c r="D46" s="28"/>
      <c r="E46" s="28"/>
      <c r="F46" s="37"/>
      <c r="G46" s="141"/>
      <c r="H46" s="141"/>
      <c r="I46" s="130"/>
      <c r="N46" s="35"/>
      <c r="O46" s="35"/>
      <c r="P46" s="35"/>
      <c r="Q46" s="35"/>
      <c r="R46" s="38"/>
      <c r="S46" s="32"/>
      <c r="T46" s="32"/>
      <c r="U46" s="132"/>
    </row>
    <row r="47" spans="1:21" x14ac:dyDescent="0.25">
      <c r="A47" s="28"/>
      <c r="B47" s="28"/>
      <c r="C47" s="28"/>
      <c r="D47" s="28"/>
      <c r="E47" s="28"/>
      <c r="F47" s="37"/>
      <c r="G47" s="141"/>
      <c r="H47" s="141"/>
      <c r="I47" s="130"/>
      <c r="N47" s="35"/>
      <c r="O47" s="35"/>
      <c r="P47" s="35"/>
      <c r="Q47" s="35"/>
      <c r="R47" s="38"/>
      <c r="S47" s="32"/>
      <c r="T47" s="32"/>
      <c r="U47" s="132"/>
    </row>
    <row r="48" spans="1:21" x14ac:dyDescent="0.25">
      <c r="A48" s="28"/>
      <c r="B48" s="28"/>
      <c r="C48" s="117" t="s">
        <v>162</v>
      </c>
      <c r="D48" s="117" t="s">
        <v>163</v>
      </c>
      <c r="E48" s="118" t="s">
        <v>8</v>
      </c>
      <c r="F48" s="142" t="s">
        <v>168</v>
      </c>
      <c r="G48" s="143" t="s">
        <v>170</v>
      </c>
      <c r="H48" s="144" t="s">
        <v>171</v>
      </c>
      <c r="I48" s="130"/>
      <c r="N48" s="35"/>
      <c r="O48" s="35"/>
      <c r="P48" s="35"/>
      <c r="Q48" s="35"/>
      <c r="R48" s="38"/>
      <c r="S48" s="32"/>
      <c r="T48" s="32"/>
      <c r="U48" s="132"/>
    </row>
    <row r="49" spans="1:21" x14ac:dyDescent="0.25">
      <c r="A49" s="39" t="s">
        <v>103</v>
      </c>
      <c r="B49" s="39"/>
      <c r="C49" s="119" t="s">
        <v>2</v>
      </c>
      <c r="D49" s="119" t="s">
        <v>2</v>
      </c>
      <c r="E49" s="119" t="s">
        <v>2</v>
      </c>
      <c r="F49" s="121" t="s">
        <v>169</v>
      </c>
      <c r="G49" s="77" t="s">
        <v>169</v>
      </c>
      <c r="H49" s="145" t="s">
        <v>172</v>
      </c>
      <c r="I49" s="39"/>
      <c r="N49" s="469" t="s">
        <v>103</v>
      </c>
      <c r="O49" s="469"/>
      <c r="P49" s="514" t="s">
        <v>2</v>
      </c>
      <c r="Q49" s="514"/>
      <c r="R49" s="40" t="s">
        <v>25</v>
      </c>
      <c r="S49" s="78" t="s">
        <v>26</v>
      </c>
      <c r="T49" s="146" t="s">
        <v>27</v>
      </c>
      <c r="U49" s="40"/>
    </row>
    <row r="50" spans="1:21" x14ac:dyDescent="0.25">
      <c r="A50" s="515" t="s">
        <v>127</v>
      </c>
      <c r="B50" s="515"/>
      <c r="C50" s="206">
        <v>22.97</v>
      </c>
      <c r="D50" s="206">
        <v>23.94</v>
      </c>
      <c r="E50" s="159">
        <f>IF(D$59=0,C50*2,C50+D50)</f>
        <v>46.91</v>
      </c>
      <c r="F50" s="41" t="s">
        <v>21</v>
      </c>
      <c r="G50" s="54">
        <v>251</v>
      </c>
      <c r="H50" s="328">
        <f>'0054'!H50</f>
        <v>1047</v>
      </c>
      <c r="I50" s="130">
        <f>ROUND(E50*H50,2)</f>
        <v>49114.77</v>
      </c>
      <c r="N50" s="517" t="s">
        <v>28</v>
      </c>
      <c r="O50" s="517"/>
      <c r="P50" s="518"/>
      <c r="Q50" s="518"/>
      <c r="R50" s="43" t="s">
        <v>21</v>
      </c>
      <c r="S50" s="44">
        <v>251</v>
      </c>
      <c r="T50" s="148">
        <f>H50</f>
        <v>1047</v>
      </c>
      <c r="U50" s="149">
        <f>ROUND(P50*T50,0)</f>
        <v>0</v>
      </c>
    </row>
    <row r="51" spans="1:21" x14ac:dyDescent="0.25">
      <c r="A51" s="516"/>
      <c r="B51" s="516"/>
      <c r="C51" s="206">
        <v>3.35</v>
      </c>
      <c r="D51" s="206">
        <v>3.35</v>
      </c>
      <c r="E51" s="159">
        <f t="shared" ref="E51:E58" si="10">IF(D$59=0,C51*2,C51+D51)</f>
        <v>6.7</v>
      </c>
      <c r="F51" s="54" t="s">
        <v>21</v>
      </c>
      <c r="G51" s="54">
        <v>252</v>
      </c>
      <c r="H51" s="328">
        <f>'0054'!H51</f>
        <v>3380</v>
      </c>
      <c r="I51" s="130">
        <f t="shared" ref="I51:I58" si="11">ROUND(E51*H51,2)</f>
        <v>22646</v>
      </c>
      <c r="N51" s="517"/>
      <c r="O51" s="517"/>
      <c r="P51" s="511"/>
      <c r="Q51" s="511"/>
      <c r="R51" s="44" t="s">
        <v>21</v>
      </c>
      <c r="S51" s="44">
        <v>252</v>
      </c>
      <c r="T51" s="148">
        <f t="shared" ref="T51:T58" si="12">H51</f>
        <v>3380</v>
      </c>
      <c r="U51" s="149">
        <f t="shared" ref="U51:U58" si="13">ROUND(P51*T51,0)</f>
        <v>0</v>
      </c>
    </row>
    <row r="52" spans="1:21" x14ac:dyDescent="0.25">
      <c r="A52" s="516"/>
      <c r="B52" s="516"/>
      <c r="C52" s="206">
        <v>2.87</v>
      </c>
      <c r="D52" s="206">
        <v>2.87</v>
      </c>
      <c r="E52" s="159">
        <f t="shared" si="10"/>
        <v>5.74</v>
      </c>
      <c r="F52" s="54" t="s">
        <v>21</v>
      </c>
      <c r="G52" s="54">
        <v>253</v>
      </c>
      <c r="H52" s="328">
        <f>'0054'!H52</f>
        <v>6896</v>
      </c>
      <c r="I52" s="130">
        <f t="shared" si="11"/>
        <v>39583.040000000001</v>
      </c>
      <c r="N52" s="517"/>
      <c r="O52" s="517"/>
      <c r="P52" s="511"/>
      <c r="Q52" s="511"/>
      <c r="R52" s="44" t="s">
        <v>21</v>
      </c>
      <c r="S52" s="44">
        <v>253</v>
      </c>
      <c r="T52" s="148">
        <f t="shared" si="12"/>
        <v>6896</v>
      </c>
      <c r="U52" s="149">
        <f t="shared" si="13"/>
        <v>0</v>
      </c>
    </row>
    <row r="53" spans="1:21" x14ac:dyDescent="0.25">
      <c r="A53" s="516"/>
      <c r="B53" s="516"/>
      <c r="C53" s="206">
        <v>14.94</v>
      </c>
      <c r="D53" s="206">
        <v>15.56</v>
      </c>
      <c r="E53" s="159">
        <f t="shared" si="10"/>
        <v>30.5</v>
      </c>
      <c r="F53" s="153" t="s">
        <v>14</v>
      </c>
      <c r="G53" s="54">
        <v>251</v>
      </c>
      <c r="H53" s="328">
        <f>'0054'!H53</f>
        <v>1173</v>
      </c>
      <c r="I53" s="130">
        <f t="shared" si="11"/>
        <v>35776.5</v>
      </c>
      <c r="N53" s="517"/>
      <c r="O53" s="517"/>
      <c r="P53" s="511"/>
      <c r="Q53" s="511"/>
      <c r="R53" s="46" t="s">
        <v>14</v>
      </c>
      <c r="S53" s="44">
        <v>251</v>
      </c>
      <c r="T53" s="148">
        <f t="shared" si="12"/>
        <v>1173</v>
      </c>
      <c r="U53" s="149">
        <f t="shared" si="13"/>
        <v>0</v>
      </c>
    </row>
    <row r="54" spans="1:21" x14ac:dyDescent="0.25">
      <c r="A54" s="516"/>
      <c r="B54" s="516"/>
      <c r="C54" s="206">
        <v>0</v>
      </c>
      <c r="D54" s="206">
        <v>0</v>
      </c>
      <c r="E54" s="159">
        <f t="shared" si="10"/>
        <v>0</v>
      </c>
      <c r="F54" s="153" t="s">
        <v>14</v>
      </c>
      <c r="G54" s="54">
        <v>252</v>
      </c>
      <c r="H54" s="328">
        <f>'0054'!H54</f>
        <v>3506</v>
      </c>
      <c r="I54" s="130">
        <f t="shared" si="11"/>
        <v>0</v>
      </c>
      <c r="N54" s="517"/>
      <c r="O54" s="517"/>
      <c r="P54" s="511"/>
      <c r="Q54" s="511"/>
      <c r="R54" s="46" t="s">
        <v>14</v>
      </c>
      <c r="S54" s="44">
        <v>252</v>
      </c>
      <c r="T54" s="148">
        <f t="shared" si="12"/>
        <v>3506</v>
      </c>
      <c r="U54" s="149">
        <f t="shared" si="13"/>
        <v>0</v>
      </c>
    </row>
    <row r="55" spans="1:21" x14ac:dyDescent="0.25">
      <c r="A55" s="516"/>
      <c r="B55" s="516"/>
      <c r="C55" s="206">
        <v>0</v>
      </c>
      <c r="D55" s="206">
        <v>0</v>
      </c>
      <c r="E55" s="159">
        <f t="shared" si="10"/>
        <v>0</v>
      </c>
      <c r="F55" s="153" t="s">
        <v>14</v>
      </c>
      <c r="G55" s="54">
        <v>253</v>
      </c>
      <c r="H55" s="328">
        <f>'0054'!H55</f>
        <v>7023</v>
      </c>
      <c r="I55" s="130">
        <f t="shared" si="11"/>
        <v>0</v>
      </c>
      <c r="N55" s="517"/>
      <c r="O55" s="517"/>
      <c r="P55" s="511"/>
      <c r="Q55" s="511"/>
      <c r="R55" s="46" t="s">
        <v>14</v>
      </c>
      <c r="S55" s="44">
        <v>253</v>
      </c>
      <c r="T55" s="148">
        <f t="shared" si="12"/>
        <v>7023</v>
      </c>
      <c r="U55" s="149">
        <f t="shared" si="13"/>
        <v>0</v>
      </c>
    </row>
    <row r="56" spans="1:21" x14ac:dyDescent="0.25">
      <c r="A56" s="516"/>
      <c r="B56" s="516"/>
      <c r="C56" s="206">
        <v>0</v>
      </c>
      <c r="D56" s="206">
        <v>0</v>
      </c>
      <c r="E56" s="159">
        <f t="shared" si="10"/>
        <v>0</v>
      </c>
      <c r="F56" s="153" t="s">
        <v>15</v>
      </c>
      <c r="G56" s="54">
        <v>251</v>
      </c>
      <c r="H56" s="328">
        <f>'0054'!H56</f>
        <v>835</v>
      </c>
      <c r="I56" s="130">
        <f t="shared" si="11"/>
        <v>0</v>
      </c>
      <c r="N56" s="517"/>
      <c r="O56" s="517"/>
      <c r="P56" s="511"/>
      <c r="Q56" s="511"/>
      <c r="R56" s="46" t="s">
        <v>15</v>
      </c>
      <c r="S56" s="44">
        <v>251</v>
      </c>
      <c r="T56" s="148">
        <f t="shared" si="12"/>
        <v>835</v>
      </c>
      <c r="U56" s="149">
        <f t="shared" si="13"/>
        <v>0</v>
      </c>
    </row>
    <row r="57" spans="1:21" x14ac:dyDescent="0.25">
      <c r="A57" s="516"/>
      <c r="B57" s="516"/>
      <c r="C57" s="206">
        <v>0</v>
      </c>
      <c r="D57" s="206">
        <v>0</v>
      </c>
      <c r="E57" s="159">
        <f t="shared" si="10"/>
        <v>0</v>
      </c>
      <c r="F57" s="153" t="s">
        <v>15</v>
      </c>
      <c r="G57" s="54">
        <v>252</v>
      </c>
      <c r="H57" s="328">
        <f>'0054'!H57</f>
        <v>3168</v>
      </c>
      <c r="I57" s="130">
        <f t="shared" si="11"/>
        <v>0</v>
      </c>
      <c r="N57" s="517"/>
      <c r="O57" s="517"/>
      <c r="P57" s="511"/>
      <c r="Q57" s="511"/>
      <c r="R57" s="46" t="s">
        <v>15</v>
      </c>
      <c r="S57" s="44">
        <v>252</v>
      </c>
      <c r="T57" s="148">
        <f t="shared" si="12"/>
        <v>3168</v>
      </c>
      <c r="U57" s="149">
        <f t="shared" si="13"/>
        <v>0</v>
      </c>
    </row>
    <row r="58" spans="1:21" ht="16.5" thickBot="1" x14ac:dyDescent="0.3">
      <c r="A58" s="516"/>
      <c r="B58" s="516"/>
      <c r="C58" s="206">
        <v>0</v>
      </c>
      <c r="D58" s="206">
        <v>0</v>
      </c>
      <c r="E58" s="159">
        <f t="shared" si="10"/>
        <v>0</v>
      </c>
      <c r="F58" s="153" t="s">
        <v>15</v>
      </c>
      <c r="G58" s="54">
        <v>253</v>
      </c>
      <c r="H58" s="328">
        <f>'0054'!H58</f>
        <v>6685</v>
      </c>
      <c r="I58" s="130">
        <f t="shared" si="11"/>
        <v>0</v>
      </c>
      <c r="N58" s="517"/>
      <c r="O58" s="517"/>
      <c r="P58" s="512"/>
      <c r="Q58" s="512"/>
      <c r="R58" s="46" t="s">
        <v>15</v>
      </c>
      <c r="S58" s="44">
        <v>253</v>
      </c>
      <c r="T58" s="148">
        <f t="shared" si="12"/>
        <v>6685</v>
      </c>
      <c r="U58" s="151">
        <f t="shared" si="13"/>
        <v>0</v>
      </c>
    </row>
    <row r="59" spans="1:21" ht="16.5" thickBot="1" x14ac:dyDescent="0.3">
      <c r="A59" s="465" t="s">
        <v>16</v>
      </c>
      <c r="B59" s="465"/>
      <c r="C59" s="126">
        <f>SUM(C50:C58)</f>
        <v>44.13</v>
      </c>
      <c r="D59" s="126">
        <f>SUM(D50:D58)</f>
        <v>45.720000000000006</v>
      </c>
      <c r="E59" s="126">
        <f>SUM(E50:E58)</f>
        <v>89.85</v>
      </c>
      <c r="F59" s="465" t="s">
        <v>81</v>
      </c>
      <c r="G59" s="465"/>
      <c r="H59" s="465"/>
      <c r="I59" s="126">
        <f>SUM(I50:I58)</f>
        <v>147120.31</v>
      </c>
      <c r="N59" s="464" t="s">
        <v>16</v>
      </c>
      <c r="O59" s="464"/>
      <c r="P59" s="513">
        <f>SUM(P50:P58)</f>
        <v>0</v>
      </c>
      <c r="Q59" s="513"/>
      <c r="R59" s="464" t="s">
        <v>81</v>
      </c>
      <c r="S59" s="464"/>
      <c r="T59" s="464"/>
      <c r="U59" s="140">
        <f>SUM(U50:U58)</f>
        <v>0</v>
      </c>
    </row>
    <row r="60" spans="1:21" x14ac:dyDescent="0.25">
      <c r="A60" s="481"/>
      <c r="B60" s="481"/>
      <c r="C60" s="481"/>
      <c r="D60" s="481"/>
      <c r="E60" s="481"/>
      <c r="F60" s="481"/>
      <c r="G60" s="481"/>
      <c r="H60" s="481"/>
      <c r="I60" s="481"/>
      <c r="N60" s="471"/>
      <c r="O60" s="471"/>
      <c r="P60" s="471"/>
      <c r="Q60" s="471"/>
      <c r="R60" s="471"/>
      <c r="S60" s="471"/>
      <c r="T60" s="471"/>
      <c r="U60" s="471"/>
    </row>
    <row r="61" spans="1:21" x14ac:dyDescent="0.25">
      <c r="A61" s="509" t="s">
        <v>175</v>
      </c>
      <c r="B61" s="458"/>
      <c r="C61" s="458"/>
      <c r="D61" s="458"/>
      <c r="E61" s="458"/>
      <c r="F61" s="458"/>
      <c r="G61" s="458"/>
      <c r="H61" s="458"/>
      <c r="I61" s="458"/>
      <c r="N61" s="461" t="s">
        <v>104</v>
      </c>
      <c r="O61" s="461"/>
      <c r="P61" s="461"/>
      <c r="Q61" s="461"/>
      <c r="R61" s="461"/>
      <c r="S61" s="461"/>
      <c r="T61" s="461"/>
      <c r="U61" s="461"/>
    </row>
    <row r="62" spans="1:21" x14ac:dyDescent="0.25">
      <c r="A62" s="509" t="s">
        <v>177</v>
      </c>
      <c r="B62" s="458"/>
      <c r="C62" s="152">
        <f>E29</f>
        <v>207.98000000000002</v>
      </c>
      <c r="D62" s="576" t="s">
        <v>174</v>
      </c>
      <c r="E62" s="576"/>
      <c r="F62" s="576"/>
      <c r="G62" s="576"/>
      <c r="H62" s="331">
        <f>'0054'!H62</f>
        <v>186422.85</v>
      </c>
      <c r="I62" s="155"/>
      <c r="N62" s="510" t="s">
        <v>173</v>
      </c>
      <c r="O62" s="461"/>
      <c r="P62" s="47">
        <f>P29</f>
        <v>0</v>
      </c>
      <c r="Q62" s="507" t="s">
        <v>83</v>
      </c>
      <c r="R62" s="507"/>
      <c r="S62" s="507"/>
      <c r="T62" s="508">
        <f>H62</f>
        <v>186422.85</v>
      </c>
      <c r="U62" s="508"/>
    </row>
    <row r="63" spans="1:21" x14ac:dyDescent="0.25">
      <c r="B63" s="91"/>
      <c r="G63" s="48" t="s">
        <v>13</v>
      </c>
      <c r="H63" s="156">
        <f>ROUND(C62/H62,6)</f>
        <v>1.116E-3</v>
      </c>
      <c r="I63" s="157"/>
      <c r="N63" s="461" t="s">
        <v>19</v>
      </c>
      <c r="O63" s="461"/>
      <c r="P63" s="461"/>
      <c r="Q63" s="461"/>
      <c r="R63" s="461"/>
      <c r="S63" s="461"/>
      <c r="T63" s="505">
        <f>ROUND(P62/T62,6)</f>
        <v>0</v>
      </c>
      <c r="U63" s="505"/>
    </row>
    <row r="64" spans="1:21" x14ac:dyDescent="0.25">
      <c r="A64" s="509" t="s">
        <v>176</v>
      </c>
      <c r="B64" s="458"/>
      <c r="C64" s="458"/>
      <c r="D64" s="458"/>
      <c r="E64" s="458"/>
      <c r="F64" s="458"/>
      <c r="G64" s="458"/>
      <c r="H64" s="458"/>
      <c r="I64" s="458"/>
      <c r="N64" s="461" t="s">
        <v>105</v>
      </c>
      <c r="O64" s="461"/>
      <c r="P64" s="461"/>
      <c r="Q64" s="461"/>
      <c r="R64" s="461"/>
      <c r="S64" s="461"/>
      <c r="T64" s="461"/>
      <c r="U64" s="461"/>
    </row>
    <row r="65" spans="1:21" x14ac:dyDescent="0.25">
      <c r="A65" s="509" t="s">
        <v>178</v>
      </c>
      <c r="B65" s="458"/>
      <c r="C65" s="152">
        <f>E45</f>
        <v>227.59089999999998</v>
      </c>
      <c r="D65" s="576" t="s">
        <v>179</v>
      </c>
      <c r="E65" s="576"/>
      <c r="F65" s="576"/>
      <c r="G65" s="576"/>
      <c r="H65" s="220">
        <f>'0054'!H65</f>
        <v>204954.58</v>
      </c>
      <c r="I65" s="159"/>
      <c r="N65" s="461" t="s">
        <v>85</v>
      </c>
      <c r="O65" s="461"/>
      <c r="P65" s="49">
        <f>R45</f>
        <v>0</v>
      </c>
      <c r="Q65" s="507" t="s">
        <v>84</v>
      </c>
      <c r="R65" s="507"/>
      <c r="S65" s="507"/>
      <c r="T65" s="508">
        <f>H65</f>
        <v>204954.58</v>
      </c>
      <c r="U65" s="508"/>
    </row>
    <row r="66" spans="1:21" s="39" customFormat="1" x14ac:dyDescent="0.25">
      <c r="A66" s="160"/>
      <c r="G66" s="50" t="s">
        <v>13</v>
      </c>
      <c r="H66" s="161">
        <f>ROUND(C65/H65,6)</f>
        <v>1.1100000000000001E-3</v>
      </c>
      <c r="I66" s="161"/>
      <c r="N66" s="469" t="s">
        <v>20</v>
      </c>
      <c r="O66" s="469"/>
      <c r="P66" s="469"/>
      <c r="Q66" s="469"/>
      <c r="R66" s="469"/>
      <c r="S66" s="469"/>
      <c r="T66" s="503">
        <f>ROUND(P65/T65,6)</f>
        <v>0</v>
      </c>
      <c r="U66" s="503"/>
    </row>
    <row r="67" spans="1:21" s="64" customFormat="1" x14ac:dyDescent="0.25">
      <c r="A67" s="136"/>
      <c r="G67" s="48"/>
      <c r="H67" s="162"/>
      <c r="I67" s="162"/>
      <c r="N67" s="163"/>
      <c r="O67" s="163"/>
      <c r="P67" s="163"/>
      <c r="Q67" s="163"/>
      <c r="R67" s="164"/>
      <c r="S67" s="163"/>
      <c r="T67" s="165"/>
      <c r="U67" s="166"/>
    </row>
    <row r="68" spans="1:21" x14ac:dyDescent="0.25">
      <c r="A68" s="458" t="s">
        <v>100</v>
      </c>
      <c r="B68" s="458"/>
      <c r="C68" s="458"/>
      <c r="D68" s="91"/>
      <c r="E68" s="74" t="s">
        <v>3</v>
      </c>
      <c r="F68" s="174">
        <f>'0054'!F68</f>
        <v>35355377</v>
      </c>
      <c r="G68" s="41" t="s">
        <v>6</v>
      </c>
      <c r="H68" s="167">
        <f>H63</f>
        <v>1.116E-3</v>
      </c>
      <c r="I68" s="130">
        <f>ROUND(F68*H68,2)</f>
        <v>39456.6</v>
      </c>
      <c r="N68" s="461" t="s">
        <v>100</v>
      </c>
      <c r="O68" s="461"/>
      <c r="P68" s="461"/>
      <c r="Q68" s="52" t="s">
        <v>3</v>
      </c>
      <c r="R68" s="168">
        <f>F68</f>
        <v>35355377</v>
      </c>
      <c r="S68" s="43" t="s">
        <v>6</v>
      </c>
      <c r="T68" s="169">
        <f>T63</f>
        <v>0</v>
      </c>
      <c r="U68" s="125">
        <f>ROUND(R68*T68,0)</f>
        <v>0</v>
      </c>
    </row>
    <row r="69" spans="1:21" x14ac:dyDescent="0.25">
      <c r="A69" s="571" t="s">
        <v>119</v>
      </c>
      <c r="B69" s="458"/>
      <c r="C69" s="458"/>
      <c r="D69" s="91"/>
      <c r="E69" s="74"/>
      <c r="F69" s="174"/>
      <c r="G69" s="41"/>
      <c r="H69" s="167"/>
      <c r="I69" s="130"/>
      <c r="N69" s="461" t="s">
        <v>99</v>
      </c>
      <c r="O69" s="461"/>
      <c r="P69" s="461"/>
      <c r="Q69" s="170"/>
      <c r="R69" s="170"/>
      <c r="S69" s="170"/>
      <c r="T69" s="170"/>
      <c r="U69" s="170"/>
    </row>
    <row r="70" spans="1:21" x14ac:dyDescent="0.25">
      <c r="A70" s="570" t="s">
        <v>180</v>
      </c>
      <c r="B70" s="458"/>
      <c r="C70" s="458"/>
      <c r="D70" s="91"/>
      <c r="E70" s="74" t="s">
        <v>3</v>
      </c>
      <c r="F70" s="174">
        <f>'0054'!F70</f>
        <v>0</v>
      </c>
      <c r="G70" s="41" t="s">
        <v>6</v>
      </c>
      <c r="H70" s="167">
        <f>H63</f>
        <v>1.116E-3</v>
      </c>
      <c r="I70" s="130">
        <f>ROUND(F70*H70,2)</f>
        <v>0</v>
      </c>
      <c r="N70" s="53"/>
      <c r="O70" s="53"/>
      <c r="P70" s="53"/>
      <c r="Q70" s="52" t="s">
        <v>3</v>
      </c>
      <c r="R70" s="168">
        <f>F70</f>
        <v>0</v>
      </c>
      <c r="S70" s="43" t="s">
        <v>6</v>
      </c>
      <c r="T70" s="169">
        <f>T63</f>
        <v>0</v>
      </c>
      <c r="U70" s="125">
        <f>ROUND(R70*T70,0)</f>
        <v>0</v>
      </c>
    </row>
    <row r="71" spans="1:21" x14ac:dyDescent="0.25">
      <c r="A71" s="458" t="s">
        <v>98</v>
      </c>
      <c r="B71" s="458"/>
      <c r="C71" s="458"/>
      <c r="D71" s="91"/>
      <c r="E71" s="74" t="s">
        <v>128</v>
      </c>
      <c r="F71" s="174">
        <f>'0054'!F71</f>
        <v>3088857</v>
      </c>
      <c r="G71" s="41" t="s">
        <v>6</v>
      </c>
      <c r="H71" s="167">
        <f>H63</f>
        <v>1.116E-3</v>
      </c>
      <c r="I71" s="130">
        <f>ROUND(F71*H71,2)</f>
        <v>3447.16</v>
      </c>
      <c r="N71" s="461" t="s">
        <v>98</v>
      </c>
      <c r="O71" s="461"/>
      <c r="P71" s="461"/>
      <c r="Q71" s="52" t="s">
        <v>86</v>
      </c>
      <c r="R71" s="168">
        <f>F71</f>
        <v>3088857</v>
      </c>
      <c r="S71" s="43" t="s">
        <v>6</v>
      </c>
      <c r="T71" s="169">
        <f>T63</f>
        <v>0</v>
      </c>
      <c r="U71" s="125">
        <f>ROUND(R71*T71,0)</f>
        <v>0</v>
      </c>
    </row>
    <row r="72" spans="1:21" x14ac:dyDescent="0.25">
      <c r="A72" s="458" t="s">
        <v>97</v>
      </c>
      <c r="B72" s="458"/>
      <c r="C72" s="458"/>
      <c r="D72" s="91"/>
      <c r="E72" s="74" t="s">
        <v>3</v>
      </c>
      <c r="F72" s="174">
        <f>'0054'!F72</f>
        <v>4226978</v>
      </c>
      <c r="G72" s="41" t="s">
        <v>6</v>
      </c>
      <c r="H72" s="167">
        <f>H63</f>
        <v>1.116E-3</v>
      </c>
      <c r="I72" s="130">
        <f>ROUND(F72*H72,2)</f>
        <v>4717.3100000000004</v>
      </c>
      <c r="N72" s="461" t="s">
        <v>97</v>
      </c>
      <c r="O72" s="461"/>
      <c r="P72" s="461"/>
      <c r="Q72" s="52" t="s">
        <v>3</v>
      </c>
      <c r="R72" s="168">
        <f>F72</f>
        <v>4226978</v>
      </c>
      <c r="S72" s="43" t="s">
        <v>6</v>
      </c>
      <c r="T72" s="169">
        <f>T63</f>
        <v>0</v>
      </c>
      <c r="U72" s="125">
        <f>ROUND(R72*T72,0)</f>
        <v>0</v>
      </c>
    </row>
    <row r="73" spans="1:21" x14ac:dyDescent="0.25">
      <c r="A73" s="458" t="s">
        <v>96</v>
      </c>
      <c r="B73" s="458"/>
      <c r="C73" s="458"/>
      <c r="D73" s="91"/>
      <c r="E73" s="74" t="s">
        <v>3</v>
      </c>
      <c r="F73" s="174">
        <f>'0054'!F73</f>
        <v>14485979</v>
      </c>
      <c r="G73" s="41" t="s">
        <v>6</v>
      </c>
      <c r="H73" s="167">
        <f>H63</f>
        <v>1.116E-3</v>
      </c>
      <c r="I73" s="130">
        <f>ROUND(F73*H73,2)</f>
        <v>16166.35</v>
      </c>
      <c r="N73" s="461" t="s">
        <v>96</v>
      </c>
      <c r="O73" s="461"/>
      <c r="P73" s="461"/>
      <c r="Q73" s="52" t="s">
        <v>3</v>
      </c>
      <c r="R73" s="171">
        <f>F73</f>
        <v>14485979</v>
      </c>
      <c r="S73" s="43" t="s">
        <v>6</v>
      </c>
      <c r="T73" s="169">
        <f>T63</f>
        <v>0</v>
      </c>
      <c r="U73" s="125">
        <f>ROUND(R73*T73,0)</f>
        <v>0</v>
      </c>
    </row>
    <row r="74" spans="1:21" x14ac:dyDescent="0.25">
      <c r="A74" s="375" t="s">
        <v>129</v>
      </c>
      <c r="D74" s="91"/>
      <c r="E74" s="54" t="s">
        <v>130</v>
      </c>
      <c r="F74" s="496"/>
      <c r="G74" s="496"/>
      <c r="H74" s="496"/>
      <c r="I74" s="130">
        <v>0</v>
      </c>
      <c r="N74" s="461" t="s">
        <v>156</v>
      </c>
      <c r="O74" s="461"/>
      <c r="P74" s="461"/>
      <c r="Q74" s="461"/>
      <c r="R74" s="461"/>
      <c r="S74" s="461"/>
      <c r="T74" s="461"/>
      <c r="U74" s="125">
        <f>IF($H$115=1,I74,0)</f>
        <v>0</v>
      </c>
    </row>
    <row r="75" spans="1:21" x14ac:dyDescent="0.25">
      <c r="A75" s="376" t="s">
        <v>181</v>
      </c>
      <c r="I75" s="130"/>
      <c r="N75" s="461" t="s">
        <v>44</v>
      </c>
      <c r="O75" s="461"/>
      <c r="P75" s="461"/>
      <c r="Q75" s="461"/>
      <c r="R75" s="461"/>
      <c r="S75" s="461"/>
      <c r="T75" s="461"/>
      <c r="U75" s="125">
        <f>IF($H$115=1,I75,0)</f>
        <v>0</v>
      </c>
    </row>
    <row r="76" spans="1:21" x14ac:dyDescent="0.25">
      <c r="A76" s="90" t="s">
        <v>134</v>
      </c>
      <c r="B76" s="91"/>
      <c r="C76" s="91"/>
      <c r="D76" s="91"/>
      <c r="E76" s="91"/>
      <c r="F76" s="91"/>
      <c r="G76" s="91"/>
      <c r="H76" s="91"/>
      <c r="I76" s="172"/>
      <c r="N76" s="173" t="s">
        <v>45</v>
      </c>
      <c r="O76" s="53"/>
      <c r="P76" s="53"/>
      <c r="Q76" s="53"/>
      <c r="R76" s="53"/>
      <c r="S76" s="53"/>
      <c r="T76" s="53"/>
      <c r="U76" s="132"/>
    </row>
    <row r="77" spans="1:21" x14ac:dyDescent="0.25">
      <c r="A77" s="509" t="s">
        <v>182</v>
      </c>
      <c r="B77" s="458"/>
      <c r="C77" s="458"/>
      <c r="D77" s="91"/>
      <c r="E77" s="74" t="s">
        <v>4</v>
      </c>
      <c r="F77" s="174">
        <f>'0054'!F77</f>
        <v>0</v>
      </c>
      <c r="G77" s="41" t="s">
        <v>6</v>
      </c>
      <c r="H77" s="167">
        <f>H66</f>
        <v>1.1100000000000001E-3</v>
      </c>
      <c r="I77" s="130">
        <f>ROUND(F77*H77,2)</f>
        <v>0</v>
      </c>
      <c r="N77" s="461" t="s">
        <v>101</v>
      </c>
      <c r="O77" s="461"/>
      <c r="P77" s="461"/>
      <c r="Q77" s="52" t="s">
        <v>4</v>
      </c>
      <c r="R77" s="171">
        <f>F77</f>
        <v>0</v>
      </c>
      <c r="S77" s="43" t="s">
        <v>6</v>
      </c>
      <c r="T77" s="169">
        <f>T66</f>
        <v>0</v>
      </c>
      <c r="U77" s="125">
        <f>ROUND(R77*T77,0)</f>
        <v>0</v>
      </c>
    </row>
    <row r="78" spans="1:21" x14ac:dyDescent="0.25">
      <c r="A78" s="458" t="s">
        <v>67</v>
      </c>
      <c r="B78" s="458"/>
      <c r="C78" s="458"/>
      <c r="D78" s="91"/>
      <c r="E78" s="74" t="s">
        <v>4</v>
      </c>
      <c r="F78" s="174">
        <f>'0054'!F78</f>
        <v>0</v>
      </c>
      <c r="G78" s="41" t="s">
        <v>6</v>
      </c>
      <c r="H78" s="167">
        <f>H66</f>
        <v>1.1100000000000001E-3</v>
      </c>
      <c r="I78" s="130">
        <f>ROUND(F78*H78,2)</f>
        <v>0</v>
      </c>
      <c r="N78" s="461" t="s">
        <v>67</v>
      </c>
      <c r="O78" s="461"/>
      <c r="P78" s="461"/>
      <c r="Q78" s="52" t="s">
        <v>4</v>
      </c>
      <c r="R78" s="171">
        <f>F78</f>
        <v>0</v>
      </c>
      <c r="S78" s="43" t="s">
        <v>6</v>
      </c>
      <c r="T78" s="169">
        <f>T66</f>
        <v>0</v>
      </c>
      <c r="U78" s="125">
        <f>ROUND(R78*T78,0)</f>
        <v>0</v>
      </c>
    </row>
    <row r="79" spans="1:21" x14ac:dyDescent="0.25">
      <c r="A79" s="458" t="s">
        <v>88</v>
      </c>
      <c r="B79" s="458"/>
      <c r="C79" s="458"/>
      <c r="D79" s="91"/>
      <c r="E79" s="74" t="s">
        <v>4</v>
      </c>
      <c r="F79" s="174">
        <f>'0054'!F79</f>
        <v>118620773</v>
      </c>
      <c r="G79" s="41" t="s">
        <v>6</v>
      </c>
      <c r="H79" s="167">
        <f>H66</f>
        <v>1.1100000000000001E-3</v>
      </c>
      <c r="I79" s="130">
        <f>ROUND(F79*H79,2)</f>
        <v>131669.06</v>
      </c>
      <c r="N79" s="461" t="s">
        <v>88</v>
      </c>
      <c r="O79" s="461"/>
      <c r="P79" s="461"/>
      <c r="Q79" s="52" t="s">
        <v>4</v>
      </c>
      <c r="R79" s="171">
        <f>F79</f>
        <v>118620773</v>
      </c>
      <c r="S79" s="43" t="s">
        <v>6</v>
      </c>
      <c r="T79" s="169">
        <f>T66</f>
        <v>0</v>
      </c>
      <c r="U79" s="125">
        <f>ROUND(R79*T79,0)</f>
        <v>0</v>
      </c>
    </row>
    <row r="80" spans="1:21" x14ac:dyDescent="0.25">
      <c r="A80" s="458" t="s">
        <v>89</v>
      </c>
      <c r="B80" s="458"/>
      <c r="C80" s="458"/>
      <c r="D80" s="91"/>
      <c r="E80" s="74" t="s">
        <v>4</v>
      </c>
      <c r="F80" s="174">
        <f>'0054'!F80</f>
        <v>-391991</v>
      </c>
      <c r="G80" s="41" t="s">
        <v>6</v>
      </c>
      <c r="H80" s="167">
        <f>H66</f>
        <v>1.1100000000000001E-3</v>
      </c>
      <c r="I80" s="130">
        <f>ROUND(F80*H80,2)</f>
        <v>-435.11</v>
      </c>
      <c r="N80" s="461" t="s">
        <v>89</v>
      </c>
      <c r="O80" s="461"/>
      <c r="P80" s="461"/>
      <c r="Q80" s="52" t="s">
        <v>4</v>
      </c>
      <c r="R80" s="168">
        <f>F80</f>
        <v>-391991</v>
      </c>
      <c r="S80" s="43" t="s">
        <v>6</v>
      </c>
      <c r="T80" s="169">
        <f>T66</f>
        <v>0</v>
      </c>
      <c r="U80" s="125">
        <f>ROUND(R80*T80,0)</f>
        <v>0</v>
      </c>
    </row>
    <row r="81" spans="1:21" x14ac:dyDescent="0.25">
      <c r="A81" s="458" t="s">
        <v>90</v>
      </c>
      <c r="B81" s="458"/>
      <c r="C81" s="458"/>
      <c r="D81" s="91"/>
      <c r="E81" s="74" t="s">
        <v>4</v>
      </c>
      <c r="F81" s="174">
        <f>'0054'!F81</f>
        <v>698197</v>
      </c>
      <c r="G81" s="41" t="s">
        <v>6</v>
      </c>
      <c r="H81" s="167">
        <f>H66</f>
        <v>1.1100000000000001E-3</v>
      </c>
      <c r="I81" s="130">
        <f>ROUND(F81*H81,2)</f>
        <v>775</v>
      </c>
      <c r="N81" s="461" t="s">
        <v>90</v>
      </c>
      <c r="O81" s="461"/>
      <c r="P81" s="461"/>
      <c r="Q81" s="52" t="s">
        <v>4</v>
      </c>
      <c r="R81" s="171">
        <f>F81</f>
        <v>698197</v>
      </c>
      <c r="S81" s="43" t="s">
        <v>6</v>
      </c>
      <c r="T81" s="169">
        <f>T66</f>
        <v>0</v>
      </c>
      <c r="U81" s="125">
        <f>ROUND(R81*T81,0)</f>
        <v>0</v>
      </c>
    </row>
    <row r="82" spans="1:21" x14ac:dyDescent="0.25">
      <c r="B82" s="91"/>
      <c r="C82" s="91"/>
      <c r="D82" s="91"/>
      <c r="E82" s="74"/>
      <c r="F82" s="174"/>
      <c r="G82" s="41"/>
      <c r="H82" s="167"/>
      <c r="I82" s="130"/>
      <c r="N82" s="53"/>
      <c r="O82" s="53"/>
      <c r="P82" s="53"/>
      <c r="Q82" s="52"/>
      <c r="R82" s="175"/>
      <c r="S82" s="43"/>
      <c r="T82" s="169"/>
      <c r="U82" s="132"/>
    </row>
    <row r="83" spans="1:21" x14ac:dyDescent="0.25">
      <c r="A83" s="458" t="s">
        <v>112</v>
      </c>
      <c r="B83" s="458"/>
      <c r="C83" s="458"/>
      <c r="D83" s="458"/>
      <c r="E83" s="458"/>
      <c r="F83" s="458"/>
      <c r="G83" s="458"/>
      <c r="H83" s="458"/>
      <c r="I83" s="458"/>
      <c r="N83" s="461" t="s">
        <v>91</v>
      </c>
      <c r="O83" s="461"/>
      <c r="P83" s="461"/>
      <c r="Q83" s="461"/>
      <c r="R83" s="461"/>
      <c r="S83" s="461"/>
      <c r="T83" s="461"/>
      <c r="U83" s="461"/>
    </row>
    <row r="84" spans="1:21" x14ac:dyDescent="0.25">
      <c r="B84" s="91"/>
      <c r="C84" s="496" t="s">
        <v>77</v>
      </c>
      <c r="D84" s="496"/>
      <c r="E84" s="91"/>
      <c r="F84" s="153" t="s">
        <v>38</v>
      </c>
      <c r="G84" s="91"/>
      <c r="H84" s="91"/>
      <c r="I84" s="91"/>
      <c r="N84" s="53"/>
      <c r="O84" s="53"/>
      <c r="P84" s="53"/>
      <c r="Q84" s="53"/>
      <c r="R84" s="53"/>
      <c r="S84" s="53"/>
      <c r="T84" s="53"/>
      <c r="U84" s="53"/>
    </row>
    <row r="85" spans="1:21" x14ac:dyDescent="0.25">
      <c r="A85" s="4"/>
      <c r="B85" s="176"/>
      <c r="C85" s="481" t="s">
        <v>184</v>
      </c>
      <c r="D85" s="481"/>
      <c r="E85" s="177" t="s">
        <v>190</v>
      </c>
      <c r="F85" s="178" t="s">
        <v>189</v>
      </c>
      <c r="G85" s="179"/>
      <c r="H85" s="179"/>
      <c r="I85" s="179"/>
      <c r="N85" s="497" t="s">
        <v>49</v>
      </c>
      <c r="O85" s="497"/>
      <c r="P85" s="498" t="s">
        <v>157</v>
      </c>
      <c r="Q85" s="498"/>
      <c r="R85" s="499" t="s">
        <v>41</v>
      </c>
      <c r="S85" s="499"/>
      <c r="T85" s="499"/>
      <c r="U85" s="499"/>
    </row>
    <row r="86" spans="1:21" x14ac:dyDescent="0.25">
      <c r="A86" s="55"/>
      <c r="B86" s="67" t="s">
        <v>188</v>
      </c>
      <c r="C86" s="494">
        <f>H13+H14+H19+H22+H25</f>
        <v>150.98409999999998</v>
      </c>
      <c r="D86" s="494"/>
      <c r="E86" s="56">
        <f>H8</f>
        <v>1.0319</v>
      </c>
      <c r="F86" s="346">
        <f>'0054'!F86</f>
        <v>1313.27</v>
      </c>
      <c r="G86" s="200" t="s">
        <v>13</v>
      </c>
      <c r="H86" s="130">
        <f>ROUND(C86*E86*F86,2)</f>
        <v>204608.11</v>
      </c>
      <c r="I86" s="134"/>
      <c r="N86" s="59" t="s">
        <v>22</v>
      </c>
      <c r="O86" s="60">
        <f>T13+T14+T19+T22+T25</f>
        <v>0</v>
      </c>
      <c r="P86" s="495">
        <f>T8</f>
        <v>1.0319</v>
      </c>
      <c r="Q86" s="495"/>
      <c r="R86" s="61">
        <f>F86</f>
        <v>1313.27</v>
      </c>
      <c r="S86" s="62" t="s">
        <v>13</v>
      </c>
      <c r="T86" s="171">
        <f>ROUND(O86*P86*R86,0)</f>
        <v>0</v>
      </c>
      <c r="U86" s="131"/>
    </row>
    <row r="87" spans="1:21" x14ac:dyDescent="0.25">
      <c r="A87" s="63"/>
      <c r="B87" s="63" t="s">
        <v>187</v>
      </c>
      <c r="C87" s="494">
        <f>H15+H16+H20+H23+H26</f>
        <v>76.606799999999993</v>
      </c>
      <c r="D87" s="494"/>
      <c r="E87" s="56">
        <f>H8</f>
        <v>1.0319</v>
      </c>
      <c r="F87" s="346">
        <f>'0054'!F87</f>
        <v>895.79</v>
      </c>
      <c r="G87" s="200" t="s">
        <v>13</v>
      </c>
      <c r="H87" s="130">
        <f>ROUND(C87*E87*F87,2)</f>
        <v>70812.7</v>
      </c>
      <c r="I87" s="64"/>
      <c r="N87" s="65" t="s">
        <v>14</v>
      </c>
      <c r="O87" s="60">
        <f>T15+T16+T20+T23+T26</f>
        <v>0</v>
      </c>
      <c r="P87" s="495">
        <f>T8</f>
        <v>1.0319</v>
      </c>
      <c r="Q87" s="495"/>
      <c r="R87" s="61">
        <f>F87</f>
        <v>895.79</v>
      </c>
      <c r="S87" s="62" t="s">
        <v>13</v>
      </c>
      <c r="T87" s="171">
        <f>ROUND(O87*P87*R87,0)</f>
        <v>0</v>
      </c>
      <c r="U87" s="66"/>
    </row>
    <row r="88" spans="1:21" ht="16.5" thickBot="1" x14ac:dyDescent="0.3">
      <c r="A88" s="67"/>
      <c r="B88" s="67" t="s">
        <v>186</v>
      </c>
      <c r="C88" s="494">
        <f>H17+H18+H21+H24+H27+H28</f>
        <v>0</v>
      </c>
      <c r="D88" s="494"/>
      <c r="E88" s="56">
        <f>H8</f>
        <v>1.0319</v>
      </c>
      <c r="F88" s="346">
        <f>'0054'!F88</f>
        <v>897.95</v>
      </c>
      <c r="G88" s="200" t="s">
        <v>13</v>
      </c>
      <c r="H88" s="123">
        <f>ROUND(C88*E88*F88,2)</f>
        <v>0</v>
      </c>
      <c r="I88" s="64"/>
      <c r="N88" s="68" t="s">
        <v>15</v>
      </c>
      <c r="O88" s="69">
        <f>T17+T18+T21+T24+T27+T28</f>
        <v>0</v>
      </c>
      <c r="P88" s="495">
        <f>T8</f>
        <v>1.0319</v>
      </c>
      <c r="Q88" s="495"/>
      <c r="R88" s="61">
        <f>F88</f>
        <v>897.95</v>
      </c>
      <c r="S88" s="62" t="s">
        <v>13</v>
      </c>
      <c r="T88" s="171">
        <f>ROUND(O88*P88*R88,0)</f>
        <v>0</v>
      </c>
      <c r="U88" s="66"/>
    </row>
    <row r="89" spans="1:21" ht="16.5" thickBot="1" x14ac:dyDescent="0.3">
      <c r="A89" s="70"/>
      <c r="B89" s="180" t="s">
        <v>185</v>
      </c>
      <c r="C89" s="487">
        <f>SUM(C86:C88)</f>
        <v>227.59089999999998</v>
      </c>
      <c r="D89" s="487"/>
      <c r="E89" s="181"/>
      <c r="F89" s="181"/>
      <c r="G89" s="181"/>
      <c r="H89" s="182" t="s">
        <v>183</v>
      </c>
      <c r="I89" s="130">
        <f>IF(A1=75,0,H88+H87+H86)</f>
        <v>275420.81</v>
      </c>
      <c r="N89" s="73" t="s">
        <v>158</v>
      </c>
      <c r="O89" s="72">
        <f>SUM(O86:O88)</f>
        <v>0</v>
      </c>
      <c r="P89" s="488" t="s">
        <v>18</v>
      </c>
      <c r="Q89" s="489"/>
      <c r="R89" s="489"/>
      <c r="S89" s="489"/>
      <c r="T89" s="489"/>
      <c r="U89" s="125">
        <f>IF(N1=75,0,T88+T87+T86)</f>
        <v>0</v>
      </c>
    </row>
    <row r="90" spans="1:21" ht="16.5" thickTop="1" x14ac:dyDescent="0.25">
      <c r="A90" s="490" t="s">
        <v>107</v>
      </c>
      <c r="B90" s="490"/>
      <c r="C90" s="490"/>
      <c r="D90" s="490"/>
      <c r="E90" s="490"/>
      <c r="F90" s="490"/>
      <c r="G90" s="490"/>
      <c r="H90" s="490"/>
      <c r="I90" s="490"/>
      <c r="N90" s="491" t="s">
        <v>107</v>
      </c>
      <c r="O90" s="491"/>
      <c r="P90" s="491"/>
      <c r="Q90" s="491"/>
      <c r="R90" s="491"/>
      <c r="S90" s="491"/>
      <c r="T90" s="491"/>
      <c r="U90" s="491"/>
    </row>
    <row r="91" spans="1:21" x14ac:dyDescent="0.25">
      <c r="A91" s="183"/>
      <c r="B91" s="183"/>
      <c r="C91" s="183"/>
      <c r="D91" s="183"/>
      <c r="E91" s="183"/>
      <c r="F91" s="183"/>
      <c r="G91" s="183"/>
      <c r="H91" s="183"/>
      <c r="I91" s="183"/>
      <c r="N91" s="184"/>
      <c r="O91" s="184"/>
      <c r="P91" s="184"/>
      <c r="Q91" s="184"/>
      <c r="R91" s="184"/>
      <c r="S91" s="184"/>
      <c r="T91" s="184"/>
      <c r="U91" s="184"/>
    </row>
    <row r="92" spans="1:21" x14ac:dyDescent="0.25">
      <c r="A92" s="4" t="s">
        <v>92</v>
      </c>
      <c r="C92" s="74"/>
      <c r="D92" s="91"/>
      <c r="E92" s="74" t="s">
        <v>46</v>
      </c>
      <c r="F92" s="492"/>
      <c r="G92" s="492"/>
      <c r="H92" s="492"/>
      <c r="I92" s="492"/>
      <c r="N92" s="461" t="s">
        <v>92</v>
      </c>
      <c r="O92" s="461"/>
      <c r="P92" s="461"/>
      <c r="Q92" s="493" t="s">
        <v>46</v>
      </c>
      <c r="R92" s="493"/>
      <c r="S92" s="493"/>
      <c r="T92" s="493"/>
      <c r="U92" s="132"/>
    </row>
    <row r="93" spans="1:21" x14ac:dyDescent="0.25">
      <c r="B93" s="91"/>
      <c r="C93" s="117" t="s">
        <v>162</v>
      </c>
      <c r="D93" s="117" t="s">
        <v>163</v>
      </c>
      <c r="E93" s="118" t="s">
        <v>191</v>
      </c>
      <c r="F93" s="74"/>
      <c r="G93" s="74"/>
      <c r="H93" s="74"/>
      <c r="I93" s="74"/>
      <c r="N93" s="53"/>
      <c r="O93" s="53"/>
      <c r="P93" s="53"/>
      <c r="Q93" s="185"/>
      <c r="R93" s="185"/>
      <c r="S93" s="185"/>
      <c r="T93" s="185"/>
      <c r="U93" s="132"/>
    </row>
    <row r="94" spans="1:21" x14ac:dyDescent="0.25">
      <c r="B94" s="91"/>
      <c r="C94" s="119" t="s">
        <v>2</v>
      </c>
      <c r="D94" s="119" t="s">
        <v>2</v>
      </c>
      <c r="E94" s="119" t="s">
        <v>2</v>
      </c>
      <c r="F94" s="74"/>
      <c r="G94" s="74"/>
      <c r="H94" s="74"/>
      <c r="I94" s="74"/>
      <c r="N94" s="53"/>
      <c r="O94" s="53"/>
      <c r="P94" s="53"/>
      <c r="Q94" s="185"/>
      <c r="R94" s="185"/>
      <c r="S94" s="185"/>
      <c r="T94" s="185"/>
      <c r="U94" s="132"/>
    </row>
    <row r="95" spans="1:21" x14ac:dyDescent="0.25">
      <c r="A95" s="465" t="s">
        <v>69</v>
      </c>
      <c r="B95" s="465"/>
      <c r="C95" s="206">
        <v>72</v>
      </c>
      <c r="D95" s="206">
        <v>72</v>
      </c>
      <c r="E95" s="159">
        <f>AVERAGE(C95:D95)</f>
        <v>72</v>
      </c>
      <c r="F95" s="186" t="s">
        <v>40</v>
      </c>
      <c r="G95" s="189">
        <f>'0054'!G95</f>
        <v>371</v>
      </c>
      <c r="I95" s="130">
        <f>ROUND(G95*E95,2)</f>
        <v>26712</v>
      </c>
      <c r="N95" s="486" t="s">
        <v>69</v>
      </c>
      <c r="O95" s="486"/>
      <c r="P95" s="485">
        <f>IF(H115=1,E95,0)</f>
        <v>0</v>
      </c>
      <c r="Q95" s="485"/>
      <c r="R95" s="485"/>
      <c r="S95" s="111" t="s">
        <v>40</v>
      </c>
      <c r="T95" s="76">
        <f>G95</f>
        <v>371</v>
      </c>
      <c r="U95" s="125">
        <f>ROUND(T95*P95,0)</f>
        <v>0</v>
      </c>
    </row>
    <row r="96" spans="1:21" x14ac:dyDescent="0.25">
      <c r="A96" s="465" t="s">
        <v>87</v>
      </c>
      <c r="B96" s="465"/>
      <c r="C96" s="206">
        <v>5</v>
      </c>
      <c r="D96" s="206">
        <v>5</v>
      </c>
      <c r="E96" s="159">
        <f>AVERAGE(C96:D96)</f>
        <v>5</v>
      </c>
      <c r="F96" s="186" t="s">
        <v>40</v>
      </c>
      <c r="G96" s="189">
        <f>'0054'!G96</f>
        <v>1391</v>
      </c>
      <c r="I96" s="130">
        <f>ROUND(G96*E96,2)</f>
        <v>6955</v>
      </c>
      <c r="N96" s="486" t="s">
        <v>87</v>
      </c>
      <c r="O96" s="486"/>
      <c r="P96" s="470"/>
      <c r="Q96" s="470"/>
      <c r="R96" s="470"/>
      <c r="S96" s="111" t="s">
        <v>40</v>
      </c>
      <c r="T96" s="76">
        <f>G96</f>
        <v>1391</v>
      </c>
      <c r="U96" s="125">
        <f>ROUND(T96*P96,0)</f>
        <v>0</v>
      </c>
    </row>
    <row r="97" spans="1:21" x14ac:dyDescent="0.25">
      <c r="A97" s="187"/>
      <c r="B97" s="187"/>
      <c r="C97" s="94"/>
      <c r="D97" s="94"/>
      <c r="E97" s="94"/>
      <c r="F97" s="94"/>
      <c r="G97" s="188"/>
      <c r="H97" s="189"/>
      <c r="I97" s="130"/>
      <c r="N97" s="190"/>
      <c r="O97" s="190"/>
      <c r="P97" s="191"/>
      <c r="Q97" s="191"/>
      <c r="R97" s="191"/>
      <c r="S97" s="111"/>
      <c r="T97" s="76"/>
      <c r="U97" s="132"/>
    </row>
    <row r="98" spans="1:21" x14ac:dyDescent="0.25">
      <c r="A98" s="187"/>
      <c r="B98" s="187"/>
      <c r="C98" s="94"/>
      <c r="D98" s="94"/>
      <c r="E98" s="94"/>
      <c r="F98" s="94"/>
      <c r="G98" s="188"/>
      <c r="H98" s="189"/>
      <c r="I98" s="130"/>
      <c r="N98" s="190"/>
      <c r="O98" s="190"/>
      <c r="P98" s="191"/>
      <c r="Q98" s="191"/>
      <c r="R98" s="191"/>
      <c r="S98" s="111"/>
      <c r="T98" s="76"/>
      <c r="U98" s="132"/>
    </row>
    <row r="99" spans="1:21" hidden="1" x14ac:dyDescent="0.25">
      <c r="A99" s="458" t="s">
        <v>131</v>
      </c>
      <c r="B99" s="458"/>
      <c r="C99" s="458"/>
      <c r="D99" s="91"/>
      <c r="E99" s="54" t="s">
        <v>132</v>
      </c>
      <c r="F99" s="496"/>
      <c r="G99" s="496"/>
      <c r="H99" s="496"/>
      <c r="I99" s="496"/>
      <c r="N99" s="461" t="s">
        <v>106</v>
      </c>
      <c r="O99" s="461"/>
      <c r="P99" s="461"/>
      <c r="Q99" s="461"/>
      <c r="R99" s="461"/>
      <c r="S99" s="461"/>
      <c r="T99" s="461"/>
      <c r="U99" s="461"/>
    </row>
    <row r="100" spans="1:21" hidden="1" x14ac:dyDescent="0.25">
      <c r="B100" s="91"/>
      <c r="C100" s="481" t="s">
        <v>108</v>
      </c>
      <c r="D100" s="481"/>
      <c r="E100" s="481"/>
      <c r="F100" s="54"/>
      <c r="G100" s="54"/>
      <c r="H100" s="200" t="s">
        <v>192</v>
      </c>
      <c r="I100" s="54"/>
      <c r="N100" s="53"/>
      <c r="O100" s="53"/>
      <c r="P100" s="53"/>
      <c r="Q100" s="53"/>
      <c r="R100" s="53"/>
      <c r="S100" s="53"/>
      <c r="T100" s="53"/>
      <c r="U100" s="53"/>
    </row>
    <row r="101" spans="1:21" hidden="1" x14ac:dyDescent="0.25">
      <c r="B101" s="91"/>
      <c r="C101" s="117" t="s">
        <v>162</v>
      </c>
      <c r="D101" s="117" t="s">
        <v>163</v>
      </c>
      <c r="E101" s="199" t="s">
        <v>8</v>
      </c>
      <c r="F101" s="577" t="s">
        <v>193</v>
      </c>
      <c r="G101" s="472"/>
      <c r="H101" s="41" t="s">
        <v>39</v>
      </c>
      <c r="I101" s="54"/>
      <c r="N101" s="53"/>
      <c r="O101" s="53"/>
      <c r="P101" s="53"/>
      <c r="Q101" s="53"/>
      <c r="R101" s="53"/>
      <c r="S101" s="53"/>
      <c r="T101" s="53"/>
      <c r="U101" s="53"/>
    </row>
    <row r="102" spans="1:21" hidden="1" x14ac:dyDescent="0.25">
      <c r="A102" s="481" t="s">
        <v>113</v>
      </c>
      <c r="B102" s="481"/>
      <c r="C102" s="119" t="s">
        <v>2</v>
      </c>
      <c r="D102" s="119" t="s">
        <v>2</v>
      </c>
      <c r="E102" s="77" t="s">
        <v>2</v>
      </c>
      <c r="F102" s="481" t="s">
        <v>38</v>
      </c>
      <c r="G102" s="481"/>
      <c r="H102" s="77" t="s">
        <v>38</v>
      </c>
      <c r="I102" s="77" t="s">
        <v>8</v>
      </c>
      <c r="N102" s="471" t="s">
        <v>70</v>
      </c>
      <c r="O102" s="471"/>
      <c r="P102" s="485" t="s">
        <v>108</v>
      </c>
      <c r="Q102" s="485"/>
      <c r="R102" s="471" t="s">
        <v>71</v>
      </c>
      <c r="S102" s="471"/>
      <c r="T102" s="78" t="s">
        <v>72</v>
      </c>
      <c r="U102" s="78" t="s">
        <v>8</v>
      </c>
    </row>
    <row r="103" spans="1:21" hidden="1" x14ac:dyDescent="0.25">
      <c r="A103" s="474" t="s">
        <v>73</v>
      </c>
      <c r="B103" s="474"/>
      <c r="C103" s="204">
        <v>0</v>
      </c>
      <c r="D103" s="204">
        <v>0</v>
      </c>
      <c r="E103" s="276">
        <f>IF(D$59=0,C103*2,C103+D103)</f>
        <v>0</v>
      </c>
      <c r="F103" s="475">
        <v>0</v>
      </c>
      <c r="G103" s="475"/>
      <c r="H103" s="349">
        <f>IF(C103=0,0,125)</f>
        <v>0</v>
      </c>
      <c r="I103" s="130">
        <f>ROUND((H103+F103)*E103,2)</f>
        <v>0</v>
      </c>
      <c r="N103" s="476" t="s">
        <v>73</v>
      </c>
      <c r="O103" s="476"/>
      <c r="P103" s="470">
        <f>IF(H$115=1,C103,0)</f>
        <v>0</v>
      </c>
      <c r="Q103" s="470"/>
      <c r="R103" s="477">
        <f>F103</f>
        <v>0</v>
      </c>
      <c r="S103" s="477"/>
      <c r="T103" s="80">
        <f>H103</f>
        <v>0</v>
      </c>
      <c r="U103" s="125">
        <f>ROUND((T103+R103)*P103,0)</f>
        <v>0</v>
      </c>
    </row>
    <row r="104" spans="1:21" hidden="1" x14ac:dyDescent="0.25">
      <c r="A104" s="450" t="s">
        <v>74</v>
      </c>
      <c r="B104" s="450"/>
      <c r="C104" s="206">
        <v>0</v>
      </c>
      <c r="D104" s="206">
        <v>0</v>
      </c>
      <c r="E104" s="159">
        <f>IF(D$59=0,C104*2,C104+D104)</f>
        <v>0</v>
      </c>
      <c r="F104" s="572">
        <f>ROUND(F103/2,2)</f>
        <v>0</v>
      </c>
      <c r="G104" s="572"/>
      <c r="H104" s="350">
        <f>IF(C104=0,0,62.5)</f>
        <v>0</v>
      </c>
      <c r="I104" s="130">
        <f>ROUND((H104+F104)*E104,2)</f>
        <v>0</v>
      </c>
      <c r="N104" s="476" t="s">
        <v>74</v>
      </c>
      <c r="O104" s="476"/>
      <c r="P104" s="470">
        <f>IF(H$115=1,C104,0)</f>
        <v>0</v>
      </c>
      <c r="Q104" s="470"/>
      <c r="R104" s="479">
        <f>ROUND(R103/2,2)</f>
        <v>0</v>
      </c>
      <c r="S104" s="479"/>
      <c r="T104" s="82">
        <f>H104</f>
        <v>0</v>
      </c>
      <c r="U104" s="125">
        <f>ROUND((T104+R104)*P104,0)</f>
        <v>0</v>
      </c>
    </row>
    <row r="105" spans="1:21" ht="16.5" hidden="1" thickBot="1" x14ac:dyDescent="0.3">
      <c r="A105" s="450" t="s">
        <v>75</v>
      </c>
      <c r="B105" s="450"/>
      <c r="C105" s="206">
        <v>0</v>
      </c>
      <c r="D105" s="206">
        <v>0</v>
      </c>
      <c r="E105" s="159">
        <f>IF(D$59=0,C105*2,C105+D105)</f>
        <v>0</v>
      </c>
      <c r="F105" s="468"/>
      <c r="G105" s="468"/>
      <c r="H105" s="351">
        <f>IF(H103&gt;0,436,0)</f>
        <v>0</v>
      </c>
      <c r="I105" s="130">
        <f>ROUND(H105*E105,2)</f>
        <v>0</v>
      </c>
      <c r="N105" s="469" t="s">
        <v>75</v>
      </c>
      <c r="O105" s="469"/>
      <c r="P105" s="470">
        <f>IF(H$115=1,C105,0)</f>
        <v>0</v>
      </c>
      <c r="Q105" s="470"/>
      <c r="R105" s="471"/>
      <c r="S105" s="471"/>
      <c r="T105" s="84">
        <f>H105</f>
        <v>0</v>
      </c>
      <c r="U105" s="132">
        <f>ROUND(T105*P105,0)</f>
        <v>0</v>
      </c>
    </row>
    <row r="106" spans="1:21" ht="16.5" hidden="1" thickBot="1" x14ac:dyDescent="0.3">
      <c r="A106" s="472" t="s">
        <v>8</v>
      </c>
      <c r="B106" s="472"/>
      <c r="C106" s="85"/>
      <c r="D106" s="85"/>
      <c r="E106" s="85"/>
      <c r="F106" s="85"/>
      <c r="G106" s="85"/>
      <c r="H106" s="85"/>
      <c r="I106" s="126">
        <f>SUM(I103:I105)</f>
        <v>0</v>
      </c>
      <c r="N106" s="473" t="s">
        <v>8</v>
      </c>
      <c r="O106" s="473"/>
      <c r="P106" s="86"/>
      <c r="Q106" s="86"/>
      <c r="R106" s="86"/>
      <c r="S106" s="86"/>
      <c r="T106" s="86"/>
      <c r="U106" s="87">
        <f>SUM(U103:U105)</f>
        <v>0</v>
      </c>
    </row>
    <row r="107" spans="1:21" hidden="1" x14ac:dyDescent="0.25">
      <c r="A107" s="41"/>
      <c r="B107" s="41"/>
      <c r="C107" s="85"/>
      <c r="D107" s="85"/>
      <c r="E107" s="85"/>
      <c r="F107" s="85"/>
      <c r="G107" s="85"/>
      <c r="H107" s="85"/>
      <c r="I107" s="130"/>
      <c r="N107" s="43"/>
      <c r="O107" s="43"/>
      <c r="P107" s="86"/>
      <c r="Q107" s="86"/>
      <c r="R107" s="86"/>
      <c r="S107" s="86"/>
      <c r="T107" s="86"/>
      <c r="U107" s="201"/>
    </row>
    <row r="108" spans="1:21" x14ac:dyDescent="0.25">
      <c r="A108" s="458" t="s">
        <v>93</v>
      </c>
      <c r="B108" s="458"/>
      <c r="C108" s="458"/>
      <c r="D108" s="91"/>
      <c r="E108" s="89" t="s">
        <v>42</v>
      </c>
      <c r="F108" s="463"/>
      <c r="G108" s="463"/>
      <c r="H108" s="463"/>
      <c r="I108" s="159">
        <v>0</v>
      </c>
      <c r="N108" s="461" t="s">
        <v>93</v>
      </c>
      <c r="O108" s="461"/>
      <c r="P108" s="461"/>
      <c r="Q108" s="462" t="s">
        <v>42</v>
      </c>
      <c r="R108" s="462"/>
      <c r="S108" s="462"/>
      <c r="T108" s="462"/>
      <c r="U108" s="125">
        <f>IF('3394'!$H$115=1,'3394'!U109,0)</f>
        <v>0</v>
      </c>
    </row>
    <row r="109" spans="1:21" x14ac:dyDescent="0.25">
      <c r="A109" s="458" t="s">
        <v>94</v>
      </c>
      <c r="B109" s="458"/>
      <c r="C109" s="458"/>
      <c r="D109" s="91"/>
      <c r="E109" s="467"/>
      <c r="F109" s="467"/>
      <c r="G109" s="467"/>
      <c r="H109" s="467"/>
      <c r="I109" s="159">
        <v>0</v>
      </c>
      <c r="N109" s="461" t="s">
        <v>94</v>
      </c>
      <c r="O109" s="461"/>
      <c r="P109" s="461"/>
      <c r="Q109" s="462" t="s">
        <v>47</v>
      </c>
      <c r="R109" s="462"/>
      <c r="S109" s="462"/>
      <c r="T109" s="462"/>
      <c r="U109" s="125">
        <f>IF('3394'!$H$115=1,'3394'!U110,0)</f>
        <v>0</v>
      </c>
    </row>
    <row r="110" spans="1:21" x14ac:dyDescent="0.25">
      <c r="A110" s="90" t="s">
        <v>122</v>
      </c>
      <c r="B110" s="91"/>
      <c r="C110" s="91"/>
      <c r="D110" s="91"/>
      <c r="E110" s="192"/>
      <c r="F110" s="192"/>
      <c r="G110" s="192"/>
      <c r="H110" s="192"/>
      <c r="I110" s="219"/>
      <c r="N110" s="461" t="s">
        <v>95</v>
      </c>
      <c r="O110" s="461"/>
      <c r="P110" s="461"/>
      <c r="Q110" s="462" t="s">
        <v>48</v>
      </c>
      <c r="R110" s="462"/>
      <c r="S110" s="462"/>
      <c r="T110" s="462"/>
      <c r="U110" s="125">
        <f>IF('3394'!$H$115=1,'3394'!U113,0)</f>
        <v>0</v>
      </c>
    </row>
    <row r="111" spans="1:21" ht="16.5" thickBot="1" x14ac:dyDescent="0.3">
      <c r="A111" s="458" t="s">
        <v>95</v>
      </c>
      <c r="B111" s="458"/>
      <c r="C111" s="458"/>
      <c r="D111" s="91"/>
      <c r="E111" s="89" t="s">
        <v>47</v>
      </c>
      <c r="F111" s="463"/>
      <c r="G111" s="463"/>
      <c r="H111" s="463"/>
      <c r="I111" s="220">
        <v>0</v>
      </c>
      <c r="N111" s="464" t="s">
        <v>43</v>
      </c>
      <c r="O111" s="464"/>
      <c r="P111" s="464"/>
      <c r="Q111" s="464"/>
      <c r="R111" s="464"/>
      <c r="S111" s="464"/>
      <c r="T111" s="464"/>
      <c r="U111" s="193">
        <f>SUM(U109,U108,U106,U95,U89,U75,U74,U73,U72,U71,U70,U68,U59,U45,U77,U78,U79,U80,U81,U110)</f>
        <v>0</v>
      </c>
    </row>
    <row r="112" spans="1:21" ht="16.5" thickTop="1" x14ac:dyDescent="0.25">
      <c r="B112" s="91"/>
      <c r="C112" s="91"/>
      <c r="D112" s="91"/>
      <c r="E112" s="89"/>
      <c r="F112" s="89"/>
      <c r="G112" s="89"/>
      <c r="H112" s="89"/>
      <c r="I112" s="159"/>
      <c r="N112" s="59"/>
      <c r="O112" s="59"/>
      <c r="P112" s="59"/>
      <c r="Q112" s="59"/>
      <c r="R112" s="59"/>
      <c r="S112" s="59"/>
      <c r="T112" s="59"/>
      <c r="U112" s="201"/>
    </row>
    <row r="113" spans="1:21" x14ac:dyDescent="0.25">
      <c r="A113" s="465" t="s">
        <v>8</v>
      </c>
      <c r="B113" s="465"/>
      <c r="C113" s="465"/>
      <c r="D113" s="465"/>
      <c r="E113" s="465"/>
      <c r="F113" s="465"/>
      <c r="G113" s="465"/>
      <c r="H113" s="465"/>
      <c r="I113" s="130">
        <f>SUM(I111,I109,I108,I106,I96,I95,I89,I81,I80,I79,I78,I77,I75,I74,I73,I72,I71,I70,I68,I59,I45)</f>
        <v>1627681.44</v>
      </c>
      <c r="N113" s="466"/>
      <c r="O113" s="466"/>
      <c r="P113" s="466"/>
      <c r="Q113" s="466"/>
      <c r="R113" s="466"/>
      <c r="S113" s="466"/>
      <c r="T113" s="466"/>
      <c r="U113" s="466"/>
    </row>
    <row r="114" spans="1:21" x14ac:dyDescent="0.25">
      <c r="A114" s="458" t="s">
        <v>121</v>
      </c>
      <c r="B114" s="458"/>
      <c r="C114" s="458"/>
      <c r="D114" s="458"/>
      <c r="E114" s="458"/>
      <c r="F114" s="458"/>
      <c r="G114" s="458"/>
      <c r="H114" s="91" t="s">
        <v>48</v>
      </c>
      <c r="I114" s="195"/>
      <c r="N114" s="459" t="s">
        <v>7</v>
      </c>
      <c r="O114" s="459"/>
      <c r="P114" s="459"/>
      <c r="Q114" s="459"/>
      <c r="R114" s="459"/>
      <c r="S114" s="459"/>
      <c r="T114" s="459"/>
      <c r="U114" s="459"/>
    </row>
    <row r="115" spans="1:21" x14ac:dyDescent="0.25">
      <c r="A115" s="458" t="s">
        <v>116</v>
      </c>
      <c r="B115" s="458"/>
      <c r="C115" s="458"/>
      <c r="D115" s="458"/>
      <c r="E115" s="458"/>
      <c r="F115" s="458"/>
      <c r="G115" s="458"/>
      <c r="H115" s="92" t="str">
        <f>IF(E29=0,"",IF((E14+E16+SUM(E18:E24))/E29&gt;0.75,1,""))</f>
        <v/>
      </c>
      <c r="I115" s="159">
        <f>U111</f>
        <v>0</v>
      </c>
      <c r="N115" s="93" t="s">
        <v>144</v>
      </c>
      <c r="O115" s="93"/>
      <c r="P115" s="93"/>
      <c r="Q115" s="93"/>
      <c r="R115" s="93"/>
      <c r="S115" s="93"/>
      <c r="T115" s="93"/>
      <c r="U115" s="93"/>
    </row>
    <row r="116" spans="1:21" x14ac:dyDescent="0.25">
      <c r="B116" s="91"/>
      <c r="C116" s="91"/>
      <c r="D116" s="91"/>
      <c r="E116" s="91"/>
      <c r="F116" s="91"/>
      <c r="G116" s="91"/>
      <c r="H116" s="94"/>
      <c r="I116" s="130"/>
      <c r="N116" s="95" t="s">
        <v>145</v>
      </c>
      <c r="O116" s="93"/>
      <c r="P116" s="93"/>
      <c r="Q116" s="93"/>
      <c r="R116" s="93"/>
      <c r="S116" s="93"/>
      <c r="T116" s="93"/>
      <c r="U116" s="93"/>
    </row>
    <row r="117" spans="1:21" x14ac:dyDescent="0.25">
      <c r="A117" s="4" t="s">
        <v>138</v>
      </c>
      <c r="B117" s="91"/>
      <c r="C117" s="91"/>
      <c r="D117" s="91"/>
      <c r="E117" s="91"/>
      <c r="F117" s="91"/>
      <c r="G117" s="91"/>
      <c r="H117" s="202">
        <f>IF(H115=1,I115,I113)</f>
        <v>1627681.44</v>
      </c>
      <c r="I117" s="123">
        <f>IF(E29=0,0,IF(E29&gt;250,-(((250/E29)*H117)*IF(J117="H",0.02,0.05)),IF(J117="H",-0.02*H117,-0.05*H117)))</f>
        <v>-81384.072</v>
      </c>
      <c r="N117" s="97"/>
      <c r="O117" s="97"/>
      <c r="P117" s="97"/>
      <c r="Q117" s="97"/>
      <c r="R117" s="97"/>
      <c r="S117" s="97"/>
      <c r="T117" s="97"/>
      <c r="U117" s="97"/>
    </row>
    <row r="118" spans="1:21" x14ac:dyDescent="0.25">
      <c r="B118" s="91"/>
      <c r="C118" s="91"/>
      <c r="D118" s="91"/>
      <c r="E118" s="91"/>
      <c r="F118" s="91"/>
      <c r="G118" s="91"/>
      <c r="H118" s="94"/>
      <c r="I118" s="130"/>
      <c r="N118" s="97"/>
      <c r="O118" s="97"/>
      <c r="P118" s="97"/>
      <c r="Q118" s="97"/>
      <c r="R118" s="97"/>
      <c r="S118" s="97"/>
      <c r="T118" s="97"/>
      <c r="U118" s="97"/>
    </row>
    <row r="119" spans="1:21" x14ac:dyDescent="0.25">
      <c r="A119" s="4" t="s">
        <v>139</v>
      </c>
      <c r="B119" s="91"/>
      <c r="C119" s="91"/>
      <c r="D119" s="91"/>
      <c r="E119" s="91"/>
      <c r="F119" s="91"/>
      <c r="G119" s="91"/>
      <c r="H119" s="94"/>
      <c r="I119" s="130">
        <f>I113+I117</f>
        <v>1546297.368</v>
      </c>
      <c r="N119" s="97"/>
      <c r="O119" s="97"/>
      <c r="P119" s="97"/>
      <c r="Q119" s="97"/>
      <c r="R119" s="97"/>
      <c r="S119" s="97"/>
      <c r="T119" s="97"/>
      <c r="U119" s="97"/>
    </row>
    <row r="120" spans="1:21" x14ac:dyDescent="0.25">
      <c r="B120" s="91"/>
      <c r="C120" s="91"/>
      <c r="D120" s="91"/>
      <c r="E120" s="91"/>
      <c r="F120" s="91"/>
      <c r="G120" s="91"/>
      <c r="H120" s="94"/>
      <c r="I120" s="130"/>
      <c r="N120" s="97"/>
      <c r="O120" s="97"/>
      <c r="P120" s="97"/>
      <c r="Q120" s="97"/>
      <c r="R120" s="97"/>
      <c r="S120" s="97"/>
      <c r="T120" s="97"/>
      <c r="U120" s="97"/>
    </row>
    <row r="121" spans="1:21" x14ac:dyDescent="0.25">
      <c r="A121" s="106" t="s">
        <v>140</v>
      </c>
      <c r="B121" s="91"/>
      <c r="C121" s="203">
        <f>'0054'!C121</f>
        <v>2</v>
      </c>
      <c r="D121" s="91"/>
      <c r="E121" s="4" t="s">
        <v>141</v>
      </c>
      <c r="F121" s="91"/>
      <c r="G121" s="91"/>
      <c r="H121" s="94"/>
      <c r="I121" s="130">
        <f>ROUND(I119/12*C121,2)</f>
        <v>257716.23</v>
      </c>
      <c r="N121" s="97"/>
      <c r="O121" s="97"/>
      <c r="P121" s="97"/>
      <c r="Q121" s="97"/>
      <c r="R121" s="97"/>
      <c r="S121" s="97"/>
      <c r="T121" s="97"/>
      <c r="U121" s="97"/>
    </row>
    <row r="122" spans="1:21" x14ac:dyDescent="0.25">
      <c r="B122" s="91"/>
      <c r="C122" s="91"/>
      <c r="D122" s="91"/>
      <c r="E122" s="91"/>
      <c r="F122" s="91"/>
      <c r="G122" s="91"/>
      <c r="H122" s="94"/>
      <c r="I122" s="130"/>
      <c r="N122" s="97"/>
      <c r="O122" s="97"/>
      <c r="P122" s="97"/>
      <c r="Q122" s="97"/>
      <c r="R122" s="97"/>
      <c r="S122" s="97"/>
      <c r="T122" s="97"/>
      <c r="U122" s="97"/>
    </row>
    <row r="123" spans="1:21" x14ac:dyDescent="0.25">
      <c r="A123" s="4" t="s">
        <v>142</v>
      </c>
      <c r="B123" s="91"/>
      <c r="C123" s="91"/>
      <c r="D123" s="91"/>
      <c r="E123" s="91"/>
      <c r="F123" s="91"/>
      <c r="G123" s="91"/>
      <c r="H123" s="94"/>
      <c r="I123" s="123">
        <v>-128858.11</v>
      </c>
      <c r="N123" s="97"/>
      <c r="O123" s="97"/>
      <c r="P123" s="97"/>
      <c r="Q123" s="97"/>
      <c r="R123" s="97"/>
      <c r="S123" s="97"/>
      <c r="T123" s="97"/>
      <c r="U123" s="97"/>
    </row>
    <row r="124" spans="1:21" x14ac:dyDescent="0.25">
      <c r="B124" s="91"/>
      <c r="C124" s="91"/>
      <c r="D124" s="91"/>
      <c r="E124" s="91"/>
      <c r="F124" s="91"/>
      <c r="G124" s="91"/>
      <c r="H124" s="94"/>
      <c r="I124" s="130"/>
      <c r="N124" s="97"/>
      <c r="O124" s="97"/>
      <c r="P124" s="97"/>
      <c r="Q124" s="97"/>
      <c r="R124" s="97"/>
      <c r="S124" s="97"/>
      <c r="T124" s="97"/>
      <c r="U124" s="97"/>
    </row>
    <row r="125" spans="1:21" ht="16.5" thickBot="1" x14ac:dyDescent="0.3">
      <c r="A125" s="4" t="s">
        <v>143</v>
      </c>
      <c r="B125" s="91"/>
      <c r="C125" s="91"/>
      <c r="D125" s="91"/>
      <c r="E125" s="91"/>
      <c r="F125" s="91"/>
      <c r="G125" s="91"/>
      <c r="H125" s="94"/>
      <c r="I125" s="222">
        <f>I121+I123</f>
        <v>128858.12000000001</v>
      </c>
      <c r="N125" s="97"/>
      <c r="O125" s="97"/>
      <c r="P125" s="97"/>
      <c r="Q125" s="97"/>
      <c r="R125" s="97"/>
      <c r="S125" s="97"/>
      <c r="T125" s="97"/>
      <c r="U125" s="97"/>
    </row>
    <row r="126" spans="1:21" ht="16.5" thickTop="1" x14ac:dyDescent="0.25">
      <c r="B126" s="91"/>
      <c r="C126" s="91"/>
      <c r="D126" s="91"/>
      <c r="E126" s="91"/>
      <c r="F126" s="91"/>
      <c r="G126" s="91"/>
      <c r="H126" s="94"/>
      <c r="I126" s="130"/>
      <c r="N126" s="97"/>
      <c r="O126" s="97"/>
      <c r="P126" s="97"/>
      <c r="Q126" s="97"/>
      <c r="R126" s="97"/>
      <c r="S126" s="97"/>
      <c r="T126" s="97"/>
      <c r="U126" s="97"/>
    </row>
    <row r="127" spans="1:21" ht="16.5" thickBot="1" x14ac:dyDescent="0.3">
      <c r="A127" s="4" t="s">
        <v>159</v>
      </c>
      <c r="B127" s="91"/>
      <c r="C127" s="91"/>
      <c r="D127" s="91"/>
      <c r="E127" s="91"/>
      <c r="F127" s="91"/>
      <c r="G127" s="91"/>
      <c r="H127" s="94"/>
      <c r="I127" s="194">
        <f>IF(J117="H",(H117*0.02)+I117,(H117*0.05)+I117)</f>
        <v>0</v>
      </c>
      <c r="N127" s="97"/>
      <c r="O127" s="97"/>
      <c r="P127" s="97"/>
      <c r="Q127" s="97"/>
      <c r="R127" s="97"/>
      <c r="S127" s="97"/>
      <c r="T127" s="97"/>
      <c r="U127" s="97"/>
    </row>
    <row r="128" spans="1:21" ht="16.5" thickTop="1" x14ac:dyDescent="0.25">
      <c r="B128" s="91"/>
      <c r="C128" s="91"/>
      <c r="D128" s="91"/>
      <c r="E128" s="91"/>
      <c r="F128" s="91"/>
      <c r="G128" s="91"/>
      <c r="H128" s="94"/>
      <c r="I128" s="195"/>
      <c r="N128" s="97"/>
      <c r="O128" s="97"/>
      <c r="P128" s="97"/>
      <c r="Q128" s="97"/>
      <c r="R128" s="97"/>
      <c r="S128" s="97"/>
      <c r="T128" s="97"/>
      <c r="U128" s="97"/>
    </row>
    <row r="129" spans="1:21" x14ac:dyDescent="0.25">
      <c r="B129" s="91"/>
      <c r="C129" s="91"/>
      <c r="D129" s="91"/>
      <c r="E129" s="91"/>
      <c r="F129" s="91"/>
      <c r="G129" s="91"/>
      <c r="H129" s="94"/>
      <c r="I129" s="195"/>
      <c r="N129" s="97"/>
      <c r="O129" s="97"/>
      <c r="P129" s="97"/>
      <c r="Q129" s="97"/>
      <c r="R129" s="97"/>
      <c r="S129" s="97"/>
      <c r="T129" s="97"/>
      <c r="U129" s="97"/>
    </row>
    <row r="130" spans="1:21" x14ac:dyDescent="0.25">
      <c r="B130" s="91"/>
      <c r="C130" s="91"/>
      <c r="D130" s="91"/>
      <c r="E130" s="91"/>
      <c r="F130" s="91"/>
      <c r="G130" s="91"/>
      <c r="H130" s="94"/>
      <c r="I130" s="195"/>
      <c r="N130" s="97"/>
      <c r="O130" s="97"/>
      <c r="P130" s="97"/>
      <c r="Q130" s="97"/>
      <c r="R130" s="97"/>
      <c r="S130" s="97"/>
      <c r="T130" s="97"/>
      <c r="U130" s="97"/>
    </row>
    <row r="131" spans="1:21" x14ac:dyDescent="0.25">
      <c r="A131" s="455" t="s">
        <v>7</v>
      </c>
      <c r="B131" s="455"/>
      <c r="C131" s="455"/>
      <c r="D131" s="455"/>
      <c r="E131" s="455"/>
      <c r="F131" s="455"/>
      <c r="G131" s="455"/>
      <c r="H131" s="455"/>
      <c r="I131" s="455"/>
      <c r="J131" s="196"/>
      <c r="N131" s="455"/>
      <c r="O131" s="455"/>
      <c r="P131" s="455"/>
      <c r="Q131" s="455"/>
      <c r="R131" s="455"/>
      <c r="S131" s="455"/>
      <c r="T131" s="455"/>
      <c r="U131" s="455"/>
    </row>
    <row r="132" spans="1:21" s="101" customFormat="1" ht="28.5" customHeight="1" x14ac:dyDescent="0.2">
      <c r="A132" s="460" t="s">
        <v>114</v>
      </c>
      <c r="B132" s="460"/>
      <c r="C132" s="460"/>
      <c r="D132" s="460"/>
      <c r="E132" s="460"/>
      <c r="F132" s="460"/>
      <c r="G132" s="460"/>
      <c r="H132" s="460"/>
      <c r="I132" s="460"/>
      <c r="J132" s="102"/>
      <c r="N132" s="103"/>
      <c r="O132" s="104"/>
      <c r="P132" s="104"/>
      <c r="Q132" s="104"/>
      <c r="R132" s="104"/>
      <c r="S132" s="104"/>
      <c r="T132" s="104"/>
      <c r="U132" s="104"/>
    </row>
    <row r="133" spans="1:21" s="101" customFormat="1" ht="15.75" customHeight="1" x14ac:dyDescent="0.2">
      <c r="A133" s="455" t="s">
        <v>64</v>
      </c>
      <c r="B133" s="455"/>
      <c r="C133" s="455"/>
      <c r="D133" s="455"/>
      <c r="E133" s="455"/>
      <c r="F133" s="455"/>
      <c r="G133" s="455"/>
      <c r="H133" s="455"/>
      <c r="I133" s="455"/>
      <c r="N133" s="103"/>
    </row>
    <row r="134" spans="1:21" s="101" customFormat="1" ht="15.75" customHeight="1" x14ac:dyDescent="0.2">
      <c r="A134" s="455" t="s">
        <v>65</v>
      </c>
      <c r="B134" s="455"/>
      <c r="C134" s="455"/>
      <c r="D134" s="455"/>
      <c r="E134" s="455"/>
      <c r="F134" s="455"/>
      <c r="G134" s="455"/>
      <c r="H134" s="455"/>
      <c r="I134" s="455"/>
      <c r="N134" s="103"/>
    </row>
    <row r="135" spans="1:21" s="101" customFormat="1" ht="28.5" customHeight="1" x14ac:dyDescent="0.2">
      <c r="A135" s="454" t="s">
        <v>115</v>
      </c>
      <c r="B135" s="454"/>
      <c r="C135" s="454"/>
      <c r="D135" s="454"/>
      <c r="E135" s="454"/>
      <c r="F135" s="454"/>
      <c r="G135" s="454"/>
      <c r="H135" s="454"/>
      <c r="I135" s="454"/>
      <c r="N135" s="103"/>
    </row>
    <row r="136" spans="1:21" s="101" customFormat="1" ht="28.5" customHeight="1" x14ac:dyDescent="0.2">
      <c r="A136" s="454" t="s">
        <v>123</v>
      </c>
      <c r="B136" s="454"/>
      <c r="C136" s="454"/>
      <c r="D136" s="454"/>
      <c r="E136" s="454"/>
      <c r="F136" s="454"/>
      <c r="G136" s="454"/>
      <c r="H136" s="454"/>
      <c r="I136" s="454"/>
      <c r="N136" s="103"/>
    </row>
    <row r="137" spans="1:21" s="101" customFormat="1" ht="28.5" customHeight="1" x14ac:dyDescent="0.2">
      <c r="A137" s="454" t="s">
        <v>111</v>
      </c>
      <c r="B137" s="454"/>
      <c r="C137" s="454"/>
      <c r="D137" s="454"/>
      <c r="E137" s="454"/>
      <c r="F137" s="454"/>
      <c r="G137" s="454"/>
      <c r="H137" s="454"/>
      <c r="I137" s="454"/>
      <c r="N137" s="103"/>
    </row>
    <row r="138" spans="1:21" s="101" customFormat="1" ht="28.5" customHeight="1" x14ac:dyDescent="0.2">
      <c r="A138" s="454" t="s">
        <v>120</v>
      </c>
      <c r="B138" s="454"/>
      <c r="C138" s="454"/>
      <c r="D138" s="454"/>
      <c r="E138" s="454"/>
      <c r="F138" s="454"/>
      <c r="G138" s="454"/>
      <c r="H138" s="454"/>
      <c r="I138" s="454"/>
      <c r="N138" s="103"/>
    </row>
    <row r="139" spans="1:21" s="101" customFormat="1" ht="41.25" customHeight="1" x14ac:dyDescent="0.2">
      <c r="A139" s="454" t="s">
        <v>133</v>
      </c>
      <c r="B139" s="454"/>
      <c r="C139" s="454"/>
      <c r="D139" s="454"/>
      <c r="E139" s="454"/>
      <c r="F139" s="454"/>
      <c r="G139" s="454"/>
      <c r="H139" s="454"/>
      <c r="I139" s="454"/>
      <c r="N139" s="103"/>
    </row>
    <row r="140" spans="1:21" s="101" customFormat="1" ht="15.75" customHeight="1" x14ac:dyDescent="0.2">
      <c r="A140" s="455" t="s">
        <v>117</v>
      </c>
      <c r="B140" s="455"/>
      <c r="C140" s="455"/>
      <c r="D140" s="455"/>
      <c r="E140" s="455"/>
      <c r="F140" s="455"/>
      <c r="G140" s="455"/>
      <c r="H140" s="455"/>
      <c r="I140" s="455"/>
      <c r="N140" s="103"/>
    </row>
    <row r="141" spans="1:21" s="101" customFormat="1" ht="28.5" customHeight="1" x14ac:dyDescent="0.2">
      <c r="A141" s="456" t="s">
        <v>118</v>
      </c>
      <c r="B141" s="456"/>
      <c r="C141" s="456"/>
      <c r="D141" s="456"/>
      <c r="E141" s="456"/>
      <c r="F141" s="456"/>
      <c r="G141" s="456"/>
      <c r="H141" s="456"/>
      <c r="I141" s="456"/>
      <c r="N141" s="103"/>
    </row>
    <row r="142" spans="1:21" s="101" customFormat="1" ht="26.25" customHeight="1" x14ac:dyDescent="0.2">
      <c r="A142" s="457" t="s">
        <v>109</v>
      </c>
      <c r="B142" s="456"/>
      <c r="C142" s="456"/>
      <c r="D142" s="456"/>
      <c r="E142" s="456"/>
      <c r="F142" s="456"/>
      <c r="G142" s="456"/>
      <c r="H142" s="456"/>
      <c r="I142" s="456"/>
      <c r="N142" s="103"/>
    </row>
    <row r="143" spans="1:21" s="101" customFormat="1" ht="54" customHeight="1" x14ac:dyDescent="0.2">
      <c r="A143" s="452" t="s">
        <v>125</v>
      </c>
      <c r="B143" s="452"/>
      <c r="C143" s="452"/>
      <c r="D143" s="452"/>
      <c r="E143" s="452"/>
      <c r="F143" s="452"/>
      <c r="G143" s="452"/>
      <c r="H143" s="452"/>
      <c r="I143" s="452"/>
      <c r="N143" s="103"/>
    </row>
    <row r="144" spans="1:21" ht="57" customHeight="1" x14ac:dyDescent="0.25">
      <c r="A144" s="452" t="s">
        <v>124</v>
      </c>
      <c r="B144" s="452"/>
      <c r="C144" s="452"/>
      <c r="D144" s="452"/>
      <c r="E144" s="452"/>
      <c r="F144" s="452"/>
      <c r="G144" s="452"/>
      <c r="H144" s="452"/>
      <c r="I144" s="452"/>
      <c r="N144" s="98"/>
    </row>
    <row r="145" spans="1:14" s="101" customFormat="1" ht="26.25" customHeight="1" x14ac:dyDescent="0.2">
      <c r="A145" s="451" t="s">
        <v>110</v>
      </c>
      <c r="B145" s="451"/>
      <c r="C145" s="451"/>
      <c r="D145" s="451"/>
      <c r="E145" s="451"/>
      <c r="F145" s="451"/>
      <c r="G145" s="451"/>
      <c r="H145" s="451"/>
      <c r="I145" s="451"/>
      <c r="N145" s="103"/>
    </row>
    <row r="146" spans="1:14" s="101" customFormat="1" ht="28.5" customHeight="1" x14ac:dyDescent="0.2">
      <c r="A146" s="452" t="s">
        <v>36</v>
      </c>
      <c r="B146" s="452"/>
      <c r="C146" s="452"/>
      <c r="D146" s="452"/>
      <c r="E146" s="452"/>
      <c r="F146" s="452"/>
      <c r="G146" s="452"/>
      <c r="H146" s="452"/>
      <c r="I146" s="452"/>
      <c r="N146" s="103"/>
    </row>
    <row r="147" spans="1:14" s="101" customFormat="1" ht="15.75" customHeight="1" x14ac:dyDescent="0.2">
      <c r="A147" s="453" t="s">
        <v>12</v>
      </c>
      <c r="B147" s="453"/>
      <c r="C147" s="453"/>
      <c r="D147" s="453"/>
      <c r="E147" s="453"/>
      <c r="F147" s="453"/>
      <c r="G147" s="453"/>
      <c r="H147" s="453"/>
      <c r="I147" s="453"/>
      <c r="N147" s="103"/>
    </row>
    <row r="148" spans="1:14" x14ac:dyDescent="0.25">
      <c r="A148" s="453"/>
      <c r="B148" s="453"/>
      <c r="C148" s="453"/>
      <c r="D148" s="453"/>
      <c r="E148" s="453"/>
      <c r="F148" s="453"/>
      <c r="G148" s="453"/>
      <c r="H148" s="453"/>
      <c r="I148" s="453"/>
      <c r="N148" s="98"/>
    </row>
    <row r="149" spans="1:14" x14ac:dyDescent="0.25">
      <c r="A149" s="98"/>
      <c r="N149" s="98"/>
    </row>
    <row r="150" spans="1:14" x14ac:dyDescent="0.25">
      <c r="A150" s="98"/>
      <c r="N150" s="98"/>
    </row>
    <row r="151" spans="1:14" x14ac:dyDescent="0.25">
      <c r="A151" s="98"/>
      <c r="N151" s="98"/>
    </row>
    <row r="152" spans="1:14" x14ac:dyDescent="0.25">
      <c r="A152" s="98"/>
      <c r="B152" s="197"/>
      <c r="C152" s="197"/>
      <c r="D152" s="197"/>
      <c r="E152" s="197"/>
      <c r="F152" s="197"/>
      <c r="G152" s="197"/>
      <c r="H152" s="197"/>
      <c r="I152" s="197"/>
      <c r="N152" s="98"/>
    </row>
    <row r="153" spans="1:14" x14ac:dyDescent="0.25">
      <c r="A153" s="98"/>
      <c r="N153" s="98"/>
    </row>
    <row r="154" spans="1:14" x14ac:dyDescent="0.25">
      <c r="A154" s="98"/>
      <c r="N154" s="98"/>
    </row>
    <row r="155" spans="1:14" x14ac:dyDescent="0.25">
      <c r="A155" s="98"/>
      <c r="N155" s="98"/>
    </row>
    <row r="156" spans="1:14" x14ac:dyDescent="0.25">
      <c r="A156" s="98"/>
      <c r="N156" s="98"/>
    </row>
    <row r="157" spans="1:14" x14ac:dyDescent="0.25">
      <c r="A157" s="98"/>
      <c r="N157" s="98"/>
    </row>
    <row r="158" spans="1:14" x14ac:dyDescent="0.25">
      <c r="A158" s="98"/>
      <c r="N158" s="98"/>
    </row>
    <row r="159" spans="1:14" x14ac:dyDescent="0.25">
      <c r="A159" s="98"/>
      <c r="N159" s="98"/>
    </row>
    <row r="160" spans="1:14" x14ac:dyDescent="0.25">
      <c r="A160" s="98"/>
      <c r="N160" s="98"/>
    </row>
    <row r="161" spans="1:14" x14ac:dyDescent="0.25">
      <c r="A161" s="98"/>
      <c r="N161" s="98"/>
    </row>
    <row r="162" spans="1:14" x14ac:dyDescent="0.25">
      <c r="A162" s="98"/>
      <c r="N162" s="98"/>
    </row>
    <row r="163" spans="1:14" x14ac:dyDescent="0.25">
      <c r="A163" s="98"/>
      <c r="N163" s="98"/>
    </row>
    <row r="164" spans="1:14" x14ac:dyDescent="0.25">
      <c r="A164" s="98"/>
      <c r="N164" s="98"/>
    </row>
    <row r="165" spans="1:14" x14ac:dyDescent="0.25">
      <c r="A165" s="98"/>
      <c r="N165" s="98"/>
    </row>
    <row r="166" spans="1:14" x14ac:dyDescent="0.25">
      <c r="A166" s="98"/>
      <c r="N166" s="98"/>
    </row>
    <row r="167" spans="1:14" x14ac:dyDescent="0.25">
      <c r="A167" s="98"/>
      <c r="N167" s="98"/>
    </row>
    <row r="168" spans="1:14" x14ac:dyDescent="0.25">
      <c r="A168" s="98"/>
      <c r="N168" s="98"/>
    </row>
    <row r="169" spans="1:14" x14ac:dyDescent="0.25">
      <c r="A169" s="98"/>
      <c r="N169" s="98"/>
    </row>
    <row r="170" spans="1:14" x14ac:dyDescent="0.25">
      <c r="A170" s="98"/>
      <c r="N170" s="98"/>
    </row>
    <row r="171" spans="1:14" x14ac:dyDescent="0.25">
      <c r="A171" s="98"/>
      <c r="N171" s="98"/>
    </row>
    <row r="172" spans="1:14" x14ac:dyDescent="0.25">
      <c r="A172" s="98"/>
      <c r="N172" s="98"/>
    </row>
    <row r="173" spans="1:14" x14ac:dyDescent="0.25">
      <c r="A173" s="98"/>
      <c r="N173" s="98"/>
    </row>
    <row r="174" spans="1:14" x14ac:dyDescent="0.25">
      <c r="A174" s="98"/>
      <c r="N174" s="98"/>
    </row>
    <row r="175" spans="1:14" x14ac:dyDescent="0.25">
      <c r="A175" s="98"/>
      <c r="N175" s="98"/>
    </row>
    <row r="176" spans="1:14" x14ac:dyDescent="0.25">
      <c r="A176" s="98"/>
      <c r="N176" s="98"/>
    </row>
    <row r="177" spans="1:14" x14ac:dyDescent="0.25">
      <c r="A177" s="98"/>
      <c r="N177" s="98"/>
    </row>
    <row r="178" spans="1:14" x14ac:dyDescent="0.25">
      <c r="A178" s="98"/>
      <c r="N178" s="98"/>
    </row>
    <row r="179" spans="1:14" x14ac:dyDescent="0.25">
      <c r="A179" s="98"/>
      <c r="N179" s="98"/>
    </row>
    <row r="180" spans="1:14" x14ac:dyDescent="0.25">
      <c r="A180" s="98"/>
      <c r="N180" s="98"/>
    </row>
    <row r="181" spans="1:14" x14ac:dyDescent="0.25">
      <c r="A181" s="98"/>
      <c r="N181" s="98"/>
    </row>
    <row r="182" spans="1:14" x14ac:dyDescent="0.25">
      <c r="A182" s="98"/>
      <c r="N182" s="98"/>
    </row>
    <row r="183" spans="1:14" x14ac:dyDescent="0.25">
      <c r="A183" s="98"/>
      <c r="N183" s="98"/>
    </row>
    <row r="184" spans="1:14" x14ac:dyDescent="0.25">
      <c r="A184" s="98"/>
      <c r="N184" s="98"/>
    </row>
    <row r="185" spans="1:14" x14ac:dyDescent="0.25">
      <c r="A185" s="98"/>
      <c r="N185" s="98"/>
    </row>
    <row r="186" spans="1:14" x14ac:dyDescent="0.25">
      <c r="A186" s="98"/>
      <c r="N186" s="98"/>
    </row>
    <row r="187" spans="1:14" x14ac:dyDescent="0.25">
      <c r="A187" s="98"/>
      <c r="N187" s="98"/>
    </row>
    <row r="188" spans="1:14" x14ac:dyDescent="0.25">
      <c r="A188" s="98"/>
      <c r="N188" s="98"/>
    </row>
    <row r="189" spans="1:14" x14ac:dyDescent="0.25">
      <c r="A189" s="98"/>
    </row>
    <row r="190" spans="1:14" x14ac:dyDescent="0.25">
      <c r="A190" s="98"/>
    </row>
    <row r="191" spans="1:14" x14ac:dyDescent="0.25">
      <c r="A191" s="98"/>
    </row>
    <row r="192" spans="1:14" x14ac:dyDescent="0.25">
      <c r="A192" s="98"/>
    </row>
    <row r="193" spans="1:1" x14ac:dyDescent="0.25">
      <c r="A193" s="98"/>
    </row>
    <row r="194" spans="1:1" x14ac:dyDescent="0.25">
      <c r="A194" s="98"/>
    </row>
    <row r="195" spans="1:1" x14ac:dyDescent="0.25">
      <c r="A195" s="98"/>
    </row>
    <row r="196" spans="1:1" x14ac:dyDescent="0.25">
      <c r="A196" s="98"/>
    </row>
    <row r="197" spans="1:1" x14ac:dyDescent="0.25">
      <c r="A197" s="98"/>
    </row>
    <row r="198" spans="1:1" x14ac:dyDescent="0.25">
      <c r="A198" s="98"/>
    </row>
    <row r="199" spans="1:1" x14ac:dyDescent="0.25">
      <c r="A199" s="98"/>
    </row>
    <row r="200" spans="1:1" x14ac:dyDescent="0.25">
      <c r="A200" s="98"/>
    </row>
    <row r="201" spans="1:1" x14ac:dyDescent="0.25">
      <c r="A201" s="98"/>
    </row>
    <row r="202" spans="1:1" x14ac:dyDescent="0.25">
      <c r="A202" s="98"/>
    </row>
    <row r="203" spans="1:1" x14ac:dyDescent="0.25">
      <c r="A203" s="98"/>
    </row>
    <row r="204" spans="1:1" x14ac:dyDescent="0.25">
      <c r="A204" s="98"/>
    </row>
    <row r="205" spans="1:1" x14ac:dyDescent="0.25">
      <c r="A205" s="98"/>
    </row>
    <row r="206" spans="1:1" x14ac:dyDescent="0.25">
      <c r="A206" s="98"/>
    </row>
    <row r="207" spans="1:1" x14ac:dyDescent="0.25">
      <c r="A207" s="98"/>
    </row>
    <row r="208" spans="1:1" x14ac:dyDescent="0.25">
      <c r="A208" s="98"/>
    </row>
  </sheetData>
  <sheetProtection password="CDD2" sheet="1" objects="1" scenarios="1"/>
  <mergeCells count="290">
    <mergeCell ref="B1:I1"/>
    <mergeCell ref="O1:U1"/>
    <mergeCell ref="N2:U2"/>
    <mergeCell ref="N3:U3"/>
    <mergeCell ref="A4:B4"/>
    <mergeCell ref="C4:E4"/>
    <mergeCell ref="N4:O4"/>
    <mergeCell ref="P4:Q4"/>
    <mergeCell ref="A7:I7"/>
    <mergeCell ref="N7:U7"/>
    <mergeCell ref="N8:O8"/>
    <mergeCell ref="P8:Q8"/>
    <mergeCell ref="R8:S8"/>
    <mergeCell ref="T8:U8"/>
    <mergeCell ref="F10:G10"/>
    <mergeCell ref="R10:S10"/>
    <mergeCell ref="A11:B11"/>
    <mergeCell ref="F11:G11"/>
    <mergeCell ref="N11:O11"/>
    <mergeCell ref="P11:Q11"/>
    <mergeCell ref="R11:S11"/>
    <mergeCell ref="A12:B12"/>
    <mergeCell ref="F12:G12"/>
    <mergeCell ref="N12:O12"/>
    <mergeCell ref="P12:Q12"/>
    <mergeCell ref="R12:S12"/>
    <mergeCell ref="A13:B13"/>
    <mergeCell ref="F13:G13"/>
    <mergeCell ref="N13:O13"/>
    <mergeCell ref="P13:Q13"/>
    <mergeCell ref="R13:S13"/>
    <mergeCell ref="A14:B14"/>
    <mergeCell ref="F14:G14"/>
    <mergeCell ref="N14:O14"/>
    <mergeCell ref="P14:Q14"/>
    <mergeCell ref="R14:S14"/>
    <mergeCell ref="A15:B15"/>
    <mergeCell ref="F15:G15"/>
    <mergeCell ref="N15:O15"/>
    <mergeCell ref="P15:Q15"/>
    <mergeCell ref="R15:S15"/>
    <mergeCell ref="A16:B16"/>
    <mergeCell ref="F16:G16"/>
    <mergeCell ref="N16:O16"/>
    <mergeCell ref="P16:Q16"/>
    <mergeCell ref="R16:S16"/>
    <mergeCell ref="A17:B17"/>
    <mergeCell ref="F17:G17"/>
    <mergeCell ref="N17:O17"/>
    <mergeCell ref="P17:Q17"/>
    <mergeCell ref="R17:S17"/>
    <mergeCell ref="A18:B18"/>
    <mergeCell ref="F18:G18"/>
    <mergeCell ref="N18:O18"/>
    <mergeCell ref="P18:Q18"/>
    <mergeCell ref="R18:S18"/>
    <mergeCell ref="A19:B19"/>
    <mergeCell ref="F19:G19"/>
    <mergeCell ref="N19:O19"/>
    <mergeCell ref="P19:Q19"/>
    <mergeCell ref="R19:S19"/>
    <mergeCell ref="A20:B20"/>
    <mergeCell ref="F20:G20"/>
    <mergeCell ref="N20:O20"/>
    <mergeCell ref="P20:Q20"/>
    <mergeCell ref="R20:S20"/>
    <mergeCell ref="A21:B21"/>
    <mergeCell ref="F21:G21"/>
    <mergeCell ref="N21:O21"/>
    <mergeCell ref="P21:Q21"/>
    <mergeCell ref="R21:S21"/>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N34:T34"/>
    <mergeCell ref="A36:B36"/>
    <mergeCell ref="N36:O36"/>
    <mergeCell ref="P36:T36"/>
    <mergeCell ref="A37:B37"/>
    <mergeCell ref="N37:O37"/>
    <mergeCell ref="P37:T37"/>
    <mergeCell ref="F33:H36"/>
    <mergeCell ref="A38:B38"/>
    <mergeCell ref="N38:O38"/>
    <mergeCell ref="P38:T38"/>
    <mergeCell ref="A39:B39"/>
    <mergeCell ref="N39:O39"/>
    <mergeCell ref="P39:T39"/>
    <mergeCell ref="A40:B40"/>
    <mergeCell ref="N40:O40"/>
    <mergeCell ref="P40:T40"/>
    <mergeCell ref="A41:B41"/>
    <mergeCell ref="N41:O41"/>
    <mergeCell ref="P41:T41"/>
    <mergeCell ref="A42:B42"/>
    <mergeCell ref="N42:O42"/>
    <mergeCell ref="P42:T42"/>
    <mergeCell ref="N43:Q43"/>
    <mergeCell ref="S43:T43"/>
    <mergeCell ref="N45:Q45"/>
    <mergeCell ref="S45:T45"/>
    <mergeCell ref="N49:O49"/>
    <mergeCell ref="P49:Q49"/>
    <mergeCell ref="A50:B58"/>
    <mergeCell ref="N50:O58"/>
    <mergeCell ref="P50:Q50"/>
    <mergeCell ref="P51:Q51"/>
    <mergeCell ref="P52:Q52"/>
    <mergeCell ref="P53:Q53"/>
    <mergeCell ref="P54:Q54"/>
    <mergeCell ref="P55:Q55"/>
    <mergeCell ref="P56:Q56"/>
    <mergeCell ref="P57:Q57"/>
    <mergeCell ref="P58:Q58"/>
    <mergeCell ref="A59:B59"/>
    <mergeCell ref="F59:H59"/>
    <mergeCell ref="N59:O59"/>
    <mergeCell ref="P59:Q59"/>
    <mergeCell ref="R59:T59"/>
    <mergeCell ref="A60:I60"/>
    <mergeCell ref="N60:U60"/>
    <mergeCell ref="A61:I61"/>
    <mergeCell ref="N61:U61"/>
    <mergeCell ref="A62:B62"/>
    <mergeCell ref="D62:G62"/>
    <mergeCell ref="N62:O62"/>
    <mergeCell ref="Q62:S62"/>
    <mergeCell ref="T62:U62"/>
    <mergeCell ref="N63:S63"/>
    <mergeCell ref="T63:U63"/>
    <mergeCell ref="A64:I64"/>
    <mergeCell ref="N64:U64"/>
    <mergeCell ref="A65:B65"/>
    <mergeCell ref="D65:G65"/>
    <mergeCell ref="N65:O65"/>
    <mergeCell ref="Q65:S65"/>
    <mergeCell ref="T65:U65"/>
    <mergeCell ref="N66:S66"/>
    <mergeCell ref="T66:U66"/>
    <mergeCell ref="A68:C68"/>
    <mergeCell ref="N68:P68"/>
    <mergeCell ref="A69:C69"/>
    <mergeCell ref="N69:P69"/>
    <mergeCell ref="A70:C70"/>
    <mergeCell ref="A71:C71"/>
    <mergeCell ref="N71:P71"/>
    <mergeCell ref="A72:C72"/>
    <mergeCell ref="N72:P72"/>
    <mergeCell ref="A73:C73"/>
    <mergeCell ref="N73:P73"/>
    <mergeCell ref="F74:H74"/>
    <mergeCell ref="N74:T74"/>
    <mergeCell ref="N75:T75"/>
    <mergeCell ref="A77:C77"/>
    <mergeCell ref="N77:P77"/>
    <mergeCell ref="A78:C78"/>
    <mergeCell ref="N78:P78"/>
    <mergeCell ref="A79:C79"/>
    <mergeCell ref="N79:P79"/>
    <mergeCell ref="A80:C80"/>
    <mergeCell ref="N80:P80"/>
    <mergeCell ref="A81:C81"/>
    <mergeCell ref="N81:P81"/>
    <mergeCell ref="A83:I83"/>
    <mergeCell ref="N83:U83"/>
    <mergeCell ref="C84:D84"/>
    <mergeCell ref="C85:D85"/>
    <mergeCell ref="N85:O85"/>
    <mergeCell ref="P85:Q85"/>
    <mergeCell ref="R85:U85"/>
    <mergeCell ref="C86:D86"/>
    <mergeCell ref="P86:Q86"/>
    <mergeCell ref="C87:D87"/>
    <mergeCell ref="P87:Q87"/>
    <mergeCell ref="C88:D88"/>
    <mergeCell ref="P88:Q88"/>
    <mergeCell ref="C89:D89"/>
    <mergeCell ref="P89:T89"/>
    <mergeCell ref="A90:I90"/>
    <mergeCell ref="N90:U90"/>
    <mergeCell ref="F92:I92"/>
    <mergeCell ref="N92:P92"/>
    <mergeCell ref="Q92:T92"/>
    <mergeCell ref="A95:B95"/>
    <mergeCell ref="N95:O95"/>
    <mergeCell ref="P95:R95"/>
    <mergeCell ref="A96:B96"/>
    <mergeCell ref="N96:O96"/>
    <mergeCell ref="P96:R96"/>
    <mergeCell ref="A99:C99"/>
    <mergeCell ref="F99:I99"/>
    <mergeCell ref="N99:U99"/>
    <mergeCell ref="C100:E100"/>
    <mergeCell ref="F101:G101"/>
    <mergeCell ref="A102:B102"/>
    <mergeCell ref="F102:G102"/>
    <mergeCell ref="N102:O102"/>
    <mergeCell ref="P102:Q102"/>
    <mergeCell ref="R102:S102"/>
    <mergeCell ref="A103:B103"/>
    <mergeCell ref="F103:G103"/>
    <mergeCell ref="N103:O103"/>
    <mergeCell ref="P103:Q103"/>
    <mergeCell ref="R103:S103"/>
    <mergeCell ref="A104:B104"/>
    <mergeCell ref="F104:G104"/>
    <mergeCell ref="N104:O104"/>
    <mergeCell ref="P104:Q104"/>
    <mergeCell ref="R104:S104"/>
    <mergeCell ref="A105:B105"/>
    <mergeCell ref="F105:G105"/>
    <mergeCell ref="N105:O105"/>
    <mergeCell ref="P105:Q105"/>
    <mergeCell ref="R105:S105"/>
    <mergeCell ref="A106:B106"/>
    <mergeCell ref="N106:O106"/>
    <mergeCell ref="A108:C108"/>
    <mergeCell ref="F108:H108"/>
    <mergeCell ref="N108:P108"/>
    <mergeCell ref="Q108:T108"/>
    <mergeCell ref="A109:C109"/>
    <mergeCell ref="E109:H109"/>
    <mergeCell ref="N109:P109"/>
    <mergeCell ref="Q109:T109"/>
    <mergeCell ref="N110:P110"/>
    <mergeCell ref="Q110:T110"/>
    <mergeCell ref="A111:C111"/>
    <mergeCell ref="F111:H111"/>
    <mergeCell ref="N111:T111"/>
    <mergeCell ref="A113:H113"/>
    <mergeCell ref="N113:U113"/>
    <mergeCell ref="A114:G114"/>
    <mergeCell ref="N114:U114"/>
    <mergeCell ref="A115:G115"/>
    <mergeCell ref="A131:I131"/>
    <mergeCell ref="N131:U131"/>
    <mergeCell ref="A132:I132"/>
    <mergeCell ref="A133:I133"/>
    <mergeCell ref="A134:I134"/>
    <mergeCell ref="A135:I135"/>
    <mergeCell ref="A136:I136"/>
    <mergeCell ref="A137:I137"/>
    <mergeCell ref="A138:I138"/>
    <mergeCell ref="A145:I145"/>
    <mergeCell ref="A146:I146"/>
    <mergeCell ref="A147:I147"/>
    <mergeCell ref="A148:I148"/>
    <mergeCell ref="A139:I139"/>
    <mergeCell ref="A140:I140"/>
    <mergeCell ref="A141:I141"/>
    <mergeCell ref="A142:I142"/>
    <mergeCell ref="A143:I143"/>
    <mergeCell ref="A144:I144"/>
  </mergeCells>
  <pageMargins left="0.1" right="0.1" top="0.5" bottom="0.5" header="0" footer="0.1"/>
  <pageSetup scale="70" fitToHeight="3" orientation="portrait" r:id="rId1"/>
  <headerFooter alignWithMargins="0">
    <oddFooter>&amp;R&amp;P of &amp;N</oddFooter>
  </headerFooter>
  <rowBreaks count="1" manualBreakCount="1">
    <brk id="129" max="16383" man="1"/>
  </rowBreaks>
  <colBreaks count="1" manualBreakCount="1">
    <brk id="9"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U208"/>
  <sheetViews>
    <sheetView showGridLines="0" zoomScale="90" zoomScaleNormal="90" workbookViewId="0">
      <pane ySplit="1" topLeftCell="A97" activePane="bottomLeft" state="frozen"/>
      <selection activeCell="A111" sqref="A111:C111"/>
      <selection pane="bottomLeft" activeCell="A111" sqref="A111:C111"/>
    </sheetView>
  </sheetViews>
  <sheetFormatPr defaultRowHeight="15.75" x14ac:dyDescent="0.25"/>
  <cols>
    <col min="1" max="1" width="10.28515625" style="91" customWidth="1"/>
    <col min="2" max="2" width="30.28515625" style="4" bestFit="1" customWidth="1"/>
    <col min="3" max="4" width="10.7109375" style="4" customWidth="1"/>
    <col min="5" max="5" width="11.7109375" style="4" customWidth="1"/>
    <col min="6" max="6" width="14" style="4" customWidth="1"/>
    <col min="7" max="7" width="7.42578125" style="4" customWidth="1"/>
    <col min="8" max="8" width="14.5703125" style="4" customWidth="1"/>
    <col min="9" max="9" width="23.7109375" style="4" bestFit="1" customWidth="1"/>
    <col min="10" max="10" width="11" style="4" bestFit="1" customWidth="1"/>
    <col min="11" max="12" width="10.28515625" style="4" bestFit="1" customWidth="1"/>
    <col min="13" max="13" width="9.140625" style="4"/>
    <col min="14" max="14" width="10.28515625" style="91" customWidth="1"/>
    <col min="15" max="15" width="34.28515625" style="4" customWidth="1"/>
    <col min="16" max="16" width="16.42578125" style="4" customWidth="1"/>
    <col min="17" max="17" width="6.7109375" style="4" customWidth="1"/>
    <col min="18" max="18" width="14.5703125" style="4" customWidth="1"/>
    <col min="19" max="19" width="8" style="4" customWidth="1"/>
    <col min="20" max="20" width="15.42578125" style="4" customWidth="1"/>
    <col min="21" max="21" width="21.42578125" style="4" customWidth="1"/>
    <col min="22" max="16384" width="9.140625" style="4"/>
  </cols>
  <sheetData>
    <row r="1" spans="1:21" ht="16.5" thickBot="1" x14ac:dyDescent="0.3">
      <c r="A1" s="107">
        <v>50</v>
      </c>
      <c r="B1" s="554" t="s">
        <v>17</v>
      </c>
      <c r="C1" s="555"/>
      <c r="D1" s="555"/>
      <c r="E1" s="556"/>
      <c r="F1" s="556"/>
      <c r="G1" s="556"/>
      <c r="H1" s="556"/>
      <c r="I1" s="556"/>
      <c r="J1" s="325"/>
      <c r="K1" s="325"/>
      <c r="L1" s="325"/>
      <c r="N1" s="107">
        <f>A1</f>
        <v>50</v>
      </c>
      <c r="O1" s="557" t="s">
        <v>17</v>
      </c>
      <c r="P1" s="558"/>
      <c r="Q1" s="559"/>
      <c r="R1" s="559"/>
      <c r="S1" s="559"/>
      <c r="T1" s="559"/>
      <c r="U1" s="559"/>
    </row>
    <row r="2" spans="1:21" ht="21" x14ac:dyDescent="0.35">
      <c r="A2" s="1" t="s">
        <v>216</v>
      </c>
      <c r="B2" s="2"/>
      <c r="C2" s="2"/>
      <c r="D2" s="2"/>
      <c r="E2" s="2"/>
      <c r="F2" s="2"/>
      <c r="G2" s="2"/>
      <c r="H2" s="2"/>
      <c r="I2" s="2"/>
      <c r="N2" s="560" t="s">
        <v>23</v>
      </c>
      <c r="O2" s="560"/>
      <c r="P2" s="560"/>
      <c r="Q2" s="560"/>
      <c r="R2" s="560"/>
      <c r="S2" s="560"/>
      <c r="T2" s="560"/>
      <c r="U2" s="560"/>
    </row>
    <row r="3" spans="1:21" x14ac:dyDescent="0.25">
      <c r="A3" s="106" t="str">
        <f>'0054'!A3</f>
        <v>Based on the 2015-16 FEFP 2nd Calculation</v>
      </c>
      <c r="N3" s="561" t="str">
        <f>A3</f>
        <v>Based on the 2015-16 FEFP 2nd Calculation</v>
      </c>
      <c r="O3" s="561"/>
      <c r="P3" s="561"/>
      <c r="Q3" s="561"/>
      <c r="R3" s="561"/>
      <c r="S3" s="561"/>
      <c r="T3" s="561"/>
      <c r="U3" s="561"/>
    </row>
    <row r="4" spans="1:21" x14ac:dyDescent="0.25">
      <c r="A4" s="562" t="s">
        <v>0</v>
      </c>
      <c r="B4" s="562"/>
      <c r="C4" s="563" t="s">
        <v>9</v>
      </c>
      <c r="D4" s="563"/>
      <c r="E4" s="563"/>
      <c r="F4" s="5"/>
      <c r="G4" s="5"/>
      <c r="H4" s="5"/>
      <c r="I4" s="5"/>
      <c r="N4" s="549" t="s">
        <v>0</v>
      </c>
      <c r="O4" s="549"/>
      <c r="P4" s="564" t="str">
        <f>C4</f>
        <v>Palm Beach</v>
      </c>
      <c r="Q4" s="564"/>
      <c r="R4" s="6"/>
      <c r="S4" s="6"/>
      <c r="T4" s="6"/>
      <c r="U4" s="6"/>
    </row>
    <row r="5" spans="1:21" ht="12" customHeight="1" thickBot="1" x14ac:dyDescent="0.3">
      <c r="A5" s="371"/>
      <c r="B5" s="371"/>
      <c r="C5" s="353"/>
      <c r="D5" s="353"/>
      <c r="E5" s="353"/>
      <c r="F5" s="354"/>
      <c r="G5" s="354"/>
      <c r="H5" s="354"/>
      <c r="I5" s="354"/>
      <c r="N5" s="111"/>
      <c r="O5" s="111"/>
      <c r="P5" s="7"/>
      <c r="Q5" s="7"/>
      <c r="R5" s="6"/>
      <c r="S5" s="6"/>
      <c r="T5" s="6"/>
      <c r="U5" s="6"/>
    </row>
    <row r="6" spans="1:21" ht="12" customHeight="1" x14ac:dyDescent="0.25">
      <c r="A6" s="368"/>
      <c r="B6" s="368"/>
      <c r="C6" s="365"/>
      <c r="D6" s="365"/>
      <c r="E6" s="365"/>
      <c r="F6" s="5"/>
      <c r="G6" s="5"/>
      <c r="H6" s="5"/>
      <c r="I6" s="5"/>
      <c r="N6" s="366"/>
      <c r="O6" s="366"/>
      <c r="P6" s="367"/>
      <c r="Q6" s="367"/>
      <c r="R6" s="6"/>
      <c r="S6" s="6"/>
      <c r="T6" s="6"/>
      <c r="U6" s="6"/>
    </row>
    <row r="7" spans="1:21" x14ac:dyDescent="0.25">
      <c r="A7" s="548" t="s">
        <v>102</v>
      </c>
      <c r="B7" s="548"/>
      <c r="C7" s="548"/>
      <c r="D7" s="548"/>
      <c r="E7" s="548"/>
      <c r="F7" s="548"/>
      <c r="G7" s="548"/>
      <c r="H7" s="548"/>
      <c r="I7" s="548"/>
      <c r="N7" s="549" t="s">
        <v>102</v>
      </c>
      <c r="O7" s="549"/>
      <c r="P7" s="549"/>
      <c r="Q7" s="549"/>
      <c r="R7" s="549"/>
      <c r="S7" s="549"/>
      <c r="T7" s="549"/>
      <c r="U7" s="549"/>
    </row>
    <row r="8" spans="1:21" x14ac:dyDescent="0.25">
      <c r="A8" s="112"/>
      <c r="B8" s="113" t="s">
        <v>161</v>
      </c>
      <c r="C8" s="321">
        <f>'0054'!C8</f>
        <v>4154.45</v>
      </c>
      <c r="D8" s="115"/>
      <c r="E8" s="116"/>
      <c r="F8" s="112"/>
      <c r="G8" s="113" t="s">
        <v>160</v>
      </c>
      <c r="H8" s="324">
        <f>'0054'!H8</f>
        <v>1.0319</v>
      </c>
      <c r="I8" s="99"/>
      <c r="N8" s="550" t="s">
        <v>10</v>
      </c>
      <c r="O8" s="550"/>
      <c r="P8" s="551">
        <v>4154.45</v>
      </c>
      <c r="Q8" s="551"/>
      <c r="R8" s="552" t="s">
        <v>11</v>
      </c>
      <c r="S8" s="552"/>
      <c r="T8" s="553">
        <f>H8</f>
        <v>1.0319</v>
      </c>
      <c r="U8" s="553"/>
    </row>
    <row r="9" spans="1:21" x14ac:dyDescent="0.25">
      <c r="A9" s="8"/>
      <c r="B9" s="8"/>
      <c r="C9" s="9"/>
      <c r="D9" s="9"/>
      <c r="E9" s="9"/>
      <c r="F9" s="10"/>
      <c r="G9" s="10"/>
      <c r="H9" s="11"/>
      <c r="I9" s="12" t="s">
        <v>78</v>
      </c>
      <c r="N9" s="13"/>
      <c r="O9" s="13"/>
      <c r="P9" s="14"/>
      <c r="Q9" s="14"/>
      <c r="R9" s="15"/>
      <c r="S9" s="15"/>
      <c r="T9" s="16"/>
      <c r="U9" s="17" t="s">
        <v>78</v>
      </c>
    </row>
    <row r="10" spans="1:21" x14ac:dyDescent="0.25">
      <c r="A10" s="8"/>
      <c r="B10" s="8"/>
      <c r="C10" s="117" t="s">
        <v>162</v>
      </c>
      <c r="D10" s="117" t="s">
        <v>163</v>
      </c>
      <c r="E10" s="118" t="s">
        <v>8</v>
      </c>
      <c r="F10" s="543" t="s">
        <v>1</v>
      </c>
      <c r="G10" s="543"/>
      <c r="H10" s="11" t="s">
        <v>77</v>
      </c>
      <c r="I10" s="12" t="s">
        <v>37</v>
      </c>
      <c r="N10" s="13"/>
      <c r="O10" s="13"/>
      <c r="P10" s="14"/>
      <c r="Q10" s="14"/>
      <c r="R10" s="544" t="s">
        <v>1</v>
      </c>
      <c r="S10" s="544"/>
      <c r="T10" s="16" t="s">
        <v>77</v>
      </c>
      <c r="U10" s="17" t="s">
        <v>37</v>
      </c>
    </row>
    <row r="11" spans="1:21" x14ac:dyDescent="0.25">
      <c r="A11" s="524" t="s">
        <v>1</v>
      </c>
      <c r="B11" s="524"/>
      <c r="C11" s="119" t="s">
        <v>2</v>
      </c>
      <c r="D11" s="119" t="s">
        <v>2</v>
      </c>
      <c r="E11" s="119" t="s">
        <v>2</v>
      </c>
      <c r="F11" s="545" t="s">
        <v>80</v>
      </c>
      <c r="G11" s="545"/>
      <c r="H11" s="18" t="s">
        <v>76</v>
      </c>
      <c r="I11" s="19" t="s">
        <v>79</v>
      </c>
      <c r="N11" s="525" t="s">
        <v>1</v>
      </c>
      <c r="O11" s="525"/>
      <c r="P11" s="546" t="s">
        <v>24</v>
      </c>
      <c r="Q11" s="546"/>
      <c r="R11" s="547" t="s">
        <v>80</v>
      </c>
      <c r="S11" s="547"/>
      <c r="T11" s="20" t="s">
        <v>76</v>
      </c>
      <c r="U11" s="21" t="s">
        <v>79</v>
      </c>
    </row>
    <row r="12" spans="1:21" x14ac:dyDescent="0.25">
      <c r="A12" s="536" t="s">
        <v>50</v>
      </c>
      <c r="B12" s="536"/>
      <c r="C12" s="120"/>
      <c r="D12" s="120"/>
      <c r="E12" s="121" t="s">
        <v>51</v>
      </c>
      <c r="F12" s="537" t="s">
        <v>52</v>
      </c>
      <c r="G12" s="537"/>
      <c r="H12" s="22" t="s">
        <v>53</v>
      </c>
      <c r="I12" s="23" t="s">
        <v>54</v>
      </c>
      <c r="N12" s="538" t="s">
        <v>50</v>
      </c>
      <c r="O12" s="538"/>
      <c r="P12" s="539" t="s">
        <v>51</v>
      </c>
      <c r="Q12" s="539"/>
      <c r="R12" s="540" t="s">
        <v>52</v>
      </c>
      <c r="S12" s="540"/>
      <c r="T12" s="24" t="s">
        <v>53</v>
      </c>
      <c r="U12" s="25" t="s">
        <v>54</v>
      </c>
    </row>
    <row r="13" spans="1:21" x14ac:dyDescent="0.25">
      <c r="A13" s="527" t="s">
        <v>29</v>
      </c>
      <c r="B13" s="527"/>
      <c r="C13" s="204">
        <v>139.52000000000001</v>
      </c>
      <c r="D13" s="204">
        <v>137.91</v>
      </c>
      <c r="E13" s="276">
        <f>IF(D$29=0,C13*2,C13+D13)</f>
        <v>277.43</v>
      </c>
      <c r="F13" s="541">
        <f>'0054'!F13:G13</f>
        <v>1.115</v>
      </c>
      <c r="G13" s="541"/>
      <c r="H13" s="208">
        <f>ROUND(E13*F13,4)</f>
        <v>309.33449999999999</v>
      </c>
      <c r="I13" s="150">
        <f t="shared" ref="I13:I28" si="0">ROUND(ROUND(H13*$C$8,4)*($H$8),2)</f>
        <v>1326109.8700000001</v>
      </c>
      <c r="N13" s="528" t="s">
        <v>29</v>
      </c>
      <c r="O13" s="528"/>
      <c r="P13" s="530">
        <f t="shared" ref="P13:P28" si="1">IF($H$115=1,E13,0)</f>
        <v>0</v>
      </c>
      <c r="Q13" s="530"/>
      <c r="R13" s="542">
        <v>1</v>
      </c>
      <c r="S13" s="542"/>
      <c r="T13" s="124">
        <f>ROUND(P13*R13,4)</f>
        <v>0</v>
      </c>
      <c r="U13" s="125">
        <f t="shared" ref="U13:U28" si="2">ROUND(ROUND(T13*$C$8,4)*($H$8),0)</f>
        <v>0</v>
      </c>
    </row>
    <row r="14" spans="1:21" x14ac:dyDescent="0.25">
      <c r="A14" s="458" t="s">
        <v>30</v>
      </c>
      <c r="B14" s="458"/>
      <c r="C14" s="206">
        <v>19.59</v>
      </c>
      <c r="D14" s="206">
        <v>20.5</v>
      </c>
      <c r="E14" s="159">
        <f t="shared" ref="E14:E28" si="3">IF(D$29=0,C14*2,C14+D14)</f>
        <v>40.090000000000003</v>
      </c>
      <c r="F14" s="448">
        <f>'0054'!F14:G14</f>
        <v>1.115</v>
      </c>
      <c r="G14" s="448"/>
      <c r="H14" s="105">
        <f t="shared" ref="H14:H28" si="4">ROUND(E14*F14,4)</f>
        <v>44.700400000000002</v>
      </c>
      <c r="I14" s="130">
        <f t="shared" si="0"/>
        <v>191629.58</v>
      </c>
      <c r="J14" s="85" t="str">
        <f>IF(ROUND(E14,2)=ROUND(SUM(E50:E52),2)," ","CHECK PK-3 LINES BELOW")</f>
        <v xml:space="preserve"> </v>
      </c>
      <c r="N14" s="461" t="s">
        <v>30</v>
      </c>
      <c r="O14" s="461"/>
      <c r="P14" s="530">
        <f t="shared" si="1"/>
        <v>0</v>
      </c>
      <c r="Q14" s="530"/>
      <c r="R14" s="535">
        <v>1</v>
      </c>
      <c r="S14" s="535"/>
      <c r="T14" s="124">
        <f t="shared" ref="T14:T28" si="5">ROUND(P14*R14,4)</f>
        <v>0</v>
      </c>
      <c r="U14" s="125">
        <f t="shared" si="2"/>
        <v>0</v>
      </c>
    </row>
    <row r="15" spans="1:21" x14ac:dyDescent="0.25">
      <c r="A15" s="458" t="s">
        <v>31</v>
      </c>
      <c r="B15" s="458"/>
      <c r="C15" s="206">
        <v>81.93</v>
      </c>
      <c r="D15" s="206">
        <v>82.83</v>
      </c>
      <c r="E15" s="159">
        <f t="shared" si="3"/>
        <v>164.76</v>
      </c>
      <c r="F15" s="448">
        <f>'0054'!F15:G15</f>
        <v>1</v>
      </c>
      <c r="G15" s="448"/>
      <c r="H15" s="105">
        <f t="shared" si="4"/>
        <v>164.76</v>
      </c>
      <c r="I15" s="130">
        <f t="shared" si="0"/>
        <v>706322.32</v>
      </c>
      <c r="N15" s="461" t="s">
        <v>31</v>
      </c>
      <c r="O15" s="461"/>
      <c r="P15" s="530">
        <f t="shared" si="1"/>
        <v>0</v>
      </c>
      <c r="Q15" s="530"/>
      <c r="R15" s="535">
        <v>1</v>
      </c>
      <c r="S15" s="535"/>
      <c r="T15" s="124">
        <f t="shared" si="5"/>
        <v>0</v>
      </c>
      <c r="U15" s="125">
        <f t="shared" si="2"/>
        <v>0</v>
      </c>
    </row>
    <row r="16" spans="1:21" x14ac:dyDescent="0.25">
      <c r="A16" s="458" t="s">
        <v>32</v>
      </c>
      <c r="B16" s="458"/>
      <c r="C16" s="206">
        <v>13.5</v>
      </c>
      <c r="D16" s="206">
        <v>14.52</v>
      </c>
      <c r="E16" s="159">
        <f t="shared" si="3"/>
        <v>28.02</v>
      </c>
      <c r="F16" s="448">
        <f>'0054'!F16:G16</f>
        <v>1</v>
      </c>
      <c r="G16" s="448"/>
      <c r="H16" s="105">
        <f t="shared" si="4"/>
        <v>28.02</v>
      </c>
      <c r="I16" s="130">
        <f t="shared" si="0"/>
        <v>120121.09</v>
      </c>
      <c r="J16" s="85" t="str">
        <f>IF(ROUND(E16,2)=ROUND(SUM(E53:E55),2)," ","CHECK 4-8 LINES BELOW")</f>
        <v xml:space="preserve"> </v>
      </c>
      <c r="N16" s="461" t="s">
        <v>32</v>
      </c>
      <c r="O16" s="461"/>
      <c r="P16" s="530">
        <f t="shared" si="1"/>
        <v>0</v>
      </c>
      <c r="Q16" s="530"/>
      <c r="R16" s="535">
        <v>1</v>
      </c>
      <c r="S16" s="535"/>
      <c r="T16" s="124">
        <f t="shared" si="5"/>
        <v>0</v>
      </c>
      <c r="U16" s="125">
        <f t="shared" si="2"/>
        <v>0</v>
      </c>
    </row>
    <row r="17" spans="1:21" x14ac:dyDescent="0.25">
      <c r="A17" s="458" t="s">
        <v>33</v>
      </c>
      <c r="B17" s="458"/>
      <c r="C17" s="206">
        <v>0</v>
      </c>
      <c r="D17" s="206">
        <v>0</v>
      </c>
      <c r="E17" s="159">
        <f t="shared" si="3"/>
        <v>0</v>
      </c>
      <c r="F17" s="448">
        <f>'0054'!F17:G17</f>
        <v>1.0049999999999999</v>
      </c>
      <c r="G17" s="448"/>
      <c r="H17" s="105">
        <f t="shared" si="4"/>
        <v>0</v>
      </c>
      <c r="I17" s="130">
        <f t="shared" si="0"/>
        <v>0</v>
      </c>
      <c r="N17" s="461" t="s">
        <v>33</v>
      </c>
      <c r="O17" s="461"/>
      <c r="P17" s="530">
        <f t="shared" si="1"/>
        <v>0</v>
      </c>
      <c r="Q17" s="530"/>
      <c r="R17" s="535">
        <v>1</v>
      </c>
      <c r="S17" s="535"/>
      <c r="T17" s="124">
        <f t="shared" si="5"/>
        <v>0</v>
      </c>
      <c r="U17" s="125">
        <f t="shared" si="2"/>
        <v>0</v>
      </c>
    </row>
    <row r="18" spans="1:21" x14ac:dyDescent="0.25">
      <c r="A18" s="458" t="s">
        <v>34</v>
      </c>
      <c r="B18" s="458"/>
      <c r="C18" s="206">
        <v>0</v>
      </c>
      <c r="D18" s="206">
        <v>0</v>
      </c>
      <c r="E18" s="159">
        <f t="shared" si="3"/>
        <v>0</v>
      </c>
      <c r="F18" s="448">
        <f>'0054'!F18:G18</f>
        <v>1.0049999999999999</v>
      </c>
      <c r="G18" s="448"/>
      <c r="H18" s="105">
        <f t="shared" si="4"/>
        <v>0</v>
      </c>
      <c r="I18" s="130">
        <f t="shared" si="0"/>
        <v>0</v>
      </c>
      <c r="J18" s="85" t="str">
        <f>IF(ROUND(E18,2)=ROUND(SUM(E56:E58),2)," ","CHECK 4-8 LINES BELOW")</f>
        <v xml:space="preserve"> </v>
      </c>
      <c r="N18" s="461" t="s">
        <v>34</v>
      </c>
      <c r="O18" s="461"/>
      <c r="P18" s="530">
        <f t="shared" si="1"/>
        <v>0</v>
      </c>
      <c r="Q18" s="530"/>
      <c r="R18" s="535">
        <v>1</v>
      </c>
      <c r="S18" s="535"/>
      <c r="T18" s="124">
        <f t="shared" si="5"/>
        <v>0</v>
      </c>
      <c r="U18" s="127">
        <f t="shared" si="2"/>
        <v>0</v>
      </c>
    </row>
    <row r="19" spans="1:21" x14ac:dyDescent="0.25">
      <c r="A19" s="458" t="s">
        <v>146</v>
      </c>
      <c r="B19" s="458"/>
      <c r="C19" s="206">
        <v>0</v>
      </c>
      <c r="D19" s="206">
        <v>0</v>
      </c>
      <c r="E19" s="159">
        <f t="shared" si="3"/>
        <v>0</v>
      </c>
      <c r="F19" s="448">
        <f>'0054'!F19:G19</f>
        <v>3.613</v>
      </c>
      <c r="G19" s="448"/>
      <c r="H19" s="105">
        <f t="shared" si="4"/>
        <v>0</v>
      </c>
      <c r="I19" s="130">
        <f t="shared" si="0"/>
        <v>0</v>
      </c>
      <c r="N19" s="461" t="s">
        <v>146</v>
      </c>
      <c r="O19" s="461"/>
      <c r="P19" s="530">
        <f t="shared" si="1"/>
        <v>0</v>
      </c>
      <c r="Q19" s="530"/>
      <c r="R19" s="535">
        <v>1</v>
      </c>
      <c r="S19" s="535"/>
      <c r="T19" s="124">
        <f t="shared" si="5"/>
        <v>0</v>
      </c>
      <c r="U19" s="125">
        <f t="shared" si="2"/>
        <v>0</v>
      </c>
    </row>
    <row r="20" spans="1:21" x14ac:dyDescent="0.25">
      <c r="A20" s="458" t="s">
        <v>147</v>
      </c>
      <c r="B20" s="458"/>
      <c r="C20" s="206">
        <v>0</v>
      </c>
      <c r="D20" s="206">
        <v>0</v>
      </c>
      <c r="E20" s="159">
        <f t="shared" si="3"/>
        <v>0</v>
      </c>
      <c r="F20" s="448">
        <f>'0054'!F20:G20</f>
        <v>3.613</v>
      </c>
      <c r="G20" s="448"/>
      <c r="H20" s="105">
        <f t="shared" si="4"/>
        <v>0</v>
      </c>
      <c r="I20" s="130">
        <f t="shared" si="0"/>
        <v>0</v>
      </c>
      <c r="N20" s="461" t="s">
        <v>147</v>
      </c>
      <c r="O20" s="461"/>
      <c r="P20" s="530">
        <f t="shared" si="1"/>
        <v>0</v>
      </c>
      <c r="Q20" s="530"/>
      <c r="R20" s="535">
        <v>1</v>
      </c>
      <c r="S20" s="535"/>
      <c r="T20" s="124">
        <f t="shared" si="5"/>
        <v>0</v>
      </c>
      <c r="U20" s="125">
        <f t="shared" si="2"/>
        <v>0</v>
      </c>
    </row>
    <row r="21" spans="1:21" x14ac:dyDescent="0.25">
      <c r="A21" s="458" t="s">
        <v>148</v>
      </c>
      <c r="B21" s="458"/>
      <c r="C21" s="206">
        <v>0</v>
      </c>
      <c r="D21" s="206">
        <v>0</v>
      </c>
      <c r="E21" s="159">
        <f t="shared" si="3"/>
        <v>0</v>
      </c>
      <c r="F21" s="448">
        <f>'0054'!F21:G21</f>
        <v>3.613</v>
      </c>
      <c r="G21" s="448"/>
      <c r="H21" s="105">
        <f t="shared" si="4"/>
        <v>0</v>
      </c>
      <c r="I21" s="130">
        <f t="shared" si="0"/>
        <v>0</v>
      </c>
      <c r="N21" s="461" t="s">
        <v>148</v>
      </c>
      <c r="O21" s="461"/>
      <c r="P21" s="530">
        <f t="shared" si="1"/>
        <v>0</v>
      </c>
      <c r="Q21" s="530"/>
      <c r="R21" s="535">
        <v>1</v>
      </c>
      <c r="S21" s="535"/>
      <c r="T21" s="124">
        <f t="shared" si="5"/>
        <v>0</v>
      </c>
      <c r="U21" s="125">
        <f t="shared" si="2"/>
        <v>0</v>
      </c>
    </row>
    <row r="22" spans="1:21" x14ac:dyDescent="0.25">
      <c r="A22" s="458" t="s">
        <v>149</v>
      </c>
      <c r="B22" s="458"/>
      <c r="C22" s="206">
        <v>0</v>
      </c>
      <c r="D22" s="206">
        <v>0</v>
      </c>
      <c r="E22" s="159">
        <f t="shared" si="3"/>
        <v>0</v>
      </c>
      <c r="F22" s="448">
        <f>'0054'!F22:G22</f>
        <v>5.258</v>
      </c>
      <c r="G22" s="448"/>
      <c r="H22" s="105">
        <f t="shared" si="4"/>
        <v>0</v>
      </c>
      <c r="I22" s="130">
        <f t="shared" si="0"/>
        <v>0</v>
      </c>
      <c r="N22" s="461" t="s">
        <v>149</v>
      </c>
      <c r="O22" s="461"/>
      <c r="P22" s="530">
        <f t="shared" si="1"/>
        <v>0</v>
      </c>
      <c r="Q22" s="530"/>
      <c r="R22" s="535">
        <v>1</v>
      </c>
      <c r="S22" s="535"/>
      <c r="T22" s="124">
        <f t="shared" si="5"/>
        <v>0</v>
      </c>
      <c r="U22" s="125">
        <f t="shared" si="2"/>
        <v>0</v>
      </c>
    </row>
    <row r="23" spans="1:21" x14ac:dyDescent="0.25">
      <c r="A23" s="458" t="s">
        <v>150</v>
      </c>
      <c r="B23" s="458"/>
      <c r="C23" s="206">
        <v>0</v>
      </c>
      <c r="D23" s="206">
        <v>0</v>
      </c>
      <c r="E23" s="159">
        <f t="shared" si="3"/>
        <v>0</v>
      </c>
      <c r="F23" s="448">
        <f>'0054'!F23:G23</f>
        <v>5.258</v>
      </c>
      <c r="G23" s="448"/>
      <c r="H23" s="105">
        <f t="shared" si="4"/>
        <v>0</v>
      </c>
      <c r="I23" s="130">
        <f t="shared" si="0"/>
        <v>0</v>
      </c>
      <c r="N23" s="461" t="s">
        <v>150</v>
      </c>
      <c r="O23" s="461"/>
      <c r="P23" s="530">
        <f t="shared" si="1"/>
        <v>0</v>
      </c>
      <c r="Q23" s="530"/>
      <c r="R23" s="535">
        <v>1</v>
      </c>
      <c r="S23" s="535"/>
      <c r="T23" s="124">
        <f t="shared" si="5"/>
        <v>0</v>
      </c>
      <c r="U23" s="125">
        <f t="shared" si="2"/>
        <v>0</v>
      </c>
    </row>
    <row r="24" spans="1:21" x14ac:dyDescent="0.25">
      <c r="A24" s="458" t="s">
        <v>151</v>
      </c>
      <c r="B24" s="458"/>
      <c r="C24" s="206">
        <v>0</v>
      </c>
      <c r="D24" s="206">
        <v>0</v>
      </c>
      <c r="E24" s="159">
        <f t="shared" si="3"/>
        <v>0</v>
      </c>
      <c r="F24" s="448">
        <f>'0054'!F24:G24</f>
        <v>5.258</v>
      </c>
      <c r="G24" s="448"/>
      <c r="H24" s="105">
        <f t="shared" si="4"/>
        <v>0</v>
      </c>
      <c r="I24" s="130">
        <f t="shared" si="0"/>
        <v>0</v>
      </c>
      <c r="N24" s="461" t="s">
        <v>151</v>
      </c>
      <c r="O24" s="461"/>
      <c r="P24" s="530">
        <f t="shared" si="1"/>
        <v>0</v>
      </c>
      <c r="Q24" s="530"/>
      <c r="R24" s="535">
        <v>1</v>
      </c>
      <c r="S24" s="535"/>
      <c r="T24" s="124">
        <f t="shared" si="5"/>
        <v>0</v>
      </c>
      <c r="U24" s="125">
        <f t="shared" si="2"/>
        <v>0</v>
      </c>
    </row>
    <row r="25" spans="1:21" x14ac:dyDescent="0.25">
      <c r="A25" s="458" t="s">
        <v>152</v>
      </c>
      <c r="B25" s="458"/>
      <c r="C25" s="206">
        <v>5</v>
      </c>
      <c r="D25" s="206">
        <v>5.0400000000000009</v>
      </c>
      <c r="E25" s="159">
        <f t="shared" si="3"/>
        <v>10.040000000000001</v>
      </c>
      <c r="F25" s="448">
        <f>'0054'!F25:G25</f>
        <v>1.18</v>
      </c>
      <c r="G25" s="448"/>
      <c r="H25" s="105">
        <f t="shared" si="4"/>
        <v>11.847200000000001</v>
      </c>
      <c r="I25" s="130">
        <f t="shared" si="0"/>
        <v>50788.67</v>
      </c>
      <c r="N25" s="461" t="s">
        <v>152</v>
      </c>
      <c r="O25" s="461"/>
      <c r="P25" s="530">
        <f t="shared" si="1"/>
        <v>0</v>
      </c>
      <c r="Q25" s="530"/>
      <c r="R25" s="535">
        <v>1</v>
      </c>
      <c r="S25" s="535"/>
      <c r="T25" s="124">
        <f t="shared" si="5"/>
        <v>0</v>
      </c>
      <c r="U25" s="125">
        <f t="shared" si="2"/>
        <v>0</v>
      </c>
    </row>
    <row r="26" spans="1:21" x14ac:dyDescent="0.25">
      <c r="A26" s="458" t="s">
        <v>153</v>
      </c>
      <c r="B26" s="458"/>
      <c r="C26" s="206">
        <v>2.08</v>
      </c>
      <c r="D26" s="206">
        <v>1.69</v>
      </c>
      <c r="E26" s="159">
        <f t="shared" si="3"/>
        <v>3.77</v>
      </c>
      <c r="F26" s="448">
        <f>'0054'!F26:G26</f>
        <v>1.18</v>
      </c>
      <c r="G26" s="448"/>
      <c r="H26" s="105">
        <f t="shared" si="4"/>
        <v>4.4485999999999999</v>
      </c>
      <c r="I26" s="130">
        <f t="shared" si="0"/>
        <v>19071.05</v>
      </c>
      <c r="N26" s="461" t="s">
        <v>153</v>
      </c>
      <c r="O26" s="461"/>
      <c r="P26" s="530">
        <f t="shared" si="1"/>
        <v>0</v>
      </c>
      <c r="Q26" s="530"/>
      <c r="R26" s="535">
        <v>1</v>
      </c>
      <c r="S26" s="535"/>
      <c r="T26" s="124">
        <f t="shared" si="5"/>
        <v>0</v>
      </c>
      <c r="U26" s="125">
        <f t="shared" si="2"/>
        <v>0</v>
      </c>
    </row>
    <row r="27" spans="1:21" x14ac:dyDescent="0.25">
      <c r="A27" s="458" t="s">
        <v>154</v>
      </c>
      <c r="B27" s="458"/>
      <c r="C27" s="206">
        <v>0</v>
      </c>
      <c r="D27" s="206">
        <v>0</v>
      </c>
      <c r="E27" s="159">
        <f t="shared" si="3"/>
        <v>0</v>
      </c>
      <c r="F27" s="448">
        <f>'0054'!F27:G27</f>
        <v>1.18</v>
      </c>
      <c r="G27" s="448"/>
      <c r="H27" s="105">
        <f t="shared" si="4"/>
        <v>0</v>
      </c>
      <c r="I27" s="130">
        <f t="shared" si="0"/>
        <v>0</v>
      </c>
      <c r="N27" s="461" t="s">
        <v>154</v>
      </c>
      <c r="O27" s="461"/>
      <c r="P27" s="530">
        <f t="shared" si="1"/>
        <v>0</v>
      </c>
      <c r="Q27" s="530"/>
      <c r="R27" s="535">
        <v>1</v>
      </c>
      <c r="S27" s="535"/>
      <c r="T27" s="124">
        <f t="shared" si="5"/>
        <v>0</v>
      </c>
      <c r="U27" s="125">
        <f t="shared" si="2"/>
        <v>0</v>
      </c>
    </row>
    <row r="28" spans="1:21" x14ac:dyDescent="0.25">
      <c r="A28" s="575" t="s">
        <v>155</v>
      </c>
      <c r="B28" s="575"/>
      <c r="C28" s="147">
        <v>0</v>
      </c>
      <c r="D28" s="147">
        <v>0</v>
      </c>
      <c r="E28" s="220">
        <f t="shared" si="3"/>
        <v>0</v>
      </c>
      <c r="F28" s="529">
        <f>'0054'!F28:G28</f>
        <v>1.0049999999999999</v>
      </c>
      <c r="G28" s="529"/>
      <c r="H28" s="122">
        <f t="shared" si="4"/>
        <v>0</v>
      </c>
      <c r="I28" s="123">
        <f t="shared" si="0"/>
        <v>0</v>
      </c>
      <c r="N28" s="469" t="s">
        <v>155</v>
      </c>
      <c r="O28" s="469"/>
      <c r="P28" s="530">
        <f t="shared" si="1"/>
        <v>0</v>
      </c>
      <c r="Q28" s="530"/>
      <c r="R28" s="531">
        <v>1</v>
      </c>
      <c r="S28" s="531"/>
      <c r="T28" s="124">
        <f t="shared" si="5"/>
        <v>0</v>
      </c>
      <c r="U28" s="125">
        <f t="shared" si="2"/>
        <v>0</v>
      </c>
    </row>
    <row r="29" spans="1:21" x14ac:dyDescent="0.25">
      <c r="A29" s="573" t="s">
        <v>5</v>
      </c>
      <c r="B29" s="573"/>
      <c r="C29" s="123">
        <f>SUM(C13:C28)</f>
        <v>261.62</v>
      </c>
      <c r="D29" s="123">
        <f>SUM(D13:D28)</f>
        <v>262.49</v>
      </c>
      <c r="E29" s="123">
        <f>SUM(E13:E28)</f>
        <v>524.1099999999999</v>
      </c>
      <c r="F29" s="574"/>
      <c r="G29" s="574"/>
      <c r="H29" s="128">
        <f>SUM(H13:H28)</f>
        <v>563.11070000000007</v>
      </c>
      <c r="I29" s="123">
        <f>SUM(I13:I28)</f>
        <v>2414042.5799999996</v>
      </c>
      <c r="N29" s="533" t="s">
        <v>5</v>
      </c>
      <c r="O29" s="533"/>
      <c r="P29" s="534">
        <f>SUM(P13:P28)</f>
        <v>0</v>
      </c>
      <c r="Q29" s="534"/>
      <c r="R29" s="521"/>
      <c r="S29" s="521"/>
      <c r="T29" s="129">
        <f>SUM(T13:T28)</f>
        <v>0</v>
      </c>
      <c r="U29" s="125">
        <f>SUM(U13:U28)</f>
        <v>0</v>
      </c>
    </row>
    <row r="30" spans="1:21" x14ac:dyDescent="0.25">
      <c r="A30" s="28"/>
      <c r="B30" s="28"/>
      <c r="C30" s="130"/>
      <c r="D30" s="130"/>
      <c r="E30" s="130"/>
      <c r="F30" s="29"/>
      <c r="G30" s="29"/>
      <c r="H30" s="105"/>
      <c r="I30" s="130"/>
      <c r="N30" s="35"/>
      <c r="O30" s="35"/>
      <c r="P30" s="31"/>
      <c r="Q30" s="31"/>
      <c r="R30" s="32"/>
      <c r="S30" s="32"/>
      <c r="T30" s="131"/>
      <c r="U30" s="132"/>
    </row>
    <row r="31" spans="1:21" x14ac:dyDescent="0.25">
      <c r="A31" s="209" t="s">
        <v>126</v>
      </c>
      <c r="B31" s="28"/>
      <c r="C31" s="130"/>
      <c r="D31" s="130"/>
      <c r="E31" s="130"/>
      <c r="F31" s="29"/>
      <c r="G31" s="29"/>
      <c r="H31" s="105"/>
      <c r="I31" s="130"/>
      <c r="N31" s="35"/>
      <c r="O31" s="35"/>
      <c r="P31" s="31"/>
      <c r="Q31" s="31"/>
      <c r="R31" s="32"/>
      <c r="S31" s="32"/>
      <c r="T31" s="131"/>
      <c r="U31" s="132"/>
    </row>
    <row r="32" spans="1:21" hidden="1" x14ac:dyDescent="0.25">
      <c r="A32" s="209"/>
      <c r="B32" s="28"/>
      <c r="C32" s="130"/>
      <c r="D32" s="130"/>
      <c r="E32" s="130"/>
      <c r="F32" s="364"/>
      <c r="G32" s="364"/>
      <c r="H32" s="105"/>
      <c r="I32" s="130"/>
      <c r="N32" s="362"/>
      <c r="O32" s="362"/>
      <c r="P32" s="31"/>
      <c r="Q32" s="31"/>
      <c r="R32" s="363"/>
      <c r="S32" s="363"/>
      <c r="T32" s="131"/>
      <c r="U32" s="132"/>
    </row>
    <row r="33" spans="1:21" hidden="1" x14ac:dyDescent="0.25">
      <c r="A33" s="209"/>
      <c r="B33" s="28"/>
      <c r="C33" s="130"/>
      <c r="D33" s="130"/>
      <c r="E33" s="130"/>
      <c r="F33" s="578" t="s">
        <v>386</v>
      </c>
      <c r="G33" s="578"/>
      <c r="H33" s="578"/>
      <c r="I33" s="130"/>
      <c r="N33" s="362"/>
      <c r="O33" s="362"/>
      <c r="P33" s="31"/>
      <c r="Q33" s="31"/>
      <c r="R33" s="363"/>
      <c r="S33" s="363"/>
      <c r="T33" s="131"/>
      <c r="U33" s="132"/>
    </row>
    <row r="34" spans="1:21" hidden="1" x14ac:dyDescent="0.25">
      <c r="A34" s="4"/>
      <c r="B34" s="136"/>
      <c r="C34" s="136"/>
      <c r="D34" s="136"/>
      <c r="E34" s="136"/>
      <c r="F34" s="578"/>
      <c r="G34" s="578"/>
      <c r="H34" s="578"/>
      <c r="I34" s="26" t="s">
        <v>78</v>
      </c>
      <c r="N34" s="473" t="s">
        <v>35</v>
      </c>
      <c r="O34" s="473"/>
      <c r="P34" s="473"/>
      <c r="Q34" s="473"/>
      <c r="R34" s="473"/>
      <c r="S34" s="473"/>
      <c r="T34" s="473"/>
      <c r="U34" s="27" t="s">
        <v>78</v>
      </c>
    </row>
    <row r="35" spans="1:21" hidden="1" x14ac:dyDescent="0.25">
      <c r="A35" s="28"/>
      <c r="B35" s="28"/>
      <c r="C35" s="117" t="s">
        <v>162</v>
      </c>
      <c r="D35" s="117" t="s">
        <v>163</v>
      </c>
      <c r="E35" s="118" t="s">
        <v>8</v>
      </c>
      <c r="F35" s="578"/>
      <c r="G35" s="578"/>
      <c r="H35" s="578"/>
      <c r="I35" s="26" t="s">
        <v>37</v>
      </c>
      <c r="N35" s="35"/>
      <c r="O35" s="35"/>
      <c r="P35" s="31"/>
      <c r="Q35" s="31"/>
      <c r="R35" s="32"/>
      <c r="S35" s="32"/>
      <c r="T35" s="131"/>
      <c r="U35" s="27" t="s">
        <v>37</v>
      </c>
    </row>
    <row r="36" spans="1:21" hidden="1" x14ac:dyDescent="0.25">
      <c r="A36" s="524" t="s">
        <v>66</v>
      </c>
      <c r="B36" s="524"/>
      <c r="C36" s="119" t="s">
        <v>2</v>
      </c>
      <c r="D36" s="119" t="s">
        <v>2</v>
      </c>
      <c r="E36" s="119" t="s">
        <v>2</v>
      </c>
      <c r="F36" s="579"/>
      <c r="G36" s="579"/>
      <c r="H36" s="579"/>
      <c r="I36" s="33" t="s">
        <v>79</v>
      </c>
      <c r="N36" s="525" t="s">
        <v>66</v>
      </c>
      <c r="O36" s="525"/>
      <c r="P36" s="526" t="s">
        <v>24</v>
      </c>
      <c r="Q36" s="526"/>
      <c r="R36" s="526"/>
      <c r="S36" s="526"/>
      <c r="T36" s="526"/>
      <c r="U36" s="21" t="s">
        <v>79</v>
      </c>
    </row>
    <row r="37" spans="1:21" hidden="1" x14ac:dyDescent="0.25">
      <c r="A37" s="527" t="s">
        <v>59</v>
      </c>
      <c r="B37" s="527"/>
      <c r="C37" s="210">
        <v>0</v>
      </c>
      <c r="D37" s="210">
        <v>0</v>
      </c>
      <c r="E37" s="276">
        <f t="shared" ref="E37:E42" si="6">IF(D$43=0,C37*2,C37+D37)</f>
        <v>0</v>
      </c>
      <c r="F37" s="211"/>
      <c r="G37" s="211"/>
      <c r="H37" s="211"/>
      <c r="I37" s="150">
        <f t="shared" ref="I37:I42" si="7">ROUND(ROUND(E37*$C$8,4)*($H$8),2)</f>
        <v>0</v>
      </c>
      <c r="N37" s="528" t="s">
        <v>59</v>
      </c>
      <c r="O37" s="528"/>
      <c r="P37" s="470">
        <f t="shared" ref="P37:P42" si="8">IF($H$115=1,E37,0)</f>
        <v>0</v>
      </c>
      <c r="Q37" s="470"/>
      <c r="R37" s="470"/>
      <c r="S37" s="470"/>
      <c r="T37" s="470"/>
      <c r="U37" s="127">
        <f t="shared" ref="U37:U42" si="9">ROUND(ROUND(P37*$C$8,4)*($H$8),0)</f>
        <v>0</v>
      </c>
    </row>
    <row r="38" spans="1:21" hidden="1" x14ac:dyDescent="0.25">
      <c r="A38" s="519" t="s">
        <v>60</v>
      </c>
      <c r="B38" s="519"/>
      <c r="C38" s="213">
        <v>0</v>
      </c>
      <c r="D38" s="213">
        <v>0</v>
      </c>
      <c r="E38" s="159">
        <f t="shared" si="6"/>
        <v>0</v>
      </c>
      <c r="F38" s="214"/>
      <c r="G38" s="214"/>
      <c r="H38" s="214"/>
      <c r="I38" s="130">
        <f t="shared" si="7"/>
        <v>0</v>
      </c>
      <c r="N38" s="476" t="s">
        <v>60</v>
      </c>
      <c r="O38" s="476"/>
      <c r="P38" s="470">
        <f t="shared" si="8"/>
        <v>0</v>
      </c>
      <c r="Q38" s="470"/>
      <c r="R38" s="470"/>
      <c r="S38" s="470"/>
      <c r="T38" s="470"/>
      <c r="U38" s="127">
        <f t="shared" si="9"/>
        <v>0</v>
      </c>
    </row>
    <row r="39" spans="1:21" hidden="1" x14ac:dyDescent="0.25">
      <c r="A39" s="522" t="s">
        <v>61</v>
      </c>
      <c r="B39" s="522"/>
      <c r="C39" s="213">
        <v>0</v>
      </c>
      <c r="D39" s="213">
        <v>0</v>
      </c>
      <c r="E39" s="159">
        <f t="shared" si="6"/>
        <v>0</v>
      </c>
      <c r="F39" s="214"/>
      <c r="G39" s="214"/>
      <c r="H39" s="214"/>
      <c r="I39" s="130">
        <f t="shared" si="7"/>
        <v>0</v>
      </c>
      <c r="N39" s="523" t="s">
        <v>61</v>
      </c>
      <c r="O39" s="523"/>
      <c r="P39" s="470">
        <f t="shared" si="8"/>
        <v>0</v>
      </c>
      <c r="Q39" s="470"/>
      <c r="R39" s="470"/>
      <c r="S39" s="470"/>
      <c r="T39" s="470"/>
      <c r="U39" s="127">
        <f t="shared" si="9"/>
        <v>0</v>
      </c>
    </row>
    <row r="40" spans="1:21" hidden="1" x14ac:dyDescent="0.25">
      <c r="A40" s="519" t="s">
        <v>62</v>
      </c>
      <c r="B40" s="519"/>
      <c r="C40" s="213">
        <v>0</v>
      </c>
      <c r="D40" s="213">
        <v>0</v>
      </c>
      <c r="E40" s="159">
        <f t="shared" si="6"/>
        <v>0</v>
      </c>
      <c r="F40" s="214"/>
      <c r="G40" s="214"/>
      <c r="H40" s="214"/>
      <c r="I40" s="130">
        <f t="shared" si="7"/>
        <v>0</v>
      </c>
      <c r="N40" s="476" t="s">
        <v>62</v>
      </c>
      <c r="O40" s="476"/>
      <c r="P40" s="470">
        <f t="shared" si="8"/>
        <v>0</v>
      </c>
      <c r="Q40" s="470"/>
      <c r="R40" s="470"/>
      <c r="S40" s="470"/>
      <c r="T40" s="470"/>
      <c r="U40" s="127">
        <f t="shared" si="9"/>
        <v>0</v>
      </c>
    </row>
    <row r="41" spans="1:21" hidden="1" x14ac:dyDescent="0.25">
      <c r="A41" s="519" t="s">
        <v>63</v>
      </c>
      <c r="B41" s="519"/>
      <c r="C41" s="213">
        <v>0</v>
      </c>
      <c r="D41" s="213">
        <v>0</v>
      </c>
      <c r="E41" s="159">
        <f t="shared" si="6"/>
        <v>0</v>
      </c>
      <c r="F41" s="214"/>
      <c r="G41" s="214"/>
      <c r="H41" s="214"/>
      <c r="I41" s="130">
        <f t="shared" si="7"/>
        <v>0</v>
      </c>
      <c r="N41" s="476" t="s">
        <v>63</v>
      </c>
      <c r="O41" s="476"/>
      <c r="P41" s="470">
        <f t="shared" si="8"/>
        <v>0</v>
      </c>
      <c r="Q41" s="470"/>
      <c r="R41" s="470"/>
      <c r="S41" s="470"/>
      <c r="T41" s="470"/>
      <c r="U41" s="127">
        <f t="shared" si="9"/>
        <v>0</v>
      </c>
    </row>
    <row r="42" spans="1:21" hidden="1" x14ac:dyDescent="0.25">
      <c r="A42" s="519" t="s">
        <v>55</v>
      </c>
      <c r="B42" s="519"/>
      <c r="C42" s="212">
        <v>0</v>
      </c>
      <c r="D42" s="212">
        <v>0</v>
      </c>
      <c r="E42" s="220">
        <f t="shared" si="6"/>
        <v>0</v>
      </c>
      <c r="F42" s="214"/>
      <c r="G42" s="214"/>
      <c r="H42" s="214"/>
      <c r="I42" s="123">
        <f t="shared" si="7"/>
        <v>0</v>
      </c>
      <c r="N42" s="469" t="s">
        <v>55</v>
      </c>
      <c r="O42" s="469"/>
      <c r="P42" s="470">
        <f t="shared" si="8"/>
        <v>0</v>
      </c>
      <c r="Q42" s="470"/>
      <c r="R42" s="470"/>
      <c r="S42" s="470"/>
      <c r="T42" s="470"/>
      <c r="U42" s="127">
        <f t="shared" si="9"/>
        <v>0</v>
      </c>
    </row>
    <row r="43" spans="1:21" hidden="1" x14ac:dyDescent="0.25">
      <c r="A43" s="64"/>
      <c r="B43" s="137" t="s">
        <v>164</v>
      </c>
      <c r="C43" s="126">
        <f>SUM(C37:C42)</f>
        <v>0</v>
      </c>
      <c r="D43" s="126">
        <f>SUM(D37:D42)</f>
        <v>0</v>
      </c>
      <c r="E43" s="126">
        <f>SUM(E37:E42)</f>
        <v>0</v>
      </c>
      <c r="F43" s="34"/>
      <c r="G43" s="138"/>
      <c r="H43" s="139" t="s">
        <v>166</v>
      </c>
      <c r="I43" s="126">
        <f>SUM(I37:I42)</f>
        <v>0</v>
      </c>
      <c r="N43" s="520" t="s">
        <v>57</v>
      </c>
      <c r="O43" s="520"/>
      <c r="P43" s="520"/>
      <c r="Q43" s="520"/>
      <c r="R43" s="36">
        <f>SUM(P37:R42)</f>
        <v>0</v>
      </c>
      <c r="S43" s="521" t="s">
        <v>68</v>
      </c>
      <c r="T43" s="521"/>
      <c r="U43" s="132">
        <f>SUM(U37:U42)</f>
        <v>0</v>
      </c>
    </row>
    <row r="44" spans="1:21" ht="16.5" hidden="1" thickBot="1" x14ac:dyDescent="0.3">
      <c r="A44" s="64"/>
      <c r="B44" s="137"/>
      <c r="C44" s="130"/>
      <c r="D44" s="130"/>
      <c r="E44" s="150"/>
      <c r="F44" s="34"/>
      <c r="G44" s="138"/>
      <c r="H44" s="139"/>
      <c r="I44" s="130"/>
      <c r="N44" s="35"/>
      <c r="O44" s="35"/>
      <c r="P44" s="35"/>
      <c r="Q44" s="35"/>
      <c r="R44" s="36"/>
      <c r="S44" s="32"/>
      <c r="T44" s="32"/>
      <c r="U44" s="132"/>
    </row>
    <row r="45" spans="1:21" ht="16.5" hidden="1" thickBot="1" x14ac:dyDescent="0.3">
      <c r="A45" s="64"/>
      <c r="B45" s="137" t="s">
        <v>165</v>
      </c>
      <c r="C45" s="64"/>
      <c r="D45" s="64"/>
      <c r="E45" s="215">
        <f>H29+E43</f>
        <v>563.11070000000007</v>
      </c>
      <c r="F45" s="37"/>
      <c r="G45" s="138"/>
      <c r="H45" s="139" t="s">
        <v>167</v>
      </c>
      <c r="I45" s="123">
        <f>SUM(I43,I29)</f>
        <v>2414042.5799999996</v>
      </c>
      <c r="N45" s="520" t="s">
        <v>58</v>
      </c>
      <c r="O45" s="520"/>
      <c r="P45" s="520"/>
      <c r="Q45" s="520"/>
      <c r="R45" s="38">
        <f>R43+T29</f>
        <v>0</v>
      </c>
      <c r="S45" s="521" t="s">
        <v>56</v>
      </c>
      <c r="T45" s="521"/>
      <c r="U45" s="140">
        <f>SUM(U43,U29)</f>
        <v>0</v>
      </c>
    </row>
    <row r="46" spans="1:21" x14ac:dyDescent="0.25">
      <c r="A46" s="28"/>
      <c r="B46" s="28"/>
      <c r="C46" s="28"/>
      <c r="D46" s="28"/>
      <c r="E46" s="28"/>
      <c r="F46" s="37"/>
      <c r="G46" s="141"/>
      <c r="H46" s="141"/>
      <c r="I46" s="130"/>
      <c r="N46" s="35"/>
      <c r="O46" s="35"/>
      <c r="P46" s="35"/>
      <c r="Q46" s="35"/>
      <c r="R46" s="38"/>
      <c r="S46" s="32"/>
      <c r="T46" s="32"/>
      <c r="U46" s="132"/>
    </row>
    <row r="47" spans="1:21" x14ac:dyDescent="0.25">
      <c r="A47" s="28"/>
      <c r="B47" s="28"/>
      <c r="C47" s="28"/>
      <c r="D47" s="28"/>
      <c r="E47" s="28"/>
      <c r="F47" s="37"/>
      <c r="G47" s="141"/>
      <c r="H47" s="141"/>
      <c r="I47" s="130"/>
      <c r="N47" s="35"/>
      <c r="O47" s="35"/>
      <c r="P47" s="35"/>
      <c r="Q47" s="35"/>
      <c r="R47" s="38"/>
      <c r="S47" s="32"/>
      <c r="T47" s="32"/>
      <c r="U47" s="132"/>
    </row>
    <row r="48" spans="1:21" x14ac:dyDescent="0.25">
      <c r="A48" s="28"/>
      <c r="B48" s="28"/>
      <c r="C48" s="117" t="s">
        <v>162</v>
      </c>
      <c r="D48" s="117" t="s">
        <v>163</v>
      </c>
      <c r="E48" s="118" t="s">
        <v>8</v>
      </c>
      <c r="F48" s="142" t="s">
        <v>168</v>
      </c>
      <c r="G48" s="143" t="s">
        <v>170</v>
      </c>
      <c r="H48" s="144" t="s">
        <v>171</v>
      </c>
      <c r="I48" s="130"/>
      <c r="N48" s="35"/>
      <c r="O48" s="35"/>
      <c r="P48" s="35"/>
      <c r="Q48" s="35"/>
      <c r="R48" s="38"/>
      <c r="S48" s="32"/>
      <c r="T48" s="32"/>
      <c r="U48" s="132"/>
    </row>
    <row r="49" spans="1:21" x14ac:dyDescent="0.25">
      <c r="A49" s="39" t="s">
        <v>103</v>
      </c>
      <c r="B49" s="39"/>
      <c r="C49" s="119" t="s">
        <v>2</v>
      </c>
      <c r="D49" s="119" t="s">
        <v>2</v>
      </c>
      <c r="E49" s="119" t="s">
        <v>2</v>
      </c>
      <c r="F49" s="121" t="s">
        <v>169</v>
      </c>
      <c r="G49" s="77" t="s">
        <v>169</v>
      </c>
      <c r="H49" s="145" t="s">
        <v>172</v>
      </c>
      <c r="I49" s="39"/>
      <c r="N49" s="469" t="s">
        <v>103</v>
      </c>
      <c r="O49" s="469"/>
      <c r="P49" s="514" t="s">
        <v>2</v>
      </c>
      <c r="Q49" s="514"/>
      <c r="R49" s="40" t="s">
        <v>25</v>
      </c>
      <c r="S49" s="78" t="s">
        <v>26</v>
      </c>
      <c r="T49" s="146" t="s">
        <v>27</v>
      </c>
      <c r="U49" s="40"/>
    </row>
    <row r="50" spans="1:21" x14ac:dyDescent="0.25">
      <c r="A50" s="515" t="s">
        <v>127</v>
      </c>
      <c r="B50" s="515"/>
      <c r="C50" s="206">
        <v>18.59</v>
      </c>
      <c r="D50" s="206">
        <v>19.510000000000002</v>
      </c>
      <c r="E50" s="159">
        <f>IF(D$59=0,C50*2,C50+D50)</f>
        <v>38.1</v>
      </c>
      <c r="F50" s="41" t="s">
        <v>21</v>
      </c>
      <c r="G50" s="54">
        <v>251</v>
      </c>
      <c r="H50" s="328">
        <f>'0054'!H50</f>
        <v>1047</v>
      </c>
      <c r="I50" s="130">
        <f>ROUND(E50*H50,2)</f>
        <v>39890.699999999997</v>
      </c>
      <c r="N50" s="517" t="s">
        <v>28</v>
      </c>
      <c r="O50" s="517"/>
      <c r="P50" s="518"/>
      <c r="Q50" s="518"/>
      <c r="R50" s="43" t="s">
        <v>21</v>
      </c>
      <c r="S50" s="44">
        <v>251</v>
      </c>
      <c r="T50" s="148">
        <f>H50</f>
        <v>1047</v>
      </c>
      <c r="U50" s="149">
        <f>ROUND(P50*T50,0)</f>
        <v>0</v>
      </c>
    </row>
    <row r="51" spans="1:21" x14ac:dyDescent="0.25">
      <c r="A51" s="516"/>
      <c r="B51" s="516"/>
      <c r="C51" s="206">
        <v>1</v>
      </c>
      <c r="D51" s="206">
        <v>0.99</v>
      </c>
      <c r="E51" s="159">
        <f t="shared" ref="E51:E58" si="10">IF(D$59=0,C51*2,C51+D51)</f>
        <v>1.99</v>
      </c>
      <c r="F51" s="54" t="s">
        <v>21</v>
      </c>
      <c r="G51" s="54">
        <v>252</v>
      </c>
      <c r="H51" s="328">
        <f>'0054'!H51</f>
        <v>3380</v>
      </c>
      <c r="I51" s="130">
        <f t="shared" ref="I51:I58" si="11">ROUND(E51*H51,2)</f>
        <v>6726.2</v>
      </c>
      <c r="N51" s="517"/>
      <c r="O51" s="517"/>
      <c r="P51" s="511"/>
      <c r="Q51" s="511"/>
      <c r="R51" s="44" t="s">
        <v>21</v>
      </c>
      <c r="S51" s="44">
        <v>252</v>
      </c>
      <c r="T51" s="148">
        <f t="shared" ref="T51:T58" si="12">H51</f>
        <v>3380</v>
      </c>
      <c r="U51" s="149">
        <f t="shared" ref="U51:U58" si="13">ROUND(P51*T51,0)</f>
        <v>0</v>
      </c>
    </row>
    <row r="52" spans="1:21" x14ac:dyDescent="0.25">
      <c r="A52" s="516"/>
      <c r="B52" s="516"/>
      <c r="C52" s="206">
        <v>0</v>
      </c>
      <c r="D52" s="206">
        <v>0</v>
      </c>
      <c r="E52" s="159">
        <f t="shared" si="10"/>
        <v>0</v>
      </c>
      <c r="F52" s="54" t="s">
        <v>21</v>
      </c>
      <c r="G52" s="54">
        <v>253</v>
      </c>
      <c r="H52" s="328">
        <f>'0054'!H52</f>
        <v>6896</v>
      </c>
      <c r="I52" s="130">
        <f t="shared" si="11"/>
        <v>0</v>
      </c>
      <c r="N52" s="517"/>
      <c r="O52" s="517"/>
      <c r="P52" s="511"/>
      <c r="Q52" s="511"/>
      <c r="R52" s="44" t="s">
        <v>21</v>
      </c>
      <c r="S52" s="44">
        <v>253</v>
      </c>
      <c r="T52" s="148">
        <f t="shared" si="12"/>
        <v>6896</v>
      </c>
      <c r="U52" s="149">
        <f t="shared" si="13"/>
        <v>0</v>
      </c>
    </row>
    <row r="53" spans="1:21" x14ac:dyDescent="0.25">
      <c r="A53" s="516"/>
      <c r="B53" s="516"/>
      <c r="C53" s="206">
        <v>13.5</v>
      </c>
      <c r="D53" s="206">
        <v>14.52</v>
      </c>
      <c r="E53" s="159">
        <f t="shared" si="10"/>
        <v>28.02</v>
      </c>
      <c r="F53" s="153" t="s">
        <v>14</v>
      </c>
      <c r="G53" s="54">
        <v>251</v>
      </c>
      <c r="H53" s="328">
        <f>'0054'!H53</f>
        <v>1173</v>
      </c>
      <c r="I53" s="130">
        <f t="shared" si="11"/>
        <v>32867.46</v>
      </c>
      <c r="N53" s="517"/>
      <c r="O53" s="517"/>
      <c r="P53" s="511"/>
      <c r="Q53" s="511"/>
      <c r="R53" s="46" t="s">
        <v>14</v>
      </c>
      <c r="S53" s="44">
        <v>251</v>
      </c>
      <c r="T53" s="148">
        <f t="shared" si="12"/>
        <v>1173</v>
      </c>
      <c r="U53" s="149">
        <f t="shared" si="13"/>
        <v>0</v>
      </c>
    </row>
    <row r="54" spans="1:21" x14ac:dyDescent="0.25">
      <c r="A54" s="516"/>
      <c r="B54" s="516"/>
      <c r="C54" s="206">
        <v>0</v>
      </c>
      <c r="D54" s="206">
        <v>0</v>
      </c>
      <c r="E54" s="159">
        <f t="shared" si="10"/>
        <v>0</v>
      </c>
      <c r="F54" s="153" t="s">
        <v>14</v>
      </c>
      <c r="G54" s="54">
        <v>252</v>
      </c>
      <c r="H54" s="328">
        <f>'0054'!H54</f>
        <v>3506</v>
      </c>
      <c r="I54" s="130">
        <f t="shared" si="11"/>
        <v>0</v>
      </c>
      <c r="N54" s="517"/>
      <c r="O54" s="517"/>
      <c r="P54" s="511"/>
      <c r="Q54" s="511"/>
      <c r="R54" s="46" t="s">
        <v>14</v>
      </c>
      <c r="S54" s="44">
        <v>252</v>
      </c>
      <c r="T54" s="148">
        <f t="shared" si="12"/>
        <v>3506</v>
      </c>
      <c r="U54" s="149">
        <f t="shared" si="13"/>
        <v>0</v>
      </c>
    </row>
    <row r="55" spans="1:21" x14ac:dyDescent="0.25">
      <c r="A55" s="516"/>
      <c r="B55" s="516"/>
      <c r="C55" s="206">
        <v>0</v>
      </c>
      <c r="D55" s="206">
        <v>0</v>
      </c>
      <c r="E55" s="159">
        <f t="shared" si="10"/>
        <v>0</v>
      </c>
      <c r="F55" s="153" t="s">
        <v>14</v>
      </c>
      <c r="G55" s="54">
        <v>253</v>
      </c>
      <c r="H55" s="328">
        <f>'0054'!H55</f>
        <v>7023</v>
      </c>
      <c r="I55" s="130">
        <f t="shared" si="11"/>
        <v>0</v>
      </c>
      <c r="N55" s="517"/>
      <c r="O55" s="517"/>
      <c r="P55" s="511"/>
      <c r="Q55" s="511"/>
      <c r="R55" s="46" t="s">
        <v>14</v>
      </c>
      <c r="S55" s="44">
        <v>253</v>
      </c>
      <c r="T55" s="148">
        <f t="shared" si="12"/>
        <v>7023</v>
      </c>
      <c r="U55" s="149">
        <f t="shared" si="13"/>
        <v>0</v>
      </c>
    </row>
    <row r="56" spans="1:21" x14ac:dyDescent="0.25">
      <c r="A56" s="516"/>
      <c r="B56" s="516"/>
      <c r="C56" s="206">
        <v>0</v>
      </c>
      <c r="D56" s="206">
        <v>0</v>
      </c>
      <c r="E56" s="159">
        <f t="shared" si="10"/>
        <v>0</v>
      </c>
      <c r="F56" s="153" t="s">
        <v>15</v>
      </c>
      <c r="G56" s="54">
        <v>251</v>
      </c>
      <c r="H56" s="328">
        <f>'0054'!H56</f>
        <v>835</v>
      </c>
      <c r="I56" s="130">
        <f t="shared" si="11"/>
        <v>0</v>
      </c>
      <c r="N56" s="517"/>
      <c r="O56" s="517"/>
      <c r="P56" s="511"/>
      <c r="Q56" s="511"/>
      <c r="R56" s="46" t="s">
        <v>15</v>
      </c>
      <c r="S56" s="44">
        <v>251</v>
      </c>
      <c r="T56" s="148">
        <f t="shared" si="12"/>
        <v>835</v>
      </c>
      <c r="U56" s="149">
        <f t="shared" si="13"/>
        <v>0</v>
      </c>
    </row>
    <row r="57" spans="1:21" x14ac:dyDescent="0.25">
      <c r="A57" s="516"/>
      <c r="B57" s="516"/>
      <c r="C57" s="206">
        <v>0</v>
      </c>
      <c r="D57" s="206">
        <v>0</v>
      </c>
      <c r="E57" s="159">
        <f t="shared" si="10"/>
        <v>0</v>
      </c>
      <c r="F57" s="153" t="s">
        <v>15</v>
      </c>
      <c r="G57" s="54">
        <v>252</v>
      </c>
      <c r="H57" s="328">
        <f>'0054'!H57</f>
        <v>3168</v>
      </c>
      <c r="I57" s="130">
        <f t="shared" si="11"/>
        <v>0</v>
      </c>
      <c r="N57" s="517"/>
      <c r="O57" s="517"/>
      <c r="P57" s="511"/>
      <c r="Q57" s="511"/>
      <c r="R57" s="46" t="s">
        <v>15</v>
      </c>
      <c r="S57" s="44">
        <v>252</v>
      </c>
      <c r="T57" s="148">
        <f t="shared" si="12"/>
        <v>3168</v>
      </c>
      <c r="U57" s="149">
        <f t="shared" si="13"/>
        <v>0</v>
      </c>
    </row>
    <row r="58" spans="1:21" ht="16.5" thickBot="1" x14ac:dyDescent="0.3">
      <c r="A58" s="516"/>
      <c r="B58" s="516"/>
      <c r="C58" s="206">
        <v>0</v>
      </c>
      <c r="D58" s="206">
        <v>0</v>
      </c>
      <c r="E58" s="159">
        <f t="shared" si="10"/>
        <v>0</v>
      </c>
      <c r="F58" s="153" t="s">
        <v>15</v>
      </c>
      <c r="G58" s="54">
        <v>253</v>
      </c>
      <c r="H58" s="328">
        <f>'0054'!H58</f>
        <v>6685</v>
      </c>
      <c r="I58" s="130">
        <f t="shared" si="11"/>
        <v>0</v>
      </c>
      <c r="N58" s="517"/>
      <c r="O58" s="517"/>
      <c r="P58" s="512"/>
      <c r="Q58" s="512"/>
      <c r="R58" s="46" t="s">
        <v>15</v>
      </c>
      <c r="S58" s="44">
        <v>253</v>
      </c>
      <c r="T58" s="148">
        <f t="shared" si="12"/>
        <v>6685</v>
      </c>
      <c r="U58" s="151">
        <f t="shared" si="13"/>
        <v>0</v>
      </c>
    </row>
    <row r="59" spans="1:21" ht="16.5" thickBot="1" x14ac:dyDescent="0.3">
      <c r="A59" s="465" t="s">
        <v>16</v>
      </c>
      <c r="B59" s="465"/>
      <c r="C59" s="126">
        <f>SUM(C50:C58)</f>
        <v>33.090000000000003</v>
      </c>
      <c r="D59" s="126">
        <f>SUM(D50:D58)</f>
        <v>35.019999999999996</v>
      </c>
      <c r="E59" s="126">
        <f>SUM(E50:E58)</f>
        <v>68.11</v>
      </c>
      <c r="F59" s="465" t="s">
        <v>81</v>
      </c>
      <c r="G59" s="465"/>
      <c r="H59" s="465"/>
      <c r="I59" s="126">
        <f>SUM(I50:I58)</f>
        <v>79484.359999999986</v>
      </c>
      <c r="N59" s="464" t="s">
        <v>16</v>
      </c>
      <c r="O59" s="464"/>
      <c r="P59" s="513">
        <f>SUM(P50:P58)</f>
        <v>0</v>
      </c>
      <c r="Q59" s="513"/>
      <c r="R59" s="464" t="s">
        <v>81</v>
      </c>
      <c r="S59" s="464"/>
      <c r="T59" s="464"/>
      <c r="U59" s="140">
        <f>SUM(U50:U58)</f>
        <v>0</v>
      </c>
    </row>
    <row r="60" spans="1:21" x14ac:dyDescent="0.25">
      <c r="A60" s="481"/>
      <c r="B60" s="481"/>
      <c r="C60" s="481"/>
      <c r="D60" s="481"/>
      <c r="E60" s="481"/>
      <c r="F60" s="481"/>
      <c r="G60" s="481"/>
      <c r="H60" s="481"/>
      <c r="I60" s="481"/>
      <c r="N60" s="471"/>
      <c r="O60" s="471"/>
      <c r="P60" s="471"/>
      <c r="Q60" s="471"/>
      <c r="R60" s="471"/>
      <c r="S60" s="471"/>
      <c r="T60" s="471"/>
      <c r="U60" s="471"/>
    </row>
    <row r="61" spans="1:21" x14ac:dyDescent="0.25">
      <c r="A61" s="509" t="s">
        <v>175</v>
      </c>
      <c r="B61" s="458"/>
      <c r="C61" s="458"/>
      <c r="D61" s="458"/>
      <c r="E61" s="458"/>
      <c r="F61" s="458"/>
      <c r="G61" s="458"/>
      <c r="H61" s="458"/>
      <c r="I61" s="458"/>
      <c r="N61" s="461" t="s">
        <v>104</v>
      </c>
      <c r="O61" s="461"/>
      <c r="P61" s="461"/>
      <c r="Q61" s="461"/>
      <c r="R61" s="461"/>
      <c r="S61" s="461"/>
      <c r="T61" s="461"/>
      <c r="U61" s="461"/>
    </row>
    <row r="62" spans="1:21" x14ac:dyDescent="0.25">
      <c r="A62" s="509" t="s">
        <v>177</v>
      </c>
      <c r="B62" s="458"/>
      <c r="C62" s="152">
        <f>E29</f>
        <v>524.1099999999999</v>
      </c>
      <c r="D62" s="576" t="s">
        <v>174</v>
      </c>
      <c r="E62" s="576"/>
      <c r="F62" s="576"/>
      <c r="G62" s="576"/>
      <c r="H62" s="331">
        <f>'0054'!H62</f>
        <v>186422.85</v>
      </c>
      <c r="I62" s="155"/>
      <c r="N62" s="510" t="s">
        <v>173</v>
      </c>
      <c r="O62" s="461"/>
      <c r="P62" s="47">
        <f>P29</f>
        <v>0</v>
      </c>
      <c r="Q62" s="507" t="s">
        <v>83</v>
      </c>
      <c r="R62" s="507"/>
      <c r="S62" s="507"/>
      <c r="T62" s="508">
        <f>H62</f>
        <v>186422.85</v>
      </c>
      <c r="U62" s="508"/>
    </row>
    <row r="63" spans="1:21" x14ac:dyDescent="0.25">
      <c r="B63" s="91"/>
      <c r="G63" s="48" t="s">
        <v>13</v>
      </c>
      <c r="H63" s="156">
        <f>ROUND(C62/H62,6)</f>
        <v>2.8110000000000001E-3</v>
      </c>
      <c r="I63" s="157"/>
      <c r="N63" s="461" t="s">
        <v>19</v>
      </c>
      <c r="O63" s="461"/>
      <c r="P63" s="461"/>
      <c r="Q63" s="461"/>
      <c r="R63" s="461"/>
      <c r="S63" s="461"/>
      <c r="T63" s="505">
        <f>ROUND(P62/T62,6)</f>
        <v>0</v>
      </c>
      <c r="U63" s="505"/>
    </row>
    <row r="64" spans="1:21" x14ac:dyDescent="0.25">
      <c r="A64" s="509" t="s">
        <v>176</v>
      </c>
      <c r="B64" s="458"/>
      <c r="C64" s="458"/>
      <c r="D64" s="458"/>
      <c r="E64" s="458"/>
      <c r="F64" s="458"/>
      <c r="G64" s="458"/>
      <c r="H64" s="458"/>
      <c r="I64" s="458"/>
      <c r="N64" s="461" t="s">
        <v>105</v>
      </c>
      <c r="O64" s="461"/>
      <c r="P64" s="461"/>
      <c r="Q64" s="461"/>
      <c r="R64" s="461"/>
      <c r="S64" s="461"/>
      <c r="T64" s="461"/>
      <c r="U64" s="461"/>
    </row>
    <row r="65" spans="1:21" x14ac:dyDescent="0.25">
      <c r="A65" s="509" t="s">
        <v>178</v>
      </c>
      <c r="B65" s="458"/>
      <c r="C65" s="152">
        <f>E45</f>
        <v>563.11070000000007</v>
      </c>
      <c r="D65" s="576" t="s">
        <v>179</v>
      </c>
      <c r="E65" s="576"/>
      <c r="F65" s="576"/>
      <c r="G65" s="576"/>
      <c r="H65" s="220">
        <f>'0054'!H65</f>
        <v>204954.58</v>
      </c>
      <c r="I65" s="159"/>
      <c r="N65" s="461" t="s">
        <v>85</v>
      </c>
      <c r="O65" s="461"/>
      <c r="P65" s="49">
        <f>R45</f>
        <v>0</v>
      </c>
      <c r="Q65" s="507" t="s">
        <v>84</v>
      </c>
      <c r="R65" s="507"/>
      <c r="S65" s="507"/>
      <c r="T65" s="508">
        <f>H65</f>
        <v>204954.58</v>
      </c>
      <c r="U65" s="508"/>
    </row>
    <row r="66" spans="1:21" s="39" customFormat="1" x14ac:dyDescent="0.25">
      <c r="A66" s="160"/>
      <c r="G66" s="50" t="s">
        <v>13</v>
      </c>
      <c r="H66" s="161">
        <f>ROUND(C65/H65,6)</f>
        <v>2.7469999999999999E-3</v>
      </c>
      <c r="I66" s="161"/>
      <c r="N66" s="469" t="s">
        <v>20</v>
      </c>
      <c r="O66" s="469"/>
      <c r="P66" s="469"/>
      <c r="Q66" s="469"/>
      <c r="R66" s="469"/>
      <c r="S66" s="469"/>
      <c r="T66" s="503">
        <f>ROUND(P65/T65,6)</f>
        <v>0</v>
      </c>
      <c r="U66" s="503"/>
    </row>
    <row r="67" spans="1:21" s="64" customFormat="1" x14ac:dyDescent="0.25">
      <c r="A67" s="136"/>
      <c r="G67" s="48"/>
      <c r="H67" s="162"/>
      <c r="I67" s="162"/>
      <c r="N67" s="163"/>
      <c r="O67" s="163"/>
      <c r="P67" s="163"/>
      <c r="Q67" s="163"/>
      <c r="R67" s="164"/>
      <c r="S67" s="163"/>
      <c r="T67" s="165"/>
      <c r="U67" s="166"/>
    </row>
    <row r="68" spans="1:21" x14ac:dyDescent="0.25">
      <c r="A68" s="458" t="s">
        <v>100</v>
      </c>
      <c r="B68" s="458"/>
      <c r="C68" s="458"/>
      <c r="D68" s="91"/>
      <c r="E68" s="74" t="s">
        <v>3</v>
      </c>
      <c r="F68" s="174">
        <f>'0054'!F68</f>
        <v>35355377</v>
      </c>
      <c r="G68" s="41" t="s">
        <v>6</v>
      </c>
      <c r="H68" s="167">
        <f>H63</f>
        <v>2.8110000000000001E-3</v>
      </c>
      <c r="I68" s="130">
        <f>ROUND(F68*H68,2)</f>
        <v>99383.96</v>
      </c>
      <c r="N68" s="461" t="s">
        <v>100</v>
      </c>
      <c r="O68" s="461"/>
      <c r="P68" s="461"/>
      <c r="Q68" s="52" t="s">
        <v>3</v>
      </c>
      <c r="R68" s="168">
        <f>F68</f>
        <v>35355377</v>
      </c>
      <c r="S68" s="43" t="s">
        <v>6</v>
      </c>
      <c r="T68" s="169">
        <f>T63</f>
        <v>0</v>
      </c>
      <c r="U68" s="125">
        <f>ROUND(R68*T68,0)</f>
        <v>0</v>
      </c>
    </row>
    <row r="69" spans="1:21" x14ac:dyDescent="0.25">
      <c r="A69" s="571" t="s">
        <v>119</v>
      </c>
      <c r="B69" s="458"/>
      <c r="C69" s="458"/>
      <c r="D69" s="91"/>
      <c r="E69" s="74"/>
      <c r="F69" s="174"/>
      <c r="G69" s="41"/>
      <c r="H69" s="167"/>
      <c r="I69" s="130"/>
      <c r="N69" s="461" t="s">
        <v>99</v>
      </c>
      <c r="O69" s="461"/>
      <c r="P69" s="461"/>
      <c r="Q69" s="170"/>
      <c r="R69" s="170"/>
      <c r="S69" s="170"/>
      <c r="T69" s="170"/>
      <c r="U69" s="170"/>
    </row>
    <row r="70" spans="1:21" x14ac:dyDescent="0.25">
      <c r="A70" s="570" t="s">
        <v>180</v>
      </c>
      <c r="B70" s="458"/>
      <c r="C70" s="458"/>
      <c r="D70" s="91"/>
      <c r="E70" s="74" t="s">
        <v>3</v>
      </c>
      <c r="F70" s="174">
        <f>'0054'!F70</f>
        <v>0</v>
      </c>
      <c r="G70" s="41" t="s">
        <v>6</v>
      </c>
      <c r="H70" s="167">
        <f>H63</f>
        <v>2.8110000000000001E-3</v>
      </c>
      <c r="I70" s="130">
        <f>ROUND(F70*H70,2)</f>
        <v>0</v>
      </c>
      <c r="N70" s="53"/>
      <c r="O70" s="53"/>
      <c r="P70" s="53"/>
      <c r="Q70" s="52" t="s">
        <v>3</v>
      </c>
      <c r="R70" s="168">
        <f>F70</f>
        <v>0</v>
      </c>
      <c r="S70" s="43" t="s">
        <v>6</v>
      </c>
      <c r="T70" s="169">
        <f>T63</f>
        <v>0</v>
      </c>
      <c r="U70" s="125">
        <f>ROUND(R70*T70,0)</f>
        <v>0</v>
      </c>
    </row>
    <row r="71" spans="1:21" x14ac:dyDescent="0.25">
      <c r="A71" s="458" t="s">
        <v>98</v>
      </c>
      <c r="B71" s="458"/>
      <c r="C71" s="458"/>
      <c r="D71" s="91"/>
      <c r="E71" s="74" t="s">
        <v>128</v>
      </c>
      <c r="F71" s="174">
        <f>'0054'!F71</f>
        <v>3088857</v>
      </c>
      <c r="G71" s="41" t="s">
        <v>6</v>
      </c>
      <c r="H71" s="167">
        <f>H63</f>
        <v>2.8110000000000001E-3</v>
      </c>
      <c r="I71" s="130">
        <f>ROUND(F71*H71,2)</f>
        <v>8682.7800000000007</v>
      </c>
      <c r="N71" s="461" t="s">
        <v>98</v>
      </c>
      <c r="O71" s="461"/>
      <c r="P71" s="461"/>
      <c r="Q71" s="52" t="s">
        <v>86</v>
      </c>
      <c r="R71" s="168">
        <f>F71</f>
        <v>3088857</v>
      </c>
      <c r="S71" s="43" t="s">
        <v>6</v>
      </c>
      <c r="T71" s="169">
        <f>T63</f>
        <v>0</v>
      </c>
      <c r="U71" s="125">
        <f>ROUND(R71*T71,0)</f>
        <v>0</v>
      </c>
    </row>
    <row r="72" spans="1:21" x14ac:dyDescent="0.25">
      <c r="A72" s="458" t="s">
        <v>97</v>
      </c>
      <c r="B72" s="458"/>
      <c r="C72" s="458"/>
      <c r="D72" s="91"/>
      <c r="E72" s="74" t="s">
        <v>3</v>
      </c>
      <c r="F72" s="174">
        <f>'0054'!F72</f>
        <v>4226978</v>
      </c>
      <c r="G72" s="41" t="s">
        <v>6</v>
      </c>
      <c r="H72" s="167">
        <f>H63</f>
        <v>2.8110000000000001E-3</v>
      </c>
      <c r="I72" s="130">
        <f>ROUND(F72*H72,2)</f>
        <v>11882.04</v>
      </c>
      <c r="N72" s="461" t="s">
        <v>97</v>
      </c>
      <c r="O72" s="461"/>
      <c r="P72" s="461"/>
      <c r="Q72" s="52" t="s">
        <v>3</v>
      </c>
      <c r="R72" s="168">
        <f>F72</f>
        <v>4226978</v>
      </c>
      <c r="S72" s="43" t="s">
        <v>6</v>
      </c>
      <c r="T72" s="169">
        <f>T63</f>
        <v>0</v>
      </c>
      <c r="U72" s="125">
        <f>ROUND(R72*T72,0)</f>
        <v>0</v>
      </c>
    </row>
    <row r="73" spans="1:21" x14ac:dyDescent="0.25">
      <c r="A73" s="458" t="s">
        <v>96</v>
      </c>
      <c r="B73" s="458"/>
      <c r="C73" s="458"/>
      <c r="D73" s="91"/>
      <c r="E73" s="74" t="s">
        <v>3</v>
      </c>
      <c r="F73" s="174">
        <f>'0054'!F73</f>
        <v>14485979</v>
      </c>
      <c r="G73" s="41" t="s">
        <v>6</v>
      </c>
      <c r="H73" s="167">
        <f>H63</f>
        <v>2.8110000000000001E-3</v>
      </c>
      <c r="I73" s="130">
        <f>ROUND(F73*H73,2)</f>
        <v>40720.089999999997</v>
      </c>
      <c r="N73" s="461" t="s">
        <v>96</v>
      </c>
      <c r="O73" s="461"/>
      <c r="P73" s="461"/>
      <c r="Q73" s="52" t="s">
        <v>3</v>
      </c>
      <c r="R73" s="171">
        <f>F73</f>
        <v>14485979</v>
      </c>
      <c r="S73" s="43" t="s">
        <v>6</v>
      </c>
      <c r="T73" s="169">
        <f>T63</f>
        <v>0</v>
      </c>
      <c r="U73" s="125">
        <f>ROUND(R73*T73,0)</f>
        <v>0</v>
      </c>
    </row>
    <row r="74" spans="1:21" x14ac:dyDescent="0.25">
      <c r="A74" s="375" t="s">
        <v>129</v>
      </c>
      <c r="D74" s="91"/>
      <c r="E74" s="54" t="s">
        <v>130</v>
      </c>
      <c r="F74" s="496"/>
      <c r="G74" s="496"/>
      <c r="H74" s="496"/>
      <c r="I74" s="130">
        <v>0</v>
      </c>
      <c r="N74" s="461" t="s">
        <v>156</v>
      </c>
      <c r="O74" s="461"/>
      <c r="P74" s="461"/>
      <c r="Q74" s="461"/>
      <c r="R74" s="461"/>
      <c r="S74" s="461"/>
      <c r="T74" s="461"/>
      <c r="U74" s="125">
        <f>IF($H$115=1,I74,0)</f>
        <v>0</v>
      </c>
    </row>
    <row r="75" spans="1:21" x14ac:dyDescent="0.25">
      <c r="A75" s="376" t="s">
        <v>181</v>
      </c>
      <c r="I75" s="130"/>
      <c r="N75" s="461" t="s">
        <v>44</v>
      </c>
      <c r="O75" s="461"/>
      <c r="P75" s="461"/>
      <c r="Q75" s="461"/>
      <c r="R75" s="461"/>
      <c r="S75" s="461"/>
      <c r="T75" s="461"/>
      <c r="U75" s="125">
        <f>IF($H$115=1,I75,0)</f>
        <v>0</v>
      </c>
    </row>
    <row r="76" spans="1:21" x14ac:dyDescent="0.25">
      <c r="A76" s="90" t="s">
        <v>134</v>
      </c>
      <c r="B76" s="91"/>
      <c r="C76" s="91"/>
      <c r="D76" s="91"/>
      <c r="E76" s="91"/>
      <c r="F76" s="91"/>
      <c r="G76" s="91"/>
      <c r="H76" s="91"/>
      <c r="I76" s="172"/>
      <c r="N76" s="173" t="s">
        <v>45</v>
      </c>
      <c r="O76" s="53"/>
      <c r="P76" s="53"/>
      <c r="Q76" s="53"/>
      <c r="R76" s="53"/>
      <c r="S76" s="53"/>
      <c r="T76" s="53"/>
      <c r="U76" s="132"/>
    </row>
    <row r="77" spans="1:21" x14ac:dyDescent="0.25">
      <c r="A77" s="509" t="s">
        <v>182</v>
      </c>
      <c r="B77" s="458"/>
      <c r="C77" s="458"/>
      <c r="D77" s="91"/>
      <c r="E77" s="74" t="s">
        <v>4</v>
      </c>
      <c r="F77" s="174">
        <f>'0054'!F77</f>
        <v>0</v>
      </c>
      <c r="G77" s="41" t="s">
        <v>6</v>
      </c>
      <c r="H77" s="167">
        <f>H66</f>
        <v>2.7469999999999999E-3</v>
      </c>
      <c r="I77" s="130">
        <f>ROUND(F77*H77,2)</f>
        <v>0</v>
      </c>
      <c r="N77" s="461" t="s">
        <v>101</v>
      </c>
      <c r="O77" s="461"/>
      <c r="P77" s="461"/>
      <c r="Q77" s="52" t="s">
        <v>4</v>
      </c>
      <c r="R77" s="171">
        <f>F77</f>
        <v>0</v>
      </c>
      <c r="S77" s="43" t="s">
        <v>6</v>
      </c>
      <c r="T77" s="169">
        <f>T66</f>
        <v>0</v>
      </c>
      <c r="U77" s="125">
        <f>ROUND(R77*T77,0)</f>
        <v>0</v>
      </c>
    </row>
    <row r="78" spans="1:21" x14ac:dyDescent="0.25">
      <c r="A78" s="458" t="s">
        <v>67</v>
      </c>
      <c r="B78" s="458"/>
      <c r="C78" s="458"/>
      <c r="D78" s="91"/>
      <c r="E78" s="74" t="s">
        <v>4</v>
      </c>
      <c r="F78" s="174">
        <f>'0054'!F78</f>
        <v>0</v>
      </c>
      <c r="G78" s="41" t="s">
        <v>6</v>
      </c>
      <c r="H78" s="167">
        <f>H66</f>
        <v>2.7469999999999999E-3</v>
      </c>
      <c r="I78" s="130">
        <f>ROUND(F78*H78,2)</f>
        <v>0</v>
      </c>
      <c r="N78" s="461" t="s">
        <v>67</v>
      </c>
      <c r="O78" s="461"/>
      <c r="P78" s="461"/>
      <c r="Q78" s="52" t="s">
        <v>4</v>
      </c>
      <c r="R78" s="171">
        <f>F78</f>
        <v>0</v>
      </c>
      <c r="S78" s="43" t="s">
        <v>6</v>
      </c>
      <c r="T78" s="169">
        <f>T66</f>
        <v>0</v>
      </c>
      <c r="U78" s="125">
        <f>ROUND(R78*T78,0)</f>
        <v>0</v>
      </c>
    </row>
    <row r="79" spans="1:21" x14ac:dyDescent="0.25">
      <c r="A79" s="458" t="s">
        <v>88</v>
      </c>
      <c r="B79" s="458"/>
      <c r="C79" s="458"/>
      <c r="D79" s="91"/>
      <c r="E79" s="74" t="s">
        <v>4</v>
      </c>
      <c r="F79" s="174">
        <f>'0054'!F79</f>
        <v>118620773</v>
      </c>
      <c r="G79" s="41" t="s">
        <v>6</v>
      </c>
      <c r="H79" s="167">
        <f>H66</f>
        <v>2.7469999999999999E-3</v>
      </c>
      <c r="I79" s="130">
        <f>ROUND(F79*H79,2)</f>
        <v>325851.26</v>
      </c>
      <c r="N79" s="461" t="s">
        <v>88</v>
      </c>
      <c r="O79" s="461"/>
      <c r="P79" s="461"/>
      <c r="Q79" s="52" t="s">
        <v>4</v>
      </c>
      <c r="R79" s="171">
        <f>F79</f>
        <v>118620773</v>
      </c>
      <c r="S79" s="43" t="s">
        <v>6</v>
      </c>
      <c r="T79" s="169">
        <f>T66</f>
        <v>0</v>
      </c>
      <c r="U79" s="125">
        <f>ROUND(R79*T79,0)</f>
        <v>0</v>
      </c>
    </row>
    <row r="80" spans="1:21" x14ac:dyDescent="0.25">
      <c r="A80" s="458" t="s">
        <v>89</v>
      </c>
      <c r="B80" s="458"/>
      <c r="C80" s="458"/>
      <c r="D80" s="91"/>
      <c r="E80" s="74" t="s">
        <v>4</v>
      </c>
      <c r="F80" s="174">
        <f>'0054'!F80</f>
        <v>-391991</v>
      </c>
      <c r="G80" s="41" t="s">
        <v>6</v>
      </c>
      <c r="H80" s="167">
        <f>H66</f>
        <v>2.7469999999999999E-3</v>
      </c>
      <c r="I80" s="130">
        <f>ROUND(F80*H80,2)</f>
        <v>-1076.8</v>
      </c>
      <c r="N80" s="461" t="s">
        <v>89</v>
      </c>
      <c r="O80" s="461"/>
      <c r="P80" s="461"/>
      <c r="Q80" s="52" t="s">
        <v>4</v>
      </c>
      <c r="R80" s="168">
        <f>F80</f>
        <v>-391991</v>
      </c>
      <c r="S80" s="43" t="s">
        <v>6</v>
      </c>
      <c r="T80" s="169">
        <f>T66</f>
        <v>0</v>
      </c>
      <c r="U80" s="125">
        <f>ROUND(R80*T80,0)</f>
        <v>0</v>
      </c>
    </row>
    <row r="81" spans="1:21" x14ac:dyDescent="0.25">
      <c r="A81" s="458" t="s">
        <v>90</v>
      </c>
      <c r="B81" s="458"/>
      <c r="C81" s="458"/>
      <c r="D81" s="91"/>
      <c r="E81" s="74" t="s">
        <v>4</v>
      </c>
      <c r="F81" s="174">
        <f>'0054'!F81</f>
        <v>698197</v>
      </c>
      <c r="G81" s="41" t="s">
        <v>6</v>
      </c>
      <c r="H81" s="167">
        <f>H66</f>
        <v>2.7469999999999999E-3</v>
      </c>
      <c r="I81" s="130">
        <f>ROUND(F81*H81,2)</f>
        <v>1917.95</v>
      </c>
      <c r="N81" s="461" t="s">
        <v>90</v>
      </c>
      <c r="O81" s="461"/>
      <c r="P81" s="461"/>
      <c r="Q81" s="52" t="s">
        <v>4</v>
      </c>
      <c r="R81" s="171">
        <f>F81</f>
        <v>698197</v>
      </c>
      <c r="S81" s="43" t="s">
        <v>6</v>
      </c>
      <c r="T81" s="169">
        <f>T66</f>
        <v>0</v>
      </c>
      <c r="U81" s="125">
        <f>ROUND(R81*T81,0)</f>
        <v>0</v>
      </c>
    </row>
    <row r="82" spans="1:21" x14ac:dyDescent="0.25">
      <c r="B82" s="91"/>
      <c r="C82" s="91"/>
      <c r="D82" s="91"/>
      <c r="E82" s="74"/>
      <c r="F82" s="174"/>
      <c r="G82" s="41"/>
      <c r="H82" s="167"/>
      <c r="I82" s="130"/>
      <c r="N82" s="53"/>
      <c r="O82" s="53"/>
      <c r="P82" s="53"/>
      <c r="Q82" s="52"/>
      <c r="R82" s="175"/>
      <c r="S82" s="43"/>
      <c r="T82" s="169"/>
      <c r="U82" s="132"/>
    </row>
    <row r="83" spans="1:21" x14ac:dyDescent="0.25">
      <c r="A83" s="458" t="s">
        <v>112</v>
      </c>
      <c r="B83" s="458"/>
      <c r="C83" s="458"/>
      <c r="D83" s="458"/>
      <c r="E83" s="458"/>
      <c r="F83" s="458"/>
      <c r="G83" s="458"/>
      <c r="H83" s="458"/>
      <c r="I83" s="458"/>
      <c r="N83" s="461" t="s">
        <v>91</v>
      </c>
      <c r="O83" s="461"/>
      <c r="P83" s="461"/>
      <c r="Q83" s="461"/>
      <c r="R83" s="461"/>
      <c r="S83" s="461"/>
      <c r="T83" s="461"/>
      <c r="U83" s="461"/>
    </row>
    <row r="84" spans="1:21" x14ac:dyDescent="0.25">
      <c r="B84" s="91"/>
      <c r="C84" s="496" t="s">
        <v>77</v>
      </c>
      <c r="D84" s="496"/>
      <c r="E84" s="91"/>
      <c r="F84" s="153" t="s">
        <v>38</v>
      </c>
      <c r="G84" s="91"/>
      <c r="H84" s="91"/>
      <c r="I84" s="91"/>
      <c r="N84" s="53"/>
      <c r="O84" s="53"/>
      <c r="P84" s="53"/>
      <c r="Q84" s="53"/>
      <c r="R84" s="53"/>
      <c r="S84" s="53"/>
      <c r="T84" s="53"/>
      <c r="U84" s="53"/>
    </row>
    <row r="85" spans="1:21" x14ac:dyDescent="0.25">
      <c r="A85" s="4"/>
      <c r="B85" s="176"/>
      <c r="C85" s="481" t="s">
        <v>184</v>
      </c>
      <c r="D85" s="481"/>
      <c r="E85" s="177" t="s">
        <v>190</v>
      </c>
      <c r="F85" s="178" t="s">
        <v>189</v>
      </c>
      <c r="G85" s="179"/>
      <c r="H85" s="179"/>
      <c r="I85" s="179"/>
      <c r="N85" s="497" t="s">
        <v>49</v>
      </c>
      <c r="O85" s="497"/>
      <c r="P85" s="498" t="s">
        <v>157</v>
      </c>
      <c r="Q85" s="498"/>
      <c r="R85" s="499" t="s">
        <v>41</v>
      </c>
      <c r="S85" s="499"/>
      <c r="T85" s="499"/>
      <c r="U85" s="499"/>
    </row>
    <row r="86" spans="1:21" x14ac:dyDescent="0.25">
      <c r="A86" s="55"/>
      <c r="B86" s="67" t="s">
        <v>188</v>
      </c>
      <c r="C86" s="494">
        <f>H13+H14+H19+H22+H25</f>
        <v>365.88209999999998</v>
      </c>
      <c r="D86" s="494"/>
      <c r="E86" s="56">
        <f>H8</f>
        <v>1.0319</v>
      </c>
      <c r="F86" s="346">
        <f>'0054'!F86</f>
        <v>1313.27</v>
      </c>
      <c r="G86" s="200" t="s">
        <v>13</v>
      </c>
      <c r="H86" s="130">
        <f>ROUND(C86*E86*F86,2)</f>
        <v>495830</v>
      </c>
      <c r="I86" s="134"/>
      <c r="N86" s="59" t="s">
        <v>22</v>
      </c>
      <c r="O86" s="60">
        <f>T13+T14+T19+T22+T25</f>
        <v>0</v>
      </c>
      <c r="P86" s="495">
        <f>T8</f>
        <v>1.0319</v>
      </c>
      <c r="Q86" s="495"/>
      <c r="R86" s="61">
        <f>F86</f>
        <v>1313.27</v>
      </c>
      <c r="S86" s="62" t="s">
        <v>13</v>
      </c>
      <c r="T86" s="171">
        <f>ROUND(O86*P86*R86,0)</f>
        <v>0</v>
      </c>
      <c r="U86" s="131"/>
    </row>
    <row r="87" spans="1:21" x14ac:dyDescent="0.25">
      <c r="A87" s="63"/>
      <c r="B87" s="63" t="s">
        <v>187</v>
      </c>
      <c r="C87" s="494">
        <f>H15+H16+H20+H23+H26</f>
        <v>197.2286</v>
      </c>
      <c r="D87" s="494"/>
      <c r="E87" s="56">
        <f>H8</f>
        <v>1.0319</v>
      </c>
      <c r="F87" s="346">
        <f>'0054'!F87</f>
        <v>895.79</v>
      </c>
      <c r="G87" s="200" t="s">
        <v>13</v>
      </c>
      <c r="H87" s="130">
        <f>ROUND(C87*E87*F87,2)</f>
        <v>182311.35</v>
      </c>
      <c r="I87" s="64"/>
      <c r="N87" s="65" t="s">
        <v>14</v>
      </c>
      <c r="O87" s="60">
        <f>T15+T16+T20+T23+T26</f>
        <v>0</v>
      </c>
      <c r="P87" s="495">
        <f>T8</f>
        <v>1.0319</v>
      </c>
      <c r="Q87" s="495"/>
      <c r="R87" s="61">
        <f>F87</f>
        <v>895.79</v>
      </c>
      <c r="S87" s="62" t="s">
        <v>13</v>
      </c>
      <c r="T87" s="171">
        <f>ROUND(O87*P87*R87,0)</f>
        <v>0</v>
      </c>
      <c r="U87" s="66"/>
    </row>
    <row r="88" spans="1:21" ht="16.5" thickBot="1" x14ac:dyDescent="0.3">
      <c r="A88" s="67"/>
      <c r="B88" s="67" t="s">
        <v>186</v>
      </c>
      <c r="C88" s="494">
        <f>H17+H18+H21+H24+H27+H28</f>
        <v>0</v>
      </c>
      <c r="D88" s="494"/>
      <c r="E88" s="56">
        <f>H8</f>
        <v>1.0319</v>
      </c>
      <c r="F88" s="346">
        <f>'0054'!F88</f>
        <v>897.95</v>
      </c>
      <c r="G88" s="200" t="s">
        <v>13</v>
      </c>
      <c r="H88" s="123">
        <f>ROUND(C88*E88*F88,2)</f>
        <v>0</v>
      </c>
      <c r="I88" s="64"/>
      <c r="N88" s="68" t="s">
        <v>15</v>
      </c>
      <c r="O88" s="69">
        <f>T17+T18+T21+T24+T27+T28</f>
        <v>0</v>
      </c>
      <c r="P88" s="495">
        <f>T8</f>
        <v>1.0319</v>
      </c>
      <c r="Q88" s="495"/>
      <c r="R88" s="61">
        <f>F88</f>
        <v>897.95</v>
      </c>
      <c r="S88" s="62" t="s">
        <v>13</v>
      </c>
      <c r="T88" s="171">
        <f>ROUND(O88*P88*R88,0)</f>
        <v>0</v>
      </c>
      <c r="U88" s="66"/>
    </row>
    <row r="89" spans="1:21" ht="16.5" thickBot="1" x14ac:dyDescent="0.3">
      <c r="A89" s="70"/>
      <c r="B89" s="180" t="s">
        <v>185</v>
      </c>
      <c r="C89" s="487">
        <f>SUM(C86:C88)</f>
        <v>563.11069999999995</v>
      </c>
      <c r="D89" s="487"/>
      <c r="E89" s="181"/>
      <c r="F89" s="181"/>
      <c r="G89" s="181"/>
      <c r="H89" s="182" t="s">
        <v>183</v>
      </c>
      <c r="I89" s="130">
        <f>IF(A1=75,0,H88+H87+H86)</f>
        <v>678141.35</v>
      </c>
      <c r="N89" s="73" t="s">
        <v>158</v>
      </c>
      <c r="O89" s="72">
        <f>SUM(O86:O88)</f>
        <v>0</v>
      </c>
      <c r="P89" s="488" t="s">
        <v>18</v>
      </c>
      <c r="Q89" s="489"/>
      <c r="R89" s="489"/>
      <c r="S89" s="489"/>
      <c r="T89" s="489"/>
      <c r="U89" s="125">
        <f>IF(N1=75,0,T88+T87+T86)</f>
        <v>0</v>
      </c>
    </row>
    <row r="90" spans="1:21" ht="16.5" thickTop="1" x14ac:dyDescent="0.25">
      <c r="A90" s="490" t="s">
        <v>107</v>
      </c>
      <c r="B90" s="490"/>
      <c r="C90" s="490"/>
      <c r="D90" s="490"/>
      <c r="E90" s="490"/>
      <c r="F90" s="490"/>
      <c r="G90" s="490"/>
      <c r="H90" s="490"/>
      <c r="I90" s="490"/>
      <c r="N90" s="491" t="s">
        <v>107</v>
      </c>
      <c r="O90" s="491"/>
      <c r="P90" s="491"/>
      <c r="Q90" s="491"/>
      <c r="R90" s="491"/>
      <c r="S90" s="491"/>
      <c r="T90" s="491"/>
      <c r="U90" s="491"/>
    </row>
    <row r="91" spans="1:21" x14ac:dyDescent="0.25">
      <c r="A91" s="183"/>
      <c r="B91" s="183"/>
      <c r="C91" s="183"/>
      <c r="D91" s="183"/>
      <c r="E91" s="183"/>
      <c r="F91" s="183"/>
      <c r="G91" s="183"/>
      <c r="H91" s="183"/>
      <c r="I91" s="183"/>
      <c r="N91" s="184"/>
      <c r="O91" s="184"/>
      <c r="P91" s="184"/>
      <c r="Q91" s="184"/>
      <c r="R91" s="184"/>
      <c r="S91" s="184"/>
      <c r="T91" s="184"/>
      <c r="U91" s="184"/>
    </row>
    <row r="92" spans="1:21" x14ac:dyDescent="0.25">
      <c r="A92" s="4" t="s">
        <v>92</v>
      </c>
      <c r="C92" s="74"/>
      <c r="D92" s="91"/>
      <c r="E92" s="74" t="s">
        <v>46</v>
      </c>
      <c r="F92" s="492"/>
      <c r="G92" s="492"/>
      <c r="H92" s="492"/>
      <c r="I92" s="492"/>
      <c r="N92" s="461" t="s">
        <v>92</v>
      </c>
      <c r="O92" s="461"/>
      <c r="P92" s="461"/>
      <c r="Q92" s="493" t="s">
        <v>46</v>
      </c>
      <c r="R92" s="493"/>
      <c r="S92" s="493"/>
      <c r="T92" s="493"/>
      <c r="U92" s="132"/>
    </row>
    <row r="93" spans="1:21" x14ac:dyDescent="0.25">
      <c r="B93" s="91"/>
      <c r="C93" s="117" t="s">
        <v>162</v>
      </c>
      <c r="D93" s="117" t="s">
        <v>163</v>
      </c>
      <c r="E93" s="118" t="s">
        <v>191</v>
      </c>
      <c r="F93" s="74"/>
      <c r="G93" s="74"/>
      <c r="H93" s="74"/>
      <c r="I93" s="74"/>
      <c r="N93" s="53"/>
      <c r="O93" s="53"/>
      <c r="P93" s="53"/>
      <c r="Q93" s="185"/>
      <c r="R93" s="185"/>
      <c r="S93" s="185"/>
      <c r="T93" s="185"/>
      <c r="U93" s="132"/>
    </row>
    <row r="94" spans="1:21" x14ac:dyDescent="0.25">
      <c r="B94" s="91"/>
      <c r="C94" s="119" t="s">
        <v>2</v>
      </c>
      <c r="D94" s="119" t="s">
        <v>2</v>
      </c>
      <c r="E94" s="119" t="s">
        <v>2</v>
      </c>
      <c r="F94" s="74"/>
      <c r="G94" s="74"/>
      <c r="H94" s="74"/>
      <c r="I94" s="74"/>
      <c r="N94" s="53"/>
      <c r="O94" s="53"/>
      <c r="P94" s="53"/>
      <c r="Q94" s="185"/>
      <c r="R94" s="185"/>
      <c r="S94" s="185"/>
      <c r="T94" s="185"/>
      <c r="U94" s="132"/>
    </row>
    <row r="95" spans="1:21" x14ac:dyDescent="0.25">
      <c r="A95" s="465" t="s">
        <v>69</v>
      </c>
      <c r="B95" s="465"/>
      <c r="C95" s="206">
        <v>123</v>
      </c>
      <c r="D95" s="206">
        <v>124</v>
      </c>
      <c r="E95" s="159">
        <f>AVERAGE(C95:D95)</f>
        <v>123.5</v>
      </c>
      <c r="F95" s="186" t="s">
        <v>40</v>
      </c>
      <c r="G95" s="189">
        <f>'0054'!G95</f>
        <v>371</v>
      </c>
      <c r="I95" s="130">
        <f>ROUND(G95*E95,2)</f>
        <v>45818.5</v>
      </c>
      <c r="N95" s="486" t="s">
        <v>69</v>
      </c>
      <c r="O95" s="486"/>
      <c r="P95" s="485">
        <f>IF(H115=1,E95,0)</f>
        <v>0</v>
      </c>
      <c r="Q95" s="485"/>
      <c r="R95" s="485"/>
      <c r="S95" s="111" t="s">
        <v>40</v>
      </c>
      <c r="T95" s="76">
        <f>G95</f>
        <v>371</v>
      </c>
      <c r="U95" s="125">
        <f>ROUND(T95*P95,0)</f>
        <v>0</v>
      </c>
    </row>
    <row r="96" spans="1:21" x14ac:dyDescent="0.25">
      <c r="A96" s="465" t="s">
        <v>87</v>
      </c>
      <c r="B96" s="465"/>
      <c r="C96" s="206">
        <v>0</v>
      </c>
      <c r="D96" s="206">
        <v>0</v>
      </c>
      <c r="E96" s="159">
        <f>AVERAGE(C96:D96)</f>
        <v>0</v>
      </c>
      <c r="F96" s="186" t="s">
        <v>40</v>
      </c>
      <c r="G96" s="189">
        <f>'0054'!G96</f>
        <v>1391</v>
      </c>
      <c r="I96" s="130">
        <f>ROUND(G96*E96,2)</f>
        <v>0</v>
      </c>
      <c r="N96" s="486" t="s">
        <v>87</v>
      </c>
      <c r="O96" s="486"/>
      <c r="P96" s="470"/>
      <c r="Q96" s="470"/>
      <c r="R96" s="470"/>
      <c r="S96" s="111" t="s">
        <v>40</v>
      </c>
      <c r="T96" s="76">
        <f>G96</f>
        <v>1391</v>
      </c>
      <c r="U96" s="125">
        <f>ROUND(T96*P96,0)</f>
        <v>0</v>
      </c>
    </row>
    <row r="97" spans="1:21" x14ac:dyDescent="0.25">
      <c r="A97" s="187"/>
      <c r="B97" s="187"/>
      <c r="C97" s="94"/>
      <c r="D97" s="94"/>
      <c r="E97" s="94"/>
      <c r="F97" s="94"/>
      <c r="G97" s="188"/>
      <c r="H97" s="189"/>
      <c r="I97" s="130"/>
      <c r="N97" s="190"/>
      <c r="O97" s="190"/>
      <c r="P97" s="191"/>
      <c r="Q97" s="191"/>
      <c r="R97" s="191"/>
      <c r="S97" s="111"/>
      <c r="T97" s="76"/>
      <c r="U97" s="132"/>
    </row>
    <row r="98" spans="1:21" x14ac:dyDescent="0.25">
      <c r="A98" s="187"/>
      <c r="B98" s="187"/>
      <c r="C98" s="94"/>
      <c r="D98" s="94"/>
      <c r="E98" s="94"/>
      <c r="F98" s="94"/>
      <c r="G98" s="188"/>
      <c r="H98" s="189"/>
      <c r="I98" s="130"/>
      <c r="N98" s="190"/>
      <c r="O98" s="190"/>
      <c r="P98" s="191"/>
      <c r="Q98" s="191"/>
      <c r="R98" s="191"/>
      <c r="S98" s="111"/>
      <c r="T98" s="76"/>
      <c r="U98" s="132"/>
    </row>
    <row r="99" spans="1:21" hidden="1" x14ac:dyDescent="0.25">
      <c r="A99" s="458" t="s">
        <v>131</v>
      </c>
      <c r="B99" s="458"/>
      <c r="C99" s="458"/>
      <c r="D99" s="91"/>
      <c r="E99" s="54" t="s">
        <v>132</v>
      </c>
      <c r="F99" s="496"/>
      <c r="G99" s="496"/>
      <c r="H99" s="496"/>
      <c r="I99" s="496"/>
      <c r="N99" s="461" t="s">
        <v>106</v>
      </c>
      <c r="O99" s="461"/>
      <c r="P99" s="461"/>
      <c r="Q99" s="461"/>
      <c r="R99" s="461"/>
      <c r="S99" s="461"/>
      <c r="T99" s="461"/>
      <c r="U99" s="461"/>
    </row>
    <row r="100" spans="1:21" hidden="1" x14ac:dyDescent="0.25">
      <c r="B100" s="91"/>
      <c r="C100" s="481" t="s">
        <v>108</v>
      </c>
      <c r="D100" s="481"/>
      <c r="E100" s="481"/>
      <c r="F100" s="54"/>
      <c r="G100" s="54"/>
      <c r="H100" s="200" t="s">
        <v>192</v>
      </c>
      <c r="I100" s="54"/>
      <c r="N100" s="53"/>
      <c r="O100" s="53"/>
      <c r="P100" s="53"/>
      <c r="Q100" s="53"/>
      <c r="R100" s="53"/>
      <c r="S100" s="53"/>
      <c r="T100" s="53"/>
      <c r="U100" s="53"/>
    </row>
    <row r="101" spans="1:21" hidden="1" x14ac:dyDescent="0.25">
      <c r="B101" s="91"/>
      <c r="C101" s="117" t="s">
        <v>162</v>
      </c>
      <c r="D101" s="117" t="s">
        <v>163</v>
      </c>
      <c r="E101" s="199" t="s">
        <v>8</v>
      </c>
      <c r="F101" s="577" t="s">
        <v>193</v>
      </c>
      <c r="G101" s="472"/>
      <c r="H101" s="41" t="s">
        <v>39</v>
      </c>
      <c r="I101" s="54"/>
      <c r="N101" s="53"/>
      <c r="O101" s="53"/>
      <c r="P101" s="53"/>
      <c r="Q101" s="53"/>
      <c r="R101" s="53"/>
      <c r="S101" s="53"/>
      <c r="T101" s="53"/>
      <c r="U101" s="53"/>
    </row>
    <row r="102" spans="1:21" hidden="1" x14ac:dyDescent="0.25">
      <c r="A102" s="481" t="s">
        <v>113</v>
      </c>
      <c r="B102" s="481"/>
      <c r="C102" s="119" t="s">
        <v>2</v>
      </c>
      <c r="D102" s="119" t="s">
        <v>2</v>
      </c>
      <c r="E102" s="77" t="s">
        <v>2</v>
      </c>
      <c r="F102" s="481" t="s">
        <v>38</v>
      </c>
      <c r="G102" s="481"/>
      <c r="H102" s="77" t="s">
        <v>38</v>
      </c>
      <c r="I102" s="77" t="s">
        <v>8</v>
      </c>
      <c r="N102" s="471" t="s">
        <v>70</v>
      </c>
      <c r="O102" s="471"/>
      <c r="P102" s="485" t="s">
        <v>108</v>
      </c>
      <c r="Q102" s="485"/>
      <c r="R102" s="471" t="s">
        <v>71</v>
      </c>
      <c r="S102" s="471"/>
      <c r="T102" s="78" t="s">
        <v>72</v>
      </c>
      <c r="U102" s="78" t="s">
        <v>8</v>
      </c>
    </row>
    <row r="103" spans="1:21" hidden="1" x14ac:dyDescent="0.25">
      <c r="A103" s="474" t="s">
        <v>73</v>
      </c>
      <c r="B103" s="474"/>
      <c r="C103" s="204">
        <v>0</v>
      </c>
      <c r="D103" s="204">
        <v>0</v>
      </c>
      <c r="E103" s="276">
        <f>IF(D$59=0,C103*2,C103+D103)</f>
        <v>0</v>
      </c>
      <c r="F103" s="475">
        <v>0</v>
      </c>
      <c r="G103" s="475"/>
      <c r="H103" s="349">
        <f>IF(C103=0,0,125)</f>
        <v>0</v>
      </c>
      <c r="I103" s="130">
        <f>ROUND((H103+F103)*E103,2)</f>
        <v>0</v>
      </c>
      <c r="N103" s="476" t="s">
        <v>73</v>
      </c>
      <c r="O103" s="476"/>
      <c r="P103" s="470">
        <f>IF(H$115=1,C103,0)</f>
        <v>0</v>
      </c>
      <c r="Q103" s="470"/>
      <c r="R103" s="477">
        <f>F103</f>
        <v>0</v>
      </c>
      <c r="S103" s="477"/>
      <c r="T103" s="80">
        <f>H103</f>
        <v>0</v>
      </c>
      <c r="U103" s="125">
        <f>ROUND((T103+R103)*P103,0)</f>
        <v>0</v>
      </c>
    </row>
    <row r="104" spans="1:21" hidden="1" x14ac:dyDescent="0.25">
      <c r="A104" s="450" t="s">
        <v>74</v>
      </c>
      <c r="B104" s="450"/>
      <c r="C104" s="206">
        <v>0</v>
      </c>
      <c r="D104" s="206">
        <v>0</v>
      </c>
      <c r="E104" s="159">
        <f>IF(D$59=0,C104*2,C104+D104)</f>
        <v>0</v>
      </c>
      <c r="F104" s="572">
        <f>ROUND(F103/2,2)</f>
        <v>0</v>
      </c>
      <c r="G104" s="572"/>
      <c r="H104" s="350">
        <f>IF(C104=0,0,62.5)</f>
        <v>0</v>
      </c>
      <c r="I104" s="130">
        <f>ROUND((H104+F104)*E104,2)</f>
        <v>0</v>
      </c>
      <c r="N104" s="476" t="s">
        <v>74</v>
      </c>
      <c r="O104" s="476"/>
      <c r="P104" s="470">
        <f>IF(H$115=1,C104,0)</f>
        <v>0</v>
      </c>
      <c r="Q104" s="470"/>
      <c r="R104" s="479">
        <f>ROUND(R103/2,2)</f>
        <v>0</v>
      </c>
      <c r="S104" s="479"/>
      <c r="T104" s="82">
        <f>H104</f>
        <v>0</v>
      </c>
      <c r="U104" s="125">
        <f>ROUND((T104+R104)*P104,0)</f>
        <v>0</v>
      </c>
    </row>
    <row r="105" spans="1:21" ht="16.5" hidden="1" thickBot="1" x14ac:dyDescent="0.3">
      <c r="A105" s="450" t="s">
        <v>75</v>
      </c>
      <c r="B105" s="450"/>
      <c r="C105" s="206">
        <v>0</v>
      </c>
      <c r="D105" s="206">
        <v>0</v>
      </c>
      <c r="E105" s="159">
        <f>IF(D$59=0,C105*2,C105+D105)</f>
        <v>0</v>
      </c>
      <c r="F105" s="468"/>
      <c r="G105" s="468"/>
      <c r="H105" s="351">
        <f>IF(H103&gt;0,436,0)</f>
        <v>0</v>
      </c>
      <c r="I105" s="130">
        <f>ROUND(H105*E105,2)</f>
        <v>0</v>
      </c>
      <c r="N105" s="469" t="s">
        <v>75</v>
      </c>
      <c r="O105" s="469"/>
      <c r="P105" s="470">
        <f>IF(H$115=1,C105,0)</f>
        <v>0</v>
      </c>
      <c r="Q105" s="470"/>
      <c r="R105" s="471"/>
      <c r="S105" s="471"/>
      <c r="T105" s="84">
        <f>H105</f>
        <v>0</v>
      </c>
      <c r="U105" s="132">
        <f>ROUND(T105*P105,0)</f>
        <v>0</v>
      </c>
    </row>
    <row r="106" spans="1:21" ht="16.5" hidden="1" thickBot="1" x14ac:dyDescent="0.3">
      <c r="A106" s="472" t="s">
        <v>8</v>
      </c>
      <c r="B106" s="472"/>
      <c r="C106" s="85"/>
      <c r="D106" s="85"/>
      <c r="E106" s="85"/>
      <c r="F106" s="85"/>
      <c r="G106" s="85"/>
      <c r="H106" s="85"/>
      <c r="I106" s="126">
        <f>SUM(I103:I105)</f>
        <v>0</v>
      </c>
      <c r="N106" s="473" t="s">
        <v>8</v>
      </c>
      <c r="O106" s="473"/>
      <c r="P106" s="86"/>
      <c r="Q106" s="86"/>
      <c r="R106" s="86"/>
      <c r="S106" s="86"/>
      <c r="T106" s="86"/>
      <c r="U106" s="87">
        <f>SUM(U103:U105)</f>
        <v>0</v>
      </c>
    </row>
    <row r="107" spans="1:21" hidden="1" x14ac:dyDescent="0.25">
      <c r="A107" s="41"/>
      <c r="B107" s="41"/>
      <c r="C107" s="85"/>
      <c r="D107" s="85"/>
      <c r="E107" s="85"/>
      <c r="F107" s="85"/>
      <c r="G107" s="85"/>
      <c r="H107" s="85"/>
      <c r="I107" s="130"/>
      <c r="N107" s="43"/>
      <c r="O107" s="43"/>
      <c r="P107" s="86"/>
      <c r="Q107" s="86"/>
      <c r="R107" s="86"/>
      <c r="S107" s="86"/>
      <c r="T107" s="86"/>
      <c r="U107" s="201"/>
    </row>
    <row r="108" spans="1:21" x14ac:dyDescent="0.25">
      <c r="A108" s="458" t="s">
        <v>93</v>
      </c>
      <c r="B108" s="458"/>
      <c r="C108" s="458"/>
      <c r="D108" s="91"/>
      <c r="E108" s="89" t="s">
        <v>42</v>
      </c>
      <c r="F108" s="463"/>
      <c r="G108" s="463"/>
      <c r="H108" s="463"/>
      <c r="I108" s="159">
        <v>0</v>
      </c>
      <c r="N108" s="461" t="s">
        <v>93</v>
      </c>
      <c r="O108" s="461"/>
      <c r="P108" s="461"/>
      <c r="Q108" s="462" t="s">
        <v>42</v>
      </c>
      <c r="R108" s="462"/>
      <c r="S108" s="462"/>
      <c r="T108" s="462"/>
      <c r="U108" s="125">
        <f>IF('3395'!$H$115=1,'3395'!U109,0)</f>
        <v>0</v>
      </c>
    </row>
    <row r="109" spans="1:21" x14ac:dyDescent="0.25">
      <c r="A109" s="458" t="s">
        <v>94</v>
      </c>
      <c r="B109" s="458"/>
      <c r="C109" s="458"/>
      <c r="D109" s="91"/>
      <c r="E109" s="467"/>
      <c r="F109" s="467"/>
      <c r="G109" s="467"/>
      <c r="H109" s="467"/>
      <c r="I109" s="159">
        <v>0</v>
      </c>
      <c r="N109" s="461" t="s">
        <v>94</v>
      </c>
      <c r="O109" s="461"/>
      <c r="P109" s="461"/>
      <c r="Q109" s="462" t="s">
        <v>47</v>
      </c>
      <c r="R109" s="462"/>
      <c r="S109" s="462"/>
      <c r="T109" s="462"/>
      <c r="U109" s="125">
        <f>IF('3395'!$H$115=1,'3395'!U110,0)</f>
        <v>0</v>
      </c>
    </row>
    <row r="110" spans="1:21" x14ac:dyDescent="0.25">
      <c r="A110" s="90" t="s">
        <v>122</v>
      </c>
      <c r="B110" s="91"/>
      <c r="C110" s="91"/>
      <c r="D110" s="91"/>
      <c r="E110" s="192"/>
      <c r="F110" s="192"/>
      <c r="G110" s="192"/>
      <c r="H110" s="192"/>
      <c r="I110" s="219"/>
      <c r="N110" s="461" t="s">
        <v>95</v>
      </c>
      <c r="O110" s="461"/>
      <c r="P110" s="461"/>
      <c r="Q110" s="462" t="s">
        <v>48</v>
      </c>
      <c r="R110" s="462"/>
      <c r="S110" s="462"/>
      <c r="T110" s="462"/>
      <c r="U110" s="125">
        <f>IF('3395'!$H$115=1,'3395'!U113,0)</f>
        <v>0</v>
      </c>
    </row>
    <row r="111" spans="1:21" ht="16.5" thickBot="1" x14ac:dyDescent="0.3">
      <c r="A111" s="458" t="s">
        <v>95</v>
      </c>
      <c r="B111" s="458"/>
      <c r="C111" s="458"/>
      <c r="D111" s="91"/>
      <c r="E111" s="89" t="s">
        <v>47</v>
      </c>
      <c r="F111" s="463"/>
      <c r="G111" s="463"/>
      <c r="H111" s="463"/>
      <c r="I111" s="220">
        <v>0</v>
      </c>
      <c r="N111" s="464" t="s">
        <v>43</v>
      </c>
      <c r="O111" s="464"/>
      <c r="P111" s="464"/>
      <c r="Q111" s="464"/>
      <c r="R111" s="464"/>
      <c r="S111" s="464"/>
      <c r="T111" s="464"/>
      <c r="U111" s="193">
        <f>SUM(U109,U108,U106,U95,U89,U75,U74,U73,U72,U71,U70,U68,U59,U45,U77,U78,U79,U80,U81,U110)</f>
        <v>0</v>
      </c>
    </row>
    <row r="112" spans="1:21" ht="16.5" thickTop="1" x14ac:dyDescent="0.25">
      <c r="B112" s="91"/>
      <c r="C112" s="91"/>
      <c r="D112" s="91"/>
      <c r="E112" s="89"/>
      <c r="F112" s="89"/>
      <c r="G112" s="89"/>
      <c r="H112" s="89"/>
      <c r="I112" s="159"/>
      <c r="N112" s="59"/>
      <c r="O112" s="59"/>
      <c r="P112" s="59"/>
      <c r="Q112" s="59"/>
      <c r="R112" s="59"/>
      <c r="S112" s="59"/>
      <c r="T112" s="59"/>
      <c r="U112" s="201"/>
    </row>
    <row r="113" spans="1:21" x14ac:dyDescent="0.25">
      <c r="A113" s="465" t="s">
        <v>8</v>
      </c>
      <c r="B113" s="465"/>
      <c r="C113" s="465"/>
      <c r="D113" s="465"/>
      <c r="E113" s="465"/>
      <c r="F113" s="465"/>
      <c r="G113" s="465"/>
      <c r="H113" s="465"/>
      <c r="I113" s="130">
        <f>SUM(I111,I109,I108,I106,I96,I95,I89,I81,I80,I79,I78,I77,I75,I74,I73,I72,I71,I70,I68,I59,I45)</f>
        <v>3704848.0699999994</v>
      </c>
      <c r="N113" s="466"/>
      <c r="O113" s="466"/>
      <c r="P113" s="466"/>
      <c r="Q113" s="466"/>
      <c r="R113" s="466"/>
      <c r="S113" s="466"/>
      <c r="T113" s="466"/>
      <c r="U113" s="466"/>
    </row>
    <row r="114" spans="1:21" x14ac:dyDescent="0.25">
      <c r="A114" s="458" t="s">
        <v>121</v>
      </c>
      <c r="B114" s="458"/>
      <c r="C114" s="458"/>
      <c r="D114" s="458"/>
      <c r="E114" s="458"/>
      <c r="F114" s="458"/>
      <c r="G114" s="458"/>
      <c r="H114" s="91" t="s">
        <v>48</v>
      </c>
      <c r="I114" s="195"/>
      <c r="N114" s="459" t="s">
        <v>7</v>
      </c>
      <c r="O114" s="459"/>
      <c r="P114" s="459"/>
      <c r="Q114" s="459"/>
      <c r="R114" s="459"/>
      <c r="S114" s="459"/>
      <c r="T114" s="459"/>
      <c r="U114" s="459"/>
    </row>
    <row r="115" spans="1:21" x14ac:dyDescent="0.25">
      <c r="A115" s="458" t="s">
        <v>116</v>
      </c>
      <c r="B115" s="458"/>
      <c r="C115" s="458"/>
      <c r="D115" s="458"/>
      <c r="E115" s="458"/>
      <c r="F115" s="458"/>
      <c r="G115" s="458"/>
      <c r="H115" s="92" t="str">
        <f>IF(E29=0,"",IF((E14+E16+SUM(E18:E24))/E29&gt;0.75,1,""))</f>
        <v/>
      </c>
      <c r="I115" s="159">
        <f>U111</f>
        <v>0</v>
      </c>
      <c r="N115" s="93" t="s">
        <v>144</v>
      </c>
      <c r="O115" s="93"/>
      <c r="P115" s="93"/>
      <c r="Q115" s="93"/>
      <c r="R115" s="93"/>
      <c r="S115" s="93"/>
      <c r="T115" s="93"/>
      <c r="U115" s="93"/>
    </row>
    <row r="116" spans="1:21" x14ac:dyDescent="0.25">
      <c r="B116" s="91"/>
      <c r="C116" s="91"/>
      <c r="D116" s="91"/>
      <c r="E116" s="91"/>
      <c r="F116" s="91"/>
      <c r="G116" s="91"/>
      <c r="H116" s="94"/>
      <c r="I116" s="130"/>
      <c r="N116" s="95" t="s">
        <v>145</v>
      </c>
      <c r="O116" s="93"/>
      <c r="P116" s="93"/>
      <c r="Q116" s="93"/>
      <c r="R116" s="93"/>
      <c r="S116" s="93"/>
      <c r="T116" s="93"/>
      <c r="U116" s="93"/>
    </row>
    <row r="117" spans="1:21" x14ac:dyDescent="0.25">
      <c r="A117" s="4" t="s">
        <v>138</v>
      </c>
      <c r="B117" s="91"/>
      <c r="C117" s="91"/>
      <c r="D117" s="91"/>
      <c r="E117" s="91"/>
      <c r="F117" s="91"/>
      <c r="G117" s="91"/>
      <c r="H117" s="202">
        <f>IF(H115=1,I115,I113)</f>
        <v>3704848.0699999994</v>
      </c>
      <c r="I117" s="123">
        <f>IF(E29=0,0,IF(E29&gt;250,-(((250/E29)*H117)*IF(J117="H",0.02,0.05)),IF(J117="H",-0.02*H117,-0.05*H117)))</f>
        <v>-88360.460351834539</v>
      </c>
      <c r="N117" s="97"/>
      <c r="O117" s="97"/>
      <c r="P117" s="97"/>
      <c r="Q117" s="97"/>
      <c r="R117" s="97"/>
      <c r="S117" s="97"/>
      <c r="T117" s="97"/>
      <c r="U117" s="97"/>
    </row>
    <row r="118" spans="1:21" x14ac:dyDescent="0.25">
      <c r="B118" s="91"/>
      <c r="C118" s="91"/>
      <c r="D118" s="91"/>
      <c r="E118" s="91"/>
      <c r="F118" s="91"/>
      <c r="G118" s="91"/>
      <c r="H118" s="94"/>
      <c r="I118" s="130"/>
      <c r="N118" s="97"/>
      <c r="O118" s="97"/>
      <c r="P118" s="97"/>
      <c r="Q118" s="97"/>
      <c r="R118" s="97"/>
      <c r="S118" s="97"/>
      <c r="T118" s="97"/>
      <c r="U118" s="97"/>
    </row>
    <row r="119" spans="1:21" x14ac:dyDescent="0.25">
      <c r="A119" s="4" t="s">
        <v>139</v>
      </c>
      <c r="B119" s="91"/>
      <c r="C119" s="91"/>
      <c r="D119" s="91"/>
      <c r="E119" s="91"/>
      <c r="F119" s="91"/>
      <c r="G119" s="91"/>
      <c r="H119" s="94"/>
      <c r="I119" s="130">
        <f>I113+I117</f>
        <v>3616487.6096481648</v>
      </c>
      <c r="N119" s="97"/>
      <c r="O119" s="97"/>
      <c r="P119" s="97"/>
      <c r="Q119" s="97"/>
      <c r="R119" s="97"/>
      <c r="S119" s="97"/>
      <c r="T119" s="97"/>
      <c r="U119" s="97"/>
    </row>
    <row r="120" spans="1:21" x14ac:dyDescent="0.25">
      <c r="B120" s="91"/>
      <c r="C120" s="91"/>
      <c r="D120" s="91"/>
      <c r="E120" s="91"/>
      <c r="F120" s="91"/>
      <c r="G120" s="91"/>
      <c r="H120" s="94"/>
      <c r="I120" s="130"/>
      <c r="N120" s="97"/>
      <c r="O120" s="97"/>
      <c r="P120" s="97"/>
      <c r="Q120" s="97"/>
      <c r="R120" s="97"/>
      <c r="S120" s="97"/>
      <c r="T120" s="97"/>
      <c r="U120" s="97"/>
    </row>
    <row r="121" spans="1:21" x14ac:dyDescent="0.25">
      <c r="A121" s="106" t="s">
        <v>140</v>
      </c>
      <c r="B121" s="91"/>
      <c r="C121" s="203">
        <f>'0054'!C121</f>
        <v>2</v>
      </c>
      <c r="D121" s="91"/>
      <c r="E121" s="4" t="s">
        <v>141</v>
      </c>
      <c r="F121" s="91"/>
      <c r="G121" s="91"/>
      <c r="H121" s="94"/>
      <c r="I121" s="130">
        <f>ROUND(I119/12*C121,2)</f>
        <v>602747.93000000005</v>
      </c>
      <c r="N121" s="97"/>
      <c r="O121" s="97"/>
      <c r="P121" s="97"/>
      <c r="Q121" s="97"/>
      <c r="R121" s="97"/>
      <c r="S121" s="97"/>
      <c r="T121" s="97"/>
      <c r="U121" s="97"/>
    </row>
    <row r="122" spans="1:21" x14ac:dyDescent="0.25">
      <c r="B122" s="91"/>
      <c r="C122" s="91"/>
      <c r="D122" s="91"/>
      <c r="E122" s="91"/>
      <c r="F122" s="91"/>
      <c r="G122" s="91"/>
      <c r="H122" s="94"/>
      <c r="I122" s="130"/>
      <c r="N122" s="97"/>
      <c r="O122" s="97"/>
      <c r="P122" s="97"/>
      <c r="Q122" s="97"/>
      <c r="R122" s="97"/>
      <c r="S122" s="97"/>
      <c r="T122" s="97"/>
      <c r="U122" s="97"/>
    </row>
    <row r="123" spans="1:21" x14ac:dyDescent="0.25">
      <c r="A123" s="4" t="s">
        <v>142</v>
      </c>
      <c r="B123" s="91"/>
      <c r="C123" s="91"/>
      <c r="D123" s="91"/>
      <c r="E123" s="91"/>
      <c r="F123" s="91"/>
      <c r="G123" s="91"/>
      <c r="H123" s="94"/>
      <c r="I123" s="123">
        <v>-301373.96999999997</v>
      </c>
      <c r="N123" s="97"/>
      <c r="O123" s="97"/>
      <c r="P123" s="97"/>
      <c r="Q123" s="97"/>
      <c r="R123" s="97"/>
      <c r="S123" s="97"/>
      <c r="T123" s="97"/>
      <c r="U123" s="97"/>
    </row>
    <row r="124" spans="1:21" x14ac:dyDescent="0.25">
      <c r="B124" s="91"/>
      <c r="C124" s="91"/>
      <c r="D124" s="91"/>
      <c r="E124" s="91"/>
      <c r="F124" s="91"/>
      <c r="G124" s="91"/>
      <c r="H124" s="94"/>
      <c r="I124" s="130"/>
      <c r="N124" s="97"/>
      <c r="O124" s="97"/>
      <c r="P124" s="97"/>
      <c r="Q124" s="97"/>
      <c r="R124" s="97"/>
      <c r="S124" s="97"/>
      <c r="T124" s="97"/>
      <c r="U124" s="97"/>
    </row>
    <row r="125" spans="1:21" ht="16.5" thickBot="1" x14ac:dyDescent="0.3">
      <c r="A125" s="4" t="s">
        <v>143</v>
      </c>
      <c r="B125" s="91"/>
      <c r="C125" s="91"/>
      <c r="D125" s="91"/>
      <c r="E125" s="91"/>
      <c r="F125" s="91"/>
      <c r="G125" s="91"/>
      <c r="H125" s="94"/>
      <c r="I125" s="222">
        <f>I121+I123</f>
        <v>301373.96000000008</v>
      </c>
      <c r="N125" s="97"/>
      <c r="O125" s="97"/>
      <c r="P125" s="97"/>
      <c r="Q125" s="97"/>
      <c r="R125" s="97"/>
      <c r="S125" s="97"/>
      <c r="T125" s="97"/>
      <c r="U125" s="97"/>
    </row>
    <row r="126" spans="1:21" ht="16.5" thickTop="1" x14ac:dyDescent="0.25">
      <c r="B126" s="91"/>
      <c r="C126" s="91"/>
      <c r="D126" s="91"/>
      <c r="E126" s="91"/>
      <c r="F126" s="91"/>
      <c r="G126" s="91"/>
      <c r="H126" s="94"/>
      <c r="I126" s="130"/>
      <c r="N126" s="97"/>
      <c r="O126" s="97"/>
      <c r="P126" s="97"/>
      <c r="Q126" s="97"/>
      <c r="R126" s="97"/>
      <c r="S126" s="97"/>
      <c r="T126" s="97"/>
      <c r="U126" s="97"/>
    </row>
    <row r="127" spans="1:21" ht="16.5" thickBot="1" x14ac:dyDescent="0.3">
      <c r="A127" s="4" t="s">
        <v>159</v>
      </c>
      <c r="B127" s="91"/>
      <c r="C127" s="91"/>
      <c r="D127" s="91"/>
      <c r="E127" s="91"/>
      <c r="F127" s="91"/>
      <c r="G127" s="91"/>
      <c r="H127" s="94"/>
      <c r="I127" s="194">
        <f>IF(J117="H",(H117*0.02)+I117,(H117*0.05)+I117)</f>
        <v>96881.943148165446</v>
      </c>
      <c r="N127" s="97"/>
      <c r="O127" s="97"/>
      <c r="P127" s="97"/>
      <c r="Q127" s="97"/>
      <c r="R127" s="97"/>
      <c r="S127" s="97"/>
      <c r="T127" s="97"/>
      <c r="U127" s="97"/>
    </row>
    <row r="128" spans="1:21" ht="16.5" thickTop="1" x14ac:dyDescent="0.25">
      <c r="B128" s="91"/>
      <c r="C128" s="91"/>
      <c r="D128" s="91"/>
      <c r="E128" s="91"/>
      <c r="F128" s="91"/>
      <c r="G128" s="91"/>
      <c r="H128" s="94"/>
      <c r="I128" s="195"/>
      <c r="N128" s="97"/>
      <c r="O128" s="97"/>
      <c r="P128" s="97"/>
      <c r="Q128" s="97"/>
      <c r="R128" s="97"/>
      <c r="S128" s="97"/>
      <c r="T128" s="97"/>
      <c r="U128" s="97"/>
    </row>
    <row r="129" spans="1:21" x14ac:dyDescent="0.25">
      <c r="B129" s="91"/>
      <c r="C129" s="91"/>
      <c r="D129" s="91"/>
      <c r="E129" s="91"/>
      <c r="F129" s="91"/>
      <c r="G129" s="91"/>
      <c r="H129" s="94"/>
      <c r="I129" s="195"/>
      <c r="N129" s="97"/>
      <c r="O129" s="97"/>
      <c r="P129" s="97"/>
      <c r="Q129" s="97"/>
      <c r="R129" s="97"/>
      <c r="S129" s="97"/>
      <c r="T129" s="97"/>
      <c r="U129" s="97"/>
    </row>
    <row r="130" spans="1:21" x14ac:dyDescent="0.25">
      <c r="B130" s="91"/>
      <c r="C130" s="91"/>
      <c r="D130" s="91"/>
      <c r="E130" s="91"/>
      <c r="F130" s="91"/>
      <c r="G130" s="91"/>
      <c r="H130" s="94"/>
      <c r="I130" s="195"/>
      <c r="N130" s="97"/>
      <c r="O130" s="97"/>
      <c r="P130" s="97"/>
      <c r="Q130" s="97"/>
      <c r="R130" s="97"/>
      <c r="S130" s="97"/>
      <c r="T130" s="97"/>
      <c r="U130" s="97"/>
    </row>
    <row r="131" spans="1:21" x14ac:dyDescent="0.25">
      <c r="A131" s="455" t="s">
        <v>7</v>
      </c>
      <c r="B131" s="455"/>
      <c r="C131" s="455"/>
      <c r="D131" s="455"/>
      <c r="E131" s="455"/>
      <c r="F131" s="455"/>
      <c r="G131" s="455"/>
      <c r="H131" s="455"/>
      <c r="I131" s="455"/>
      <c r="J131" s="196"/>
      <c r="N131" s="455"/>
      <c r="O131" s="455"/>
      <c r="P131" s="455"/>
      <c r="Q131" s="455"/>
      <c r="R131" s="455"/>
      <c r="S131" s="455"/>
      <c r="T131" s="455"/>
      <c r="U131" s="455"/>
    </row>
    <row r="132" spans="1:21" s="101" customFormat="1" ht="28.5" customHeight="1" x14ac:dyDescent="0.2">
      <c r="A132" s="460" t="s">
        <v>114</v>
      </c>
      <c r="B132" s="460"/>
      <c r="C132" s="460"/>
      <c r="D132" s="460"/>
      <c r="E132" s="460"/>
      <c r="F132" s="460"/>
      <c r="G132" s="460"/>
      <c r="H132" s="460"/>
      <c r="I132" s="460"/>
      <c r="J132" s="102"/>
      <c r="N132" s="103"/>
      <c r="O132" s="104"/>
      <c r="P132" s="104"/>
      <c r="Q132" s="104"/>
      <c r="R132" s="104"/>
      <c r="S132" s="104"/>
      <c r="T132" s="104"/>
      <c r="U132" s="104"/>
    </row>
    <row r="133" spans="1:21" s="101" customFormat="1" ht="15.75" customHeight="1" x14ac:dyDescent="0.2">
      <c r="A133" s="455" t="s">
        <v>64</v>
      </c>
      <c r="B133" s="455"/>
      <c r="C133" s="455"/>
      <c r="D133" s="455"/>
      <c r="E133" s="455"/>
      <c r="F133" s="455"/>
      <c r="G133" s="455"/>
      <c r="H133" s="455"/>
      <c r="I133" s="455"/>
      <c r="N133" s="103"/>
    </row>
    <row r="134" spans="1:21" s="101" customFormat="1" ht="15.75" customHeight="1" x14ac:dyDescent="0.2">
      <c r="A134" s="455" t="s">
        <v>65</v>
      </c>
      <c r="B134" s="455"/>
      <c r="C134" s="455"/>
      <c r="D134" s="455"/>
      <c r="E134" s="455"/>
      <c r="F134" s="455"/>
      <c r="G134" s="455"/>
      <c r="H134" s="455"/>
      <c r="I134" s="455"/>
      <c r="N134" s="103"/>
    </row>
    <row r="135" spans="1:21" s="101" customFormat="1" ht="28.5" customHeight="1" x14ac:dyDescent="0.2">
      <c r="A135" s="454" t="s">
        <v>115</v>
      </c>
      <c r="B135" s="454"/>
      <c r="C135" s="454"/>
      <c r="D135" s="454"/>
      <c r="E135" s="454"/>
      <c r="F135" s="454"/>
      <c r="G135" s="454"/>
      <c r="H135" s="454"/>
      <c r="I135" s="454"/>
      <c r="N135" s="103"/>
    </row>
    <row r="136" spans="1:21" s="101" customFormat="1" ht="28.5" customHeight="1" x14ac:dyDescent="0.2">
      <c r="A136" s="454" t="s">
        <v>123</v>
      </c>
      <c r="B136" s="454"/>
      <c r="C136" s="454"/>
      <c r="D136" s="454"/>
      <c r="E136" s="454"/>
      <c r="F136" s="454"/>
      <c r="G136" s="454"/>
      <c r="H136" s="454"/>
      <c r="I136" s="454"/>
      <c r="N136" s="103"/>
    </row>
    <row r="137" spans="1:21" s="101" customFormat="1" ht="28.5" customHeight="1" x14ac:dyDescent="0.2">
      <c r="A137" s="454" t="s">
        <v>111</v>
      </c>
      <c r="B137" s="454"/>
      <c r="C137" s="454"/>
      <c r="D137" s="454"/>
      <c r="E137" s="454"/>
      <c r="F137" s="454"/>
      <c r="G137" s="454"/>
      <c r="H137" s="454"/>
      <c r="I137" s="454"/>
      <c r="N137" s="103"/>
    </row>
    <row r="138" spans="1:21" s="101" customFormat="1" ht="28.5" customHeight="1" x14ac:dyDescent="0.2">
      <c r="A138" s="454" t="s">
        <v>120</v>
      </c>
      <c r="B138" s="454"/>
      <c r="C138" s="454"/>
      <c r="D138" s="454"/>
      <c r="E138" s="454"/>
      <c r="F138" s="454"/>
      <c r="G138" s="454"/>
      <c r="H138" s="454"/>
      <c r="I138" s="454"/>
      <c r="N138" s="103"/>
    </row>
    <row r="139" spans="1:21" s="101" customFormat="1" ht="41.25" customHeight="1" x14ac:dyDescent="0.2">
      <c r="A139" s="454" t="s">
        <v>133</v>
      </c>
      <c r="B139" s="454"/>
      <c r="C139" s="454"/>
      <c r="D139" s="454"/>
      <c r="E139" s="454"/>
      <c r="F139" s="454"/>
      <c r="G139" s="454"/>
      <c r="H139" s="454"/>
      <c r="I139" s="454"/>
      <c r="N139" s="103"/>
    </row>
    <row r="140" spans="1:21" s="101" customFormat="1" ht="15.75" customHeight="1" x14ac:dyDescent="0.2">
      <c r="A140" s="455" t="s">
        <v>117</v>
      </c>
      <c r="B140" s="455"/>
      <c r="C140" s="455"/>
      <c r="D140" s="455"/>
      <c r="E140" s="455"/>
      <c r="F140" s="455"/>
      <c r="G140" s="455"/>
      <c r="H140" s="455"/>
      <c r="I140" s="455"/>
      <c r="N140" s="103"/>
    </row>
    <row r="141" spans="1:21" s="101" customFormat="1" ht="28.5" customHeight="1" x14ac:dyDescent="0.2">
      <c r="A141" s="456" t="s">
        <v>118</v>
      </c>
      <c r="B141" s="456"/>
      <c r="C141" s="456"/>
      <c r="D141" s="456"/>
      <c r="E141" s="456"/>
      <c r="F141" s="456"/>
      <c r="G141" s="456"/>
      <c r="H141" s="456"/>
      <c r="I141" s="456"/>
      <c r="N141" s="103"/>
    </row>
    <row r="142" spans="1:21" s="101" customFormat="1" ht="26.25" customHeight="1" x14ac:dyDescent="0.2">
      <c r="A142" s="457" t="s">
        <v>109</v>
      </c>
      <c r="B142" s="456"/>
      <c r="C142" s="456"/>
      <c r="D142" s="456"/>
      <c r="E142" s="456"/>
      <c r="F142" s="456"/>
      <c r="G142" s="456"/>
      <c r="H142" s="456"/>
      <c r="I142" s="456"/>
      <c r="N142" s="103"/>
    </row>
    <row r="143" spans="1:21" s="101" customFormat="1" ht="54" customHeight="1" x14ac:dyDescent="0.2">
      <c r="A143" s="452" t="s">
        <v>125</v>
      </c>
      <c r="B143" s="452"/>
      <c r="C143" s="452"/>
      <c r="D143" s="452"/>
      <c r="E143" s="452"/>
      <c r="F143" s="452"/>
      <c r="G143" s="452"/>
      <c r="H143" s="452"/>
      <c r="I143" s="452"/>
      <c r="N143" s="103"/>
    </row>
    <row r="144" spans="1:21" ht="57" customHeight="1" x14ac:dyDescent="0.25">
      <c r="A144" s="452" t="s">
        <v>124</v>
      </c>
      <c r="B144" s="452"/>
      <c r="C144" s="452"/>
      <c r="D144" s="452"/>
      <c r="E144" s="452"/>
      <c r="F144" s="452"/>
      <c r="G144" s="452"/>
      <c r="H144" s="452"/>
      <c r="I144" s="452"/>
      <c r="N144" s="98"/>
    </row>
    <row r="145" spans="1:14" s="101" customFormat="1" ht="26.25" customHeight="1" x14ac:dyDescent="0.2">
      <c r="A145" s="451" t="s">
        <v>110</v>
      </c>
      <c r="B145" s="451"/>
      <c r="C145" s="451"/>
      <c r="D145" s="451"/>
      <c r="E145" s="451"/>
      <c r="F145" s="451"/>
      <c r="G145" s="451"/>
      <c r="H145" s="451"/>
      <c r="I145" s="451"/>
      <c r="N145" s="103"/>
    </row>
    <row r="146" spans="1:14" s="101" customFormat="1" ht="28.5" customHeight="1" x14ac:dyDescent="0.2">
      <c r="A146" s="452" t="s">
        <v>36</v>
      </c>
      <c r="B146" s="452"/>
      <c r="C146" s="452"/>
      <c r="D146" s="452"/>
      <c r="E146" s="452"/>
      <c r="F146" s="452"/>
      <c r="G146" s="452"/>
      <c r="H146" s="452"/>
      <c r="I146" s="452"/>
      <c r="N146" s="103"/>
    </row>
    <row r="147" spans="1:14" s="101" customFormat="1" ht="15.75" customHeight="1" x14ac:dyDescent="0.2">
      <c r="A147" s="453" t="s">
        <v>12</v>
      </c>
      <c r="B147" s="453"/>
      <c r="C147" s="453"/>
      <c r="D147" s="453"/>
      <c r="E147" s="453"/>
      <c r="F147" s="453"/>
      <c r="G147" s="453"/>
      <c r="H147" s="453"/>
      <c r="I147" s="453"/>
      <c r="N147" s="103"/>
    </row>
    <row r="148" spans="1:14" x14ac:dyDescent="0.25">
      <c r="A148" s="453"/>
      <c r="B148" s="453"/>
      <c r="C148" s="453"/>
      <c r="D148" s="453"/>
      <c r="E148" s="453"/>
      <c r="F148" s="453"/>
      <c r="G148" s="453"/>
      <c r="H148" s="453"/>
      <c r="I148" s="453"/>
      <c r="N148" s="98"/>
    </row>
    <row r="149" spans="1:14" x14ac:dyDescent="0.25">
      <c r="A149" s="98"/>
      <c r="N149" s="98"/>
    </row>
    <row r="150" spans="1:14" x14ac:dyDescent="0.25">
      <c r="A150" s="98"/>
      <c r="N150" s="98"/>
    </row>
    <row r="151" spans="1:14" x14ac:dyDescent="0.25">
      <c r="A151" s="98"/>
      <c r="N151" s="98"/>
    </row>
    <row r="152" spans="1:14" x14ac:dyDescent="0.25">
      <c r="A152" s="98"/>
      <c r="B152" s="197"/>
      <c r="C152" s="197"/>
      <c r="D152" s="197"/>
      <c r="E152" s="197"/>
      <c r="F152" s="197"/>
      <c r="G152" s="197"/>
      <c r="H152" s="197"/>
      <c r="I152" s="197"/>
      <c r="N152" s="98"/>
    </row>
    <row r="153" spans="1:14" x14ac:dyDescent="0.25">
      <c r="A153" s="98"/>
      <c r="N153" s="98"/>
    </row>
    <row r="154" spans="1:14" x14ac:dyDescent="0.25">
      <c r="A154" s="98"/>
      <c r="N154" s="98"/>
    </row>
    <row r="155" spans="1:14" x14ac:dyDescent="0.25">
      <c r="A155" s="98"/>
      <c r="N155" s="98"/>
    </row>
    <row r="156" spans="1:14" x14ac:dyDescent="0.25">
      <c r="A156" s="98"/>
      <c r="N156" s="98"/>
    </row>
    <row r="157" spans="1:14" x14ac:dyDescent="0.25">
      <c r="A157" s="98"/>
      <c r="N157" s="98"/>
    </row>
    <row r="158" spans="1:14" x14ac:dyDescent="0.25">
      <c r="A158" s="98"/>
      <c r="N158" s="98"/>
    </row>
    <row r="159" spans="1:14" x14ac:dyDescent="0.25">
      <c r="A159" s="98"/>
      <c r="N159" s="98"/>
    </row>
    <row r="160" spans="1:14" x14ac:dyDescent="0.25">
      <c r="A160" s="98"/>
      <c r="N160" s="98"/>
    </row>
    <row r="161" spans="1:14" x14ac:dyDescent="0.25">
      <c r="A161" s="98"/>
      <c r="N161" s="98"/>
    </row>
    <row r="162" spans="1:14" x14ac:dyDescent="0.25">
      <c r="A162" s="98"/>
      <c r="N162" s="98"/>
    </row>
    <row r="163" spans="1:14" x14ac:dyDescent="0.25">
      <c r="A163" s="98"/>
      <c r="N163" s="98"/>
    </row>
    <row r="164" spans="1:14" x14ac:dyDescent="0.25">
      <c r="A164" s="98"/>
      <c r="N164" s="98"/>
    </row>
    <row r="165" spans="1:14" x14ac:dyDescent="0.25">
      <c r="A165" s="98"/>
      <c r="N165" s="98"/>
    </row>
    <row r="166" spans="1:14" x14ac:dyDescent="0.25">
      <c r="A166" s="98"/>
      <c r="N166" s="98"/>
    </row>
    <row r="167" spans="1:14" x14ac:dyDescent="0.25">
      <c r="A167" s="98"/>
      <c r="N167" s="98"/>
    </row>
    <row r="168" spans="1:14" x14ac:dyDescent="0.25">
      <c r="A168" s="98"/>
      <c r="N168" s="98"/>
    </row>
    <row r="169" spans="1:14" x14ac:dyDescent="0.25">
      <c r="A169" s="98"/>
      <c r="N169" s="98"/>
    </row>
    <row r="170" spans="1:14" x14ac:dyDescent="0.25">
      <c r="A170" s="98"/>
      <c r="N170" s="98"/>
    </row>
    <row r="171" spans="1:14" x14ac:dyDescent="0.25">
      <c r="A171" s="98"/>
      <c r="N171" s="98"/>
    </row>
    <row r="172" spans="1:14" x14ac:dyDescent="0.25">
      <c r="A172" s="98"/>
      <c r="N172" s="98"/>
    </row>
    <row r="173" spans="1:14" x14ac:dyDescent="0.25">
      <c r="A173" s="98"/>
      <c r="N173" s="98"/>
    </row>
    <row r="174" spans="1:14" x14ac:dyDescent="0.25">
      <c r="A174" s="98"/>
      <c r="N174" s="98"/>
    </row>
    <row r="175" spans="1:14" x14ac:dyDescent="0.25">
      <c r="A175" s="98"/>
      <c r="N175" s="98"/>
    </row>
    <row r="176" spans="1:14" x14ac:dyDescent="0.25">
      <c r="A176" s="98"/>
      <c r="N176" s="98"/>
    </row>
    <row r="177" spans="1:14" x14ac:dyDescent="0.25">
      <c r="A177" s="98"/>
      <c r="N177" s="98"/>
    </row>
    <row r="178" spans="1:14" x14ac:dyDescent="0.25">
      <c r="A178" s="98"/>
      <c r="N178" s="98"/>
    </row>
    <row r="179" spans="1:14" x14ac:dyDescent="0.25">
      <c r="A179" s="98"/>
      <c r="N179" s="98"/>
    </row>
    <row r="180" spans="1:14" x14ac:dyDescent="0.25">
      <c r="A180" s="98"/>
      <c r="N180" s="98"/>
    </row>
    <row r="181" spans="1:14" x14ac:dyDescent="0.25">
      <c r="A181" s="98"/>
      <c r="N181" s="98"/>
    </row>
    <row r="182" spans="1:14" x14ac:dyDescent="0.25">
      <c r="A182" s="98"/>
      <c r="N182" s="98"/>
    </row>
    <row r="183" spans="1:14" x14ac:dyDescent="0.25">
      <c r="A183" s="98"/>
      <c r="N183" s="98"/>
    </row>
    <row r="184" spans="1:14" x14ac:dyDescent="0.25">
      <c r="A184" s="98"/>
      <c r="N184" s="98"/>
    </row>
    <row r="185" spans="1:14" x14ac:dyDescent="0.25">
      <c r="A185" s="98"/>
      <c r="N185" s="98"/>
    </row>
    <row r="186" spans="1:14" x14ac:dyDescent="0.25">
      <c r="A186" s="98"/>
      <c r="N186" s="98"/>
    </row>
    <row r="187" spans="1:14" x14ac:dyDescent="0.25">
      <c r="A187" s="98"/>
      <c r="N187" s="98"/>
    </row>
    <row r="188" spans="1:14" x14ac:dyDescent="0.25">
      <c r="A188" s="98"/>
      <c r="N188" s="98"/>
    </row>
    <row r="189" spans="1:14" x14ac:dyDescent="0.25">
      <c r="A189" s="98"/>
    </row>
    <row r="190" spans="1:14" x14ac:dyDescent="0.25">
      <c r="A190" s="98"/>
    </row>
    <row r="191" spans="1:14" x14ac:dyDescent="0.25">
      <c r="A191" s="98"/>
    </row>
    <row r="192" spans="1:14" x14ac:dyDescent="0.25">
      <c r="A192" s="98"/>
    </row>
    <row r="193" spans="1:1" x14ac:dyDescent="0.25">
      <c r="A193" s="98"/>
    </row>
    <row r="194" spans="1:1" x14ac:dyDescent="0.25">
      <c r="A194" s="98"/>
    </row>
    <row r="195" spans="1:1" x14ac:dyDescent="0.25">
      <c r="A195" s="98"/>
    </row>
    <row r="196" spans="1:1" x14ac:dyDescent="0.25">
      <c r="A196" s="98"/>
    </row>
    <row r="197" spans="1:1" x14ac:dyDescent="0.25">
      <c r="A197" s="98"/>
    </row>
    <row r="198" spans="1:1" x14ac:dyDescent="0.25">
      <c r="A198" s="98"/>
    </row>
    <row r="199" spans="1:1" x14ac:dyDescent="0.25">
      <c r="A199" s="98"/>
    </row>
    <row r="200" spans="1:1" x14ac:dyDescent="0.25">
      <c r="A200" s="98"/>
    </row>
    <row r="201" spans="1:1" x14ac:dyDescent="0.25">
      <c r="A201" s="98"/>
    </row>
    <row r="202" spans="1:1" x14ac:dyDescent="0.25">
      <c r="A202" s="98"/>
    </row>
    <row r="203" spans="1:1" x14ac:dyDescent="0.25">
      <c r="A203" s="98"/>
    </row>
    <row r="204" spans="1:1" x14ac:dyDescent="0.25">
      <c r="A204" s="98"/>
    </row>
    <row r="205" spans="1:1" x14ac:dyDescent="0.25">
      <c r="A205" s="98"/>
    </row>
    <row r="206" spans="1:1" x14ac:dyDescent="0.25">
      <c r="A206" s="98"/>
    </row>
    <row r="207" spans="1:1" x14ac:dyDescent="0.25">
      <c r="A207" s="98"/>
    </row>
    <row r="208" spans="1:1" x14ac:dyDescent="0.25">
      <c r="A208" s="98"/>
    </row>
  </sheetData>
  <sheetProtection password="CDD2" sheet="1" objects="1" scenarios="1"/>
  <mergeCells count="290">
    <mergeCell ref="B1:I1"/>
    <mergeCell ref="O1:U1"/>
    <mergeCell ref="N2:U2"/>
    <mergeCell ref="N3:U3"/>
    <mergeCell ref="A4:B4"/>
    <mergeCell ref="C4:E4"/>
    <mergeCell ref="N4:O4"/>
    <mergeCell ref="P4:Q4"/>
    <mergeCell ref="A7:I7"/>
    <mergeCell ref="N7:U7"/>
    <mergeCell ref="N8:O8"/>
    <mergeCell ref="P8:Q8"/>
    <mergeCell ref="R8:S8"/>
    <mergeCell ref="T8:U8"/>
    <mergeCell ref="F10:G10"/>
    <mergeCell ref="R10:S10"/>
    <mergeCell ref="A11:B11"/>
    <mergeCell ref="F11:G11"/>
    <mergeCell ref="N11:O11"/>
    <mergeCell ref="P11:Q11"/>
    <mergeCell ref="R11:S11"/>
    <mergeCell ref="A12:B12"/>
    <mergeCell ref="F12:G12"/>
    <mergeCell ref="N12:O12"/>
    <mergeCell ref="P12:Q12"/>
    <mergeCell ref="R12:S12"/>
    <mergeCell ref="A13:B13"/>
    <mergeCell ref="F13:G13"/>
    <mergeCell ref="N13:O13"/>
    <mergeCell ref="P13:Q13"/>
    <mergeCell ref="R13:S13"/>
    <mergeCell ref="A14:B14"/>
    <mergeCell ref="F14:G14"/>
    <mergeCell ref="N14:O14"/>
    <mergeCell ref="P14:Q14"/>
    <mergeCell ref="R14:S14"/>
    <mergeCell ref="A15:B15"/>
    <mergeCell ref="F15:G15"/>
    <mergeCell ref="N15:O15"/>
    <mergeCell ref="P15:Q15"/>
    <mergeCell ref="R15:S15"/>
    <mergeCell ref="A16:B16"/>
    <mergeCell ref="F16:G16"/>
    <mergeCell ref="N16:O16"/>
    <mergeCell ref="P16:Q16"/>
    <mergeCell ref="R16:S16"/>
    <mergeCell ref="A17:B17"/>
    <mergeCell ref="F17:G17"/>
    <mergeCell ref="N17:O17"/>
    <mergeCell ref="P17:Q17"/>
    <mergeCell ref="R17:S17"/>
    <mergeCell ref="A18:B18"/>
    <mergeCell ref="F18:G18"/>
    <mergeCell ref="N18:O18"/>
    <mergeCell ref="P18:Q18"/>
    <mergeCell ref="R18:S18"/>
    <mergeCell ref="A19:B19"/>
    <mergeCell ref="F19:G19"/>
    <mergeCell ref="N19:O19"/>
    <mergeCell ref="P19:Q19"/>
    <mergeCell ref="R19:S19"/>
    <mergeCell ref="A20:B20"/>
    <mergeCell ref="F20:G20"/>
    <mergeCell ref="N20:O20"/>
    <mergeCell ref="P20:Q20"/>
    <mergeCell ref="R20:S20"/>
    <mergeCell ref="A21:B21"/>
    <mergeCell ref="F21:G21"/>
    <mergeCell ref="N21:O21"/>
    <mergeCell ref="P21:Q21"/>
    <mergeCell ref="R21:S21"/>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N34:T34"/>
    <mergeCell ref="A36:B36"/>
    <mergeCell ref="N36:O36"/>
    <mergeCell ref="P36:T36"/>
    <mergeCell ref="A37:B37"/>
    <mergeCell ref="N37:O37"/>
    <mergeCell ref="P37:T37"/>
    <mergeCell ref="F33:H36"/>
    <mergeCell ref="A38:B38"/>
    <mergeCell ref="N38:O38"/>
    <mergeCell ref="P38:T38"/>
    <mergeCell ref="A39:B39"/>
    <mergeCell ref="N39:O39"/>
    <mergeCell ref="P39:T39"/>
    <mergeCell ref="A40:B40"/>
    <mergeCell ref="N40:O40"/>
    <mergeCell ref="P40:T40"/>
    <mergeCell ref="A41:B41"/>
    <mergeCell ref="N41:O41"/>
    <mergeCell ref="P41:T41"/>
    <mergeCell ref="A42:B42"/>
    <mergeCell ref="N42:O42"/>
    <mergeCell ref="P42:T42"/>
    <mergeCell ref="N43:Q43"/>
    <mergeCell ref="S43:T43"/>
    <mergeCell ref="N45:Q45"/>
    <mergeCell ref="S45:T45"/>
    <mergeCell ref="N49:O49"/>
    <mergeCell ref="P49:Q49"/>
    <mergeCell ref="A50:B58"/>
    <mergeCell ref="N50:O58"/>
    <mergeCell ref="P50:Q50"/>
    <mergeCell ref="P51:Q51"/>
    <mergeCell ref="P52:Q52"/>
    <mergeCell ref="P53:Q53"/>
    <mergeCell ref="P54:Q54"/>
    <mergeCell ref="P55:Q55"/>
    <mergeCell ref="P56:Q56"/>
    <mergeCell ref="P57:Q57"/>
    <mergeCell ref="P58:Q58"/>
    <mergeCell ref="A59:B59"/>
    <mergeCell ref="F59:H59"/>
    <mergeCell ref="N59:O59"/>
    <mergeCell ref="P59:Q59"/>
    <mergeCell ref="R59:T59"/>
    <mergeCell ref="A60:I60"/>
    <mergeCell ref="N60:U60"/>
    <mergeCell ref="A61:I61"/>
    <mergeCell ref="N61:U61"/>
    <mergeCell ref="A62:B62"/>
    <mergeCell ref="D62:G62"/>
    <mergeCell ref="N62:O62"/>
    <mergeCell ref="Q62:S62"/>
    <mergeCell ref="T62:U62"/>
    <mergeCell ref="N63:S63"/>
    <mergeCell ref="T63:U63"/>
    <mergeCell ref="A64:I64"/>
    <mergeCell ref="N64:U64"/>
    <mergeCell ref="A65:B65"/>
    <mergeCell ref="D65:G65"/>
    <mergeCell ref="N65:O65"/>
    <mergeCell ref="Q65:S65"/>
    <mergeCell ref="T65:U65"/>
    <mergeCell ref="N66:S66"/>
    <mergeCell ref="T66:U66"/>
    <mergeCell ref="A68:C68"/>
    <mergeCell ref="N68:P68"/>
    <mergeCell ref="A69:C69"/>
    <mergeCell ref="N69:P69"/>
    <mergeCell ref="A70:C70"/>
    <mergeCell ref="A71:C71"/>
    <mergeCell ref="N71:P71"/>
    <mergeCell ref="A72:C72"/>
    <mergeCell ref="N72:P72"/>
    <mergeCell ref="A73:C73"/>
    <mergeCell ref="N73:P73"/>
    <mergeCell ref="F74:H74"/>
    <mergeCell ref="N74:T74"/>
    <mergeCell ref="N75:T75"/>
    <mergeCell ref="A77:C77"/>
    <mergeCell ref="N77:P77"/>
    <mergeCell ref="A78:C78"/>
    <mergeCell ref="N78:P78"/>
    <mergeCell ref="A79:C79"/>
    <mergeCell ref="N79:P79"/>
    <mergeCell ref="A80:C80"/>
    <mergeCell ref="N80:P80"/>
    <mergeCell ref="A81:C81"/>
    <mergeCell ref="N81:P81"/>
    <mergeCell ref="A83:I83"/>
    <mergeCell ref="N83:U83"/>
    <mergeCell ref="C84:D84"/>
    <mergeCell ref="C85:D85"/>
    <mergeCell ref="N85:O85"/>
    <mergeCell ref="P85:Q85"/>
    <mergeCell ref="R85:U85"/>
    <mergeCell ref="C86:D86"/>
    <mergeCell ref="P86:Q86"/>
    <mergeCell ref="C87:D87"/>
    <mergeCell ref="P87:Q87"/>
    <mergeCell ref="C88:D88"/>
    <mergeCell ref="P88:Q88"/>
    <mergeCell ref="C89:D89"/>
    <mergeCell ref="P89:T89"/>
    <mergeCell ref="A90:I90"/>
    <mergeCell ref="N90:U90"/>
    <mergeCell ref="F92:I92"/>
    <mergeCell ref="N92:P92"/>
    <mergeCell ref="Q92:T92"/>
    <mergeCell ref="A95:B95"/>
    <mergeCell ref="N95:O95"/>
    <mergeCell ref="P95:R95"/>
    <mergeCell ref="A96:B96"/>
    <mergeCell ref="N96:O96"/>
    <mergeCell ref="P96:R96"/>
    <mergeCell ref="A99:C99"/>
    <mergeCell ref="F99:I99"/>
    <mergeCell ref="N99:U99"/>
    <mergeCell ref="C100:E100"/>
    <mergeCell ref="F101:G101"/>
    <mergeCell ref="A102:B102"/>
    <mergeCell ref="F102:G102"/>
    <mergeCell ref="N102:O102"/>
    <mergeCell ref="P102:Q102"/>
    <mergeCell ref="R102:S102"/>
    <mergeCell ref="A103:B103"/>
    <mergeCell ref="F103:G103"/>
    <mergeCell ref="N103:O103"/>
    <mergeCell ref="P103:Q103"/>
    <mergeCell ref="R103:S103"/>
    <mergeCell ref="A104:B104"/>
    <mergeCell ref="F104:G104"/>
    <mergeCell ref="N104:O104"/>
    <mergeCell ref="P104:Q104"/>
    <mergeCell ref="R104:S104"/>
    <mergeCell ref="A105:B105"/>
    <mergeCell ref="F105:G105"/>
    <mergeCell ref="N105:O105"/>
    <mergeCell ref="P105:Q105"/>
    <mergeCell ref="R105:S105"/>
    <mergeCell ref="A106:B106"/>
    <mergeCell ref="N106:O106"/>
    <mergeCell ref="A108:C108"/>
    <mergeCell ref="F108:H108"/>
    <mergeCell ref="N108:P108"/>
    <mergeCell ref="Q108:T108"/>
    <mergeCell ref="A109:C109"/>
    <mergeCell ref="E109:H109"/>
    <mergeCell ref="N109:P109"/>
    <mergeCell ref="Q109:T109"/>
    <mergeCell ref="N110:P110"/>
    <mergeCell ref="Q110:T110"/>
    <mergeCell ref="A111:C111"/>
    <mergeCell ref="F111:H111"/>
    <mergeCell ref="N111:T111"/>
    <mergeCell ref="A113:H113"/>
    <mergeCell ref="N113:U113"/>
    <mergeCell ref="A114:G114"/>
    <mergeCell ref="N114:U114"/>
    <mergeCell ref="A115:G115"/>
    <mergeCell ref="A131:I131"/>
    <mergeCell ref="N131:U131"/>
    <mergeCell ref="A132:I132"/>
    <mergeCell ref="A133:I133"/>
    <mergeCell ref="A134:I134"/>
    <mergeCell ref="A135:I135"/>
    <mergeCell ref="A136:I136"/>
    <mergeCell ref="A137:I137"/>
    <mergeCell ref="A138:I138"/>
    <mergeCell ref="A145:I145"/>
    <mergeCell ref="A146:I146"/>
    <mergeCell ref="A147:I147"/>
    <mergeCell ref="A148:I148"/>
    <mergeCell ref="A139:I139"/>
    <mergeCell ref="A140:I140"/>
    <mergeCell ref="A141:I141"/>
    <mergeCell ref="A142:I142"/>
    <mergeCell ref="A143:I143"/>
    <mergeCell ref="A144:I144"/>
  </mergeCells>
  <pageMargins left="0.1" right="0.1" top="0.5" bottom="0.5" header="0" footer="0.1"/>
  <pageSetup scale="70" fitToHeight="3" orientation="portrait" r:id="rId1"/>
  <headerFooter alignWithMargins="0">
    <oddFooter>&amp;R&amp;P of &amp;N</oddFooter>
  </headerFooter>
  <rowBreaks count="1" manualBreakCount="1">
    <brk id="129" max="16383" man="1"/>
  </rowBreaks>
  <colBreaks count="1" manualBreakCount="1">
    <brk id="9"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dimension ref="A1:U208"/>
  <sheetViews>
    <sheetView showGridLines="0" zoomScale="90" zoomScaleNormal="90" workbookViewId="0">
      <pane ySplit="1" topLeftCell="A97" activePane="bottomLeft" state="frozen"/>
      <selection activeCell="A111" sqref="A111:C111"/>
      <selection pane="bottomLeft" activeCell="A111" sqref="A111:C111"/>
    </sheetView>
  </sheetViews>
  <sheetFormatPr defaultRowHeight="15.75" x14ac:dyDescent="0.25"/>
  <cols>
    <col min="1" max="1" width="10.28515625" style="91" customWidth="1"/>
    <col min="2" max="2" width="30.28515625" style="4" bestFit="1" customWidth="1"/>
    <col min="3" max="4" width="10.7109375" style="4" customWidth="1"/>
    <col min="5" max="5" width="12.7109375" style="4" customWidth="1"/>
    <col min="6" max="6" width="14" style="4" customWidth="1"/>
    <col min="7" max="7" width="7.42578125" style="4" customWidth="1"/>
    <col min="8" max="8" width="14.5703125" style="4" customWidth="1"/>
    <col min="9" max="9" width="23.7109375" style="4" bestFit="1" customWidth="1"/>
    <col min="10" max="10" width="11" style="4" bestFit="1" customWidth="1"/>
    <col min="11" max="12" width="10.28515625" style="4" bestFit="1" customWidth="1"/>
    <col min="13" max="13" width="9.140625" style="4"/>
    <col min="14" max="14" width="10.28515625" style="91" customWidth="1"/>
    <col min="15" max="15" width="34.28515625" style="4" customWidth="1"/>
    <col min="16" max="16" width="16.42578125" style="4" customWidth="1"/>
    <col min="17" max="17" width="6.7109375" style="4" customWidth="1"/>
    <col min="18" max="18" width="14.5703125" style="4" customWidth="1"/>
    <col min="19" max="19" width="8" style="4" customWidth="1"/>
    <col min="20" max="20" width="15.42578125" style="4" customWidth="1"/>
    <col min="21" max="21" width="21.42578125" style="4" customWidth="1"/>
    <col min="22" max="16384" width="9.140625" style="4"/>
  </cols>
  <sheetData>
    <row r="1" spans="1:21" ht="16.5" thickBot="1" x14ac:dyDescent="0.3">
      <c r="A1" s="107">
        <v>50</v>
      </c>
      <c r="B1" s="554" t="s">
        <v>17</v>
      </c>
      <c r="C1" s="555"/>
      <c r="D1" s="555"/>
      <c r="E1" s="556"/>
      <c r="F1" s="556"/>
      <c r="G1" s="556"/>
      <c r="H1" s="556"/>
      <c r="I1" s="556"/>
      <c r="J1" s="325"/>
      <c r="K1" s="325"/>
      <c r="L1" s="325"/>
      <c r="N1" s="107">
        <f>A1</f>
        <v>50</v>
      </c>
      <c r="O1" s="557" t="s">
        <v>17</v>
      </c>
      <c r="P1" s="558"/>
      <c r="Q1" s="559"/>
      <c r="R1" s="559"/>
      <c r="S1" s="559"/>
      <c r="T1" s="559"/>
      <c r="U1" s="559"/>
    </row>
    <row r="2" spans="1:21" ht="21" x14ac:dyDescent="0.35">
      <c r="A2" s="1" t="s">
        <v>217</v>
      </c>
      <c r="B2" s="2"/>
      <c r="C2" s="2"/>
      <c r="D2" s="2"/>
      <c r="E2" s="2"/>
      <c r="F2" s="2"/>
      <c r="G2" s="2"/>
      <c r="H2" s="2"/>
      <c r="I2" s="2"/>
      <c r="N2" s="560" t="s">
        <v>23</v>
      </c>
      <c r="O2" s="560"/>
      <c r="P2" s="560"/>
      <c r="Q2" s="560"/>
      <c r="R2" s="560"/>
      <c r="S2" s="560"/>
      <c r="T2" s="560"/>
      <c r="U2" s="560"/>
    </row>
    <row r="3" spans="1:21" x14ac:dyDescent="0.25">
      <c r="A3" s="106" t="str">
        <f>'0054'!A3</f>
        <v>Based on the 2015-16 FEFP 2nd Calculation</v>
      </c>
      <c r="N3" s="561" t="str">
        <f>A3</f>
        <v>Based on the 2015-16 FEFP 2nd Calculation</v>
      </c>
      <c r="O3" s="561"/>
      <c r="P3" s="561"/>
      <c r="Q3" s="561"/>
      <c r="R3" s="561"/>
      <c r="S3" s="561"/>
      <c r="T3" s="561"/>
      <c r="U3" s="561"/>
    </row>
    <row r="4" spans="1:21" x14ac:dyDescent="0.25">
      <c r="A4" s="562" t="s">
        <v>0</v>
      </c>
      <c r="B4" s="562"/>
      <c r="C4" s="563" t="s">
        <v>9</v>
      </c>
      <c r="D4" s="563"/>
      <c r="E4" s="563"/>
      <c r="F4" s="5"/>
      <c r="G4" s="5"/>
      <c r="H4" s="5"/>
      <c r="I4" s="5"/>
      <c r="N4" s="549" t="s">
        <v>0</v>
      </c>
      <c r="O4" s="549"/>
      <c r="P4" s="564" t="str">
        <f>C4</f>
        <v>Palm Beach</v>
      </c>
      <c r="Q4" s="564"/>
      <c r="R4" s="6"/>
      <c r="S4" s="6"/>
      <c r="T4" s="6"/>
      <c r="U4" s="6"/>
    </row>
    <row r="5" spans="1:21" ht="12" customHeight="1" thickBot="1" x14ac:dyDescent="0.3">
      <c r="A5" s="371"/>
      <c r="B5" s="371"/>
      <c r="C5" s="353"/>
      <c r="D5" s="353"/>
      <c r="E5" s="353"/>
      <c r="F5" s="354"/>
      <c r="G5" s="354"/>
      <c r="H5" s="354"/>
      <c r="I5" s="354"/>
      <c r="N5" s="111"/>
      <c r="O5" s="111"/>
      <c r="P5" s="7"/>
      <c r="Q5" s="7"/>
      <c r="R5" s="6"/>
      <c r="S5" s="6"/>
      <c r="T5" s="6"/>
      <c r="U5" s="6"/>
    </row>
    <row r="6" spans="1:21" ht="12" customHeight="1" x14ac:dyDescent="0.25">
      <c r="A6" s="368"/>
      <c r="B6" s="368"/>
      <c r="C6" s="365"/>
      <c r="D6" s="365"/>
      <c r="E6" s="365"/>
      <c r="F6" s="5"/>
      <c r="G6" s="5"/>
      <c r="H6" s="5"/>
      <c r="I6" s="5"/>
      <c r="N6" s="366"/>
      <c r="O6" s="366"/>
      <c r="P6" s="367"/>
      <c r="Q6" s="367"/>
      <c r="R6" s="6"/>
      <c r="S6" s="6"/>
      <c r="T6" s="6"/>
      <c r="U6" s="6"/>
    </row>
    <row r="7" spans="1:21" x14ac:dyDescent="0.25">
      <c r="A7" s="548" t="s">
        <v>102</v>
      </c>
      <c r="B7" s="548"/>
      <c r="C7" s="548"/>
      <c r="D7" s="548"/>
      <c r="E7" s="548"/>
      <c r="F7" s="548"/>
      <c r="G7" s="548"/>
      <c r="H7" s="548"/>
      <c r="I7" s="548"/>
      <c r="N7" s="549" t="s">
        <v>102</v>
      </c>
      <c r="O7" s="549"/>
      <c r="P7" s="549"/>
      <c r="Q7" s="549"/>
      <c r="R7" s="549"/>
      <c r="S7" s="549"/>
      <c r="T7" s="549"/>
      <c r="U7" s="549"/>
    </row>
    <row r="8" spans="1:21" x14ac:dyDescent="0.25">
      <c r="A8" s="112"/>
      <c r="B8" s="113" t="s">
        <v>161</v>
      </c>
      <c r="C8" s="321">
        <f>'0054'!C8</f>
        <v>4154.45</v>
      </c>
      <c r="D8" s="115"/>
      <c r="E8" s="116"/>
      <c r="F8" s="112"/>
      <c r="G8" s="113" t="s">
        <v>160</v>
      </c>
      <c r="H8" s="324">
        <f>'0054'!H8</f>
        <v>1.0319</v>
      </c>
      <c r="I8" s="99"/>
      <c r="N8" s="550" t="s">
        <v>10</v>
      </c>
      <c r="O8" s="550"/>
      <c r="P8" s="551">
        <v>4154.45</v>
      </c>
      <c r="Q8" s="551"/>
      <c r="R8" s="552" t="s">
        <v>11</v>
      </c>
      <c r="S8" s="552"/>
      <c r="T8" s="553">
        <f>H8</f>
        <v>1.0319</v>
      </c>
      <c r="U8" s="553"/>
    </row>
    <row r="9" spans="1:21" x14ac:dyDescent="0.25">
      <c r="A9" s="8"/>
      <c r="B9" s="8"/>
      <c r="C9" s="9"/>
      <c r="D9" s="9"/>
      <c r="E9" s="9"/>
      <c r="F9" s="10"/>
      <c r="G9" s="10"/>
      <c r="H9" s="11"/>
      <c r="I9" s="12" t="s">
        <v>78</v>
      </c>
      <c r="N9" s="13"/>
      <c r="O9" s="13"/>
      <c r="P9" s="14"/>
      <c r="Q9" s="14"/>
      <c r="R9" s="15"/>
      <c r="S9" s="15"/>
      <c r="T9" s="16"/>
      <c r="U9" s="17" t="s">
        <v>78</v>
      </c>
    </row>
    <row r="10" spans="1:21" x14ac:dyDescent="0.25">
      <c r="A10" s="8"/>
      <c r="B10" s="8"/>
      <c r="C10" s="117" t="s">
        <v>162</v>
      </c>
      <c r="D10" s="117" t="s">
        <v>163</v>
      </c>
      <c r="E10" s="118" t="s">
        <v>8</v>
      </c>
      <c r="F10" s="543" t="s">
        <v>1</v>
      </c>
      <c r="G10" s="543"/>
      <c r="H10" s="11" t="s">
        <v>77</v>
      </c>
      <c r="I10" s="12" t="s">
        <v>37</v>
      </c>
      <c r="N10" s="13"/>
      <c r="O10" s="13"/>
      <c r="P10" s="14"/>
      <c r="Q10" s="14"/>
      <c r="R10" s="544" t="s">
        <v>1</v>
      </c>
      <c r="S10" s="544"/>
      <c r="T10" s="16" t="s">
        <v>77</v>
      </c>
      <c r="U10" s="17" t="s">
        <v>37</v>
      </c>
    </row>
    <row r="11" spans="1:21" x14ac:dyDescent="0.25">
      <c r="A11" s="524" t="s">
        <v>1</v>
      </c>
      <c r="B11" s="524"/>
      <c r="C11" s="119" t="s">
        <v>2</v>
      </c>
      <c r="D11" s="119" t="s">
        <v>2</v>
      </c>
      <c r="E11" s="119" t="s">
        <v>2</v>
      </c>
      <c r="F11" s="545" t="s">
        <v>80</v>
      </c>
      <c r="G11" s="545"/>
      <c r="H11" s="18" t="s">
        <v>76</v>
      </c>
      <c r="I11" s="19" t="s">
        <v>79</v>
      </c>
      <c r="N11" s="525" t="s">
        <v>1</v>
      </c>
      <c r="O11" s="525"/>
      <c r="P11" s="546" t="s">
        <v>24</v>
      </c>
      <c r="Q11" s="546"/>
      <c r="R11" s="547" t="s">
        <v>80</v>
      </c>
      <c r="S11" s="547"/>
      <c r="T11" s="20" t="s">
        <v>76</v>
      </c>
      <c r="U11" s="21" t="s">
        <v>79</v>
      </c>
    </row>
    <row r="12" spans="1:21" x14ac:dyDescent="0.25">
      <c r="A12" s="536" t="s">
        <v>50</v>
      </c>
      <c r="B12" s="536"/>
      <c r="C12" s="120"/>
      <c r="D12" s="120"/>
      <c r="E12" s="121" t="s">
        <v>51</v>
      </c>
      <c r="F12" s="537" t="s">
        <v>52</v>
      </c>
      <c r="G12" s="537"/>
      <c r="H12" s="22" t="s">
        <v>53</v>
      </c>
      <c r="I12" s="23" t="s">
        <v>54</v>
      </c>
      <c r="N12" s="538" t="s">
        <v>50</v>
      </c>
      <c r="O12" s="538"/>
      <c r="P12" s="539" t="s">
        <v>51</v>
      </c>
      <c r="Q12" s="539"/>
      <c r="R12" s="540" t="s">
        <v>52</v>
      </c>
      <c r="S12" s="540"/>
      <c r="T12" s="24" t="s">
        <v>53</v>
      </c>
      <c r="U12" s="25" t="s">
        <v>54</v>
      </c>
    </row>
    <row r="13" spans="1:21" x14ac:dyDescent="0.25">
      <c r="A13" s="527" t="s">
        <v>29</v>
      </c>
      <c r="B13" s="527"/>
      <c r="C13" s="204">
        <v>0</v>
      </c>
      <c r="D13" s="204">
        <v>0</v>
      </c>
      <c r="E13" s="276">
        <f>IF(D$29=0,C13*2,C13+D13)</f>
        <v>0</v>
      </c>
      <c r="F13" s="541">
        <f>'0054'!F13:G13</f>
        <v>1.115</v>
      </c>
      <c r="G13" s="541"/>
      <c r="H13" s="208">
        <f>ROUND(E13*F13,4)</f>
        <v>0</v>
      </c>
      <c r="I13" s="150">
        <f t="shared" ref="I13:I28" si="0">ROUND(ROUND(H13*$C$8,4)*($H$8),2)</f>
        <v>0</v>
      </c>
      <c r="N13" s="528" t="s">
        <v>29</v>
      </c>
      <c r="O13" s="528"/>
      <c r="P13" s="530">
        <f t="shared" ref="P13:P28" si="1">IF($H$115=1,E13,0)</f>
        <v>0</v>
      </c>
      <c r="Q13" s="530"/>
      <c r="R13" s="542">
        <v>1</v>
      </c>
      <c r="S13" s="542"/>
      <c r="T13" s="124">
        <f>ROUND(P13*R13,4)</f>
        <v>0</v>
      </c>
      <c r="U13" s="125">
        <f t="shared" ref="U13:U28" si="2">ROUND(ROUND(T13*$C$8,4)*($H$8),0)</f>
        <v>0</v>
      </c>
    </row>
    <row r="14" spans="1:21" x14ac:dyDescent="0.25">
      <c r="A14" s="458" t="s">
        <v>30</v>
      </c>
      <c r="B14" s="458"/>
      <c r="C14" s="206">
        <v>0</v>
      </c>
      <c r="D14" s="206">
        <v>0</v>
      </c>
      <c r="E14" s="159">
        <f t="shared" ref="E14:E28" si="3">IF(D$29=0,C14*2,C14+D14)</f>
        <v>0</v>
      </c>
      <c r="F14" s="448">
        <f>'0054'!F14:G14</f>
        <v>1.115</v>
      </c>
      <c r="G14" s="448"/>
      <c r="H14" s="105">
        <f t="shared" ref="H14:H28" si="4">ROUND(E14*F14,4)</f>
        <v>0</v>
      </c>
      <c r="I14" s="130">
        <f t="shared" si="0"/>
        <v>0</v>
      </c>
      <c r="J14" s="85" t="str">
        <f>IF(ROUND(E14,2)=ROUND(SUM(E50:E52),2)," ","CHECK PK-3 LINES BELOW")</f>
        <v xml:space="preserve"> </v>
      </c>
      <c r="N14" s="461" t="s">
        <v>30</v>
      </c>
      <c r="O14" s="461"/>
      <c r="P14" s="530">
        <f t="shared" si="1"/>
        <v>0</v>
      </c>
      <c r="Q14" s="530"/>
      <c r="R14" s="535">
        <v>1</v>
      </c>
      <c r="S14" s="535"/>
      <c r="T14" s="124">
        <f t="shared" ref="T14:T28" si="5">ROUND(P14*R14,4)</f>
        <v>0</v>
      </c>
      <c r="U14" s="125">
        <f t="shared" si="2"/>
        <v>0</v>
      </c>
    </row>
    <row r="15" spans="1:21" x14ac:dyDescent="0.25">
      <c r="A15" s="458" t="s">
        <v>31</v>
      </c>
      <c r="B15" s="458"/>
      <c r="C15" s="206">
        <v>0</v>
      </c>
      <c r="D15" s="206">
        <v>0</v>
      </c>
      <c r="E15" s="159">
        <f t="shared" si="3"/>
        <v>0</v>
      </c>
      <c r="F15" s="448">
        <f>'0054'!F15:G15</f>
        <v>1</v>
      </c>
      <c r="G15" s="448"/>
      <c r="H15" s="105">
        <f t="shared" si="4"/>
        <v>0</v>
      </c>
      <c r="I15" s="130">
        <f t="shared" si="0"/>
        <v>0</v>
      </c>
      <c r="N15" s="461" t="s">
        <v>31</v>
      </c>
      <c r="O15" s="461"/>
      <c r="P15" s="530">
        <f t="shared" si="1"/>
        <v>0</v>
      </c>
      <c r="Q15" s="530"/>
      <c r="R15" s="535">
        <v>1</v>
      </c>
      <c r="S15" s="535"/>
      <c r="T15" s="124">
        <f t="shared" si="5"/>
        <v>0</v>
      </c>
      <c r="U15" s="125">
        <f t="shared" si="2"/>
        <v>0</v>
      </c>
    </row>
    <row r="16" spans="1:21" x14ac:dyDescent="0.25">
      <c r="A16" s="458" t="s">
        <v>32</v>
      </c>
      <c r="B16" s="458"/>
      <c r="C16" s="206">
        <v>0</v>
      </c>
      <c r="D16" s="206">
        <v>0</v>
      </c>
      <c r="E16" s="159">
        <f t="shared" si="3"/>
        <v>0</v>
      </c>
      <c r="F16" s="448">
        <f>'0054'!F16:G16</f>
        <v>1</v>
      </c>
      <c r="G16" s="448"/>
      <c r="H16" s="105">
        <f t="shared" si="4"/>
        <v>0</v>
      </c>
      <c r="I16" s="130">
        <f t="shared" si="0"/>
        <v>0</v>
      </c>
      <c r="J16" s="85" t="str">
        <f>IF(ROUND(E16,2)=ROUND(SUM(E53:E55),2)," ","CHECK 4-8 LINES BELOW")</f>
        <v xml:space="preserve"> </v>
      </c>
      <c r="N16" s="461" t="s">
        <v>32</v>
      </c>
      <c r="O16" s="461"/>
      <c r="P16" s="530">
        <f t="shared" si="1"/>
        <v>0</v>
      </c>
      <c r="Q16" s="530"/>
      <c r="R16" s="535">
        <v>1</v>
      </c>
      <c r="S16" s="535"/>
      <c r="T16" s="124">
        <f t="shared" si="5"/>
        <v>0</v>
      </c>
      <c r="U16" s="125">
        <f t="shared" si="2"/>
        <v>0</v>
      </c>
    </row>
    <row r="17" spans="1:21" x14ac:dyDescent="0.25">
      <c r="A17" s="458" t="s">
        <v>33</v>
      </c>
      <c r="B17" s="458"/>
      <c r="C17" s="206">
        <v>430.25</v>
      </c>
      <c r="D17" s="206">
        <v>419.94</v>
      </c>
      <c r="E17" s="159">
        <f t="shared" si="3"/>
        <v>850.19</v>
      </c>
      <c r="F17" s="448">
        <f>'0054'!F17:G17</f>
        <v>1.0049999999999999</v>
      </c>
      <c r="G17" s="448"/>
      <c r="H17" s="105">
        <f t="shared" si="4"/>
        <v>854.44100000000003</v>
      </c>
      <c r="I17" s="130">
        <f t="shared" si="0"/>
        <v>3662968.88</v>
      </c>
      <c r="N17" s="461" t="s">
        <v>33</v>
      </c>
      <c r="O17" s="461"/>
      <c r="P17" s="530">
        <f t="shared" si="1"/>
        <v>0</v>
      </c>
      <c r="Q17" s="530"/>
      <c r="R17" s="535">
        <v>1</v>
      </c>
      <c r="S17" s="535"/>
      <c r="T17" s="124">
        <f t="shared" si="5"/>
        <v>0</v>
      </c>
      <c r="U17" s="125">
        <f t="shared" si="2"/>
        <v>0</v>
      </c>
    </row>
    <row r="18" spans="1:21" x14ac:dyDescent="0.25">
      <c r="A18" s="458" t="s">
        <v>34</v>
      </c>
      <c r="B18" s="458"/>
      <c r="C18" s="206">
        <v>42.63</v>
      </c>
      <c r="D18" s="206">
        <v>42.57</v>
      </c>
      <c r="E18" s="159">
        <f t="shared" si="3"/>
        <v>85.2</v>
      </c>
      <c r="F18" s="448">
        <f>'0054'!F18:G18</f>
        <v>1.0049999999999999</v>
      </c>
      <c r="G18" s="448"/>
      <c r="H18" s="105">
        <f t="shared" si="4"/>
        <v>85.626000000000005</v>
      </c>
      <c r="I18" s="130">
        <f t="shared" si="0"/>
        <v>367076.69</v>
      </c>
      <c r="J18" s="85" t="str">
        <f>IF(ROUND(E18,2)=ROUND(SUM(E56:E58),2)," ","CHECK 4-8 LINES BELOW")</f>
        <v xml:space="preserve"> </v>
      </c>
      <c r="N18" s="461" t="s">
        <v>34</v>
      </c>
      <c r="O18" s="461"/>
      <c r="P18" s="530">
        <f t="shared" si="1"/>
        <v>0</v>
      </c>
      <c r="Q18" s="530"/>
      <c r="R18" s="535">
        <v>1</v>
      </c>
      <c r="S18" s="535"/>
      <c r="T18" s="124">
        <f t="shared" si="5"/>
        <v>0</v>
      </c>
      <c r="U18" s="127">
        <f t="shared" si="2"/>
        <v>0</v>
      </c>
    </row>
    <row r="19" spans="1:21" x14ac:dyDescent="0.25">
      <c r="A19" s="458" t="s">
        <v>146</v>
      </c>
      <c r="B19" s="458"/>
      <c r="C19" s="206">
        <v>0</v>
      </c>
      <c r="D19" s="206">
        <v>0</v>
      </c>
      <c r="E19" s="159">
        <f t="shared" si="3"/>
        <v>0</v>
      </c>
      <c r="F19" s="448">
        <f>'0054'!F19:G19</f>
        <v>3.613</v>
      </c>
      <c r="G19" s="448"/>
      <c r="H19" s="105">
        <f t="shared" si="4"/>
        <v>0</v>
      </c>
      <c r="I19" s="130">
        <f t="shared" si="0"/>
        <v>0</v>
      </c>
      <c r="N19" s="461" t="s">
        <v>146</v>
      </c>
      <c r="O19" s="461"/>
      <c r="P19" s="530">
        <f t="shared" si="1"/>
        <v>0</v>
      </c>
      <c r="Q19" s="530"/>
      <c r="R19" s="535">
        <v>1</v>
      </c>
      <c r="S19" s="535"/>
      <c r="T19" s="124">
        <f t="shared" si="5"/>
        <v>0</v>
      </c>
      <c r="U19" s="125">
        <f t="shared" si="2"/>
        <v>0</v>
      </c>
    </row>
    <row r="20" spans="1:21" x14ac:dyDescent="0.25">
      <c r="A20" s="458" t="s">
        <v>147</v>
      </c>
      <c r="B20" s="458"/>
      <c r="C20" s="206">
        <v>0</v>
      </c>
      <c r="D20" s="206">
        <v>0</v>
      </c>
      <c r="E20" s="159">
        <f t="shared" si="3"/>
        <v>0</v>
      </c>
      <c r="F20" s="448">
        <f>'0054'!F20:G20</f>
        <v>3.613</v>
      </c>
      <c r="G20" s="448"/>
      <c r="H20" s="105">
        <f t="shared" si="4"/>
        <v>0</v>
      </c>
      <c r="I20" s="130">
        <f t="shared" si="0"/>
        <v>0</v>
      </c>
      <c r="N20" s="461" t="s">
        <v>147</v>
      </c>
      <c r="O20" s="461"/>
      <c r="P20" s="530">
        <f t="shared" si="1"/>
        <v>0</v>
      </c>
      <c r="Q20" s="530"/>
      <c r="R20" s="535">
        <v>1</v>
      </c>
      <c r="S20" s="535"/>
      <c r="T20" s="124">
        <f t="shared" si="5"/>
        <v>0</v>
      </c>
      <c r="U20" s="125">
        <f t="shared" si="2"/>
        <v>0</v>
      </c>
    </row>
    <row r="21" spans="1:21" x14ac:dyDescent="0.25">
      <c r="A21" s="458" t="s">
        <v>148</v>
      </c>
      <c r="B21" s="458"/>
      <c r="C21" s="206">
        <v>0</v>
      </c>
      <c r="D21" s="206">
        <v>0</v>
      </c>
      <c r="E21" s="159">
        <f t="shared" si="3"/>
        <v>0</v>
      </c>
      <c r="F21" s="448">
        <f>'0054'!F21:G21</f>
        <v>3.613</v>
      </c>
      <c r="G21" s="448"/>
      <c r="H21" s="105">
        <f t="shared" si="4"/>
        <v>0</v>
      </c>
      <c r="I21" s="130">
        <f t="shared" si="0"/>
        <v>0</v>
      </c>
      <c r="N21" s="461" t="s">
        <v>148</v>
      </c>
      <c r="O21" s="461"/>
      <c r="P21" s="530">
        <f t="shared" si="1"/>
        <v>0</v>
      </c>
      <c r="Q21" s="530"/>
      <c r="R21" s="535">
        <v>1</v>
      </c>
      <c r="S21" s="535"/>
      <c r="T21" s="124">
        <f t="shared" si="5"/>
        <v>0</v>
      </c>
      <c r="U21" s="125">
        <f t="shared" si="2"/>
        <v>0</v>
      </c>
    </row>
    <row r="22" spans="1:21" x14ac:dyDescent="0.25">
      <c r="A22" s="458" t="s">
        <v>149</v>
      </c>
      <c r="B22" s="458"/>
      <c r="C22" s="206">
        <v>0</v>
      </c>
      <c r="D22" s="206">
        <v>0</v>
      </c>
      <c r="E22" s="159">
        <f t="shared" si="3"/>
        <v>0</v>
      </c>
      <c r="F22" s="448">
        <f>'0054'!F22:G22</f>
        <v>5.258</v>
      </c>
      <c r="G22" s="448"/>
      <c r="H22" s="105">
        <f t="shared" si="4"/>
        <v>0</v>
      </c>
      <c r="I22" s="130">
        <f t="shared" si="0"/>
        <v>0</v>
      </c>
      <c r="N22" s="461" t="s">
        <v>149</v>
      </c>
      <c r="O22" s="461"/>
      <c r="P22" s="530">
        <f t="shared" si="1"/>
        <v>0</v>
      </c>
      <c r="Q22" s="530"/>
      <c r="R22" s="535">
        <v>1</v>
      </c>
      <c r="S22" s="535"/>
      <c r="T22" s="124">
        <f t="shared" si="5"/>
        <v>0</v>
      </c>
      <c r="U22" s="125">
        <f t="shared" si="2"/>
        <v>0</v>
      </c>
    </row>
    <row r="23" spans="1:21" x14ac:dyDescent="0.25">
      <c r="A23" s="458" t="s">
        <v>150</v>
      </c>
      <c r="B23" s="458"/>
      <c r="C23" s="206">
        <v>0</v>
      </c>
      <c r="D23" s="206">
        <v>0</v>
      </c>
      <c r="E23" s="159">
        <f t="shared" si="3"/>
        <v>0</v>
      </c>
      <c r="F23" s="448">
        <f>'0054'!F23:G23</f>
        <v>5.258</v>
      </c>
      <c r="G23" s="448"/>
      <c r="H23" s="105">
        <f t="shared" si="4"/>
        <v>0</v>
      </c>
      <c r="I23" s="130">
        <f t="shared" si="0"/>
        <v>0</v>
      </c>
      <c r="N23" s="461" t="s">
        <v>150</v>
      </c>
      <c r="O23" s="461"/>
      <c r="P23" s="530">
        <f t="shared" si="1"/>
        <v>0</v>
      </c>
      <c r="Q23" s="530"/>
      <c r="R23" s="535">
        <v>1</v>
      </c>
      <c r="S23" s="535"/>
      <c r="T23" s="124">
        <f t="shared" si="5"/>
        <v>0</v>
      </c>
      <c r="U23" s="125">
        <f t="shared" si="2"/>
        <v>0</v>
      </c>
    </row>
    <row r="24" spans="1:21" x14ac:dyDescent="0.25">
      <c r="A24" s="458" t="s">
        <v>151</v>
      </c>
      <c r="B24" s="458"/>
      <c r="C24" s="206">
        <v>0</v>
      </c>
      <c r="D24" s="206">
        <v>0</v>
      </c>
      <c r="E24" s="159">
        <f t="shared" si="3"/>
        <v>0</v>
      </c>
      <c r="F24" s="448">
        <f>'0054'!F24:G24</f>
        <v>5.258</v>
      </c>
      <c r="G24" s="448"/>
      <c r="H24" s="105">
        <f t="shared" si="4"/>
        <v>0</v>
      </c>
      <c r="I24" s="130">
        <f t="shared" si="0"/>
        <v>0</v>
      </c>
      <c r="N24" s="461" t="s">
        <v>151</v>
      </c>
      <c r="O24" s="461"/>
      <c r="P24" s="530">
        <f t="shared" si="1"/>
        <v>0</v>
      </c>
      <c r="Q24" s="530"/>
      <c r="R24" s="535">
        <v>1</v>
      </c>
      <c r="S24" s="535"/>
      <c r="T24" s="124">
        <f t="shared" si="5"/>
        <v>0</v>
      </c>
      <c r="U24" s="125">
        <f t="shared" si="2"/>
        <v>0</v>
      </c>
    </row>
    <row r="25" spans="1:21" x14ac:dyDescent="0.25">
      <c r="A25" s="458" t="s">
        <v>152</v>
      </c>
      <c r="B25" s="458"/>
      <c r="C25" s="206">
        <v>0</v>
      </c>
      <c r="D25" s="206">
        <v>0</v>
      </c>
      <c r="E25" s="159">
        <f t="shared" si="3"/>
        <v>0</v>
      </c>
      <c r="F25" s="448">
        <f>'0054'!F25:G25</f>
        <v>1.18</v>
      </c>
      <c r="G25" s="448"/>
      <c r="H25" s="105">
        <f t="shared" si="4"/>
        <v>0</v>
      </c>
      <c r="I25" s="130">
        <f t="shared" si="0"/>
        <v>0</v>
      </c>
      <c r="N25" s="461" t="s">
        <v>152</v>
      </c>
      <c r="O25" s="461"/>
      <c r="P25" s="530">
        <f t="shared" si="1"/>
        <v>0</v>
      </c>
      <c r="Q25" s="530"/>
      <c r="R25" s="535">
        <v>1</v>
      </c>
      <c r="S25" s="535"/>
      <c r="T25" s="124">
        <f t="shared" si="5"/>
        <v>0</v>
      </c>
      <c r="U25" s="125">
        <f t="shared" si="2"/>
        <v>0</v>
      </c>
    </row>
    <row r="26" spans="1:21" x14ac:dyDescent="0.25">
      <c r="A26" s="458" t="s">
        <v>153</v>
      </c>
      <c r="B26" s="458"/>
      <c r="C26" s="206">
        <v>0</v>
      </c>
      <c r="D26" s="206">
        <v>0</v>
      </c>
      <c r="E26" s="159">
        <f t="shared" si="3"/>
        <v>0</v>
      </c>
      <c r="F26" s="448">
        <f>'0054'!F26:G26</f>
        <v>1.18</v>
      </c>
      <c r="G26" s="448"/>
      <c r="H26" s="105">
        <f t="shared" si="4"/>
        <v>0</v>
      </c>
      <c r="I26" s="130">
        <f t="shared" si="0"/>
        <v>0</v>
      </c>
      <c r="N26" s="461" t="s">
        <v>153</v>
      </c>
      <c r="O26" s="461"/>
      <c r="P26" s="530">
        <f t="shared" si="1"/>
        <v>0</v>
      </c>
      <c r="Q26" s="530"/>
      <c r="R26" s="535">
        <v>1</v>
      </c>
      <c r="S26" s="535"/>
      <c r="T26" s="124">
        <f t="shared" si="5"/>
        <v>0</v>
      </c>
      <c r="U26" s="125">
        <f t="shared" si="2"/>
        <v>0</v>
      </c>
    </row>
    <row r="27" spans="1:21" x14ac:dyDescent="0.25">
      <c r="A27" s="458" t="s">
        <v>154</v>
      </c>
      <c r="B27" s="458"/>
      <c r="C27" s="206">
        <v>0.64</v>
      </c>
      <c r="D27" s="206">
        <v>0.64</v>
      </c>
      <c r="E27" s="159">
        <f t="shared" si="3"/>
        <v>1.28</v>
      </c>
      <c r="F27" s="448">
        <f>'0054'!F27:G27</f>
        <v>1.18</v>
      </c>
      <c r="G27" s="448"/>
      <c r="H27" s="105">
        <f t="shared" si="4"/>
        <v>1.5104</v>
      </c>
      <c r="I27" s="130">
        <f t="shared" si="0"/>
        <v>6475.05</v>
      </c>
      <c r="N27" s="461" t="s">
        <v>154</v>
      </c>
      <c r="O27" s="461"/>
      <c r="P27" s="530">
        <f t="shared" si="1"/>
        <v>0</v>
      </c>
      <c r="Q27" s="530"/>
      <c r="R27" s="535">
        <v>1</v>
      </c>
      <c r="S27" s="535"/>
      <c r="T27" s="124">
        <f t="shared" si="5"/>
        <v>0</v>
      </c>
      <c r="U27" s="125">
        <f t="shared" si="2"/>
        <v>0</v>
      </c>
    </row>
    <row r="28" spans="1:21" x14ac:dyDescent="0.25">
      <c r="A28" s="575" t="s">
        <v>155</v>
      </c>
      <c r="B28" s="575"/>
      <c r="C28" s="147">
        <v>48.37</v>
      </c>
      <c r="D28" s="147">
        <v>46.59</v>
      </c>
      <c r="E28" s="220">
        <f t="shared" si="3"/>
        <v>94.960000000000008</v>
      </c>
      <c r="F28" s="529">
        <f>'0054'!F28:G28</f>
        <v>1.0049999999999999</v>
      </c>
      <c r="G28" s="529"/>
      <c r="H28" s="122">
        <f t="shared" si="4"/>
        <v>95.434799999999996</v>
      </c>
      <c r="I28" s="123">
        <f t="shared" si="0"/>
        <v>409126.79</v>
      </c>
      <c r="N28" s="469" t="s">
        <v>155</v>
      </c>
      <c r="O28" s="469"/>
      <c r="P28" s="530">
        <f t="shared" si="1"/>
        <v>0</v>
      </c>
      <c r="Q28" s="530"/>
      <c r="R28" s="531">
        <v>1</v>
      </c>
      <c r="S28" s="531"/>
      <c r="T28" s="124">
        <f t="shared" si="5"/>
        <v>0</v>
      </c>
      <c r="U28" s="125">
        <f t="shared" si="2"/>
        <v>0</v>
      </c>
    </row>
    <row r="29" spans="1:21" x14ac:dyDescent="0.25">
      <c r="A29" s="573" t="s">
        <v>5</v>
      </c>
      <c r="B29" s="573"/>
      <c r="C29" s="123">
        <f>SUM(C13:C28)</f>
        <v>521.89</v>
      </c>
      <c r="D29" s="123">
        <f>SUM(D13:D28)</f>
        <v>509.74</v>
      </c>
      <c r="E29" s="123">
        <f>SUM(E13:E28)</f>
        <v>1031.6300000000001</v>
      </c>
      <c r="F29" s="574"/>
      <c r="G29" s="574"/>
      <c r="H29" s="128">
        <f>SUM(H13:H28)</f>
        <v>1037.0122000000001</v>
      </c>
      <c r="I29" s="123">
        <f>SUM(I13:I28)</f>
        <v>4445647.4099999992</v>
      </c>
      <c r="N29" s="533" t="s">
        <v>5</v>
      </c>
      <c r="O29" s="533"/>
      <c r="P29" s="534">
        <f>SUM(P13:P28)</f>
        <v>0</v>
      </c>
      <c r="Q29" s="534"/>
      <c r="R29" s="521"/>
      <c r="S29" s="521"/>
      <c r="T29" s="129">
        <f>SUM(T13:T28)</f>
        <v>0</v>
      </c>
      <c r="U29" s="125">
        <f>SUM(U13:U28)</f>
        <v>0</v>
      </c>
    </row>
    <row r="30" spans="1:21" x14ac:dyDescent="0.25">
      <c r="A30" s="28"/>
      <c r="B30" s="28"/>
      <c r="C30" s="130"/>
      <c r="D30" s="130"/>
      <c r="E30" s="130"/>
      <c r="F30" s="29"/>
      <c r="G30" s="29"/>
      <c r="H30" s="105"/>
      <c r="I30" s="130"/>
      <c r="N30" s="35"/>
      <c r="O30" s="35"/>
      <c r="P30" s="31"/>
      <c r="Q30" s="31"/>
      <c r="R30" s="32"/>
      <c r="S30" s="32"/>
      <c r="T30" s="131"/>
      <c r="U30" s="132"/>
    </row>
    <row r="31" spans="1:21" x14ac:dyDescent="0.25">
      <c r="A31" s="209" t="s">
        <v>126</v>
      </c>
      <c r="B31" s="28"/>
      <c r="C31" s="130"/>
      <c r="D31" s="130"/>
      <c r="E31" s="130"/>
      <c r="F31" s="29"/>
      <c r="G31" s="29"/>
      <c r="H31" s="105"/>
      <c r="I31" s="130"/>
      <c r="N31" s="35"/>
      <c r="O31" s="35"/>
      <c r="P31" s="31"/>
      <c r="Q31" s="31"/>
      <c r="R31" s="32"/>
      <c r="S31" s="32"/>
      <c r="T31" s="131"/>
      <c r="U31" s="132"/>
    </row>
    <row r="32" spans="1:21" hidden="1" x14ac:dyDescent="0.25">
      <c r="A32" s="209"/>
      <c r="B32" s="28"/>
      <c r="C32" s="130"/>
      <c r="D32" s="130"/>
      <c r="E32" s="130"/>
      <c r="F32" s="364"/>
      <c r="G32" s="364"/>
      <c r="H32" s="105"/>
      <c r="I32" s="130"/>
      <c r="N32" s="362"/>
      <c r="O32" s="362"/>
      <c r="P32" s="31"/>
      <c r="Q32" s="31"/>
      <c r="R32" s="363"/>
      <c r="S32" s="363"/>
      <c r="T32" s="131"/>
      <c r="U32" s="132"/>
    </row>
    <row r="33" spans="1:21" hidden="1" x14ac:dyDescent="0.25">
      <c r="A33" s="209"/>
      <c r="B33" s="28"/>
      <c r="C33" s="130"/>
      <c r="D33" s="130"/>
      <c r="E33" s="130"/>
      <c r="F33" s="578" t="s">
        <v>386</v>
      </c>
      <c r="G33" s="578"/>
      <c r="H33" s="578"/>
      <c r="I33" s="130"/>
      <c r="N33" s="362"/>
      <c r="O33" s="362"/>
      <c r="P33" s="31"/>
      <c r="Q33" s="31"/>
      <c r="R33" s="363"/>
      <c r="S33" s="363"/>
      <c r="T33" s="131"/>
      <c r="U33" s="132"/>
    </row>
    <row r="34" spans="1:21" hidden="1" x14ac:dyDescent="0.25">
      <c r="A34" s="4"/>
      <c r="B34" s="136"/>
      <c r="C34" s="136"/>
      <c r="D34" s="136"/>
      <c r="E34" s="136"/>
      <c r="F34" s="578"/>
      <c r="G34" s="578"/>
      <c r="H34" s="578"/>
      <c r="I34" s="26" t="s">
        <v>78</v>
      </c>
      <c r="N34" s="473" t="s">
        <v>35</v>
      </c>
      <c r="O34" s="473"/>
      <c r="P34" s="473"/>
      <c r="Q34" s="473"/>
      <c r="R34" s="473"/>
      <c r="S34" s="473"/>
      <c r="T34" s="473"/>
      <c r="U34" s="27" t="s">
        <v>78</v>
      </c>
    </row>
    <row r="35" spans="1:21" hidden="1" x14ac:dyDescent="0.25">
      <c r="A35" s="28"/>
      <c r="B35" s="28"/>
      <c r="C35" s="117" t="s">
        <v>162</v>
      </c>
      <c r="D35" s="117" t="s">
        <v>163</v>
      </c>
      <c r="E35" s="118" t="s">
        <v>8</v>
      </c>
      <c r="F35" s="578"/>
      <c r="G35" s="578"/>
      <c r="H35" s="578"/>
      <c r="I35" s="26" t="s">
        <v>37</v>
      </c>
      <c r="N35" s="35"/>
      <c r="O35" s="35"/>
      <c r="P35" s="31"/>
      <c r="Q35" s="31"/>
      <c r="R35" s="32"/>
      <c r="S35" s="32"/>
      <c r="T35" s="131"/>
      <c r="U35" s="27" t="s">
        <v>37</v>
      </c>
    </row>
    <row r="36" spans="1:21" hidden="1" x14ac:dyDescent="0.25">
      <c r="A36" s="524" t="s">
        <v>66</v>
      </c>
      <c r="B36" s="524"/>
      <c r="C36" s="119" t="s">
        <v>2</v>
      </c>
      <c r="D36" s="119" t="s">
        <v>2</v>
      </c>
      <c r="E36" s="119" t="s">
        <v>2</v>
      </c>
      <c r="F36" s="579"/>
      <c r="G36" s="579"/>
      <c r="H36" s="579"/>
      <c r="I36" s="33" t="s">
        <v>79</v>
      </c>
      <c r="N36" s="525" t="s">
        <v>66</v>
      </c>
      <c r="O36" s="525"/>
      <c r="P36" s="526" t="s">
        <v>24</v>
      </c>
      <c r="Q36" s="526"/>
      <c r="R36" s="526"/>
      <c r="S36" s="526"/>
      <c r="T36" s="526"/>
      <c r="U36" s="21" t="s">
        <v>79</v>
      </c>
    </row>
    <row r="37" spans="1:21" hidden="1" x14ac:dyDescent="0.25">
      <c r="A37" s="527" t="s">
        <v>59</v>
      </c>
      <c r="B37" s="527"/>
      <c r="C37" s="210">
        <v>0</v>
      </c>
      <c r="D37" s="210">
        <v>0</v>
      </c>
      <c r="E37" s="276">
        <f t="shared" ref="E37:E42" si="6">IF(D$43=0,C37*2,C37+D37)</f>
        <v>0</v>
      </c>
      <c r="F37" s="211"/>
      <c r="G37" s="211"/>
      <c r="H37" s="211"/>
      <c r="I37" s="150">
        <f t="shared" ref="I37:I42" si="7">ROUND(ROUND(E37*$C$8,4)*($H$8),2)</f>
        <v>0</v>
      </c>
      <c r="N37" s="528" t="s">
        <v>59</v>
      </c>
      <c r="O37" s="528"/>
      <c r="P37" s="470">
        <f t="shared" ref="P37:P42" si="8">IF($H$115=1,E37,0)</f>
        <v>0</v>
      </c>
      <c r="Q37" s="470"/>
      <c r="R37" s="470"/>
      <c r="S37" s="470"/>
      <c r="T37" s="470"/>
      <c r="U37" s="127">
        <f t="shared" ref="U37:U42" si="9">ROUND(ROUND(P37*$C$8,4)*($H$8),0)</f>
        <v>0</v>
      </c>
    </row>
    <row r="38" spans="1:21" hidden="1" x14ac:dyDescent="0.25">
      <c r="A38" s="519" t="s">
        <v>60</v>
      </c>
      <c r="B38" s="519"/>
      <c r="C38" s="213">
        <v>0</v>
      </c>
      <c r="D38" s="213">
        <v>0</v>
      </c>
      <c r="E38" s="159">
        <f t="shared" si="6"/>
        <v>0</v>
      </c>
      <c r="F38" s="214"/>
      <c r="G38" s="214"/>
      <c r="H38" s="214"/>
      <c r="I38" s="130">
        <f t="shared" si="7"/>
        <v>0</v>
      </c>
      <c r="N38" s="476" t="s">
        <v>60</v>
      </c>
      <c r="O38" s="476"/>
      <c r="P38" s="470">
        <f t="shared" si="8"/>
        <v>0</v>
      </c>
      <c r="Q38" s="470"/>
      <c r="R38" s="470"/>
      <c r="S38" s="470"/>
      <c r="T38" s="470"/>
      <c r="U38" s="127">
        <f t="shared" si="9"/>
        <v>0</v>
      </c>
    </row>
    <row r="39" spans="1:21" hidden="1" x14ac:dyDescent="0.25">
      <c r="A39" s="522" t="s">
        <v>61</v>
      </c>
      <c r="B39" s="522"/>
      <c r="C39" s="213">
        <v>0</v>
      </c>
      <c r="D39" s="213">
        <v>0</v>
      </c>
      <c r="E39" s="159">
        <f t="shared" si="6"/>
        <v>0</v>
      </c>
      <c r="F39" s="214"/>
      <c r="G39" s="214"/>
      <c r="H39" s="214"/>
      <c r="I39" s="130">
        <f t="shared" si="7"/>
        <v>0</v>
      </c>
      <c r="N39" s="523" t="s">
        <v>61</v>
      </c>
      <c r="O39" s="523"/>
      <c r="P39" s="470">
        <f t="shared" si="8"/>
        <v>0</v>
      </c>
      <c r="Q39" s="470"/>
      <c r="R39" s="470"/>
      <c r="S39" s="470"/>
      <c r="T39" s="470"/>
      <c r="U39" s="127">
        <f t="shared" si="9"/>
        <v>0</v>
      </c>
    </row>
    <row r="40" spans="1:21" hidden="1" x14ac:dyDescent="0.25">
      <c r="A40" s="519" t="s">
        <v>62</v>
      </c>
      <c r="B40" s="519"/>
      <c r="C40" s="213">
        <v>0</v>
      </c>
      <c r="D40" s="213">
        <v>0</v>
      </c>
      <c r="E40" s="159">
        <f t="shared" si="6"/>
        <v>0</v>
      </c>
      <c r="F40" s="214"/>
      <c r="G40" s="214"/>
      <c r="H40" s="214"/>
      <c r="I40" s="130">
        <f t="shared" si="7"/>
        <v>0</v>
      </c>
      <c r="N40" s="476" t="s">
        <v>62</v>
      </c>
      <c r="O40" s="476"/>
      <c r="P40" s="470">
        <f t="shared" si="8"/>
        <v>0</v>
      </c>
      <c r="Q40" s="470"/>
      <c r="R40" s="470"/>
      <c r="S40" s="470"/>
      <c r="T40" s="470"/>
      <c r="U40" s="127">
        <f t="shared" si="9"/>
        <v>0</v>
      </c>
    </row>
    <row r="41" spans="1:21" hidden="1" x14ac:dyDescent="0.25">
      <c r="A41" s="519" t="s">
        <v>63</v>
      </c>
      <c r="B41" s="519"/>
      <c r="C41" s="213">
        <v>0</v>
      </c>
      <c r="D41" s="213">
        <v>0</v>
      </c>
      <c r="E41" s="159">
        <f t="shared" si="6"/>
        <v>0</v>
      </c>
      <c r="F41" s="214"/>
      <c r="G41" s="214"/>
      <c r="H41" s="214"/>
      <c r="I41" s="130">
        <f t="shared" si="7"/>
        <v>0</v>
      </c>
      <c r="N41" s="476" t="s">
        <v>63</v>
      </c>
      <c r="O41" s="476"/>
      <c r="P41" s="470">
        <f t="shared" si="8"/>
        <v>0</v>
      </c>
      <c r="Q41" s="470"/>
      <c r="R41" s="470"/>
      <c r="S41" s="470"/>
      <c r="T41" s="470"/>
      <c r="U41" s="127">
        <f t="shared" si="9"/>
        <v>0</v>
      </c>
    </row>
    <row r="42" spans="1:21" hidden="1" x14ac:dyDescent="0.25">
      <c r="A42" s="519" t="s">
        <v>55</v>
      </c>
      <c r="B42" s="519"/>
      <c r="C42" s="212">
        <v>0</v>
      </c>
      <c r="D42" s="212">
        <v>0</v>
      </c>
      <c r="E42" s="220">
        <f t="shared" si="6"/>
        <v>0</v>
      </c>
      <c r="F42" s="214"/>
      <c r="G42" s="214"/>
      <c r="H42" s="214"/>
      <c r="I42" s="123">
        <f t="shared" si="7"/>
        <v>0</v>
      </c>
      <c r="N42" s="469" t="s">
        <v>55</v>
      </c>
      <c r="O42" s="469"/>
      <c r="P42" s="470">
        <f t="shared" si="8"/>
        <v>0</v>
      </c>
      <c r="Q42" s="470"/>
      <c r="R42" s="470"/>
      <c r="S42" s="470"/>
      <c r="T42" s="470"/>
      <c r="U42" s="127">
        <f t="shared" si="9"/>
        <v>0</v>
      </c>
    </row>
    <row r="43" spans="1:21" hidden="1" x14ac:dyDescent="0.25">
      <c r="A43" s="64"/>
      <c r="B43" s="137" t="s">
        <v>164</v>
      </c>
      <c r="C43" s="126">
        <f>SUM(C37:C42)</f>
        <v>0</v>
      </c>
      <c r="D43" s="126">
        <f>SUM(D37:D42)</f>
        <v>0</v>
      </c>
      <c r="E43" s="126">
        <f>SUM(E37:E42)</f>
        <v>0</v>
      </c>
      <c r="F43" s="34"/>
      <c r="G43" s="138"/>
      <c r="H43" s="139" t="s">
        <v>166</v>
      </c>
      <c r="I43" s="126">
        <f>SUM(I37:I42)</f>
        <v>0</v>
      </c>
      <c r="N43" s="520" t="s">
        <v>57</v>
      </c>
      <c r="O43" s="520"/>
      <c r="P43" s="520"/>
      <c r="Q43" s="520"/>
      <c r="R43" s="36">
        <f>SUM(P37:R42)</f>
        <v>0</v>
      </c>
      <c r="S43" s="521" t="s">
        <v>68</v>
      </c>
      <c r="T43" s="521"/>
      <c r="U43" s="132">
        <f>SUM(U37:U42)</f>
        <v>0</v>
      </c>
    </row>
    <row r="44" spans="1:21" ht="16.5" hidden="1" thickBot="1" x14ac:dyDescent="0.3">
      <c r="A44" s="64"/>
      <c r="B44" s="137"/>
      <c r="C44" s="130"/>
      <c r="D44" s="130"/>
      <c r="E44" s="150"/>
      <c r="F44" s="34"/>
      <c r="G44" s="138"/>
      <c r="H44" s="139"/>
      <c r="I44" s="130"/>
      <c r="N44" s="35"/>
      <c r="O44" s="35"/>
      <c r="P44" s="35"/>
      <c r="Q44" s="35"/>
      <c r="R44" s="36"/>
      <c r="S44" s="32"/>
      <c r="T44" s="32"/>
      <c r="U44" s="132"/>
    </row>
    <row r="45" spans="1:21" ht="16.5" hidden="1" thickBot="1" x14ac:dyDescent="0.3">
      <c r="A45" s="64"/>
      <c r="B45" s="137" t="s">
        <v>165</v>
      </c>
      <c r="C45" s="64"/>
      <c r="D45" s="64"/>
      <c r="E45" s="215">
        <f>H29+E43</f>
        <v>1037.0122000000001</v>
      </c>
      <c r="F45" s="37"/>
      <c r="G45" s="138"/>
      <c r="H45" s="139" t="s">
        <v>167</v>
      </c>
      <c r="I45" s="123">
        <f>SUM(I43,I29)</f>
        <v>4445647.4099999992</v>
      </c>
      <c r="N45" s="520" t="s">
        <v>58</v>
      </c>
      <c r="O45" s="520"/>
      <c r="P45" s="520"/>
      <c r="Q45" s="520"/>
      <c r="R45" s="38">
        <f>R43+T29</f>
        <v>0</v>
      </c>
      <c r="S45" s="521" t="s">
        <v>56</v>
      </c>
      <c r="T45" s="521"/>
      <c r="U45" s="140">
        <f>SUM(U43,U29)</f>
        <v>0</v>
      </c>
    </row>
    <row r="46" spans="1:21" x14ac:dyDescent="0.25">
      <c r="A46" s="28"/>
      <c r="B46" s="28"/>
      <c r="C46" s="28"/>
      <c r="D46" s="28"/>
      <c r="E46" s="28"/>
      <c r="F46" s="37"/>
      <c r="G46" s="141"/>
      <c r="H46" s="141"/>
      <c r="I46" s="130"/>
      <c r="N46" s="35"/>
      <c r="O46" s="35"/>
      <c r="P46" s="35"/>
      <c r="Q46" s="35"/>
      <c r="R46" s="38"/>
      <c r="S46" s="32"/>
      <c r="T46" s="32"/>
      <c r="U46" s="132"/>
    </row>
    <row r="47" spans="1:21" x14ac:dyDescent="0.25">
      <c r="A47" s="28"/>
      <c r="B47" s="28"/>
      <c r="C47" s="28"/>
      <c r="D47" s="28"/>
      <c r="E47" s="28"/>
      <c r="F47" s="37"/>
      <c r="G47" s="141"/>
      <c r="H47" s="141"/>
      <c r="I47" s="130"/>
      <c r="N47" s="35"/>
      <c r="O47" s="35"/>
      <c r="P47" s="35"/>
      <c r="Q47" s="35"/>
      <c r="R47" s="38"/>
      <c r="S47" s="32"/>
      <c r="T47" s="32"/>
      <c r="U47" s="132"/>
    </row>
    <row r="48" spans="1:21" x14ac:dyDescent="0.25">
      <c r="A48" s="28"/>
      <c r="B48" s="28"/>
      <c r="C48" s="117" t="s">
        <v>162</v>
      </c>
      <c r="D48" s="117" t="s">
        <v>163</v>
      </c>
      <c r="E48" s="118" t="s">
        <v>8</v>
      </c>
      <c r="F48" s="142" t="s">
        <v>168</v>
      </c>
      <c r="G48" s="143" t="s">
        <v>170</v>
      </c>
      <c r="H48" s="144" t="s">
        <v>171</v>
      </c>
      <c r="I48" s="130"/>
      <c r="N48" s="35"/>
      <c r="O48" s="35"/>
      <c r="P48" s="35"/>
      <c r="Q48" s="35"/>
      <c r="R48" s="38"/>
      <c r="S48" s="32"/>
      <c r="T48" s="32"/>
      <c r="U48" s="132"/>
    </row>
    <row r="49" spans="1:21" x14ac:dyDescent="0.25">
      <c r="A49" s="39" t="s">
        <v>103</v>
      </c>
      <c r="B49" s="39"/>
      <c r="C49" s="119" t="s">
        <v>2</v>
      </c>
      <c r="D49" s="119" t="s">
        <v>2</v>
      </c>
      <c r="E49" s="119" t="s">
        <v>2</v>
      </c>
      <c r="F49" s="121" t="s">
        <v>169</v>
      </c>
      <c r="G49" s="77" t="s">
        <v>169</v>
      </c>
      <c r="H49" s="145" t="s">
        <v>172</v>
      </c>
      <c r="I49" s="39"/>
      <c r="N49" s="469" t="s">
        <v>103</v>
      </c>
      <c r="O49" s="469"/>
      <c r="P49" s="514" t="s">
        <v>2</v>
      </c>
      <c r="Q49" s="514"/>
      <c r="R49" s="40" t="s">
        <v>25</v>
      </c>
      <c r="S49" s="78" t="s">
        <v>26</v>
      </c>
      <c r="T49" s="146" t="s">
        <v>27</v>
      </c>
      <c r="U49" s="40"/>
    </row>
    <row r="50" spans="1:21" x14ac:dyDescent="0.25">
      <c r="A50" s="515" t="s">
        <v>127</v>
      </c>
      <c r="B50" s="515"/>
      <c r="C50" s="206">
        <v>0</v>
      </c>
      <c r="D50" s="206">
        <v>0</v>
      </c>
      <c r="E50" s="159">
        <f>IF(D$59=0,C50*2,C50+D50)</f>
        <v>0</v>
      </c>
      <c r="F50" s="41" t="s">
        <v>21</v>
      </c>
      <c r="G50" s="54">
        <v>251</v>
      </c>
      <c r="H50" s="328">
        <f>'0054'!H50</f>
        <v>1047</v>
      </c>
      <c r="I50" s="130">
        <f>ROUND(E50*H50,2)</f>
        <v>0</v>
      </c>
      <c r="N50" s="517" t="s">
        <v>28</v>
      </c>
      <c r="O50" s="517"/>
      <c r="P50" s="518"/>
      <c r="Q50" s="518"/>
      <c r="R50" s="43" t="s">
        <v>21</v>
      </c>
      <c r="S50" s="44">
        <v>251</v>
      </c>
      <c r="T50" s="148">
        <f>H50</f>
        <v>1047</v>
      </c>
      <c r="U50" s="149">
        <f>ROUND(P50*T50,0)</f>
        <v>0</v>
      </c>
    </row>
    <row r="51" spans="1:21" x14ac:dyDescent="0.25">
      <c r="A51" s="516"/>
      <c r="B51" s="516"/>
      <c r="C51" s="206">
        <v>0</v>
      </c>
      <c r="D51" s="206">
        <v>0</v>
      </c>
      <c r="E51" s="159">
        <f t="shared" ref="E51:E58" si="10">IF(D$59=0,C51*2,C51+D51)</f>
        <v>0</v>
      </c>
      <c r="F51" s="54" t="s">
        <v>21</v>
      </c>
      <c r="G51" s="54">
        <v>252</v>
      </c>
      <c r="H51" s="328">
        <f>'0054'!H51</f>
        <v>3380</v>
      </c>
      <c r="I51" s="130">
        <f t="shared" ref="I51:I58" si="11">ROUND(E51*H51,2)</f>
        <v>0</v>
      </c>
      <c r="N51" s="517"/>
      <c r="O51" s="517"/>
      <c r="P51" s="511"/>
      <c r="Q51" s="511"/>
      <c r="R51" s="44" t="s">
        <v>21</v>
      </c>
      <c r="S51" s="44">
        <v>252</v>
      </c>
      <c r="T51" s="148">
        <f t="shared" ref="T51:T58" si="12">H51</f>
        <v>3380</v>
      </c>
      <c r="U51" s="149">
        <f t="shared" ref="U51:U58" si="13">ROUND(P51*T51,0)</f>
        <v>0</v>
      </c>
    </row>
    <row r="52" spans="1:21" x14ac:dyDescent="0.25">
      <c r="A52" s="516"/>
      <c r="B52" s="516"/>
      <c r="C52" s="206">
        <v>0</v>
      </c>
      <c r="D52" s="206">
        <v>0</v>
      </c>
      <c r="E52" s="159">
        <f t="shared" si="10"/>
        <v>0</v>
      </c>
      <c r="F52" s="54" t="s">
        <v>21</v>
      </c>
      <c r="G52" s="54">
        <v>253</v>
      </c>
      <c r="H52" s="328">
        <f>'0054'!H52</f>
        <v>6896</v>
      </c>
      <c r="I52" s="130">
        <f t="shared" si="11"/>
        <v>0</v>
      </c>
      <c r="N52" s="517"/>
      <c r="O52" s="517"/>
      <c r="P52" s="511"/>
      <c r="Q52" s="511"/>
      <c r="R52" s="44" t="s">
        <v>21</v>
      </c>
      <c r="S52" s="44">
        <v>253</v>
      </c>
      <c r="T52" s="148">
        <f t="shared" si="12"/>
        <v>6896</v>
      </c>
      <c r="U52" s="149">
        <f t="shared" si="13"/>
        <v>0</v>
      </c>
    </row>
    <row r="53" spans="1:21" x14ac:dyDescent="0.25">
      <c r="A53" s="516"/>
      <c r="B53" s="516"/>
      <c r="C53" s="206">
        <v>0</v>
      </c>
      <c r="D53" s="206">
        <v>0</v>
      </c>
      <c r="E53" s="159">
        <f t="shared" si="10"/>
        <v>0</v>
      </c>
      <c r="F53" s="153" t="s">
        <v>14</v>
      </c>
      <c r="G53" s="54">
        <v>251</v>
      </c>
      <c r="H53" s="328">
        <f>'0054'!H53</f>
        <v>1173</v>
      </c>
      <c r="I53" s="130">
        <f t="shared" si="11"/>
        <v>0</v>
      </c>
      <c r="N53" s="517"/>
      <c r="O53" s="517"/>
      <c r="P53" s="511"/>
      <c r="Q53" s="511"/>
      <c r="R53" s="46" t="s">
        <v>14</v>
      </c>
      <c r="S53" s="44">
        <v>251</v>
      </c>
      <c r="T53" s="148">
        <f t="shared" si="12"/>
        <v>1173</v>
      </c>
      <c r="U53" s="149">
        <f t="shared" si="13"/>
        <v>0</v>
      </c>
    </row>
    <row r="54" spans="1:21" x14ac:dyDescent="0.25">
      <c r="A54" s="516"/>
      <c r="B54" s="516"/>
      <c r="C54" s="206">
        <v>0</v>
      </c>
      <c r="D54" s="206">
        <v>0</v>
      </c>
      <c r="E54" s="159">
        <f t="shared" si="10"/>
        <v>0</v>
      </c>
      <c r="F54" s="153" t="s">
        <v>14</v>
      </c>
      <c r="G54" s="54">
        <v>252</v>
      </c>
      <c r="H54" s="328">
        <f>'0054'!H54</f>
        <v>3506</v>
      </c>
      <c r="I54" s="130">
        <f t="shared" si="11"/>
        <v>0</v>
      </c>
      <c r="N54" s="517"/>
      <c r="O54" s="517"/>
      <c r="P54" s="511"/>
      <c r="Q54" s="511"/>
      <c r="R54" s="46" t="s">
        <v>14</v>
      </c>
      <c r="S54" s="44">
        <v>252</v>
      </c>
      <c r="T54" s="148">
        <f t="shared" si="12"/>
        <v>3506</v>
      </c>
      <c r="U54" s="149">
        <f t="shared" si="13"/>
        <v>0</v>
      </c>
    </row>
    <row r="55" spans="1:21" x14ac:dyDescent="0.25">
      <c r="A55" s="516"/>
      <c r="B55" s="516"/>
      <c r="C55" s="206">
        <v>0</v>
      </c>
      <c r="D55" s="206">
        <v>0</v>
      </c>
      <c r="E55" s="159">
        <f t="shared" si="10"/>
        <v>0</v>
      </c>
      <c r="F55" s="153" t="s">
        <v>14</v>
      </c>
      <c r="G55" s="54">
        <v>253</v>
      </c>
      <c r="H55" s="328">
        <f>'0054'!H55</f>
        <v>7023</v>
      </c>
      <c r="I55" s="130">
        <f t="shared" si="11"/>
        <v>0</v>
      </c>
      <c r="N55" s="517"/>
      <c r="O55" s="517"/>
      <c r="P55" s="511"/>
      <c r="Q55" s="511"/>
      <c r="R55" s="46" t="s">
        <v>14</v>
      </c>
      <c r="S55" s="44">
        <v>253</v>
      </c>
      <c r="T55" s="148">
        <f t="shared" si="12"/>
        <v>7023</v>
      </c>
      <c r="U55" s="149">
        <f t="shared" si="13"/>
        <v>0</v>
      </c>
    </row>
    <row r="56" spans="1:21" x14ac:dyDescent="0.25">
      <c r="A56" s="516"/>
      <c r="B56" s="516"/>
      <c r="C56" s="206">
        <v>42.63</v>
      </c>
      <c r="D56" s="206">
        <v>42.13</v>
      </c>
      <c r="E56" s="159">
        <f t="shared" si="10"/>
        <v>84.76</v>
      </c>
      <c r="F56" s="153" t="s">
        <v>15</v>
      </c>
      <c r="G56" s="54">
        <v>251</v>
      </c>
      <c r="H56" s="328">
        <f>'0054'!H56</f>
        <v>835</v>
      </c>
      <c r="I56" s="130">
        <f t="shared" si="11"/>
        <v>70774.600000000006</v>
      </c>
      <c r="N56" s="517"/>
      <c r="O56" s="517"/>
      <c r="P56" s="511"/>
      <c r="Q56" s="511"/>
      <c r="R56" s="46" t="s">
        <v>15</v>
      </c>
      <c r="S56" s="44">
        <v>251</v>
      </c>
      <c r="T56" s="148">
        <f t="shared" si="12"/>
        <v>835</v>
      </c>
      <c r="U56" s="149">
        <f t="shared" si="13"/>
        <v>0</v>
      </c>
    </row>
    <row r="57" spans="1:21" x14ac:dyDescent="0.25">
      <c r="A57" s="516"/>
      <c r="B57" s="516"/>
      <c r="C57" s="206">
        <v>0</v>
      </c>
      <c r="D57" s="206">
        <v>0.44</v>
      </c>
      <c r="E57" s="159">
        <f t="shared" si="10"/>
        <v>0.44</v>
      </c>
      <c r="F57" s="153" t="s">
        <v>15</v>
      </c>
      <c r="G57" s="54">
        <v>252</v>
      </c>
      <c r="H57" s="328">
        <f>'0054'!H57</f>
        <v>3168</v>
      </c>
      <c r="I57" s="130">
        <f t="shared" si="11"/>
        <v>1393.92</v>
      </c>
      <c r="N57" s="517"/>
      <c r="O57" s="517"/>
      <c r="P57" s="511"/>
      <c r="Q57" s="511"/>
      <c r="R57" s="46" t="s">
        <v>15</v>
      </c>
      <c r="S57" s="44">
        <v>252</v>
      </c>
      <c r="T57" s="148">
        <f t="shared" si="12"/>
        <v>3168</v>
      </c>
      <c r="U57" s="149">
        <f t="shared" si="13"/>
        <v>0</v>
      </c>
    </row>
    <row r="58" spans="1:21" ht="16.5" thickBot="1" x14ac:dyDescent="0.3">
      <c r="A58" s="516"/>
      <c r="B58" s="516"/>
      <c r="C58" s="206">
        <v>0</v>
      </c>
      <c r="D58" s="206">
        <v>0</v>
      </c>
      <c r="E58" s="159">
        <f t="shared" si="10"/>
        <v>0</v>
      </c>
      <c r="F58" s="153" t="s">
        <v>15</v>
      </c>
      <c r="G58" s="54">
        <v>253</v>
      </c>
      <c r="H58" s="328">
        <f>'0054'!H58</f>
        <v>6685</v>
      </c>
      <c r="I58" s="130">
        <f t="shared" si="11"/>
        <v>0</v>
      </c>
      <c r="N58" s="517"/>
      <c r="O58" s="517"/>
      <c r="P58" s="512"/>
      <c r="Q58" s="512"/>
      <c r="R58" s="46" t="s">
        <v>15</v>
      </c>
      <c r="S58" s="44">
        <v>253</v>
      </c>
      <c r="T58" s="148">
        <f t="shared" si="12"/>
        <v>6685</v>
      </c>
      <c r="U58" s="151">
        <f t="shared" si="13"/>
        <v>0</v>
      </c>
    </row>
    <row r="59" spans="1:21" ht="16.5" thickBot="1" x14ac:dyDescent="0.3">
      <c r="A59" s="465" t="s">
        <v>16</v>
      </c>
      <c r="B59" s="465"/>
      <c r="C59" s="126">
        <f>SUM(C50:C58)</f>
        <v>42.63</v>
      </c>
      <c r="D59" s="126">
        <f>SUM(D50:D58)</f>
        <v>42.57</v>
      </c>
      <c r="E59" s="126">
        <f>SUM(E50:E58)</f>
        <v>85.2</v>
      </c>
      <c r="F59" s="465" t="s">
        <v>81</v>
      </c>
      <c r="G59" s="465"/>
      <c r="H59" s="465"/>
      <c r="I59" s="126">
        <f>SUM(I50:I58)</f>
        <v>72168.52</v>
      </c>
      <c r="N59" s="464" t="s">
        <v>16</v>
      </c>
      <c r="O59" s="464"/>
      <c r="P59" s="513">
        <f>SUM(P50:P58)</f>
        <v>0</v>
      </c>
      <c r="Q59" s="513"/>
      <c r="R59" s="464" t="s">
        <v>81</v>
      </c>
      <c r="S59" s="464"/>
      <c r="T59" s="464"/>
      <c r="U59" s="140">
        <f>SUM(U50:U58)</f>
        <v>0</v>
      </c>
    </row>
    <row r="60" spans="1:21" x14ac:dyDescent="0.25">
      <c r="A60" s="481"/>
      <c r="B60" s="481"/>
      <c r="C60" s="481"/>
      <c r="D60" s="481"/>
      <c r="E60" s="481"/>
      <c r="F60" s="481"/>
      <c r="G60" s="481"/>
      <c r="H60" s="481"/>
      <c r="I60" s="481"/>
      <c r="N60" s="471"/>
      <c r="O60" s="471"/>
      <c r="P60" s="471"/>
      <c r="Q60" s="471"/>
      <c r="R60" s="471"/>
      <c r="S60" s="471"/>
      <c r="T60" s="471"/>
      <c r="U60" s="471"/>
    </row>
    <row r="61" spans="1:21" x14ac:dyDescent="0.25">
      <c r="A61" s="509" t="s">
        <v>175</v>
      </c>
      <c r="B61" s="458"/>
      <c r="C61" s="458"/>
      <c r="D61" s="458"/>
      <c r="E61" s="458"/>
      <c r="F61" s="458"/>
      <c r="G61" s="458"/>
      <c r="H61" s="458"/>
      <c r="I61" s="458"/>
      <c r="N61" s="461" t="s">
        <v>104</v>
      </c>
      <c r="O61" s="461"/>
      <c r="P61" s="461"/>
      <c r="Q61" s="461"/>
      <c r="R61" s="461"/>
      <c r="S61" s="461"/>
      <c r="T61" s="461"/>
      <c r="U61" s="461"/>
    </row>
    <row r="62" spans="1:21" x14ac:dyDescent="0.25">
      <c r="A62" s="509" t="s">
        <v>177</v>
      </c>
      <c r="B62" s="458"/>
      <c r="C62" s="152">
        <f>E29</f>
        <v>1031.6300000000001</v>
      </c>
      <c r="D62" s="576" t="s">
        <v>174</v>
      </c>
      <c r="E62" s="576"/>
      <c r="F62" s="576"/>
      <c r="G62" s="576"/>
      <c r="H62" s="331">
        <f>'0054'!H62</f>
        <v>186422.85</v>
      </c>
      <c r="I62" s="155"/>
      <c r="N62" s="510" t="s">
        <v>173</v>
      </c>
      <c r="O62" s="461"/>
      <c r="P62" s="47">
        <f>P29</f>
        <v>0</v>
      </c>
      <c r="Q62" s="507" t="s">
        <v>83</v>
      </c>
      <c r="R62" s="507"/>
      <c r="S62" s="507"/>
      <c r="T62" s="508">
        <f>H62</f>
        <v>186422.85</v>
      </c>
      <c r="U62" s="508"/>
    </row>
    <row r="63" spans="1:21" x14ac:dyDescent="0.25">
      <c r="B63" s="91"/>
      <c r="G63" s="48" t="s">
        <v>13</v>
      </c>
      <c r="H63" s="156">
        <f>ROUND(C62/H62,6)</f>
        <v>5.5339999999999999E-3</v>
      </c>
      <c r="I63" s="157"/>
      <c r="N63" s="461" t="s">
        <v>19</v>
      </c>
      <c r="O63" s="461"/>
      <c r="P63" s="461"/>
      <c r="Q63" s="461"/>
      <c r="R63" s="461"/>
      <c r="S63" s="461"/>
      <c r="T63" s="505">
        <f>ROUND(P62/T62,6)</f>
        <v>0</v>
      </c>
      <c r="U63" s="505"/>
    </row>
    <row r="64" spans="1:21" x14ac:dyDescent="0.25">
      <c r="A64" s="509" t="s">
        <v>176</v>
      </c>
      <c r="B64" s="458"/>
      <c r="C64" s="458"/>
      <c r="D64" s="458"/>
      <c r="E64" s="458"/>
      <c r="F64" s="458"/>
      <c r="G64" s="458"/>
      <c r="H64" s="458"/>
      <c r="I64" s="458"/>
      <c r="N64" s="461" t="s">
        <v>105</v>
      </c>
      <c r="O64" s="461"/>
      <c r="P64" s="461"/>
      <c r="Q64" s="461"/>
      <c r="R64" s="461"/>
      <c r="S64" s="461"/>
      <c r="T64" s="461"/>
      <c r="U64" s="461"/>
    </row>
    <row r="65" spans="1:21" x14ac:dyDescent="0.25">
      <c r="A65" s="509" t="s">
        <v>178</v>
      </c>
      <c r="B65" s="458"/>
      <c r="C65" s="152">
        <f>E45</f>
        <v>1037.0122000000001</v>
      </c>
      <c r="D65" s="576" t="s">
        <v>179</v>
      </c>
      <c r="E65" s="576"/>
      <c r="F65" s="576"/>
      <c r="G65" s="576"/>
      <c r="H65" s="220">
        <f>'0054'!H65</f>
        <v>204954.58</v>
      </c>
      <c r="I65" s="159"/>
      <c r="N65" s="461" t="s">
        <v>85</v>
      </c>
      <c r="O65" s="461"/>
      <c r="P65" s="49">
        <f>R45</f>
        <v>0</v>
      </c>
      <c r="Q65" s="507" t="s">
        <v>84</v>
      </c>
      <c r="R65" s="507"/>
      <c r="S65" s="507"/>
      <c r="T65" s="508">
        <f>H65</f>
        <v>204954.58</v>
      </c>
      <c r="U65" s="508"/>
    </row>
    <row r="66" spans="1:21" s="39" customFormat="1" x14ac:dyDescent="0.25">
      <c r="A66" s="160"/>
      <c r="G66" s="50" t="s">
        <v>13</v>
      </c>
      <c r="H66" s="161">
        <f>ROUND(C65/H65,6)</f>
        <v>5.0600000000000003E-3</v>
      </c>
      <c r="I66" s="161"/>
      <c r="N66" s="469" t="s">
        <v>20</v>
      </c>
      <c r="O66" s="469"/>
      <c r="P66" s="469"/>
      <c r="Q66" s="469"/>
      <c r="R66" s="469"/>
      <c r="S66" s="469"/>
      <c r="T66" s="503">
        <f>ROUND(P65/T65,6)</f>
        <v>0</v>
      </c>
      <c r="U66" s="503"/>
    </row>
    <row r="67" spans="1:21" s="64" customFormat="1" x14ac:dyDescent="0.25">
      <c r="A67" s="136"/>
      <c r="G67" s="48"/>
      <c r="H67" s="162"/>
      <c r="I67" s="162"/>
      <c r="N67" s="163"/>
      <c r="O67" s="163"/>
      <c r="P67" s="163"/>
      <c r="Q67" s="163"/>
      <c r="R67" s="164"/>
      <c r="S67" s="163"/>
      <c r="T67" s="165"/>
      <c r="U67" s="166"/>
    </row>
    <row r="68" spans="1:21" x14ac:dyDescent="0.25">
      <c r="A68" s="458" t="s">
        <v>100</v>
      </c>
      <c r="B68" s="458"/>
      <c r="C68" s="458"/>
      <c r="D68" s="91"/>
      <c r="E68" s="74" t="s">
        <v>3</v>
      </c>
      <c r="F68" s="174">
        <f>'0054'!F68</f>
        <v>35355377</v>
      </c>
      <c r="G68" s="41" t="s">
        <v>6</v>
      </c>
      <c r="H68" s="167">
        <f>H63</f>
        <v>5.5339999999999999E-3</v>
      </c>
      <c r="I68" s="130">
        <f>ROUND(F68*H68,2)</f>
        <v>195656.66</v>
      </c>
      <c r="N68" s="461" t="s">
        <v>100</v>
      </c>
      <c r="O68" s="461"/>
      <c r="P68" s="461"/>
      <c r="Q68" s="52" t="s">
        <v>3</v>
      </c>
      <c r="R68" s="168">
        <f>F68</f>
        <v>35355377</v>
      </c>
      <c r="S68" s="43" t="s">
        <v>6</v>
      </c>
      <c r="T68" s="169">
        <f>T63</f>
        <v>0</v>
      </c>
      <c r="U68" s="125">
        <f>ROUND(R68*T68,0)</f>
        <v>0</v>
      </c>
    </row>
    <row r="69" spans="1:21" x14ac:dyDescent="0.25">
      <c r="A69" s="571" t="s">
        <v>119</v>
      </c>
      <c r="B69" s="458"/>
      <c r="C69" s="458"/>
      <c r="D69" s="91"/>
      <c r="E69" s="74"/>
      <c r="F69" s="174"/>
      <c r="G69" s="41"/>
      <c r="H69" s="167"/>
      <c r="I69" s="130"/>
      <c r="N69" s="461" t="s">
        <v>99</v>
      </c>
      <c r="O69" s="461"/>
      <c r="P69" s="461"/>
      <c r="Q69" s="170"/>
      <c r="R69" s="170"/>
      <c r="S69" s="170"/>
      <c r="T69" s="170"/>
      <c r="U69" s="170"/>
    </row>
    <row r="70" spans="1:21" x14ac:dyDescent="0.25">
      <c r="A70" s="570" t="s">
        <v>180</v>
      </c>
      <c r="B70" s="458"/>
      <c r="C70" s="458"/>
      <c r="D70" s="91"/>
      <c r="E70" s="74" t="s">
        <v>3</v>
      </c>
      <c r="F70" s="174">
        <f>'0054'!F70</f>
        <v>0</v>
      </c>
      <c r="G70" s="41" t="s">
        <v>6</v>
      </c>
      <c r="H70" s="167">
        <f>H63</f>
        <v>5.5339999999999999E-3</v>
      </c>
      <c r="I70" s="130">
        <f>ROUND(F70*H70,2)</f>
        <v>0</v>
      </c>
      <c r="N70" s="53"/>
      <c r="O70" s="53"/>
      <c r="P70" s="53"/>
      <c r="Q70" s="52" t="s">
        <v>3</v>
      </c>
      <c r="R70" s="168">
        <f>F70</f>
        <v>0</v>
      </c>
      <c r="S70" s="43" t="s">
        <v>6</v>
      </c>
      <c r="T70" s="169">
        <f>T63</f>
        <v>0</v>
      </c>
      <c r="U70" s="125">
        <f>ROUND(R70*T70,0)</f>
        <v>0</v>
      </c>
    </row>
    <row r="71" spans="1:21" x14ac:dyDescent="0.25">
      <c r="A71" s="458" t="s">
        <v>98</v>
      </c>
      <c r="B71" s="458"/>
      <c r="C71" s="458"/>
      <c r="D71" s="91"/>
      <c r="E71" s="74" t="s">
        <v>128</v>
      </c>
      <c r="F71" s="174">
        <f>'0054'!F71</f>
        <v>3088857</v>
      </c>
      <c r="G71" s="41" t="s">
        <v>6</v>
      </c>
      <c r="H71" s="167">
        <f>H63</f>
        <v>5.5339999999999999E-3</v>
      </c>
      <c r="I71" s="130">
        <f>ROUND(F71*H71,2)</f>
        <v>17093.73</v>
      </c>
      <c r="N71" s="461" t="s">
        <v>98</v>
      </c>
      <c r="O71" s="461"/>
      <c r="P71" s="461"/>
      <c r="Q71" s="52" t="s">
        <v>86</v>
      </c>
      <c r="R71" s="168">
        <f>F71</f>
        <v>3088857</v>
      </c>
      <c r="S71" s="43" t="s">
        <v>6</v>
      </c>
      <c r="T71" s="169">
        <f>T63</f>
        <v>0</v>
      </c>
      <c r="U71" s="125">
        <f>ROUND(R71*T71,0)</f>
        <v>0</v>
      </c>
    </row>
    <row r="72" spans="1:21" x14ac:dyDescent="0.25">
      <c r="A72" s="458" t="s">
        <v>97</v>
      </c>
      <c r="B72" s="458"/>
      <c r="C72" s="458"/>
      <c r="D72" s="91"/>
      <c r="E72" s="74" t="s">
        <v>3</v>
      </c>
      <c r="F72" s="174">
        <f>'0054'!F72</f>
        <v>4226978</v>
      </c>
      <c r="G72" s="41" t="s">
        <v>6</v>
      </c>
      <c r="H72" s="167">
        <f>H63</f>
        <v>5.5339999999999999E-3</v>
      </c>
      <c r="I72" s="130">
        <f>ROUND(F72*H72,2)</f>
        <v>23392.1</v>
      </c>
      <c r="N72" s="461" t="s">
        <v>97</v>
      </c>
      <c r="O72" s="461"/>
      <c r="P72" s="461"/>
      <c r="Q72" s="52" t="s">
        <v>3</v>
      </c>
      <c r="R72" s="168">
        <f>F72</f>
        <v>4226978</v>
      </c>
      <c r="S72" s="43" t="s">
        <v>6</v>
      </c>
      <c r="T72" s="169">
        <f>T63</f>
        <v>0</v>
      </c>
      <c r="U72" s="125">
        <f>ROUND(R72*T72,0)</f>
        <v>0</v>
      </c>
    </row>
    <row r="73" spans="1:21" x14ac:dyDescent="0.25">
      <c r="A73" s="458" t="s">
        <v>96</v>
      </c>
      <c r="B73" s="458"/>
      <c r="C73" s="458"/>
      <c r="D73" s="91"/>
      <c r="E73" s="74" t="s">
        <v>3</v>
      </c>
      <c r="F73" s="174">
        <f>'0054'!F73</f>
        <v>14485979</v>
      </c>
      <c r="G73" s="41" t="s">
        <v>6</v>
      </c>
      <c r="H73" s="167">
        <f>H63</f>
        <v>5.5339999999999999E-3</v>
      </c>
      <c r="I73" s="130">
        <f>ROUND(F73*H73,2)</f>
        <v>80165.41</v>
      </c>
      <c r="N73" s="461" t="s">
        <v>96</v>
      </c>
      <c r="O73" s="461"/>
      <c r="P73" s="461"/>
      <c r="Q73" s="52" t="s">
        <v>3</v>
      </c>
      <c r="R73" s="171">
        <f>F73</f>
        <v>14485979</v>
      </c>
      <c r="S73" s="43" t="s">
        <v>6</v>
      </c>
      <c r="T73" s="169">
        <f>T63</f>
        <v>0</v>
      </c>
      <c r="U73" s="125">
        <f>ROUND(R73*T73,0)</f>
        <v>0</v>
      </c>
    </row>
    <row r="74" spans="1:21" x14ac:dyDescent="0.25">
      <c r="A74" s="375" t="s">
        <v>129</v>
      </c>
      <c r="D74" s="91"/>
      <c r="E74" s="54" t="s">
        <v>130</v>
      </c>
      <c r="F74" s="496"/>
      <c r="G74" s="496"/>
      <c r="H74" s="496"/>
      <c r="I74" s="130">
        <v>0</v>
      </c>
      <c r="N74" s="461" t="s">
        <v>156</v>
      </c>
      <c r="O74" s="461"/>
      <c r="P74" s="461"/>
      <c r="Q74" s="461"/>
      <c r="R74" s="461"/>
      <c r="S74" s="461"/>
      <c r="T74" s="461"/>
      <c r="U74" s="125">
        <f>IF($H$115=1,I74,0)</f>
        <v>0</v>
      </c>
    </row>
    <row r="75" spans="1:21" x14ac:dyDescent="0.25">
      <c r="A75" s="376" t="s">
        <v>181</v>
      </c>
      <c r="I75" s="130"/>
      <c r="N75" s="461" t="s">
        <v>44</v>
      </c>
      <c r="O75" s="461"/>
      <c r="P75" s="461"/>
      <c r="Q75" s="461"/>
      <c r="R75" s="461"/>
      <c r="S75" s="461"/>
      <c r="T75" s="461"/>
      <c r="U75" s="125">
        <f>IF($H$115=1,I75,0)</f>
        <v>0</v>
      </c>
    </row>
    <row r="76" spans="1:21" x14ac:dyDescent="0.25">
      <c r="A76" s="90" t="s">
        <v>134</v>
      </c>
      <c r="B76" s="91"/>
      <c r="C76" s="91"/>
      <c r="D76" s="91"/>
      <c r="E76" s="91"/>
      <c r="F76" s="91"/>
      <c r="G76" s="91"/>
      <c r="H76" s="91"/>
      <c r="I76" s="172"/>
      <c r="N76" s="173" t="s">
        <v>45</v>
      </c>
      <c r="O76" s="53"/>
      <c r="P76" s="53"/>
      <c r="Q76" s="53"/>
      <c r="R76" s="53"/>
      <c r="S76" s="53"/>
      <c r="T76" s="53"/>
      <c r="U76" s="132"/>
    </row>
    <row r="77" spans="1:21" x14ac:dyDescent="0.25">
      <c r="A77" s="509" t="s">
        <v>182</v>
      </c>
      <c r="B77" s="458"/>
      <c r="C77" s="458"/>
      <c r="D77" s="91"/>
      <c r="E77" s="74" t="s">
        <v>4</v>
      </c>
      <c r="F77" s="174">
        <f>'0054'!F77</f>
        <v>0</v>
      </c>
      <c r="G77" s="41" t="s">
        <v>6</v>
      </c>
      <c r="H77" s="167">
        <f>H66</f>
        <v>5.0600000000000003E-3</v>
      </c>
      <c r="I77" s="130">
        <f>ROUND(F77*H77,2)</f>
        <v>0</v>
      </c>
      <c r="N77" s="461" t="s">
        <v>101</v>
      </c>
      <c r="O77" s="461"/>
      <c r="P77" s="461"/>
      <c r="Q77" s="52" t="s">
        <v>4</v>
      </c>
      <c r="R77" s="171">
        <f>F77</f>
        <v>0</v>
      </c>
      <c r="S77" s="43" t="s">
        <v>6</v>
      </c>
      <c r="T77" s="169">
        <f>T66</f>
        <v>0</v>
      </c>
      <c r="U77" s="125">
        <f>ROUND(R77*T77,0)</f>
        <v>0</v>
      </c>
    </row>
    <row r="78" spans="1:21" x14ac:dyDescent="0.25">
      <c r="A78" s="458" t="s">
        <v>67</v>
      </c>
      <c r="B78" s="458"/>
      <c r="C78" s="458"/>
      <c r="D78" s="91"/>
      <c r="E78" s="74" t="s">
        <v>4</v>
      </c>
      <c r="F78" s="174">
        <f>'0054'!F78</f>
        <v>0</v>
      </c>
      <c r="G78" s="41" t="s">
        <v>6</v>
      </c>
      <c r="H78" s="167">
        <f>H66</f>
        <v>5.0600000000000003E-3</v>
      </c>
      <c r="I78" s="130">
        <f>ROUND(F78*H78,2)</f>
        <v>0</v>
      </c>
      <c r="N78" s="461" t="s">
        <v>67</v>
      </c>
      <c r="O78" s="461"/>
      <c r="P78" s="461"/>
      <c r="Q78" s="52" t="s">
        <v>4</v>
      </c>
      <c r="R78" s="171">
        <f>F78</f>
        <v>0</v>
      </c>
      <c r="S78" s="43" t="s">
        <v>6</v>
      </c>
      <c r="T78" s="169">
        <f>T66</f>
        <v>0</v>
      </c>
      <c r="U78" s="125">
        <f>ROUND(R78*T78,0)</f>
        <v>0</v>
      </c>
    </row>
    <row r="79" spans="1:21" x14ac:dyDescent="0.25">
      <c r="A79" s="458" t="s">
        <v>88</v>
      </c>
      <c r="B79" s="458"/>
      <c r="C79" s="458"/>
      <c r="D79" s="91"/>
      <c r="E79" s="74" t="s">
        <v>4</v>
      </c>
      <c r="F79" s="174">
        <f>'0054'!F79</f>
        <v>118620773</v>
      </c>
      <c r="G79" s="41" t="s">
        <v>6</v>
      </c>
      <c r="H79" s="167">
        <f>H66</f>
        <v>5.0600000000000003E-3</v>
      </c>
      <c r="I79" s="130">
        <f>ROUND(F79*H79,2)</f>
        <v>600221.11</v>
      </c>
      <c r="N79" s="461" t="s">
        <v>88</v>
      </c>
      <c r="O79" s="461"/>
      <c r="P79" s="461"/>
      <c r="Q79" s="52" t="s">
        <v>4</v>
      </c>
      <c r="R79" s="171">
        <f>F79</f>
        <v>118620773</v>
      </c>
      <c r="S79" s="43" t="s">
        <v>6</v>
      </c>
      <c r="T79" s="169">
        <f>T66</f>
        <v>0</v>
      </c>
      <c r="U79" s="125">
        <f>ROUND(R79*T79,0)</f>
        <v>0</v>
      </c>
    </row>
    <row r="80" spans="1:21" x14ac:dyDescent="0.25">
      <c r="A80" s="458" t="s">
        <v>89</v>
      </c>
      <c r="B80" s="458"/>
      <c r="C80" s="458"/>
      <c r="D80" s="91"/>
      <c r="E80" s="74" t="s">
        <v>4</v>
      </c>
      <c r="F80" s="174">
        <f>'0054'!F80</f>
        <v>-391991</v>
      </c>
      <c r="G80" s="41" t="s">
        <v>6</v>
      </c>
      <c r="H80" s="167">
        <f>H66</f>
        <v>5.0600000000000003E-3</v>
      </c>
      <c r="I80" s="130">
        <f>ROUND(F80*H80,2)</f>
        <v>-1983.47</v>
      </c>
      <c r="N80" s="461" t="s">
        <v>89</v>
      </c>
      <c r="O80" s="461"/>
      <c r="P80" s="461"/>
      <c r="Q80" s="52" t="s">
        <v>4</v>
      </c>
      <c r="R80" s="168">
        <f>F80</f>
        <v>-391991</v>
      </c>
      <c r="S80" s="43" t="s">
        <v>6</v>
      </c>
      <c r="T80" s="169">
        <f>T66</f>
        <v>0</v>
      </c>
      <c r="U80" s="125">
        <f>ROUND(R80*T80,0)</f>
        <v>0</v>
      </c>
    </row>
    <row r="81" spans="1:21" x14ac:dyDescent="0.25">
      <c r="A81" s="458" t="s">
        <v>90</v>
      </c>
      <c r="B81" s="458"/>
      <c r="C81" s="458"/>
      <c r="D81" s="91"/>
      <c r="E81" s="74" t="s">
        <v>4</v>
      </c>
      <c r="F81" s="174">
        <f>'0054'!F81</f>
        <v>698197</v>
      </c>
      <c r="G81" s="41" t="s">
        <v>6</v>
      </c>
      <c r="H81" s="167">
        <f>H66</f>
        <v>5.0600000000000003E-3</v>
      </c>
      <c r="I81" s="130">
        <f>ROUND(F81*H81,2)</f>
        <v>3532.88</v>
      </c>
      <c r="N81" s="461" t="s">
        <v>90</v>
      </c>
      <c r="O81" s="461"/>
      <c r="P81" s="461"/>
      <c r="Q81" s="52" t="s">
        <v>4</v>
      </c>
      <c r="R81" s="171">
        <f>F81</f>
        <v>698197</v>
      </c>
      <c r="S81" s="43" t="s">
        <v>6</v>
      </c>
      <c r="T81" s="169">
        <f>T66</f>
        <v>0</v>
      </c>
      <c r="U81" s="125">
        <f>ROUND(R81*T81,0)</f>
        <v>0</v>
      </c>
    </row>
    <row r="82" spans="1:21" x14ac:dyDescent="0.25">
      <c r="B82" s="91"/>
      <c r="C82" s="91"/>
      <c r="D82" s="91"/>
      <c r="E82" s="74"/>
      <c r="F82" s="174"/>
      <c r="G82" s="41"/>
      <c r="H82" s="167"/>
      <c r="I82" s="130"/>
      <c r="N82" s="53"/>
      <c r="O82" s="53"/>
      <c r="P82" s="53"/>
      <c r="Q82" s="52"/>
      <c r="R82" s="175"/>
      <c r="S82" s="43"/>
      <c r="T82" s="169"/>
      <c r="U82" s="132"/>
    </row>
    <row r="83" spans="1:21" x14ac:dyDescent="0.25">
      <c r="A83" s="458" t="s">
        <v>112</v>
      </c>
      <c r="B83" s="458"/>
      <c r="C83" s="458"/>
      <c r="D83" s="458"/>
      <c r="E83" s="458"/>
      <c r="F83" s="458"/>
      <c r="G83" s="458"/>
      <c r="H83" s="458"/>
      <c r="I83" s="458"/>
      <c r="N83" s="461" t="s">
        <v>91</v>
      </c>
      <c r="O83" s="461"/>
      <c r="P83" s="461"/>
      <c r="Q83" s="461"/>
      <c r="R83" s="461"/>
      <c r="S83" s="461"/>
      <c r="T83" s="461"/>
      <c r="U83" s="461"/>
    </row>
    <row r="84" spans="1:21" x14ac:dyDescent="0.25">
      <c r="B84" s="91"/>
      <c r="C84" s="496" t="s">
        <v>77</v>
      </c>
      <c r="D84" s="496"/>
      <c r="E84" s="91"/>
      <c r="F84" s="153" t="s">
        <v>38</v>
      </c>
      <c r="G84" s="91"/>
      <c r="H84" s="91"/>
      <c r="I84" s="91"/>
      <c r="N84" s="53"/>
      <c r="O84" s="53"/>
      <c r="P84" s="53"/>
      <c r="Q84" s="53"/>
      <c r="R84" s="53"/>
      <c r="S84" s="53"/>
      <c r="T84" s="53"/>
      <c r="U84" s="53"/>
    </row>
    <row r="85" spans="1:21" x14ac:dyDescent="0.25">
      <c r="A85" s="4"/>
      <c r="B85" s="176"/>
      <c r="C85" s="481" t="s">
        <v>184</v>
      </c>
      <c r="D85" s="481"/>
      <c r="E85" s="177" t="s">
        <v>190</v>
      </c>
      <c r="F85" s="178" t="s">
        <v>189</v>
      </c>
      <c r="G85" s="179"/>
      <c r="H85" s="179"/>
      <c r="I85" s="179"/>
      <c r="N85" s="497" t="s">
        <v>49</v>
      </c>
      <c r="O85" s="497"/>
      <c r="P85" s="498" t="s">
        <v>157</v>
      </c>
      <c r="Q85" s="498"/>
      <c r="R85" s="499" t="s">
        <v>41</v>
      </c>
      <c r="S85" s="499"/>
      <c r="T85" s="499"/>
      <c r="U85" s="499"/>
    </row>
    <row r="86" spans="1:21" x14ac:dyDescent="0.25">
      <c r="A86" s="55"/>
      <c r="B86" s="67" t="s">
        <v>188</v>
      </c>
      <c r="C86" s="494">
        <f>H13+H14+H19+H22+H25</f>
        <v>0</v>
      </c>
      <c r="D86" s="494"/>
      <c r="E86" s="56">
        <f>H8</f>
        <v>1.0319</v>
      </c>
      <c r="F86" s="346">
        <f>'0054'!F86</f>
        <v>1313.27</v>
      </c>
      <c r="G86" s="200" t="s">
        <v>13</v>
      </c>
      <c r="H86" s="130">
        <f>ROUND(C86*E86*F86,2)</f>
        <v>0</v>
      </c>
      <c r="I86" s="134"/>
      <c r="N86" s="59" t="s">
        <v>22</v>
      </c>
      <c r="O86" s="60">
        <f>T13+T14+T19+T22+T25</f>
        <v>0</v>
      </c>
      <c r="P86" s="495">
        <f>T8</f>
        <v>1.0319</v>
      </c>
      <c r="Q86" s="495"/>
      <c r="R86" s="61">
        <f>F86</f>
        <v>1313.27</v>
      </c>
      <c r="S86" s="62" t="s">
        <v>13</v>
      </c>
      <c r="T86" s="171">
        <f>ROUND(O86*P86*R86,0)</f>
        <v>0</v>
      </c>
      <c r="U86" s="131"/>
    </row>
    <row r="87" spans="1:21" x14ac:dyDescent="0.25">
      <c r="A87" s="63"/>
      <c r="B87" s="63" t="s">
        <v>187</v>
      </c>
      <c r="C87" s="494">
        <f>H15+H16+H20+H23+H26</f>
        <v>0</v>
      </c>
      <c r="D87" s="494"/>
      <c r="E87" s="56">
        <f>H8</f>
        <v>1.0319</v>
      </c>
      <c r="F87" s="346">
        <f>'0054'!F87</f>
        <v>895.79</v>
      </c>
      <c r="G87" s="200" t="s">
        <v>13</v>
      </c>
      <c r="H87" s="130">
        <f>ROUND(C87*E87*F87,2)</f>
        <v>0</v>
      </c>
      <c r="I87" s="64"/>
      <c r="N87" s="65" t="s">
        <v>14</v>
      </c>
      <c r="O87" s="60">
        <f>T15+T16+T20+T23+T26</f>
        <v>0</v>
      </c>
      <c r="P87" s="495">
        <f>T8</f>
        <v>1.0319</v>
      </c>
      <c r="Q87" s="495"/>
      <c r="R87" s="61">
        <f>F87</f>
        <v>895.79</v>
      </c>
      <c r="S87" s="62" t="s">
        <v>13</v>
      </c>
      <c r="T87" s="171">
        <f>ROUND(O87*P87*R87,0)</f>
        <v>0</v>
      </c>
      <c r="U87" s="66"/>
    </row>
    <row r="88" spans="1:21" ht="16.5" thickBot="1" x14ac:dyDescent="0.3">
      <c r="A88" s="67"/>
      <c r="B88" s="67" t="s">
        <v>186</v>
      </c>
      <c r="C88" s="494">
        <f>H17+H18+H21+H24+H27+H28</f>
        <v>1037.0122000000001</v>
      </c>
      <c r="D88" s="494"/>
      <c r="E88" s="56">
        <f>H8</f>
        <v>1.0319</v>
      </c>
      <c r="F88" s="346">
        <f>'0054'!F88</f>
        <v>897.95</v>
      </c>
      <c r="G88" s="200" t="s">
        <v>13</v>
      </c>
      <c r="H88" s="123">
        <f>ROUND(C88*E88*F88,2)</f>
        <v>960889.91</v>
      </c>
      <c r="I88" s="64"/>
      <c r="N88" s="68" t="s">
        <v>15</v>
      </c>
      <c r="O88" s="69">
        <f>T17+T18+T21+T24+T27+T28</f>
        <v>0</v>
      </c>
      <c r="P88" s="495">
        <f>T8</f>
        <v>1.0319</v>
      </c>
      <c r="Q88" s="495"/>
      <c r="R88" s="61">
        <f>F88</f>
        <v>897.95</v>
      </c>
      <c r="S88" s="62" t="s">
        <v>13</v>
      </c>
      <c r="T88" s="171">
        <f>ROUND(O88*P88*R88,0)</f>
        <v>0</v>
      </c>
      <c r="U88" s="66"/>
    </row>
    <row r="89" spans="1:21" ht="16.5" thickBot="1" x14ac:dyDescent="0.3">
      <c r="A89" s="70"/>
      <c r="B89" s="180" t="s">
        <v>185</v>
      </c>
      <c r="C89" s="487">
        <f>SUM(C86:C88)</f>
        <v>1037.0122000000001</v>
      </c>
      <c r="D89" s="487"/>
      <c r="E89" s="181"/>
      <c r="F89" s="181"/>
      <c r="G89" s="181"/>
      <c r="H89" s="182" t="s">
        <v>183</v>
      </c>
      <c r="I89" s="130">
        <f>IF(A1=75,0,H88+H87+H86)</f>
        <v>960889.91</v>
      </c>
      <c r="N89" s="73" t="s">
        <v>158</v>
      </c>
      <c r="O89" s="72">
        <f>SUM(O86:O88)</f>
        <v>0</v>
      </c>
      <c r="P89" s="488" t="s">
        <v>18</v>
      </c>
      <c r="Q89" s="489"/>
      <c r="R89" s="489"/>
      <c r="S89" s="489"/>
      <c r="T89" s="489"/>
      <c r="U89" s="125">
        <f>IF(N1=75,0,T88+T87+T86)</f>
        <v>0</v>
      </c>
    </row>
    <row r="90" spans="1:21" ht="16.5" thickTop="1" x14ac:dyDescent="0.25">
      <c r="A90" s="490" t="s">
        <v>107</v>
      </c>
      <c r="B90" s="490"/>
      <c r="C90" s="490"/>
      <c r="D90" s="490"/>
      <c r="E90" s="490"/>
      <c r="F90" s="490"/>
      <c r="G90" s="490"/>
      <c r="H90" s="490"/>
      <c r="I90" s="490"/>
      <c r="N90" s="491" t="s">
        <v>107</v>
      </c>
      <c r="O90" s="491"/>
      <c r="P90" s="491"/>
      <c r="Q90" s="491"/>
      <c r="R90" s="491"/>
      <c r="S90" s="491"/>
      <c r="T90" s="491"/>
      <c r="U90" s="491"/>
    </row>
    <row r="91" spans="1:21" x14ac:dyDescent="0.25">
      <c r="A91" s="183"/>
      <c r="B91" s="183"/>
      <c r="C91" s="183"/>
      <c r="D91" s="183"/>
      <c r="E91" s="183"/>
      <c r="F91" s="183"/>
      <c r="G91" s="183"/>
      <c r="H91" s="183"/>
      <c r="I91" s="183"/>
      <c r="N91" s="184"/>
      <c r="O91" s="184"/>
      <c r="P91" s="184"/>
      <c r="Q91" s="184"/>
      <c r="R91" s="184"/>
      <c r="S91" s="184"/>
      <c r="T91" s="184"/>
      <c r="U91" s="184"/>
    </row>
    <row r="92" spans="1:21" x14ac:dyDescent="0.25">
      <c r="A92" s="4" t="s">
        <v>92</v>
      </c>
      <c r="C92" s="74"/>
      <c r="D92" s="91"/>
      <c r="E92" s="74" t="s">
        <v>46</v>
      </c>
      <c r="F92" s="492"/>
      <c r="G92" s="492"/>
      <c r="H92" s="492"/>
      <c r="I92" s="492"/>
      <c r="N92" s="461" t="s">
        <v>92</v>
      </c>
      <c r="O92" s="461"/>
      <c r="P92" s="461"/>
      <c r="Q92" s="493" t="s">
        <v>46</v>
      </c>
      <c r="R92" s="493"/>
      <c r="S92" s="493"/>
      <c r="T92" s="493"/>
      <c r="U92" s="132"/>
    </row>
    <row r="93" spans="1:21" x14ac:dyDescent="0.25">
      <c r="B93" s="91"/>
      <c r="C93" s="117" t="s">
        <v>162</v>
      </c>
      <c r="D93" s="117" t="s">
        <v>163</v>
      </c>
      <c r="E93" s="118" t="s">
        <v>191</v>
      </c>
      <c r="F93" s="74"/>
      <c r="G93" s="74"/>
      <c r="H93" s="74"/>
      <c r="I93" s="74"/>
      <c r="N93" s="53"/>
      <c r="O93" s="53"/>
      <c r="P93" s="53"/>
      <c r="Q93" s="185"/>
      <c r="R93" s="185"/>
      <c r="S93" s="185"/>
      <c r="T93" s="185"/>
      <c r="U93" s="132"/>
    </row>
    <row r="94" spans="1:21" x14ac:dyDescent="0.25">
      <c r="B94" s="91"/>
      <c r="C94" s="119" t="s">
        <v>2</v>
      </c>
      <c r="D94" s="119" t="s">
        <v>2</v>
      </c>
      <c r="E94" s="119" t="s">
        <v>2</v>
      </c>
      <c r="F94" s="74"/>
      <c r="G94" s="74"/>
      <c r="H94" s="74"/>
      <c r="I94" s="74"/>
      <c r="N94" s="53"/>
      <c r="O94" s="53"/>
      <c r="P94" s="53"/>
      <c r="Q94" s="185"/>
      <c r="R94" s="185"/>
      <c r="S94" s="185"/>
      <c r="T94" s="185"/>
      <c r="U94" s="132"/>
    </row>
    <row r="95" spans="1:21" x14ac:dyDescent="0.25">
      <c r="A95" s="465" t="s">
        <v>69</v>
      </c>
      <c r="B95" s="465"/>
      <c r="C95" s="206">
        <v>562</v>
      </c>
      <c r="D95" s="206">
        <v>547</v>
      </c>
      <c r="E95" s="159">
        <f>AVERAGE(C95:D95)</f>
        <v>554.5</v>
      </c>
      <c r="F95" s="186" t="s">
        <v>40</v>
      </c>
      <c r="G95" s="189">
        <f>'0054'!G95</f>
        <v>371</v>
      </c>
      <c r="I95" s="130">
        <f>ROUND(G95*E95,2)</f>
        <v>205719.5</v>
      </c>
      <c r="N95" s="486" t="s">
        <v>69</v>
      </c>
      <c r="O95" s="486"/>
      <c r="P95" s="485">
        <f>IF(H115=1,E95,0)</f>
        <v>0</v>
      </c>
      <c r="Q95" s="485"/>
      <c r="R95" s="485"/>
      <c r="S95" s="111" t="s">
        <v>40</v>
      </c>
      <c r="T95" s="76">
        <f>G95</f>
        <v>371</v>
      </c>
      <c r="U95" s="125">
        <f>ROUND(T95*P95,0)</f>
        <v>0</v>
      </c>
    </row>
    <row r="96" spans="1:21" x14ac:dyDescent="0.25">
      <c r="A96" s="465" t="s">
        <v>87</v>
      </c>
      <c r="B96" s="465"/>
      <c r="C96" s="206">
        <v>0</v>
      </c>
      <c r="D96" s="206">
        <v>0</v>
      </c>
      <c r="E96" s="159">
        <f>AVERAGE(C96:D96)</f>
        <v>0</v>
      </c>
      <c r="F96" s="186" t="s">
        <v>40</v>
      </c>
      <c r="G96" s="189">
        <f>'0054'!G96</f>
        <v>1391</v>
      </c>
      <c r="I96" s="130">
        <f>ROUND(G96*E96,2)</f>
        <v>0</v>
      </c>
      <c r="N96" s="486" t="s">
        <v>87</v>
      </c>
      <c r="O96" s="486"/>
      <c r="P96" s="470"/>
      <c r="Q96" s="470"/>
      <c r="R96" s="470"/>
      <c r="S96" s="111" t="s">
        <v>40</v>
      </c>
      <c r="T96" s="76">
        <f>G96</f>
        <v>1391</v>
      </c>
      <c r="U96" s="125">
        <f>ROUND(T96*P96,0)</f>
        <v>0</v>
      </c>
    </row>
    <row r="97" spans="1:21" x14ac:dyDescent="0.25">
      <c r="A97" s="187"/>
      <c r="B97" s="187"/>
      <c r="C97" s="94"/>
      <c r="D97" s="94"/>
      <c r="E97" s="94"/>
      <c r="F97" s="94"/>
      <c r="G97" s="188"/>
      <c r="H97" s="189"/>
      <c r="I97" s="130"/>
      <c r="N97" s="190"/>
      <c r="O97" s="190"/>
      <c r="P97" s="191"/>
      <c r="Q97" s="191"/>
      <c r="R97" s="191"/>
      <c r="S97" s="111"/>
      <c r="T97" s="76"/>
      <c r="U97" s="132"/>
    </row>
    <row r="98" spans="1:21" x14ac:dyDescent="0.25">
      <c r="A98" s="187"/>
      <c r="B98" s="187"/>
      <c r="C98" s="94"/>
      <c r="D98" s="94"/>
      <c r="E98" s="94"/>
      <c r="F98" s="94"/>
      <c r="G98" s="188"/>
      <c r="H98" s="189"/>
      <c r="I98" s="130"/>
      <c r="N98" s="190"/>
      <c r="O98" s="190"/>
      <c r="P98" s="191"/>
      <c r="Q98" s="191"/>
      <c r="R98" s="191"/>
      <c r="S98" s="111"/>
      <c r="T98" s="76"/>
      <c r="U98" s="132"/>
    </row>
    <row r="99" spans="1:21" hidden="1" x14ac:dyDescent="0.25">
      <c r="A99" s="458" t="s">
        <v>131</v>
      </c>
      <c r="B99" s="458"/>
      <c r="C99" s="458"/>
      <c r="D99" s="91"/>
      <c r="E99" s="54" t="s">
        <v>132</v>
      </c>
      <c r="F99" s="496"/>
      <c r="G99" s="496"/>
      <c r="H99" s="496"/>
      <c r="I99" s="496"/>
      <c r="N99" s="461" t="s">
        <v>106</v>
      </c>
      <c r="O99" s="461"/>
      <c r="P99" s="461"/>
      <c r="Q99" s="461"/>
      <c r="R99" s="461"/>
      <c r="S99" s="461"/>
      <c r="T99" s="461"/>
      <c r="U99" s="461"/>
    </row>
    <row r="100" spans="1:21" hidden="1" x14ac:dyDescent="0.25">
      <c r="B100" s="91"/>
      <c r="C100" s="481" t="s">
        <v>108</v>
      </c>
      <c r="D100" s="481"/>
      <c r="E100" s="481"/>
      <c r="F100" s="54"/>
      <c r="G100" s="54"/>
      <c r="H100" s="200" t="s">
        <v>192</v>
      </c>
      <c r="I100" s="54"/>
      <c r="N100" s="53"/>
      <c r="O100" s="53"/>
      <c r="P100" s="53"/>
      <c r="Q100" s="53"/>
      <c r="R100" s="53"/>
      <c r="S100" s="53"/>
      <c r="T100" s="53"/>
      <c r="U100" s="53"/>
    </row>
    <row r="101" spans="1:21" hidden="1" x14ac:dyDescent="0.25">
      <c r="B101" s="91"/>
      <c r="C101" s="117" t="s">
        <v>162</v>
      </c>
      <c r="D101" s="117" t="s">
        <v>163</v>
      </c>
      <c r="E101" s="199" t="s">
        <v>8</v>
      </c>
      <c r="F101" s="577" t="s">
        <v>193</v>
      </c>
      <c r="G101" s="472"/>
      <c r="H101" s="41" t="s">
        <v>39</v>
      </c>
      <c r="I101" s="54"/>
      <c r="N101" s="53"/>
      <c r="O101" s="53"/>
      <c r="P101" s="53"/>
      <c r="Q101" s="53"/>
      <c r="R101" s="53"/>
      <c r="S101" s="53"/>
      <c r="T101" s="53"/>
      <c r="U101" s="53"/>
    </row>
    <row r="102" spans="1:21" hidden="1" x14ac:dyDescent="0.25">
      <c r="A102" s="481" t="s">
        <v>113</v>
      </c>
      <c r="B102" s="481"/>
      <c r="C102" s="119" t="s">
        <v>2</v>
      </c>
      <c r="D102" s="119" t="s">
        <v>2</v>
      </c>
      <c r="E102" s="77" t="s">
        <v>2</v>
      </c>
      <c r="F102" s="481" t="s">
        <v>38</v>
      </c>
      <c r="G102" s="481"/>
      <c r="H102" s="77" t="s">
        <v>38</v>
      </c>
      <c r="I102" s="77" t="s">
        <v>8</v>
      </c>
      <c r="N102" s="471" t="s">
        <v>70</v>
      </c>
      <c r="O102" s="471"/>
      <c r="P102" s="485" t="s">
        <v>108</v>
      </c>
      <c r="Q102" s="485"/>
      <c r="R102" s="471" t="s">
        <v>71</v>
      </c>
      <c r="S102" s="471"/>
      <c r="T102" s="78" t="s">
        <v>72</v>
      </c>
      <c r="U102" s="78" t="s">
        <v>8</v>
      </c>
    </row>
    <row r="103" spans="1:21" hidden="1" x14ac:dyDescent="0.25">
      <c r="A103" s="474" t="s">
        <v>73</v>
      </c>
      <c r="B103" s="474"/>
      <c r="C103" s="204">
        <v>0</v>
      </c>
      <c r="D103" s="204">
        <v>0</v>
      </c>
      <c r="E103" s="276">
        <f>IF(D$59=0,C103*2,C103+D103)</f>
        <v>0</v>
      </c>
      <c r="F103" s="475">
        <v>0</v>
      </c>
      <c r="G103" s="475"/>
      <c r="H103" s="349">
        <f>IF(C103=0,0,125)</f>
        <v>0</v>
      </c>
      <c r="I103" s="130">
        <f>ROUND((H103+F103)*E103,2)</f>
        <v>0</v>
      </c>
      <c r="N103" s="476" t="s">
        <v>73</v>
      </c>
      <c r="O103" s="476"/>
      <c r="P103" s="470">
        <f>IF(H$115=1,C103,0)</f>
        <v>0</v>
      </c>
      <c r="Q103" s="470"/>
      <c r="R103" s="477">
        <f>F103</f>
        <v>0</v>
      </c>
      <c r="S103" s="477"/>
      <c r="T103" s="80">
        <f>H103</f>
        <v>0</v>
      </c>
      <c r="U103" s="125">
        <f>ROUND((T103+R103)*P103,0)</f>
        <v>0</v>
      </c>
    </row>
    <row r="104" spans="1:21" hidden="1" x14ac:dyDescent="0.25">
      <c r="A104" s="450" t="s">
        <v>74</v>
      </c>
      <c r="B104" s="450"/>
      <c r="C104" s="206">
        <v>0</v>
      </c>
      <c r="D104" s="206">
        <v>0</v>
      </c>
      <c r="E104" s="159">
        <f>IF(D$59=0,C104*2,C104+D104)</f>
        <v>0</v>
      </c>
      <c r="F104" s="572">
        <f>ROUND(F103/2,2)</f>
        <v>0</v>
      </c>
      <c r="G104" s="572"/>
      <c r="H104" s="350">
        <f>IF(C104=0,0,62.5)</f>
        <v>0</v>
      </c>
      <c r="I104" s="130">
        <f>ROUND((H104+F104)*E104,2)</f>
        <v>0</v>
      </c>
      <c r="N104" s="476" t="s">
        <v>74</v>
      </c>
      <c r="O104" s="476"/>
      <c r="P104" s="470">
        <f>IF(H$115=1,C104,0)</f>
        <v>0</v>
      </c>
      <c r="Q104" s="470"/>
      <c r="R104" s="479">
        <f>ROUND(R103/2,2)</f>
        <v>0</v>
      </c>
      <c r="S104" s="479"/>
      <c r="T104" s="82">
        <f>H104</f>
        <v>0</v>
      </c>
      <c r="U104" s="125">
        <f>ROUND((T104+R104)*P104,0)</f>
        <v>0</v>
      </c>
    </row>
    <row r="105" spans="1:21" ht="16.5" hidden="1" thickBot="1" x14ac:dyDescent="0.3">
      <c r="A105" s="450" t="s">
        <v>75</v>
      </c>
      <c r="B105" s="450"/>
      <c r="C105" s="206">
        <v>0</v>
      </c>
      <c r="D105" s="206">
        <v>0</v>
      </c>
      <c r="E105" s="159">
        <f>IF(D$59=0,C105*2,C105+D105)</f>
        <v>0</v>
      </c>
      <c r="F105" s="468"/>
      <c r="G105" s="468"/>
      <c r="H105" s="351">
        <f>IF(H103&gt;0,436,0)</f>
        <v>0</v>
      </c>
      <c r="I105" s="130">
        <f>ROUND(H105*E105,2)</f>
        <v>0</v>
      </c>
      <c r="N105" s="469" t="s">
        <v>75</v>
      </c>
      <c r="O105" s="469"/>
      <c r="P105" s="470">
        <f>IF(H$115=1,C105,0)</f>
        <v>0</v>
      </c>
      <c r="Q105" s="470"/>
      <c r="R105" s="471"/>
      <c r="S105" s="471"/>
      <c r="T105" s="84">
        <f>H105</f>
        <v>0</v>
      </c>
      <c r="U105" s="132">
        <f>ROUND(T105*P105,0)</f>
        <v>0</v>
      </c>
    </row>
    <row r="106" spans="1:21" ht="16.5" hidden="1" thickBot="1" x14ac:dyDescent="0.3">
      <c r="A106" s="472" t="s">
        <v>8</v>
      </c>
      <c r="B106" s="472"/>
      <c r="C106" s="85"/>
      <c r="D106" s="85"/>
      <c r="E106" s="85"/>
      <c r="F106" s="85"/>
      <c r="G106" s="85"/>
      <c r="H106" s="85"/>
      <c r="I106" s="126">
        <f>SUM(I103:I105)</f>
        <v>0</v>
      </c>
      <c r="N106" s="473" t="s">
        <v>8</v>
      </c>
      <c r="O106" s="473"/>
      <c r="P106" s="86"/>
      <c r="Q106" s="86"/>
      <c r="R106" s="86"/>
      <c r="S106" s="86"/>
      <c r="T106" s="86"/>
      <c r="U106" s="87">
        <f>SUM(U103:U105)</f>
        <v>0</v>
      </c>
    </row>
    <row r="107" spans="1:21" hidden="1" x14ac:dyDescent="0.25">
      <c r="A107" s="41"/>
      <c r="B107" s="41"/>
      <c r="C107" s="85"/>
      <c r="D107" s="85"/>
      <c r="E107" s="85"/>
      <c r="F107" s="85"/>
      <c r="G107" s="85"/>
      <c r="H107" s="85"/>
      <c r="I107" s="130"/>
      <c r="N107" s="43"/>
      <c r="O107" s="43"/>
      <c r="P107" s="86"/>
      <c r="Q107" s="86"/>
      <c r="R107" s="86"/>
      <c r="S107" s="86"/>
      <c r="T107" s="86"/>
      <c r="U107" s="201"/>
    </row>
    <row r="108" spans="1:21" x14ac:dyDescent="0.25">
      <c r="A108" s="458" t="s">
        <v>93</v>
      </c>
      <c r="B108" s="458"/>
      <c r="C108" s="458"/>
      <c r="D108" s="91"/>
      <c r="E108" s="89" t="s">
        <v>42</v>
      </c>
      <c r="F108" s="463"/>
      <c r="G108" s="463"/>
      <c r="H108" s="463"/>
      <c r="I108" s="159">
        <v>0</v>
      </c>
      <c r="N108" s="461" t="s">
        <v>93</v>
      </c>
      <c r="O108" s="461"/>
      <c r="P108" s="461"/>
      <c r="Q108" s="462" t="s">
        <v>42</v>
      </c>
      <c r="R108" s="462"/>
      <c r="S108" s="462"/>
      <c r="T108" s="462"/>
      <c r="U108" s="125">
        <f>IF('3396'!$H$115=1,'3396'!U109,0)</f>
        <v>0</v>
      </c>
    </row>
    <row r="109" spans="1:21" x14ac:dyDescent="0.25">
      <c r="A109" s="458" t="s">
        <v>94</v>
      </c>
      <c r="B109" s="458"/>
      <c r="C109" s="458"/>
      <c r="D109" s="91"/>
      <c r="E109" s="467"/>
      <c r="F109" s="467"/>
      <c r="G109" s="467"/>
      <c r="H109" s="467"/>
      <c r="I109" s="159">
        <v>0</v>
      </c>
      <c r="N109" s="461" t="s">
        <v>94</v>
      </c>
      <c r="O109" s="461"/>
      <c r="P109" s="461"/>
      <c r="Q109" s="462" t="s">
        <v>47</v>
      </c>
      <c r="R109" s="462"/>
      <c r="S109" s="462"/>
      <c r="T109" s="462"/>
      <c r="U109" s="125">
        <f>IF('3396'!$H$115=1,'3396'!U110,0)</f>
        <v>0</v>
      </c>
    </row>
    <row r="110" spans="1:21" x14ac:dyDescent="0.25">
      <c r="A110" s="90" t="s">
        <v>122</v>
      </c>
      <c r="B110" s="91"/>
      <c r="C110" s="91"/>
      <c r="D110" s="91"/>
      <c r="E110" s="192"/>
      <c r="F110" s="192"/>
      <c r="G110" s="192"/>
      <c r="H110" s="192"/>
      <c r="I110" s="219"/>
      <c r="N110" s="461" t="s">
        <v>95</v>
      </c>
      <c r="O110" s="461"/>
      <c r="P110" s="461"/>
      <c r="Q110" s="462" t="s">
        <v>48</v>
      </c>
      <c r="R110" s="462"/>
      <c r="S110" s="462"/>
      <c r="T110" s="462"/>
      <c r="U110" s="125">
        <f>IF('3396'!$H$115=1,'3396'!U113,0)</f>
        <v>0</v>
      </c>
    </row>
    <row r="111" spans="1:21" ht="16.5" thickBot="1" x14ac:dyDescent="0.3">
      <c r="A111" s="458" t="s">
        <v>95</v>
      </c>
      <c r="B111" s="458"/>
      <c r="C111" s="458"/>
      <c r="D111" s="91"/>
      <c r="E111" s="89" t="s">
        <v>47</v>
      </c>
      <c r="F111" s="463"/>
      <c r="G111" s="463"/>
      <c r="H111" s="463"/>
      <c r="I111" s="220">
        <v>0</v>
      </c>
      <c r="N111" s="464" t="s">
        <v>43</v>
      </c>
      <c r="O111" s="464"/>
      <c r="P111" s="464"/>
      <c r="Q111" s="464"/>
      <c r="R111" s="464"/>
      <c r="S111" s="464"/>
      <c r="T111" s="464"/>
      <c r="U111" s="193">
        <f>SUM(U109,U108,U106,U95,U89,U75,U74,U73,U72,U71,U70,U68,U59,U45,U77,U78,U79,U80,U81,U110)</f>
        <v>0</v>
      </c>
    </row>
    <row r="112" spans="1:21" ht="16.5" thickTop="1" x14ac:dyDescent="0.25">
      <c r="B112" s="91"/>
      <c r="C112" s="91"/>
      <c r="D112" s="91"/>
      <c r="E112" s="89"/>
      <c r="F112" s="89"/>
      <c r="G112" s="89"/>
      <c r="H112" s="89"/>
      <c r="I112" s="159"/>
      <c r="N112" s="59"/>
      <c r="O112" s="59"/>
      <c r="P112" s="59"/>
      <c r="Q112" s="59"/>
      <c r="R112" s="59"/>
      <c r="S112" s="59"/>
      <c r="T112" s="59"/>
      <c r="U112" s="201"/>
    </row>
    <row r="113" spans="1:21" x14ac:dyDescent="0.25">
      <c r="A113" s="465" t="s">
        <v>8</v>
      </c>
      <c r="B113" s="465"/>
      <c r="C113" s="465"/>
      <c r="D113" s="465"/>
      <c r="E113" s="465"/>
      <c r="F113" s="465"/>
      <c r="G113" s="465"/>
      <c r="H113" s="465"/>
      <c r="I113" s="130">
        <f>SUM(I111,I109,I108,I106,I96,I95,I89,I81,I80,I79,I78,I77,I75,I74,I73,I72,I71,I70,I68,I59,I45)</f>
        <v>6602503.7599999998</v>
      </c>
      <c r="N113" s="466"/>
      <c r="O113" s="466"/>
      <c r="P113" s="466"/>
      <c r="Q113" s="466"/>
      <c r="R113" s="466"/>
      <c r="S113" s="466"/>
      <c r="T113" s="466"/>
      <c r="U113" s="466"/>
    </row>
    <row r="114" spans="1:21" x14ac:dyDescent="0.25">
      <c r="A114" s="458" t="s">
        <v>121</v>
      </c>
      <c r="B114" s="458"/>
      <c r="C114" s="458"/>
      <c r="D114" s="458"/>
      <c r="E114" s="458"/>
      <c r="F114" s="458"/>
      <c r="G114" s="458"/>
      <c r="H114" s="91" t="s">
        <v>48</v>
      </c>
      <c r="I114" s="195"/>
      <c r="N114" s="459" t="s">
        <v>7</v>
      </c>
      <c r="O114" s="459"/>
      <c r="P114" s="459"/>
      <c r="Q114" s="459"/>
      <c r="R114" s="459"/>
      <c r="S114" s="459"/>
      <c r="T114" s="459"/>
      <c r="U114" s="459"/>
    </row>
    <row r="115" spans="1:21" x14ac:dyDescent="0.25">
      <c r="A115" s="458" t="s">
        <v>116</v>
      </c>
      <c r="B115" s="458"/>
      <c r="C115" s="458"/>
      <c r="D115" s="458"/>
      <c r="E115" s="458"/>
      <c r="F115" s="458"/>
      <c r="G115" s="458"/>
      <c r="H115" s="92" t="str">
        <f>IF(E29=0,"",IF((E14+E16+SUM(E18:E24))/E29&gt;0.75,1,""))</f>
        <v/>
      </c>
      <c r="I115" s="159">
        <f>U111</f>
        <v>0</v>
      </c>
      <c r="N115" s="93" t="s">
        <v>144</v>
      </c>
      <c r="O115" s="93"/>
      <c r="P115" s="93"/>
      <c r="Q115" s="93"/>
      <c r="R115" s="93"/>
      <c r="S115" s="93"/>
      <c r="T115" s="93"/>
      <c r="U115" s="93"/>
    </row>
    <row r="116" spans="1:21" x14ac:dyDescent="0.25">
      <c r="B116" s="91"/>
      <c r="C116" s="91"/>
      <c r="D116" s="91"/>
      <c r="E116" s="91"/>
      <c r="F116" s="91"/>
      <c r="G116" s="91"/>
      <c r="H116" s="94"/>
      <c r="I116" s="130"/>
      <c r="N116" s="95" t="s">
        <v>145</v>
      </c>
      <c r="O116" s="93"/>
      <c r="P116" s="93"/>
      <c r="Q116" s="93"/>
      <c r="R116" s="93"/>
      <c r="S116" s="93"/>
      <c r="T116" s="93"/>
      <c r="U116" s="93"/>
    </row>
    <row r="117" spans="1:21" x14ac:dyDescent="0.25">
      <c r="A117" s="4" t="s">
        <v>138</v>
      </c>
      <c r="B117" s="91"/>
      <c r="C117" s="91"/>
      <c r="D117" s="91"/>
      <c r="E117" s="91"/>
      <c r="F117" s="91"/>
      <c r="G117" s="91"/>
      <c r="H117" s="202">
        <f>IF(H115=1,I115,I113)</f>
        <v>6602503.7599999998</v>
      </c>
      <c r="I117" s="123">
        <f>IF(E29=0,0,IF(E29&gt;250,-(((250/E29)*H117)*IF(J117="H",0.02,0.05)),IF(J117="H",-0.02*H117,-0.05*H117)))</f>
        <v>-80000.869497785054</v>
      </c>
      <c r="N117" s="97"/>
      <c r="O117" s="97"/>
      <c r="P117" s="97"/>
      <c r="Q117" s="97"/>
      <c r="R117" s="97"/>
      <c r="S117" s="97"/>
      <c r="T117" s="97"/>
      <c r="U117" s="97"/>
    </row>
    <row r="118" spans="1:21" x14ac:dyDescent="0.25">
      <c r="B118" s="91"/>
      <c r="C118" s="91"/>
      <c r="D118" s="91"/>
      <c r="E118" s="91"/>
      <c r="F118" s="91"/>
      <c r="G118" s="91"/>
      <c r="H118" s="94"/>
      <c r="I118" s="130"/>
      <c r="N118" s="97"/>
      <c r="O118" s="97"/>
      <c r="P118" s="97"/>
      <c r="Q118" s="97"/>
      <c r="R118" s="97"/>
      <c r="S118" s="97"/>
      <c r="T118" s="97"/>
      <c r="U118" s="97"/>
    </row>
    <row r="119" spans="1:21" x14ac:dyDescent="0.25">
      <c r="A119" s="4" t="s">
        <v>139</v>
      </c>
      <c r="B119" s="91"/>
      <c r="C119" s="91"/>
      <c r="D119" s="91"/>
      <c r="E119" s="91"/>
      <c r="F119" s="91"/>
      <c r="G119" s="91"/>
      <c r="H119" s="94"/>
      <c r="I119" s="130">
        <f>I113+I117</f>
        <v>6522502.8905022144</v>
      </c>
      <c r="N119" s="97"/>
      <c r="O119" s="97"/>
      <c r="P119" s="97"/>
      <c r="Q119" s="97"/>
      <c r="R119" s="97"/>
      <c r="S119" s="97"/>
      <c r="T119" s="97"/>
      <c r="U119" s="97"/>
    </row>
    <row r="120" spans="1:21" x14ac:dyDescent="0.25">
      <c r="B120" s="91"/>
      <c r="C120" s="91"/>
      <c r="D120" s="91"/>
      <c r="E120" s="91"/>
      <c r="F120" s="91"/>
      <c r="G120" s="91"/>
      <c r="H120" s="94"/>
      <c r="I120" s="130"/>
      <c r="N120" s="97"/>
      <c r="O120" s="97"/>
      <c r="P120" s="97"/>
      <c r="Q120" s="97"/>
      <c r="R120" s="97"/>
      <c r="S120" s="97"/>
      <c r="T120" s="97"/>
      <c r="U120" s="97"/>
    </row>
    <row r="121" spans="1:21" x14ac:dyDescent="0.25">
      <c r="A121" s="106" t="s">
        <v>140</v>
      </c>
      <c r="B121" s="91"/>
      <c r="C121" s="203">
        <f>'0054'!C121</f>
        <v>2</v>
      </c>
      <c r="D121" s="91"/>
      <c r="E121" s="4" t="s">
        <v>141</v>
      </c>
      <c r="F121" s="91"/>
      <c r="G121" s="91"/>
      <c r="H121" s="94"/>
      <c r="I121" s="130">
        <f>ROUND(I119/12*C121,2)</f>
        <v>1087083.82</v>
      </c>
      <c r="N121" s="97"/>
      <c r="O121" s="97"/>
      <c r="P121" s="97"/>
      <c r="Q121" s="97"/>
      <c r="R121" s="97"/>
      <c r="S121" s="97"/>
      <c r="T121" s="97"/>
      <c r="U121" s="97"/>
    </row>
    <row r="122" spans="1:21" x14ac:dyDescent="0.25">
      <c r="B122" s="91"/>
      <c r="C122" s="91"/>
      <c r="D122" s="91"/>
      <c r="E122" s="91"/>
      <c r="F122" s="91"/>
      <c r="G122" s="91"/>
      <c r="H122" s="94"/>
      <c r="I122" s="130"/>
      <c r="N122" s="97"/>
      <c r="O122" s="97"/>
      <c r="P122" s="97"/>
      <c r="Q122" s="97"/>
      <c r="R122" s="97"/>
      <c r="S122" s="97"/>
      <c r="T122" s="97"/>
      <c r="U122" s="97"/>
    </row>
    <row r="123" spans="1:21" x14ac:dyDescent="0.25">
      <c r="A123" s="4" t="s">
        <v>142</v>
      </c>
      <c r="B123" s="91"/>
      <c r="C123" s="91"/>
      <c r="D123" s="91"/>
      <c r="E123" s="91"/>
      <c r="F123" s="91"/>
      <c r="G123" s="91"/>
      <c r="H123" s="94"/>
      <c r="I123" s="123">
        <v>-543541.91</v>
      </c>
      <c r="N123" s="97"/>
      <c r="O123" s="97"/>
      <c r="P123" s="97"/>
      <c r="Q123" s="97"/>
      <c r="R123" s="97"/>
      <c r="S123" s="97"/>
      <c r="T123" s="97"/>
      <c r="U123" s="97"/>
    </row>
    <row r="124" spans="1:21" x14ac:dyDescent="0.25">
      <c r="B124" s="91"/>
      <c r="C124" s="91"/>
      <c r="D124" s="91"/>
      <c r="E124" s="91"/>
      <c r="F124" s="91"/>
      <c r="G124" s="91"/>
      <c r="H124" s="94"/>
      <c r="I124" s="130"/>
      <c r="N124" s="97"/>
      <c r="O124" s="97"/>
      <c r="P124" s="97"/>
      <c r="Q124" s="97"/>
      <c r="R124" s="97"/>
      <c r="S124" s="97"/>
      <c r="T124" s="97"/>
      <c r="U124" s="97"/>
    </row>
    <row r="125" spans="1:21" ht="16.5" thickBot="1" x14ac:dyDescent="0.3">
      <c r="A125" s="4" t="s">
        <v>143</v>
      </c>
      <c r="B125" s="91"/>
      <c r="C125" s="91"/>
      <c r="D125" s="91"/>
      <c r="E125" s="91"/>
      <c r="F125" s="91"/>
      <c r="G125" s="91"/>
      <c r="H125" s="94"/>
      <c r="I125" s="222">
        <f>I121+I123</f>
        <v>543541.91</v>
      </c>
      <c r="N125" s="97"/>
      <c r="O125" s="97"/>
      <c r="P125" s="97"/>
      <c r="Q125" s="97"/>
      <c r="R125" s="97"/>
      <c r="S125" s="97"/>
      <c r="T125" s="97"/>
      <c r="U125" s="97"/>
    </row>
    <row r="126" spans="1:21" ht="16.5" thickTop="1" x14ac:dyDescent="0.25">
      <c r="B126" s="91"/>
      <c r="C126" s="91"/>
      <c r="D126" s="91"/>
      <c r="E126" s="91"/>
      <c r="F126" s="91"/>
      <c r="G126" s="91"/>
      <c r="H126" s="94"/>
      <c r="I126" s="130"/>
      <c r="N126" s="97"/>
      <c r="O126" s="97"/>
      <c r="P126" s="97"/>
      <c r="Q126" s="97"/>
      <c r="R126" s="97"/>
      <c r="S126" s="97"/>
      <c r="T126" s="97"/>
      <c r="U126" s="97"/>
    </row>
    <row r="127" spans="1:21" ht="16.5" thickBot="1" x14ac:dyDescent="0.3">
      <c r="A127" s="4" t="s">
        <v>159</v>
      </c>
      <c r="B127" s="91"/>
      <c r="C127" s="91"/>
      <c r="D127" s="91"/>
      <c r="E127" s="91"/>
      <c r="F127" s="91"/>
      <c r="G127" s="91"/>
      <c r="H127" s="94"/>
      <c r="I127" s="194">
        <f>IF(J117="H",(H117*0.02)+I117,(H117*0.05)+I117)</f>
        <v>250124.31850221497</v>
      </c>
      <c r="N127" s="97"/>
      <c r="O127" s="97"/>
      <c r="P127" s="97"/>
      <c r="Q127" s="97"/>
      <c r="R127" s="97"/>
      <c r="S127" s="97"/>
      <c r="T127" s="97"/>
      <c r="U127" s="97"/>
    </row>
    <row r="128" spans="1:21" ht="16.5" thickTop="1" x14ac:dyDescent="0.25">
      <c r="B128" s="91"/>
      <c r="C128" s="91"/>
      <c r="D128" s="91"/>
      <c r="E128" s="91"/>
      <c r="F128" s="91"/>
      <c r="G128" s="91"/>
      <c r="H128" s="94"/>
      <c r="I128" s="195"/>
      <c r="N128" s="97"/>
      <c r="O128" s="97"/>
      <c r="P128" s="97"/>
      <c r="Q128" s="97"/>
      <c r="R128" s="97"/>
      <c r="S128" s="97"/>
      <c r="T128" s="97"/>
      <c r="U128" s="97"/>
    </row>
    <row r="129" spans="1:21" x14ac:dyDescent="0.25">
      <c r="B129" s="91"/>
      <c r="C129" s="91"/>
      <c r="D129" s="91"/>
      <c r="E129" s="91"/>
      <c r="F129" s="91"/>
      <c r="G129" s="91"/>
      <c r="H129" s="94"/>
      <c r="I129" s="195"/>
      <c r="N129" s="97"/>
      <c r="O129" s="97"/>
      <c r="P129" s="97"/>
      <c r="Q129" s="97"/>
      <c r="R129" s="97"/>
      <c r="S129" s="97"/>
      <c r="T129" s="97"/>
      <c r="U129" s="97"/>
    </row>
    <row r="130" spans="1:21" x14ac:dyDescent="0.25">
      <c r="B130" s="91"/>
      <c r="C130" s="91"/>
      <c r="D130" s="91"/>
      <c r="E130" s="91"/>
      <c r="F130" s="91"/>
      <c r="G130" s="91"/>
      <c r="H130" s="94"/>
      <c r="I130" s="195"/>
      <c r="N130" s="97"/>
      <c r="O130" s="97"/>
      <c r="P130" s="97"/>
      <c r="Q130" s="97"/>
      <c r="R130" s="97"/>
      <c r="S130" s="97"/>
      <c r="T130" s="97"/>
      <c r="U130" s="97"/>
    </row>
    <row r="131" spans="1:21" x14ac:dyDescent="0.25">
      <c r="A131" s="455" t="s">
        <v>7</v>
      </c>
      <c r="B131" s="455"/>
      <c r="C131" s="455"/>
      <c r="D131" s="455"/>
      <c r="E131" s="455"/>
      <c r="F131" s="455"/>
      <c r="G131" s="455"/>
      <c r="H131" s="455"/>
      <c r="I131" s="455"/>
      <c r="J131" s="196"/>
      <c r="N131" s="455"/>
      <c r="O131" s="455"/>
      <c r="P131" s="455"/>
      <c r="Q131" s="455"/>
      <c r="R131" s="455"/>
      <c r="S131" s="455"/>
      <c r="T131" s="455"/>
      <c r="U131" s="455"/>
    </row>
    <row r="132" spans="1:21" s="101" customFormat="1" ht="28.5" customHeight="1" x14ac:dyDescent="0.2">
      <c r="A132" s="460" t="s">
        <v>114</v>
      </c>
      <c r="B132" s="460"/>
      <c r="C132" s="460"/>
      <c r="D132" s="460"/>
      <c r="E132" s="460"/>
      <c r="F132" s="460"/>
      <c r="G132" s="460"/>
      <c r="H132" s="460"/>
      <c r="I132" s="460"/>
      <c r="J132" s="102"/>
      <c r="N132" s="103"/>
      <c r="O132" s="104"/>
      <c r="P132" s="104"/>
      <c r="Q132" s="104"/>
      <c r="R132" s="104"/>
      <c r="S132" s="104"/>
      <c r="T132" s="104"/>
      <c r="U132" s="104"/>
    </row>
    <row r="133" spans="1:21" s="101" customFormat="1" ht="15.75" customHeight="1" x14ac:dyDescent="0.2">
      <c r="A133" s="455" t="s">
        <v>64</v>
      </c>
      <c r="B133" s="455"/>
      <c r="C133" s="455"/>
      <c r="D133" s="455"/>
      <c r="E133" s="455"/>
      <c r="F133" s="455"/>
      <c r="G133" s="455"/>
      <c r="H133" s="455"/>
      <c r="I133" s="455"/>
      <c r="N133" s="103"/>
    </row>
    <row r="134" spans="1:21" s="101" customFormat="1" ht="15.75" customHeight="1" x14ac:dyDescent="0.2">
      <c r="A134" s="455" t="s">
        <v>65</v>
      </c>
      <c r="B134" s="455"/>
      <c r="C134" s="455"/>
      <c r="D134" s="455"/>
      <c r="E134" s="455"/>
      <c r="F134" s="455"/>
      <c r="G134" s="455"/>
      <c r="H134" s="455"/>
      <c r="I134" s="455"/>
      <c r="N134" s="103"/>
    </row>
    <row r="135" spans="1:21" s="101" customFormat="1" ht="28.5" customHeight="1" x14ac:dyDescent="0.2">
      <c r="A135" s="454" t="s">
        <v>115</v>
      </c>
      <c r="B135" s="454"/>
      <c r="C135" s="454"/>
      <c r="D135" s="454"/>
      <c r="E135" s="454"/>
      <c r="F135" s="454"/>
      <c r="G135" s="454"/>
      <c r="H135" s="454"/>
      <c r="I135" s="454"/>
      <c r="N135" s="103"/>
    </row>
    <row r="136" spans="1:21" s="101" customFormat="1" ht="28.5" customHeight="1" x14ac:dyDescent="0.2">
      <c r="A136" s="454" t="s">
        <v>123</v>
      </c>
      <c r="B136" s="454"/>
      <c r="C136" s="454"/>
      <c r="D136" s="454"/>
      <c r="E136" s="454"/>
      <c r="F136" s="454"/>
      <c r="G136" s="454"/>
      <c r="H136" s="454"/>
      <c r="I136" s="454"/>
      <c r="N136" s="103"/>
    </row>
    <row r="137" spans="1:21" s="101" customFormat="1" ht="28.5" customHeight="1" x14ac:dyDescent="0.2">
      <c r="A137" s="454" t="s">
        <v>111</v>
      </c>
      <c r="B137" s="454"/>
      <c r="C137" s="454"/>
      <c r="D137" s="454"/>
      <c r="E137" s="454"/>
      <c r="F137" s="454"/>
      <c r="G137" s="454"/>
      <c r="H137" s="454"/>
      <c r="I137" s="454"/>
      <c r="N137" s="103"/>
    </row>
    <row r="138" spans="1:21" s="101" customFormat="1" ht="28.5" customHeight="1" x14ac:dyDescent="0.2">
      <c r="A138" s="454" t="s">
        <v>120</v>
      </c>
      <c r="B138" s="454"/>
      <c r="C138" s="454"/>
      <c r="D138" s="454"/>
      <c r="E138" s="454"/>
      <c r="F138" s="454"/>
      <c r="G138" s="454"/>
      <c r="H138" s="454"/>
      <c r="I138" s="454"/>
      <c r="N138" s="103"/>
    </row>
    <row r="139" spans="1:21" s="101" customFormat="1" ht="41.25" customHeight="1" x14ac:dyDescent="0.2">
      <c r="A139" s="454" t="s">
        <v>133</v>
      </c>
      <c r="B139" s="454"/>
      <c r="C139" s="454"/>
      <c r="D139" s="454"/>
      <c r="E139" s="454"/>
      <c r="F139" s="454"/>
      <c r="G139" s="454"/>
      <c r="H139" s="454"/>
      <c r="I139" s="454"/>
      <c r="N139" s="103"/>
    </row>
    <row r="140" spans="1:21" s="101" customFormat="1" ht="15.75" customHeight="1" x14ac:dyDescent="0.2">
      <c r="A140" s="455" t="s">
        <v>117</v>
      </c>
      <c r="B140" s="455"/>
      <c r="C140" s="455"/>
      <c r="D140" s="455"/>
      <c r="E140" s="455"/>
      <c r="F140" s="455"/>
      <c r="G140" s="455"/>
      <c r="H140" s="455"/>
      <c r="I140" s="455"/>
      <c r="N140" s="103"/>
    </row>
    <row r="141" spans="1:21" s="101" customFormat="1" ht="28.5" customHeight="1" x14ac:dyDescent="0.2">
      <c r="A141" s="456" t="s">
        <v>118</v>
      </c>
      <c r="B141" s="456"/>
      <c r="C141" s="456"/>
      <c r="D141" s="456"/>
      <c r="E141" s="456"/>
      <c r="F141" s="456"/>
      <c r="G141" s="456"/>
      <c r="H141" s="456"/>
      <c r="I141" s="456"/>
      <c r="N141" s="103"/>
    </row>
    <row r="142" spans="1:21" s="101" customFormat="1" ht="26.25" customHeight="1" x14ac:dyDescent="0.2">
      <c r="A142" s="457" t="s">
        <v>109</v>
      </c>
      <c r="B142" s="456"/>
      <c r="C142" s="456"/>
      <c r="D142" s="456"/>
      <c r="E142" s="456"/>
      <c r="F142" s="456"/>
      <c r="G142" s="456"/>
      <c r="H142" s="456"/>
      <c r="I142" s="456"/>
      <c r="N142" s="103"/>
    </row>
    <row r="143" spans="1:21" s="101" customFormat="1" ht="54" customHeight="1" x14ac:dyDescent="0.2">
      <c r="A143" s="452" t="s">
        <v>125</v>
      </c>
      <c r="B143" s="452"/>
      <c r="C143" s="452"/>
      <c r="D143" s="452"/>
      <c r="E143" s="452"/>
      <c r="F143" s="452"/>
      <c r="G143" s="452"/>
      <c r="H143" s="452"/>
      <c r="I143" s="452"/>
      <c r="N143" s="103"/>
    </row>
    <row r="144" spans="1:21" ht="57" customHeight="1" x14ac:dyDescent="0.25">
      <c r="A144" s="452" t="s">
        <v>124</v>
      </c>
      <c r="B144" s="452"/>
      <c r="C144" s="452"/>
      <c r="D144" s="452"/>
      <c r="E144" s="452"/>
      <c r="F144" s="452"/>
      <c r="G144" s="452"/>
      <c r="H144" s="452"/>
      <c r="I144" s="452"/>
      <c r="N144" s="98"/>
    </row>
    <row r="145" spans="1:14" s="101" customFormat="1" ht="26.25" customHeight="1" x14ac:dyDescent="0.2">
      <c r="A145" s="451" t="s">
        <v>110</v>
      </c>
      <c r="B145" s="451"/>
      <c r="C145" s="451"/>
      <c r="D145" s="451"/>
      <c r="E145" s="451"/>
      <c r="F145" s="451"/>
      <c r="G145" s="451"/>
      <c r="H145" s="451"/>
      <c r="I145" s="451"/>
      <c r="N145" s="103"/>
    </row>
    <row r="146" spans="1:14" s="101" customFormat="1" ht="28.5" customHeight="1" x14ac:dyDescent="0.2">
      <c r="A146" s="452" t="s">
        <v>36</v>
      </c>
      <c r="B146" s="452"/>
      <c r="C146" s="452"/>
      <c r="D146" s="452"/>
      <c r="E146" s="452"/>
      <c r="F146" s="452"/>
      <c r="G146" s="452"/>
      <c r="H146" s="452"/>
      <c r="I146" s="452"/>
      <c r="N146" s="103"/>
    </row>
    <row r="147" spans="1:14" s="101" customFormat="1" ht="15.75" customHeight="1" x14ac:dyDescent="0.2">
      <c r="A147" s="453" t="s">
        <v>12</v>
      </c>
      <c r="B147" s="453"/>
      <c r="C147" s="453"/>
      <c r="D147" s="453"/>
      <c r="E147" s="453"/>
      <c r="F147" s="453"/>
      <c r="G147" s="453"/>
      <c r="H147" s="453"/>
      <c r="I147" s="453"/>
      <c r="N147" s="103"/>
    </row>
    <row r="148" spans="1:14" x14ac:dyDescent="0.25">
      <c r="A148" s="453"/>
      <c r="B148" s="453"/>
      <c r="C148" s="453"/>
      <c r="D148" s="453"/>
      <c r="E148" s="453"/>
      <c r="F148" s="453"/>
      <c r="G148" s="453"/>
      <c r="H148" s="453"/>
      <c r="I148" s="453"/>
      <c r="N148" s="98"/>
    </row>
    <row r="149" spans="1:14" x14ac:dyDescent="0.25">
      <c r="A149" s="98"/>
      <c r="N149" s="98"/>
    </row>
    <row r="150" spans="1:14" x14ac:dyDescent="0.25">
      <c r="A150" s="98"/>
      <c r="N150" s="98"/>
    </row>
    <row r="151" spans="1:14" x14ac:dyDescent="0.25">
      <c r="A151" s="98"/>
      <c r="N151" s="98"/>
    </row>
    <row r="152" spans="1:14" x14ac:dyDescent="0.25">
      <c r="A152" s="98"/>
      <c r="B152" s="197"/>
      <c r="C152" s="197"/>
      <c r="D152" s="197"/>
      <c r="E152" s="197"/>
      <c r="F152" s="197"/>
      <c r="G152" s="197"/>
      <c r="H152" s="197"/>
      <c r="I152" s="197"/>
      <c r="N152" s="98"/>
    </row>
    <row r="153" spans="1:14" x14ac:dyDescent="0.25">
      <c r="A153" s="98"/>
      <c r="N153" s="98"/>
    </row>
    <row r="154" spans="1:14" x14ac:dyDescent="0.25">
      <c r="A154" s="98"/>
      <c r="N154" s="98"/>
    </row>
    <row r="155" spans="1:14" x14ac:dyDescent="0.25">
      <c r="A155" s="98"/>
      <c r="N155" s="98"/>
    </row>
    <row r="156" spans="1:14" x14ac:dyDescent="0.25">
      <c r="A156" s="98"/>
      <c r="N156" s="98"/>
    </row>
    <row r="157" spans="1:14" x14ac:dyDescent="0.25">
      <c r="A157" s="98"/>
      <c r="N157" s="98"/>
    </row>
    <row r="158" spans="1:14" x14ac:dyDescent="0.25">
      <c r="A158" s="98"/>
      <c r="N158" s="98"/>
    </row>
    <row r="159" spans="1:14" x14ac:dyDescent="0.25">
      <c r="A159" s="98"/>
      <c r="N159" s="98"/>
    </row>
    <row r="160" spans="1:14" x14ac:dyDescent="0.25">
      <c r="A160" s="98"/>
      <c r="N160" s="98"/>
    </row>
    <row r="161" spans="1:14" x14ac:dyDescent="0.25">
      <c r="A161" s="98"/>
      <c r="N161" s="98"/>
    </row>
    <row r="162" spans="1:14" x14ac:dyDescent="0.25">
      <c r="A162" s="98"/>
      <c r="N162" s="98"/>
    </row>
    <row r="163" spans="1:14" x14ac:dyDescent="0.25">
      <c r="A163" s="98"/>
      <c r="N163" s="98"/>
    </row>
    <row r="164" spans="1:14" x14ac:dyDescent="0.25">
      <c r="A164" s="98"/>
      <c r="N164" s="98"/>
    </row>
    <row r="165" spans="1:14" x14ac:dyDescent="0.25">
      <c r="A165" s="98"/>
      <c r="N165" s="98"/>
    </row>
    <row r="166" spans="1:14" x14ac:dyDescent="0.25">
      <c r="A166" s="98"/>
      <c r="N166" s="98"/>
    </row>
    <row r="167" spans="1:14" x14ac:dyDescent="0.25">
      <c r="A167" s="98"/>
      <c r="N167" s="98"/>
    </row>
    <row r="168" spans="1:14" x14ac:dyDescent="0.25">
      <c r="A168" s="98"/>
      <c r="N168" s="98"/>
    </row>
    <row r="169" spans="1:14" x14ac:dyDescent="0.25">
      <c r="A169" s="98"/>
      <c r="N169" s="98"/>
    </row>
    <row r="170" spans="1:14" x14ac:dyDescent="0.25">
      <c r="A170" s="98"/>
      <c r="N170" s="98"/>
    </row>
    <row r="171" spans="1:14" x14ac:dyDescent="0.25">
      <c r="A171" s="98"/>
      <c r="N171" s="98"/>
    </row>
    <row r="172" spans="1:14" x14ac:dyDescent="0.25">
      <c r="A172" s="98"/>
      <c r="N172" s="98"/>
    </row>
    <row r="173" spans="1:14" x14ac:dyDescent="0.25">
      <c r="A173" s="98"/>
      <c r="N173" s="98"/>
    </row>
    <row r="174" spans="1:14" x14ac:dyDescent="0.25">
      <c r="A174" s="98"/>
      <c r="N174" s="98"/>
    </row>
    <row r="175" spans="1:14" x14ac:dyDescent="0.25">
      <c r="A175" s="98"/>
      <c r="N175" s="98"/>
    </row>
    <row r="176" spans="1:14" x14ac:dyDescent="0.25">
      <c r="A176" s="98"/>
      <c r="N176" s="98"/>
    </row>
    <row r="177" spans="1:14" x14ac:dyDescent="0.25">
      <c r="A177" s="98"/>
      <c r="N177" s="98"/>
    </row>
    <row r="178" spans="1:14" x14ac:dyDescent="0.25">
      <c r="A178" s="98"/>
      <c r="N178" s="98"/>
    </row>
    <row r="179" spans="1:14" x14ac:dyDescent="0.25">
      <c r="A179" s="98"/>
      <c r="N179" s="98"/>
    </row>
    <row r="180" spans="1:14" x14ac:dyDescent="0.25">
      <c r="A180" s="98"/>
      <c r="N180" s="98"/>
    </row>
    <row r="181" spans="1:14" x14ac:dyDescent="0.25">
      <c r="A181" s="98"/>
      <c r="N181" s="98"/>
    </row>
    <row r="182" spans="1:14" x14ac:dyDescent="0.25">
      <c r="A182" s="98"/>
      <c r="N182" s="98"/>
    </row>
    <row r="183" spans="1:14" x14ac:dyDescent="0.25">
      <c r="A183" s="98"/>
      <c r="N183" s="98"/>
    </row>
    <row r="184" spans="1:14" x14ac:dyDescent="0.25">
      <c r="A184" s="98"/>
      <c r="N184" s="98"/>
    </row>
    <row r="185" spans="1:14" x14ac:dyDescent="0.25">
      <c r="A185" s="98"/>
      <c r="N185" s="98"/>
    </row>
    <row r="186" spans="1:14" x14ac:dyDescent="0.25">
      <c r="A186" s="98"/>
      <c r="N186" s="98"/>
    </row>
    <row r="187" spans="1:14" x14ac:dyDescent="0.25">
      <c r="A187" s="98"/>
      <c r="N187" s="98"/>
    </row>
    <row r="188" spans="1:14" x14ac:dyDescent="0.25">
      <c r="A188" s="98"/>
      <c r="N188" s="98"/>
    </row>
    <row r="189" spans="1:14" x14ac:dyDescent="0.25">
      <c r="A189" s="98"/>
    </row>
    <row r="190" spans="1:14" x14ac:dyDescent="0.25">
      <c r="A190" s="98"/>
    </row>
    <row r="191" spans="1:14" x14ac:dyDescent="0.25">
      <c r="A191" s="98"/>
    </row>
    <row r="192" spans="1:14" x14ac:dyDescent="0.25">
      <c r="A192" s="98"/>
    </row>
    <row r="193" spans="1:1" x14ac:dyDescent="0.25">
      <c r="A193" s="98"/>
    </row>
    <row r="194" spans="1:1" x14ac:dyDescent="0.25">
      <c r="A194" s="98"/>
    </row>
    <row r="195" spans="1:1" x14ac:dyDescent="0.25">
      <c r="A195" s="98"/>
    </row>
    <row r="196" spans="1:1" x14ac:dyDescent="0.25">
      <c r="A196" s="98"/>
    </row>
    <row r="197" spans="1:1" x14ac:dyDescent="0.25">
      <c r="A197" s="98"/>
    </row>
    <row r="198" spans="1:1" x14ac:dyDescent="0.25">
      <c r="A198" s="98"/>
    </row>
    <row r="199" spans="1:1" x14ac:dyDescent="0.25">
      <c r="A199" s="98"/>
    </row>
    <row r="200" spans="1:1" x14ac:dyDescent="0.25">
      <c r="A200" s="98"/>
    </row>
    <row r="201" spans="1:1" x14ac:dyDescent="0.25">
      <c r="A201" s="98"/>
    </row>
    <row r="202" spans="1:1" x14ac:dyDescent="0.25">
      <c r="A202" s="98"/>
    </row>
    <row r="203" spans="1:1" x14ac:dyDescent="0.25">
      <c r="A203" s="98"/>
    </row>
    <row r="204" spans="1:1" x14ac:dyDescent="0.25">
      <c r="A204" s="98"/>
    </row>
    <row r="205" spans="1:1" x14ac:dyDescent="0.25">
      <c r="A205" s="98"/>
    </row>
    <row r="206" spans="1:1" x14ac:dyDescent="0.25">
      <c r="A206" s="98"/>
    </row>
    <row r="207" spans="1:1" x14ac:dyDescent="0.25">
      <c r="A207" s="98"/>
    </row>
    <row r="208" spans="1:1" x14ac:dyDescent="0.25">
      <c r="A208" s="98"/>
    </row>
  </sheetData>
  <sheetProtection password="CDD2" sheet="1" objects="1" scenarios="1"/>
  <mergeCells count="290">
    <mergeCell ref="B1:I1"/>
    <mergeCell ref="O1:U1"/>
    <mergeCell ref="N2:U2"/>
    <mergeCell ref="N3:U3"/>
    <mergeCell ref="A4:B4"/>
    <mergeCell ref="C4:E4"/>
    <mergeCell ref="N4:O4"/>
    <mergeCell ref="P4:Q4"/>
    <mergeCell ref="A7:I7"/>
    <mergeCell ref="N7:U7"/>
    <mergeCell ref="N8:O8"/>
    <mergeCell ref="P8:Q8"/>
    <mergeCell ref="R8:S8"/>
    <mergeCell ref="T8:U8"/>
    <mergeCell ref="F10:G10"/>
    <mergeCell ref="R10:S10"/>
    <mergeCell ref="A11:B11"/>
    <mergeCell ref="F11:G11"/>
    <mergeCell ref="N11:O11"/>
    <mergeCell ref="P11:Q11"/>
    <mergeCell ref="R11:S11"/>
    <mergeCell ref="A12:B12"/>
    <mergeCell ref="F12:G12"/>
    <mergeCell ref="N12:O12"/>
    <mergeCell ref="P12:Q12"/>
    <mergeCell ref="R12:S12"/>
    <mergeCell ref="A13:B13"/>
    <mergeCell ref="F13:G13"/>
    <mergeCell ref="N13:O13"/>
    <mergeCell ref="P13:Q13"/>
    <mergeCell ref="R13:S13"/>
    <mergeCell ref="A14:B14"/>
    <mergeCell ref="F14:G14"/>
    <mergeCell ref="N14:O14"/>
    <mergeCell ref="P14:Q14"/>
    <mergeCell ref="R14:S14"/>
    <mergeCell ref="A15:B15"/>
    <mergeCell ref="F15:G15"/>
    <mergeCell ref="N15:O15"/>
    <mergeCell ref="P15:Q15"/>
    <mergeCell ref="R15:S15"/>
    <mergeCell ref="A16:B16"/>
    <mergeCell ref="F16:G16"/>
    <mergeCell ref="N16:O16"/>
    <mergeCell ref="P16:Q16"/>
    <mergeCell ref="R16:S16"/>
    <mergeCell ref="A17:B17"/>
    <mergeCell ref="F17:G17"/>
    <mergeCell ref="N17:O17"/>
    <mergeCell ref="P17:Q17"/>
    <mergeCell ref="R17:S17"/>
    <mergeCell ref="A18:B18"/>
    <mergeCell ref="F18:G18"/>
    <mergeCell ref="N18:O18"/>
    <mergeCell ref="P18:Q18"/>
    <mergeCell ref="R18:S18"/>
    <mergeCell ref="A19:B19"/>
    <mergeCell ref="F19:G19"/>
    <mergeCell ref="N19:O19"/>
    <mergeCell ref="P19:Q19"/>
    <mergeCell ref="R19:S19"/>
    <mergeCell ref="A20:B20"/>
    <mergeCell ref="F20:G20"/>
    <mergeCell ref="N20:O20"/>
    <mergeCell ref="P20:Q20"/>
    <mergeCell ref="R20:S20"/>
    <mergeCell ref="A21:B21"/>
    <mergeCell ref="F21:G21"/>
    <mergeCell ref="N21:O21"/>
    <mergeCell ref="P21:Q21"/>
    <mergeCell ref="R21:S21"/>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N34:T34"/>
    <mergeCell ref="A36:B36"/>
    <mergeCell ref="N36:O36"/>
    <mergeCell ref="P36:T36"/>
    <mergeCell ref="A37:B37"/>
    <mergeCell ref="N37:O37"/>
    <mergeCell ref="P37:T37"/>
    <mergeCell ref="F33:H36"/>
    <mergeCell ref="A38:B38"/>
    <mergeCell ref="N38:O38"/>
    <mergeCell ref="P38:T38"/>
    <mergeCell ref="A39:B39"/>
    <mergeCell ref="N39:O39"/>
    <mergeCell ref="P39:T39"/>
    <mergeCell ref="A40:B40"/>
    <mergeCell ref="N40:O40"/>
    <mergeCell ref="P40:T40"/>
    <mergeCell ref="A41:B41"/>
    <mergeCell ref="N41:O41"/>
    <mergeCell ref="P41:T41"/>
    <mergeCell ref="A42:B42"/>
    <mergeCell ref="N42:O42"/>
    <mergeCell ref="P42:T42"/>
    <mergeCell ref="N43:Q43"/>
    <mergeCell ref="S43:T43"/>
    <mergeCell ref="N45:Q45"/>
    <mergeCell ref="S45:T45"/>
    <mergeCell ref="N49:O49"/>
    <mergeCell ref="P49:Q49"/>
    <mergeCell ref="A50:B58"/>
    <mergeCell ref="N50:O58"/>
    <mergeCell ref="P50:Q50"/>
    <mergeCell ref="P51:Q51"/>
    <mergeCell ref="P52:Q52"/>
    <mergeCell ref="P53:Q53"/>
    <mergeCell ref="P54:Q54"/>
    <mergeCell ref="P55:Q55"/>
    <mergeCell ref="P56:Q56"/>
    <mergeCell ref="P57:Q57"/>
    <mergeCell ref="P58:Q58"/>
    <mergeCell ref="A59:B59"/>
    <mergeCell ref="F59:H59"/>
    <mergeCell ref="N59:O59"/>
    <mergeCell ref="P59:Q59"/>
    <mergeCell ref="R59:T59"/>
    <mergeCell ref="A60:I60"/>
    <mergeCell ref="N60:U60"/>
    <mergeCell ref="A61:I61"/>
    <mergeCell ref="N61:U61"/>
    <mergeCell ref="A62:B62"/>
    <mergeCell ref="D62:G62"/>
    <mergeCell ref="N62:O62"/>
    <mergeCell ref="Q62:S62"/>
    <mergeCell ref="T62:U62"/>
    <mergeCell ref="N63:S63"/>
    <mergeCell ref="T63:U63"/>
    <mergeCell ref="A64:I64"/>
    <mergeCell ref="N64:U64"/>
    <mergeCell ref="A65:B65"/>
    <mergeCell ref="D65:G65"/>
    <mergeCell ref="N65:O65"/>
    <mergeCell ref="Q65:S65"/>
    <mergeCell ref="T65:U65"/>
    <mergeCell ref="N66:S66"/>
    <mergeCell ref="T66:U66"/>
    <mergeCell ref="A68:C68"/>
    <mergeCell ref="N68:P68"/>
    <mergeCell ref="A69:C69"/>
    <mergeCell ref="N69:P69"/>
    <mergeCell ref="A70:C70"/>
    <mergeCell ref="A71:C71"/>
    <mergeCell ref="N71:P71"/>
    <mergeCell ref="A72:C72"/>
    <mergeCell ref="N72:P72"/>
    <mergeCell ref="A73:C73"/>
    <mergeCell ref="N73:P73"/>
    <mergeCell ref="F74:H74"/>
    <mergeCell ref="N74:T74"/>
    <mergeCell ref="N75:T75"/>
    <mergeCell ref="A77:C77"/>
    <mergeCell ref="N77:P77"/>
    <mergeCell ref="A78:C78"/>
    <mergeCell ref="N78:P78"/>
    <mergeCell ref="A79:C79"/>
    <mergeCell ref="N79:P79"/>
    <mergeCell ref="A80:C80"/>
    <mergeCell ref="N80:P80"/>
    <mergeCell ref="A81:C81"/>
    <mergeCell ref="N81:P81"/>
    <mergeCell ref="A83:I83"/>
    <mergeCell ref="N83:U83"/>
    <mergeCell ref="C84:D84"/>
    <mergeCell ref="C85:D85"/>
    <mergeCell ref="N85:O85"/>
    <mergeCell ref="P85:Q85"/>
    <mergeCell ref="R85:U85"/>
    <mergeCell ref="C86:D86"/>
    <mergeCell ref="P86:Q86"/>
    <mergeCell ref="C87:D87"/>
    <mergeCell ref="P87:Q87"/>
    <mergeCell ref="C88:D88"/>
    <mergeCell ref="P88:Q88"/>
    <mergeCell ref="C89:D89"/>
    <mergeCell ref="P89:T89"/>
    <mergeCell ref="A90:I90"/>
    <mergeCell ref="N90:U90"/>
    <mergeCell ref="F92:I92"/>
    <mergeCell ref="N92:P92"/>
    <mergeCell ref="Q92:T92"/>
    <mergeCell ref="A95:B95"/>
    <mergeCell ref="N95:O95"/>
    <mergeCell ref="P95:R95"/>
    <mergeCell ref="A96:B96"/>
    <mergeCell ref="N96:O96"/>
    <mergeCell ref="P96:R96"/>
    <mergeCell ref="A99:C99"/>
    <mergeCell ref="F99:I99"/>
    <mergeCell ref="N99:U99"/>
    <mergeCell ref="C100:E100"/>
    <mergeCell ref="F101:G101"/>
    <mergeCell ref="A102:B102"/>
    <mergeCell ref="F102:G102"/>
    <mergeCell ref="N102:O102"/>
    <mergeCell ref="P102:Q102"/>
    <mergeCell ref="R102:S102"/>
    <mergeCell ref="A103:B103"/>
    <mergeCell ref="F103:G103"/>
    <mergeCell ref="N103:O103"/>
    <mergeCell ref="P103:Q103"/>
    <mergeCell ref="R103:S103"/>
    <mergeCell ref="A104:B104"/>
    <mergeCell ref="F104:G104"/>
    <mergeCell ref="N104:O104"/>
    <mergeCell ref="P104:Q104"/>
    <mergeCell ref="R104:S104"/>
    <mergeCell ref="A105:B105"/>
    <mergeCell ref="F105:G105"/>
    <mergeCell ref="N105:O105"/>
    <mergeCell ref="P105:Q105"/>
    <mergeCell ref="R105:S105"/>
    <mergeCell ref="A106:B106"/>
    <mergeCell ref="N106:O106"/>
    <mergeCell ref="A108:C108"/>
    <mergeCell ref="F108:H108"/>
    <mergeCell ref="N108:P108"/>
    <mergeCell ref="Q108:T108"/>
    <mergeCell ref="A109:C109"/>
    <mergeCell ref="E109:H109"/>
    <mergeCell ref="N109:P109"/>
    <mergeCell ref="Q109:T109"/>
    <mergeCell ref="N110:P110"/>
    <mergeCell ref="Q110:T110"/>
    <mergeCell ref="A111:C111"/>
    <mergeCell ref="F111:H111"/>
    <mergeCell ref="N111:T111"/>
    <mergeCell ref="A113:H113"/>
    <mergeCell ref="N113:U113"/>
    <mergeCell ref="A114:G114"/>
    <mergeCell ref="N114:U114"/>
    <mergeCell ref="A115:G115"/>
    <mergeCell ref="A131:I131"/>
    <mergeCell ref="N131:U131"/>
    <mergeCell ref="A132:I132"/>
    <mergeCell ref="A133:I133"/>
    <mergeCell ref="A134:I134"/>
    <mergeCell ref="A135:I135"/>
    <mergeCell ref="A136:I136"/>
    <mergeCell ref="A137:I137"/>
    <mergeCell ref="A138:I138"/>
    <mergeCell ref="A145:I145"/>
    <mergeCell ref="A146:I146"/>
    <mergeCell ref="A147:I147"/>
    <mergeCell ref="A148:I148"/>
    <mergeCell ref="A139:I139"/>
    <mergeCell ref="A140:I140"/>
    <mergeCell ref="A141:I141"/>
    <mergeCell ref="A142:I142"/>
    <mergeCell ref="A143:I143"/>
    <mergeCell ref="A144:I144"/>
  </mergeCells>
  <pageMargins left="0.1" right="0.1" top="0.5" bottom="0.5" header="0" footer="0.1"/>
  <pageSetup scale="70" fitToHeight="3" orientation="portrait" r:id="rId1"/>
  <headerFooter alignWithMargins="0">
    <oddFooter>&amp;R&amp;P of &amp;N</oddFooter>
  </headerFooter>
  <rowBreaks count="1" manualBreakCount="1">
    <brk id="129" max="16383" man="1"/>
  </rowBreaks>
  <colBreaks count="1" manualBreakCount="1">
    <brk id="9"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U208"/>
  <sheetViews>
    <sheetView showGridLines="0" zoomScale="90" zoomScaleNormal="90" workbookViewId="0">
      <pane ySplit="1" topLeftCell="A108" activePane="bottomLeft" state="frozen"/>
      <selection activeCell="A111" sqref="A111:C111"/>
      <selection pane="bottomLeft" activeCell="A111" sqref="A111:C111"/>
    </sheetView>
  </sheetViews>
  <sheetFormatPr defaultRowHeight="15.75" x14ac:dyDescent="0.25"/>
  <cols>
    <col min="1" max="1" width="10.28515625" style="91" customWidth="1"/>
    <col min="2" max="2" width="30.28515625" style="4" bestFit="1" customWidth="1"/>
    <col min="3" max="4" width="10.7109375" style="4" customWidth="1"/>
    <col min="5" max="5" width="11.7109375" style="4" customWidth="1"/>
    <col min="6" max="6" width="14" style="4" customWidth="1"/>
    <col min="7" max="7" width="7.42578125" style="4" customWidth="1"/>
    <col min="8" max="8" width="14.5703125" style="4" customWidth="1"/>
    <col min="9" max="9" width="23.7109375" style="4" bestFit="1" customWidth="1"/>
    <col min="10" max="10" width="11" style="4" bestFit="1" customWidth="1"/>
    <col min="11" max="12" width="10.28515625" style="4" bestFit="1" customWidth="1"/>
    <col min="13" max="13" width="9.140625" style="4"/>
    <col min="14" max="14" width="10.28515625" style="91" customWidth="1"/>
    <col min="15" max="15" width="34.28515625" style="4" customWidth="1"/>
    <col min="16" max="16" width="16.42578125" style="4" customWidth="1"/>
    <col min="17" max="17" width="6.7109375" style="4" customWidth="1"/>
    <col min="18" max="18" width="14.5703125" style="4" customWidth="1"/>
    <col min="19" max="19" width="8" style="4" customWidth="1"/>
    <col min="20" max="20" width="15.42578125" style="4" customWidth="1"/>
    <col min="21" max="21" width="21.42578125" style="4" customWidth="1"/>
    <col min="22" max="16384" width="9.140625" style="4"/>
  </cols>
  <sheetData>
    <row r="1" spans="1:21" ht="16.5" thickBot="1" x14ac:dyDescent="0.3">
      <c r="A1" s="107">
        <v>50</v>
      </c>
      <c r="B1" s="554" t="s">
        <v>17</v>
      </c>
      <c r="C1" s="555"/>
      <c r="D1" s="555"/>
      <c r="E1" s="556"/>
      <c r="F1" s="556"/>
      <c r="G1" s="556"/>
      <c r="H1" s="556"/>
      <c r="I1" s="556"/>
      <c r="J1" s="325"/>
      <c r="K1" s="325"/>
      <c r="L1" s="325"/>
      <c r="N1" s="107">
        <f>A1</f>
        <v>50</v>
      </c>
      <c r="O1" s="557" t="s">
        <v>17</v>
      </c>
      <c r="P1" s="558"/>
      <c r="Q1" s="559"/>
      <c r="R1" s="559"/>
      <c r="S1" s="559"/>
      <c r="T1" s="559"/>
      <c r="U1" s="559"/>
    </row>
    <row r="2" spans="1:21" ht="21" x14ac:dyDescent="0.35">
      <c r="A2" s="1" t="s">
        <v>218</v>
      </c>
      <c r="B2" s="2"/>
      <c r="C2" s="2"/>
      <c r="D2" s="2"/>
      <c r="E2" s="2"/>
      <c r="F2" s="2"/>
      <c r="G2" s="2"/>
      <c r="H2" s="2"/>
      <c r="I2" s="2"/>
      <c r="N2" s="560" t="s">
        <v>23</v>
      </c>
      <c r="O2" s="560"/>
      <c r="P2" s="560"/>
      <c r="Q2" s="560"/>
      <c r="R2" s="560"/>
      <c r="S2" s="560"/>
      <c r="T2" s="560"/>
      <c r="U2" s="560"/>
    </row>
    <row r="3" spans="1:21" x14ac:dyDescent="0.25">
      <c r="A3" s="106" t="str">
        <f>'0054'!A3</f>
        <v>Based on the 2015-16 FEFP 2nd Calculation</v>
      </c>
      <c r="N3" s="561" t="str">
        <f>A3</f>
        <v>Based on the 2015-16 FEFP 2nd Calculation</v>
      </c>
      <c r="O3" s="561"/>
      <c r="P3" s="561"/>
      <c r="Q3" s="561"/>
      <c r="R3" s="561"/>
      <c r="S3" s="561"/>
      <c r="T3" s="561"/>
      <c r="U3" s="561"/>
    </row>
    <row r="4" spans="1:21" x14ac:dyDescent="0.25">
      <c r="A4" s="562" t="s">
        <v>0</v>
      </c>
      <c r="B4" s="562"/>
      <c r="C4" s="563" t="s">
        <v>9</v>
      </c>
      <c r="D4" s="563"/>
      <c r="E4" s="563"/>
      <c r="F4" s="5"/>
      <c r="G4" s="5"/>
      <c r="H4" s="5"/>
      <c r="I4" s="5"/>
      <c r="N4" s="549" t="s">
        <v>0</v>
      </c>
      <c r="O4" s="549"/>
      <c r="P4" s="564" t="str">
        <f>C4</f>
        <v>Palm Beach</v>
      </c>
      <c r="Q4" s="564"/>
      <c r="R4" s="6"/>
      <c r="S4" s="6"/>
      <c r="T4" s="6"/>
      <c r="U4" s="6"/>
    </row>
    <row r="5" spans="1:21" ht="12" customHeight="1" thickBot="1" x14ac:dyDescent="0.3">
      <c r="A5" s="371"/>
      <c r="B5" s="371"/>
      <c r="C5" s="353"/>
      <c r="D5" s="353"/>
      <c r="E5" s="353"/>
      <c r="F5" s="354"/>
      <c r="G5" s="354"/>
      <c r="H5" s="354"/>
      <c r="I5" s="354"/>
      <c r="N5" s="111"/>
      <c r="O5" s="111"/>
      <c r="P5" s="7"/>
      <c r="Q5" s="7"/>
      <c r="R5" s="6"/>
      <c r="S5" s="6"/>
      <c r="T5" s="6"/>
      <c r="U5" s="6"/>
    </row>
    <row r="6" spans="1:21" ht="12" customHeight="1" x14ac:dyDescent="0.25">
      <c r="A6" s="368"/>
      <c r="B6" s="368"/>
      <c r="C6" s="365"/>
      <c r="D6" s="365"/>
      <c r="E6" s="365"/>
      <c r="F6" s="5"/>
      <c r="G6" s="5"/>
      <c r="H6" s="5"/>
      <c r="I6" s="5"/>
      <c r="N6" s="366"/>
      <c r="O6" s="366"/>
      <c r="P6" s="367"/>
      <c r="Q6" s="367"/>
      <c r="R6" s="6"/>
      <c r="S6" s="6"/>
      <c r="T6" s="6"/>
      <c r="U6" s="6"/>
    </row>
    <row r="7" spans="1:21" x14ac:dyDescent="0.25">
      <c r="A7" s="548" t="s">
        <v>102</v>
      </c>
      <c r="B7" s="548"/>
      <c r="C7" s="548"/>
      <c r="D7" s="548"/>
      <c r="E7" s="548"/>
      <c r="F7" s="548"/>
      <c r="G7" s="548"/>
      <c r="H7" s="548"/>
      <c r="I7" s="548"/>
      <c r="N7" s="549" t="s">
        <v>102</v>
      </c>
      <c r="O7" s="549"/>
      <c r="P7" s="549"/>
      <c r="Q7" s="549"/>
      <c r="R7" s="549"/>
      <c r="S7" s="549"/>
      <c r="T7" s="549"/>
      <c r="U7" s="549"/>
    </row>
    <row r="8" spans="1:21" x14ac:dyDescent="0.25">
      <c r="A8" s="112"/>
      <c r="B8" s="113" t="s">
        <v>161</v>
      </c>
      <c r="C8" s="321">
        <f>'0054'!C8</f>
        <v>4154.45</v>
      </c>
      <c r="D8" s="115"/>
      <c r="E8" s="116"/>
      <c r="F8" s="112"/>
      <c r="G8" s="113" t="s">
        <v>160</v>
      </c>
      <c r="H8" s="324">
        <f>'0054'!H8</f>
        <v>1.0319</v>
      </c>
      <c r="I8" s="99"/>
      <c r="N8" s="550" t="s">
        <v>10</v>
      </c>
      <c r="O8" s="550"/>
      <c r="P8" s="551">
        <v>4154.45</v>
      </c>
      <c r="Q8" s="551"/>
      <c r="R8" s="552" t="s">
        <v>11</v>
      </c>
      <c r="S8" s="552"/>
      <c r="T8" s="553">
        <f>H8</f>
        <v>1.0319</v>
      </c>
      <c r="U8" s="553"/>
    </row>
    <row r="9" spans="1:21" x14ac:dyDescent="0.25">
      <c r="A9" s="8"/>
      <c r="B9" s="8"/>
      <c r="C9" s="9"/>
      <c r="D9" s="9"/>
      <c r="E9" s="9"/>
      <c r="F9" s="10"/>
      <c r="G9" s="10"/>
      <c r="H9" s="11"/>
      <c r="I9" s="12" t="s">
        <v>78</v>
      </c>
      <c r="N9" s="13"/>
      <c r="O9" s="13"/>
      <c r="P9" s="14"/>
      <c r="Q9" s="14"/>
      <c r="R9" s="15"/>
      <c r="S9" s="15"/>
      <c r="T9" s="16"/>
      <c r="U9" s="17" t="s">
        <v>78</v>
      </c>
    </row>
    <row r="10" spans="1:21" x14ac:dyDescent="0.25">
      <c r="A10" s="8"/>
      <c r="B10" s="8"/>
      <c r="C10" s="117" t="s">
        <v>162</v>
      </c>
      <c r="D10" s="117" t="s">
        <v>163</v>
      </c>
      <c r="E10" s="118" t="s">
        <v>8</v>
      </c>
      <c r="F10" s="543" t="s">
        <v>1</v>
      </c>
      <c r="G10" s="543"/>
      <c r="H10" s="11" t="s">
        <v>77</v>
      </c>
      <c r="I10" s="12" t="s">
        <v>37</v>
      </c>
      <c r="N10" s="13"/>
      <c r="O10" s="13"/>
      <c r="P10" s="14"/>
      <c r="Q10" s="14"/>
      <c r="R10" s="544" t="s">
        <v>1</v>
      </c>
      <c r="S10" s="544"/>
      <c r="T10" s="16" t="s">
        <v>77</v>
      </c>
      <c r="U10" s="17" t="s">
        <v>37</v>
      </c>
    </row>
    <row r="11" spans="1:21" x14ac:dyDescent="0.25">
      <c r="A11" s="524" t="s">
        <v>1</v>
      </c>
      <c r="B11" s="524"/>
      <c r="C11" s="119" t="s">
        <v>2</v>
      </c>
      <c r="D11" s="119" t="s">
        <v>2</v>
      </c>
      <c r="E11" s="119" t="s">
        <v>2</v>
      </c>
      <c r="F11" s="545" t="s">
        <v>80</v>
      </c>
      <c r="G11" s="545"/>
      <c r="H11" s="18" t="s">
        <v>76</v>
      </c>
      <c r="I11" s="19" t="s">
        <v>79</v>
      </c>
      <c r="N11" s="525" t="s">
        <v>1</v>
      </c>
      <c r="O11" s="525"/>
      <c r="P11" s="546" t="s">
        <v>24</v>
      </c>
      <c r="Q11" s="546"/>
      <c r="R11" s="547" t="s">
        <v>80</v>
      </c>
      <c r="S11" s="547"/>
      <c r="T11" s="20" t="s">
        <v>76</v>
      </c>
      <c r="U11" s="21" t="s">
        <v>79</v>
      </c>
    </row>
    <row r="12" spans="1:21" x14ac:dyDescent="0.25">
      <c r="A12" s="536" t="s">
        <v>50</v>
      </c>
      <c r="B12" s="536"/>
      <c r="C12" s="120"/>
      <c r="D12" s="120"/>
      <c r="E12" s="121" t="s">
        <v>51</v>
      </c>
      <c r="F12" s="537" t="s">
        <v>52</v>
      </c>
      <c r="G12" s="537"/>
      <c r="H12" s="22" t="s">
        <v>53</v>
      </c>
      <c r="I12" s="23" t="s">
        <v>54</v>
      </c>
      <c r="N12" s="538" t="s">
        <v>50</v>
      </c>
      <c r="O12" s="538"/>
      <c r="P12" s="539" t="s">
        <v>51</v>
      </c>
      <c r="Q12" s="539"/>
      <c r="R12" s="540" t="s">
        <v>52</v>
      </c>
      <c r="S12" s="540"/>
      <c r="T12" s="24" t="s">
        <v>53</v>
      </c>
      <c r="U12" s="25" t="s">
        <v>54</v>
      </c>
    </row>
    <row r="13" spans="1:21" x14ac:dyDescent="0.25">
      <c r="A13" s="527" t="s">
        <v>29</v>
      </c>
      <c r="B13" s="527"/>
      <c r="C13" s="204">
        <v>0</v>
      </c>
      <c r="D13" s="204">
        <v>0</v>
      </c>
      <c r="E13" s="276">
        <f>IF(D$29=0,C13*2,C13+D13)</f>
        <v>0</v>
      </c>
      <c r="F13" s="541">
        <f>'0054'!F13:G13</f>
        <v>1.115</v>
      </c>
      <c r="G13" s="541"/>
      <c r="H13" s="208">
        <f>ROUND(E13*F13,4)</f>
        <v>0</v>
      </c>
      <c r="I13" s="150">
        <f t="shared" ref="I13:I28" si="0">ROUND(ROUND(H13*$C$8,4)*($H$8),2)</f>
        <v>0</v>
      </c>
      <c r="N13" s="528" t="s">
        <v>29</v>
      </c>
      <c r="O13" s="528"/>
      <c r="P13" s="530">
        <f t="shared" ref="P13:P28" si="1">IF($H$115=1,E13,0)</f>
        <v>0</v>
      </c>
      <c r="Q13" s="530"/>
      <c r="R13" s="542">
        <v>1</v>
      </c>
      <c r="S13" s="542"/>
      <c r="T13" s="124">
        <f>ROUND(P13*R13,4)</f>
        <v>0</v>
      </c>
      <c r="U13" s="125">
        <f t="shared" ref="U13:U28" si="2">ROUND(ROUND(T13*$C$8,4)*($H$8),0)</f>
        <v>0</v>
      </c>
    </row>
    <row r="14" spans="1:21" x14ac:dyDescent="0.25">
      <c r="A14" s="458" t="s">
        <v>30</v>
      </c>
      <c r="B14" s="458"/>
      <c r="C14" s="206">
        <v>0</v>
      </c>
      <c r="D14" s="206">
        <v>0</v>
      </c>
      <c r="E14" s="159">
        <f t="shared" ref="E14:E28" si="3">IF(D$29=0,C14*2,C14+D14)</f>
        <v>0</v>
      </c>
      <c r="F14" s="448">
        <f>'0054'!F14:G14</f>
        <v>1.115</v>
      </c>
      <c r="G14" s="448"/>
      <c r="H14" s="105">
        <f t="shared" ref="H14:H28" si="4">ROUND(E14*F14,4)</f>
        <v>0</v>
      </c>
      <c r="I14" s="130">
        <f t="shared" si="0"/>
        <v>0</v>
      </c>
      <c r="J14" s="85" t="str">
        <f>IF(ROUND(E14,2)=ROUND(SUM(E50:E52),2)," ","CHECK PK-3 LINES BELOW")</f>
        <v xml:space="preserve"> </v>
      </c>
      <c r="N14" s="461" t="s">
        <v>30</v>
      </c>
      <c r="O14" s="461"/>
      <c r="P14" s="530">
        <f t="shared" si="1"/>
        <v>0</v>
      </c>
      <c r="Q14" s="530"/>
      <c r="R14" s="535">
        <v>1</v>
      </c>
      <c r="S14" s="535"/>
      <c r="T14" s="124">
        <f t="shared" ref="T14:T28" si="5">ROUND(P14*R14,4)</f>
        <v>0</v>
      </c>
      <c r="U14" s="125">
        <f t="shared" si="2"/>
        <v>0</v>
      </c>
    </row>
    <row r="15" spans="1:21" x14ac:dyDescent="0.25">
      <c r="A15" s="458" t="s">
        <v>31</v>
      </c>
      <c r="B15" s="458"/>
      <c r="C15" s="206">
        <v>0</v>
      </c>
      <c r="D15" s="206">
        <v>0</v>
      </c>
      <c r="E15" s="159">
        <f t="shared" si="3"/>
        <v>0</v>
      </c>
      <c r="F15" s="448">
        <f>'0054'!F15:G15</f>
        <v>1</v>
      </c>
      <c r="G15" s="448"/>
      <c r="H15" s="105">
        <f t="shared" si="4"/>
        <v>0</v>
      </c>
      <c r="I15" s="130">
        <f t="shared" si="0"/>
        <v>0</v>
      </c>
      <c r="N15" s="461" t="s">
        <v>31</v>
      </c>
      <c r="O15" s="461"/>
      <c r="P15" s="530">
        <f t="shared" si="1"/>
        <v>0</v>
      </c>
      <c r="Q15" s="530"/>
      <c r="R15" s="535">
        <v>1</v>
      </c>
      <c r="S15" s="535"/>
      <c r="T15" s="124">
        <f t="shared" si="5"/>
        <v>0</v>
      </c>
      <c r="U15" s="125">
        <f t="shared" si="2"/>
        <v>0</v>
      </c>
    </row>
    <row r="16" spans="1:21" x14ac:dyDescent="0.25">
      <c r="A16" s="458" t="s">
        <v>32</v>
      </c>
      <c r="B16" s="458"/>
      <c r="C16" s="206">
        <v>0</v>
      </c>
      <c r="D16" s="206">
        <v>0</v>
      </c>
      <c r="E16" s="159">
        <f t="shared" si="3"/>
        <v>0</v>
      </c>
      <c r="F16" s="448">
        <f>'0054'!F16:G16</f>
        <v>1</v>
      </c>
      <c r="G16" s="448"/>
      <c r="H16" s="105">
        <f t="shared" si="4"/>
        <v>0</v>
      </c>
      <c r="I16" s="130">
        <f t="shared" si="0"/>
        <v>0</v>
      </c>
      <c r="J16" s="85" t="str">
        <f>IF(ROUND(E16,2)=ROUND(SUM(E53:E55),2)," ","CHECK 4-8 LINES BELOW")</f>
        <v xml:space="preserve"> </v>
      </c>
      <c r="N16" s="461" t="s">
        <v>32</v>
      </c>
      <c r="O16" s="461"/>
      <c r="P16" s="530">
        <f t="shared" si="1"/>
        <v>0</v>
      </c>
      <c r="Q16" s="530"/>
      <c r="R16" s="535">
        <v>1</v>
      </c>
      <c r="S16" s="535"/>
      <c r="T16" s="124">
        <f t="shared" si="5"/>
        <v>0</v>
      </c>
      <c r="U16" s="125">
        <f t="shared" si="2"/>
        <v>0</v>
      </c>
    </row>
    <row r="17" spans="1:21" x14ac:dyDescent="0.25">
      <c r="A17" s="458" t="s">
        <v>33</v>
      </c>
      <c r="B17" s="458"/>
      <c r="C17" s="206">
        <v>27.05</v>
      </c>
      <c r="D17" s="206">
        <v>27.91</v>
      </c>
      <c r="E17" s="159">
        <f t="shared" si="3"/>
        <v>54.96</v>
      </c>
      <c r="F17" s="448">
        <f>'0054'!F17:G17</f>
        <v>1.0049999999999999</v>
      </c>
      <c r="G17" s="448"/>
      <c r="H17" s="105">
        <f t="shared" si="4"/>
        <v>55.2348</v>
      </c>
      <c r="I17" s="130">
        <f t="shared" si="0"/>
        <v>236790.31</v>
      </c>
      <c r="N17" s="461" t="s">
        <v>33</v>
      </c>
      <c r="O17" s="461"/>
      <c r="P17" s="530">
        <f t="shared" si="1"/>
        <v>0</v>
      </c>
      <c r="Q17" s="530"/>
      <c r="R17" s="535">
        <v>1</v>
      </c>
      <c r="S17" s="535"/>
      <c r="T17" s="124">
        <f t="shared" si="5"/>
        <v>0</v>
      </c>
      <c r="U17" s="125">
        <f t="shared" si="2"/>
        <v>0</v>
      </c>
    </row>
    <row r="18" spans="1:21" x14ac:dyDescent="0.25">
      <c r="A18" s="458" t="s">
        <v>34</v>
      </c>
      <c r="B18" s="458"/>
      <c r="C18" s="206">
        <v>13.43</v>
      </c>
      <c r="D18" s="206">
        <v>10.91</v>
      </c>
      <c r="E18" s="159">
        <f t="shared" si="3"/>
        <v>24.34</v>
      </c>
      <c r="F18" s="448">
        <f>'0054'!F18:G18</f>
        <v>1.0049999999999999</v>
      </c>
      <c r="G18" s="448"/>
      <c r="H18" s="105">
        <f t="shared" si="4"/>
        <v>24.4617</v>
      </c>
      <c r="I18" s="130">
        <f t="shared" si="0"/>
        <v>104866.74</v>
      </c>
      <c r="J18" s="85" t="str">
        <f>IF(ROUND(E18,2)=ROUND(SUM(E56:E58),2)," ","CHECK 4-8 LINES BELOW")</f>
        <v xml:space="preserve"> </v>
      </c>
      <c r="N18" s="461" t="s">
        <v>34</v>
      </c>
      <c r="O18" s="461"/>
      <c r="P18" s="530">
        <f t="shared" si="1"/>
        <v>0</v>
      </c>
      <c r="Q18" s="530"/>
      <c r="R18" s="535">
        <v>1</v>
      </c>
      <c r="S18" s="535"/>
      <c r="T18" s="124">
        <f t="shared" si="5"/>
        <v>0</v>
      </c>
      <c r="U18" s="127">
        <f t="shared" si="2"/>
        <v>0</v>
      </c>
    </row>
    <row r="19" spans="1:21" x14ac:dyDescent="0.25">
      <c r="A19" s="458" t="s">
        <v>146</v>
      </c>
      <c r="B19" s="458"/>
      <c r="C19" s="206">
        <v>0</v>
      </c>
      <c r="D19" s="206">
        <v>0</v>
      </c>
      <c r="E19" s="159">
        <f t="shared" si="3"/>
        <v>0</v>
      </c>
      <c r="F19" s="448">
        <f>'0054'!F19:G19</f>
        <v>3.613</v>
      </c>
      <c r="G19" s="448"/>
      <c r="H19" s="105">
        <f t="shared" si="4"/>
        <v>0</v>
      </c>
      <c r="I19" s="130">
        <f t="shared" si="0"/>
        <v>0</v>
      </c>
      <c r="N19" s="461" t="s">
        <v>146</v>
      </c>
      <c r="O19" s="461"/>
      <c r="P19" s="530">
        <f t="shared" si="1"/>
        <v>0</v>
      </c>
      <c r="Q19" s="530"/>
      <c r="R19" s="535">
        <v>1</v>
      </c>
      <c r="S19" s="535"/>
      <c r="T19" s="124">
        <f t="shared" si="5"/>
        <v>0</v>
      </c>
      <c r="U19" s="125">
        <f t="shared" si="2"/>
        <v>0</v>
      </c>
    </row>
    <row r="20" spans="1:21" x14ac:dyDescent="0.25">
      <c r="A20" s="458" t="s">
        <v>147</v>
      </c>
      <c r="B20" s="458"/>
      <c r="C20" s="206">
        <v>0</v>
      </c>
      <c r="D20" s="206">
        <v>0</v>
      </c>
      <c r="E20" s="159">
        <f t="shared" si="3"/>
        <v>0</v>
      </c>
      <c r="F20" s="448">
        <f>'0054'!F20:G20</f>
        <v>3.613</v>
      </c>
      <c r="G20" s="448"/>
      <c r="H20" s="105">
        <f t="shared" si="4"/>
        <v>0</v>
      </c>
      <c r="I20" s="130">
        <f t="shared" si="0"/>
        <v>0</v>
      </c>
      <c r="N20" s="461" t="s">
        <v>147</v>
      </c>
      <c r="O20" s="461"/>
      <c r="P20" s="530">
        <f t="shared" si="1"/>
        <v>0</v>
      </c>
      <c r="Q20" s="530"/>
      <c r="R20" s="535">
        <v>1</v>
      </c>
      <c r="S20" s="535"/>
      <c r="T20" s="124">
        <f t="shared" si="5"/>
        <v>0</v>
      </c>
      <c r="U20" s="125">
        <f t="shared" si="2"/>
        <v>0</v>
      </c>
    </row>
    <row r="21" spans="1:21" x14ac:dyDescent="0.25">
      <c r="A21" s="458" t="s">
        <v>148</v>
      </c>
      <c r="B21" s="458"/>
      <c r="C21" s="206">
        <v>0</v>
      </c>
      <c r="D21" s="206">
        <v>0</v>
      </c>
      <c r="E21" s="159">
        <f t="shared" si="3"/>
        <v>0</v>
      </c>
      <c r="F21" s="448">
        <f>'0054'!F21:G21</f>
        <v>3.613</v>
      </c>
      <c r="G21" s="448"/>
      <c r="H21" s="105">
        <f t="shared" si="4"/>
        <v>0</v>
      </c>
      <c r="I21" s="130">
        <f t="shared" si="0"/>
        <v>0</v>
      </c>
      <c r="N21" s="461" t="s">
        <v>148</v>
      </c>
      <c r="O21" s="461"/>
      <c r="P21" s="530">
        <f t="shared" si="1"/>
        <v>0</v>
      </c>
      <c r="Q21" s="530"/>
      <c r="R21" s="535">
        <v>1</v>
      </c>
      <c r="S21" s="535"/>
      <c r="T21" s="124">
        <f t="shared" si="5"/>
        <v>0</v>
      </c>
      <c r="U21" s="125">
        <f t="shared" si="2"/>
        <v>0</v>
      </c>
    </row>
    <row r="22" spans="1:21" x14ac:dyDescent="0.25">
      <c r="A22" s="458" t="s">
        <v>149</v>
      </c>
      <c r="B22" s="458"/>
      <c r="C22" s="206">
        <v>0</v>
      </c>
      <c r="D22" s="206">
        <v>0</v>
      </c>
      <c r="E22" s="159">
        <f t="shared" si="3"/>
        <v>0</v>
      </c>
      <c r="F22" s="448">
        <f>'0054'!F22:G22</f>
        <v>5.258</v>
      </c>
      <c r="G22" s="448"/>
      <c r="H22" s="105">
        <f t="shared" si="4"/>
        <v>0</v>
      </c>
      <c r="I22" s="130">
        <f t="shared" si="0"/>
        <v>0</v>
      </c>
      <c r="N22" s="461" t="s">
        <v>149</v>
      </c>
      <c r="O22" s="461"/>
      <c r="P22" s="530">
        <f t="shared" si="1"/>
        <v>0</v>
      </c>
      <c r="Q22" s="530"/>
      <c r="R22" s="535">
        <v>1</v>
      </c>
      <c r="S22" s="535"/>
      <c r="T22" s="124">
        <f t="shared" si="5"/>
        <v>0</v>
      </c>
      <c r="U22" s="125">
        <f t="shared" si="2"/>
        <v>0</v>
      </c>
    </row>
    <row r="23" spans="1:21" x14ac:dyDescent="0.25">
      <c r="A23" s="458" t="s">
        <v>150</v>
      </c>
      <c r="B23" s="458"/>
      <c r="C23" s="206">
        <v>0</v>
      </c>
      <c r="D23" s="206">
        <v>0</v>
      </c>
      <c r="E23" s="159">
        <f t="shared" si="3"/>
        <v>0</v>
      </c>
      <c r="F23" s="448">
        <f>'0054'!F23:G23</f>
        <v>5.258</v>
      </c>
      <c r="G23" s="448"/>
      <c r="H23" s="105">
        <f t="shared" si="4"/>
        <v>0</v>
      </c>
      <c r="I23" s="130">
        <f t="shared" si="0"/>
        <v>0</v>
      </c>
      <c r="N23" s="461" t="s">
        <v>150</v>
      </c>
      <c r="O23" s="461"/>
      <c r="P23" s="530">
        <f t="shared" si="1"/>
        <v>0</v>
      </c>
      <c r="Q23" s="530"/>
      <c r="R23" s="535">
        <v>1</v>
      </c>
      <c r="S23" s="535"/>
      <c r="T23" s="124">
        <f t="shared" si="5"/>
        <v>0</v>
      </c>
      <c r="U23" s="125">
        <f t="shared" si="2"/>
        <v>0</v>
      </c>
    </row>
    <row r="24" spans="1:21" x14ac:dyDescent="0.25">
      <c r="A24" s="458" t="s">
        <v>151</v>
      </c>
      <c r="B24" s="458"/>
      <c r="C24" s="206">
        <v>0</v>
      </c>
      <c r="D24" s="206">
        <v>0</v>
      </c>
      <c r="E24" s="159">
        <f t="shared" si="3"/>
        <v>0</v>
      </c>
      <c r="F24" s="448">
        <f>'0054'!F24:G24</f>
        <v>5.258</v>
      </c>
      <c r="G24" s="448"/>
      <c r="H24" s="105">
        <f t="shared" si="4"/>
        <v>0</v>
      </c>
      <c r="I24" s="130">
        <f t="shared" si="0"/>
        <v>0</v>
      </c>
      <c r="N24" s="461" t="s">
        <v>151</v>
      </c>
      <c r="O24" s="461"/>
      <c r="P24" s="530">
        <f t="shared" si="1"/>
        <v>0</v>
      </c>
      <c r="Q24" s="530"/>
      <c r="R24" s="535">
        <v>1</v>
      </c>
      <c r="S24" s="535"/>
      <c r="T24" s="124">
        <f t="shared" si="5"/>
        <v>0</v>
      </c>
      <c r="U24" s="125">
        <f t="shared" si="2"/>
        <v>0</v>
      </c>
    </row>
    <row r="25" spans="1:21" x14ac:dyDescent="0.25">
      <c r="A25" s="458" t="s">
        <v>152</v>
      </c>
      <c r="B25" s="458"/>
      <c r="C25" s="206">
        <v>0</v>
      </c>
      <c r="D25" s="206">
        <v>0</v>
      </c>
      <c r="E25" s="159">
        <f t="shared" si="3"/>
        <v>0</v>
      </c>
      <c r="F25" s="448">
        <f>'0054'!F25:G25</f>
        <v>1.18</v>
      </c>
      <c r="G25" s="448"/>
      <c r="H25" s="105">
        <f t="shared" si="4"/>
        <v>0</v>
      </c>
      <c r="I25" s="130">
        <f t="shared" si="0"/>
        <v>0</v>
      </c>
      <c r="N25" s="461" t="s">
        <v>152</v>
      </c>
      <c r="O25" s="461"/>
      <c r="P25" s="530">
        <f t="shared" si="1"/>
        <v>0</v>
      </c>
      <c r="Q25" s="530"/>
      <c r="R25" s="535">
        <v>1</v>
      </c>
      <c r="S25" s="535"/>
      <c r="T25" s="124">
        <f t="shared" si="5"/>
        <v>0</v>
      </c>
      <c r="U25" s="125">
        <f t="shared" si="2"/>
        <v>0</v>
      </c>
    </row>
    <row r="26" spans="1:21" x14ac:dyDescent="0.25">
      <c r="A26" s="458" t="s">
        <v>153</v>
      </c>
      <c r="B26" s="458"/>
      <c r="C26" s="206">
        <v>0</v>
      </c>
      <c r="D26" s="206">
        <v>0</v>
      </c>
      <c r="E26" s="159">
        <f t="shared" si="3"/>
        <v>0</v>
      </c>
      <c r="F26" s="448">
        <f>'0054'!F26:G26</f>
        <v>1.18</v>
      </c>
      <c r="G26" s="448"/>
      <c r="H26" s="105">
        <f t="shared" si="4"/>
        <v>0</v>
      </c>
      <c r="I26" s="130">
        <f t="shared" si="0"/>
        <v>0</v>
      </c>
      <c r="N26" s="461" t="s">
        <v>153</v>
      </c>
      <c r="O26" s="461"/>
      <c r="P26" s="530">
        <f t="shared" si="1"/>
        <v>0</v>
      </c>
      <c r="Q26" s="530"/>
      <c r="R26" s="535">
        <v>1</v>
      </c>
      <c r="S26" s="535"/>
      <c r="T26" s="124">
        <f t="shared" si="5"/>
        <v>0</v>
      </c>
      <c r="U26" s="125">
        <f t="shared" si="2"/>
        <v>0</v>
      </c>
    </row>
    <row r="27" spans="1:21" x14ac:dyDescent="0.25">
      <c r="A27" s="458" t="s">
        <v>154</v>
      </c>
      <c r="B27" s="458"/>
      <c r="C27" s="206">
        <v>0</v>
      </c>
      <c r="D27" s="206">
        <v>0.8</v>
      </c>
      <c r="E27" s="159">
        <f t="shared" si="3"/>
        <v>0.8</v>
      </c>
      <c r="F27" s="448">
        <f>'0054'!F27:G27</f>
        <v>1.18</v>
      </c>
      <c r="G27" s="448"/>
      <c r="H27" s="105">
        <f t="shared" si="4"/>
        <v>0.94399999999999995</v>
      </c>
      <c r="I27" s="130">
        <f t="shared" si="0"/>
        <v>4046.91</v>
      </c>
      <c r="N27" s="461" t="s">
        <v>154</v>
      </c>
      <c r="O27" s="461"/>
      <c r="P27" s="530">
        <f t="shared" si="1"/>
        <v>0</v>
      </c>
      <c r="Q27" s="530"/>
      <c r="R27" s="535">
        <v>1</v>
      </c>
      <c r="S27" s="535"/>
      <c r="T27" s="124">
        <f t="shared" si="5"/>
        <v>0</v>
      </c>
      <c r="U27" s="125">
        <f t="shared" si="2"/>
        <v>0</v>
      </c>
    </row>
    <row r="28" spans="1:21" x14ac:dyDescent="0.25">
      <c r="A28" s="575" t="s">
        <v>155</v>
      </c>
      <c r="B28" s="575"/>
      <c r="C28" s="147">
        <v>4.29</v>
      </c>
      <c r="D28" s="147">
        <v>2.78</v>
      </c>
      <c r="E28" s="220">
        <f t="shared" si="3"/>
        <v>7.07</v>
      </c>
      <c r="F28" s="529">
        <f>'0054'!F28:G28</f>
        <v>1.0049999999999999</v>
      </c>
      <c r="G28" s="529"/>
      <c r="H28" s="122">
        <f t="shared" si="4"/>
        <v>7.1054000000000004</v>
      </c>
      <c r="I28" s="123">
        <f t="shared" si="0"/>
        <v>30460.69</v>
      </c>
      <c r="N28" s="469" t="s">
        <v>155</v>
      </c>
      <c r="O28" s="469"/>
      <c r="P28" s="530">
        <f t="shared" si="1"/>
        <v>0</v>
      </c>
      <c r="Q28" s="530"/>
      <c r="R28" s="531">
        <v>1</v>
      </c>
      <c r="S28" s="531"/>
      <c r="T28" s="124">
        <f t="shared" si="5"/>
        <v>0</v>
      </c>
      <c r="U28" s="125">
        <f t="shared" si="2"/>
        <v>0</v>
      </c>
    </row>
    <row r="29" spans="1:21" x14ac:dyDescent="0.25">
      <c r="A29" s="573" t="s">
        <v>5</v>
      </c>
      <c r="B29" s="573"/>
      <c r="C29" s="123">
        <f>SUM(C13:C28)</f>
        <v>44.77</v>
      </c>
      <c r="D29" s="123">
        <f>SUM(D13:D28)</f>
        <v>42.4</v>
      </c>
      <c r="E29" s="123">
        <f>SUM(E13:E28)</f>
        <v>87.169999999999987</v>
      </c>
      <c r="F29" s="574"/>
      <c r="G29" s="574"/>
      <c r="H29" s="128">
        <f>SUM(H13:H28)</f>
        <v>87.745900000000006</v>
      </c>
      <c r="I29" s="123">
        <f>SUM(I13:I28)</f>
        <v>376164.64999999997</v>
      </c>
      <c r="N29" s="533" t="s">
        <v>5</v>
      </c>
      <c r="O29" s="533"/>
      <c r="P29" s="534">
        <f>SUM(P13:P28)</f>
        <v>0</v>
      </c>
      <c r="Q29" s="534"/>
      <c r="R29" s="521"/>
      <c r="S29" s="521"/>
      <c r="T29" s="129">
        <f>SUM(T13:T28)</f>
        <v>0</v>
      </c>
      <c r="U29" s="125">
        <f>SUM(U13:U28)</f>
        <v>0</v>
      </c>
    </row>
    <row r="30" spans="1:21" x14ac:dyDescent="0.25">
      <c r="A30" s="28"/>
      <c r="B30" s="28"/>
      <c r="C30" s="130"/>
      <c r="D30" s="130"/>
      <c r="E30" s="130"/>
      <c r="F30" s="29"/>
      <c r="G30" s="29"/>
      <c r="H30" s="105"/>
      <c r="I30" s="130"/>
      <c r="N30" s="35"/>
      <c r="O30" s="35"/>
      <c r="P30" s="31"/>
      <c r="Q30" s="31"/>
      <c r="R30" s="32"/>
      <c r="S30" s="32"/>
      <c r="T30" s="131"/>
      <c r="U30" s="132"/>
    </row>
    <row r="31" spans="1:21" x14ac:dyDescent="0.25">
      <c r="A31" s="209" t="s">
        <v>126</v>
      </c>
      <c r="B31" s="28"/>
      <c r="C31" s="130"/>
      <c r="D31" s="130"/>
      <c r="E31" s="130"/>
      <c r="F31" s="29"/>
      <c r="G31" s="29"/>
      <c r="H31" s="105"/>
      <c r="I31" s="130"/>
      <c r="N31" s="35"/>
      <c r="O31" s="35"/>
      <c r="P31" s="31"/>
      <c r="Q31" s="31"/>
      <c r="R31" s="32"/>
      <c r="S31" s="32"/>
      <c r="T31" s="131"/>
      <c r="U31" s="132"/>
    </row>
    <row r="32" spans="1:21" hidden="1" x14ac:dyDescent="0.25">
      <c r="A32" s="209"/>
      <c r="B32" s="28"/>
      <c r="C32" s="130"/>
      <c r="D32" s="130"/>
      <c r="E32" s="130"/>
      <c r="F32" s="364"/>
      <c r="G32" s="364"/>
      <c r="H32" s="105"/>
      <c r="I32" s="130"/>
      <c r="N32" s="362"/>
      <c r="O32" s="362"/>
      <c r="P32" s="31"/>
      <c r="Q32" s="31"/>
      <c r="R32" s="363"/>
      <c r="S32" s="363"/>
      <c r="T32" s="131"/>
      <c r="U32" s="132"/>
    </row>
    <row r="33" spans="1:21" hidden="1" x14ac:dyDescent="0.25">
      <c r="A33" s="209"/>
      <c r="B33" s="28"/>
      <c r="C33" s="130"/>
      <c r="D33" s="130"/>
      <c r="E33" s="130"/>
      <c r="F33" s="578" t="s">
        <v>386</v>
      </c>
      <c r="G33" s="578"/>
      <c r="H33" s="578"/>
      <c r="I33" s="130"/>
      <c r="N33" s="362"/>
      <c r="O33" s="362"/>
      <c r="P33" s="31"/>
      <c r="Q33" s="31"/>
      <c r="R33" s="363"/>
      <c r="S33" s="363"/>
      <c r="T33" s="131"/>
      <c r="U33" s="132"/>
    </row>
    <row r="34" spans="1:21" hidden="1" x14ac:dyDescent="0.25">
      <c r="A34" s="4"/>
      <c r="B34" s="136"/>
      <c r="C34" s="136"/>
      <c r="D34" s="136"/>
      <c r="E34" s="136"/>
      <c r="F34" s="578"/>
      <c r="G34" s="578"/>
      <c r="H34" s="578"/>
      <c r="I34" s="26" t="s">
        <v>78</v>
      </c>
      <c r="N34" s="473" t="s">
        <v>35</v>
      </c>
      <c r="O34" s="473"/>
      <c r="P34" s="473"/>
      <c r="Q34" s="473"/>
      <c r="R34" s="473"/>
      <c r="S34" s="473"/>
      <c r="T34" s="473"/>
      <c r="U34" s="27" t="s">
        <v>78</v>
      </c>
    </row>
    <row r="35" spans="1:21" hidden="1" x14ac:dyDescent="0.25">
      <c r="A35" s="28"/>
      <c r="B35" s="28"/>
      <c r="C35" s="117" t="s">
        <v>162</v>
      </c>
      <c r="D35" s="117" t="s">
        <v>163</v>
      </c>
      <c r="E35" s="118" t="s">
        <v>8</v>
      </c>
      <c r="F35" s="578"/>
      <c r="G35" s="578"/>
      <c r="H35" s="578"/>
      <c r="I35" s="26" t="s">
        <v>37</v>
      </c>
      <c r="N35" s="35"/>
      <c r="O35" s="35"/>
      <c r="P35" s="31"/>
      <c r="Q35" s="31"/>
      <c r="R35" s="32"/>
      <c r="S35" s="32"/>
      <c r="T35" s="131"/>
      <c r="U35" s="27" t="s">
        <v>37</v>
      </c>
    </row>
    <row r="36" spans="1:21" hidden="1" x14ac:dyDescent="0.25">
      <c r="A36" s="524" t="s">
        <v>66</v>
      </c>
      <c r="B36" s="524"/>
      <c r="C36" s="119" t="s">
        <v>2</v>
      </c>
      <c r="D36" s="119" t="s">
        <v>2</v>
      </c>
      <c r="E36" s="119" t="s">
        <v>2</v>
      </c>
      <c r="F36" s="579"/>
      <c r="G36" s="579"/>
      <c r="H36" s="579"/>
      <c r="I36" s="33" t="s">
        <v>79</v>
      </c>
      <c r="N36" s="525" t="s">
        <v>66</v>
      </c>
      <c r="O36" s="525"/>
      <c r="P36" s="526" t="s">
        <v>24</v>
      </c>
      <c r="Q36" s="526"/>
      <c r="R36" s="526"/>
      <c r="S36" s="526"/>
      <c r="T36" s="526"/>
      <c r="U36" s="21" t="s">
        <v>79</v>
      </c>
    </row>
    <row r="37" spans="1:21" hidden="1" x14ac:dyDescent="0.25">
      <c r="A37" s="527" t="s">
        <v>59</v>
      </c>
      <c r="B37" s="527"/>
      <c r="C37" s="210">
        <v>0</v>
      </c>
      <c r="D37" s="210">
        <v>0</v>
      </c>
      <c r="E37" s="276">
        <f t="shared" ref="E37:E42" si="6">IF(D$43=0,C37*2,C37+D37)</f>
        <v>0</v>
      </c>
      <c r="F37" s="211"/>
      <c r="G37" s="211"/>
      <c r="H37" s="211"/>
      <c r="I37" s="150">
        <f t="shared" ref="I37:I42" si="7">ROUND(ROUND(E37*$C$8,4)*($H$8),2)</f>
        <v>0</v>
      </c>
      <c r="N37" s="528" t="s">
        <v>59</v>
      </c>
      <c r="O37" s="528"/>
      <c r="P37" s="470">
        <f t="shared" ref="P37:P42" si="8">IF($H$115=1,E37,0)</f>
        <v>0</v>
      </c>
      <c r="Q37" s="470"/>
      <c r="R37" s="470"/>
      <c r="S37" s="470"/>
      <c r="T37" s="470"/>
      <c r="U37" s="127">
        <f t="shared" ref="U37:U42" si="9">ROUND(ROUND(P37*$C$8,4)*($H$8),0)</f>
        <v>0</v>
      </c>
    </row>
    <row r="38" spans="1:21" hidden="1" x14ac:dyDescent="0.25">
      <c r="A38" s="519" t="s">
        <v>60</v>
      </c>
      <c r="B38" s="519"/>
      <c r="C38" s="213">
        <v>0</v>
      </c>
      <c r="D38" s="213">
        <v>0</v>
      </c>
      <c r="E38" s="159">
        <f t="shared" si="6"/>
        <v>0</v>
      </c>
      <c r="F38" s="214"/>
      <c r="G38" s="214"/>
      <c r="H38" s="214"/>
      <c r="I38" s="130">
        <f t="shared" si="7"/>
        <v>0</v>
      </c>
      <c r="N38" s="476" t="s">
        <v>60</v>
      </c>
      <c r="O38" s="476"/>
      <c r="P38" s="470">
        <f t="shared" si="8"/>
        <v>0</v>
      </c>
      <c r="Q38" s="470"/>
      <c r="R38" s="470"/>
      <c r="S38" s="470"/>
      <c r="T38" s="470"/>
      <c r="U38" s="127">
        <f t="shared" si="9"/>
        <v>0</v>
      </c>
    </row>
    <row r="39" spans="1:21" hidden="1" x14ac:dyDescent="0.25">
      <c r="A39" s="522" t="s">
        <v>61</v>
      </c>
      <c r="B39" s="522"/>
      <c r="C39" s="213">
        <v>0</v>
      </c>
      <c r="D39" s="213">
        <v>0</v>
      </c>
      <c r="E39" s="159">
        <f t="shared" si="6"/>
        <v>0</v>
      </c>
      <c r="F39" s="214"/>
      <c r="G39" s="214"/>
      <c r="H39" s="214"/>
      <c r="I39" s="130">
        <f t="shared" si="7"/>
        <v>0</v>
      </c>
      <c r="N39" s="523" t="s">
        <v>61</v>
      </c>
      <c r="O39" s="523"/>
      <c r="P39" s="470">
        <f t="shared" si="8"/>
        <v>0</v>
      </c>
      <c r="Q39" s="470"/>
      <c r="R39" s="470"/>
      <c r="S39" s="470"/>
      <c r="T39" s="470"/>
      <c r="U39" s="127">
        <f t="shared" si="9"/>
        <v>0</v>
      </c>
    </row>
    <row r="40" spans="1:21" hidden="1" x14ac:dyDescent="0.25">
      <c r="A40" s="519" t="s">
        <v>62</v>
      </c>
      <c r="B40" s="519"/>
      <c r="C40" s="213">
        <v>0</v>
      </c>
      <c r="D40" s="213">
        <v>0</v>
      </c>
      <c r="E40" s="159">
        <f t="shared" si="6"/>
        <v>0</v>
      </c>
      <c r="F40" s="214"/>
      <c r="G40" s="214"/>
      <c r="H40" s="214"/>
      <c r="I40" s="130">
        <f t="shared" si="7"/>
        <v>0</v>
      </c>
      <c r="N40" s="476" t="s">
        <v>62</v>
      </c>
      <c r="O40" s="476"/>
      <c r="P40" s="470">
        <f t="shared" si="8"/>
        <v>0</v>
      </c>
      <c r="Q40" s="470"/>
      <c r="R40" s="470"/>
      <c r="S40" s="470"/>
      <c r="T40" s="470"/>
      <c r="U40" s="127">
        <f t="shared" si="9"/>
        <v>0</v>
      </c>
    </row>
    <row r="41" spans="1:21" hidden="1" x14ac:dyDescent="0.25">
      <c r="A41" s="519" t="s">
        <v>63</v>
      </c>
      <c r="B41" s="519"/>
      <c r="C41" s="213">
        <v>0</v>
      </c>
      <c r="D41" s="213">
        <v>0</v>
      </c>
      <c r="E41" s="159">
        <f t="shared" si="6"/>
        <v>0</v>
      </c>
      <c r="F41" s="214"/>
      <c r="G41" s="214"/>
      <c r="H41" s="214"/>
      <c r="I41" s="130">
        <f t="shared" si="7"/>
        <v>0</v>
      </c>
      <c r="N41" s="476" t="s">
        <v>63</v>
      </c>
      <c r="O41" s="476"/>
      <c r="P41" s="470">
        <f t="shared" si="8"/>
        <v>0</v>
      </c>
      <c r="Q41" s="470"/>
      <c r="R41" s="470"/>
      <c r="S41" s="470"/>
      <c r="T41" s="470"/>
      <c r="U41" s="127">
        <f t="shared" si="9"/>
        <v>0</v>
      </c>
    </row>
    <row r="42" spans="1:21" hidden="1" x14ac:dyDescent="0.25">
      <c r="A42" s="519" t="s">
        <v>55</v>
      </c>
      <c r="B42" s="519"/>
      <c r="C42" s="212">
        <v>0</v>
      </c>
      <c r="D42" s="212">
        <v>0</v>
      </c>
      <c r="E42" s="220">
        <f t="shared" si="6"/>
        <v>0</v>
      </c>
      <c r="F42" s="214"/>
      <c r="G42" s="214"/>
      <c r="H42" s="214"/>
      <c r="I42" s="123">
        <f t="shared" si="7"/>
        <v>0</v>
      </c>
      <c r="N42" s="469" t="s">
        <v>55</v>
      </c>
      <c r="O42" s="469"/>
      <c r="P42" s="470">
        <f t="shared" si="8"/>
        <v>0</v>
      </c>
      <c r="Q42" s="470"/>
      <c r="R42" s="470"/>
      <c r="S42" s="470"/>
      <c r="T42" s="470"/>
      <c r="U42" s="127">
        <f t="shared" si="9"/>
        <v>0</v>
      </c>
    </row>
    <row r="43" spans="1:21" hidden="1" x14ac:dyDescent="0.25">
      <c r="A43" s="64"/>
      <c r="B43" s="137" t="s">
        <v>164</v>
      </c>
      <c r="C43" s="126">
        <f>SUM(C37:C42)</f>
        <v>0</v>
      </c>
      <c r="D43" s="126">
        <f>SUM(D37:D42)</f>
        <v>0</v>
      </c>
      <c r="E43" s="126">
        <f>SUM(E37:E42)</f>
        <v>0</v>
      </c>
      <c r="F43" s="34"/>
      <c r="G43" s="138"/>
      <c r="H43" s="139" t="s">
        <v>166</v>
      </c>
      <c r="I43" s="126">
        <f>SUM(I37:I42)</f>
        <v>0</v>
      </c>
      <c r="N43" s="520" t="s">
        <v>57</v>
      </c>
      <c r="O43" s="520"/>
      <c r="P43" s="520"/>
      <c r="Q43" s="520"/>
      <c r="R43" s="36">
        <f>SUM(P37:R42)</f>
        <v>0</v>
      </c>
      <c r="S43" s="521" t="s">
        <v>68</v>
      </c>
      <c r="T43" s="521"/>
      <c r="U43" s="132">
        <f>SUM(U37:U42)</f>
        <v>0</v>
      </c>
    </row>
    <row r="44" spans="1:21" ht="16.5" hidden="1" thickBot="1" x14ac:dyDescent="0.3">
      <c r="A44" s="64"/>
      <c r="B44" s="137"/>
      <c r="C44" s="130"/>
      <c r="D44" s="130"/>
      <c r="E44" s="150"/>
      <c r="F44" s="34"/>
      <c r="G44" s="138"/>
      <c r="H44" s="139"/>
      <c r="I44" s="130"/>
      <c r="N44" s="35"/>
      <c r="O44" s="35"/>
      <c r="P44" s="35"/>
      <c r="Q44" s="35"/>
      <c r="R44" s="36"/>
      <c r="S44" s="32"/>
      <c r="T44" s="32"/>
      <c r="U44" s="132"/>
    </row>
    <row r="45" spans="1:21" ht="16.5" hidden="1" thickBot="1" x14ac:dyDescent="0.3">
      <c r="A45" s="64"/>
      <c r="B45" s="137" t="s">
        <v>165</v>
      </c>
      <c r="C45" s="64"/>
      <c r="D45" s="64"/>
      <c r="E45" s="215">
        <f>H29+E43</f>
        <v>87.745900000000006</v>
      </c>
      <c r="F45" s="37"/>
      <c r="G45" s="138"/>
      <c r="H45" s="139" t="s">
        <v>167</v>
      </c>
      <c r="I45" s="123">
        <f>SUM(I43,I29)</f>
        <v>376164.64999999997</v>
      </c>
      <c r="N45" s="520" t="s">
        <v>58</v>
      </c>
      <c r="O45" s="520"/>
      <c r="P45" s="520"/>
      <c r="Q45" s="520"/>
      <c r="R45" s="38">
        <f>R43+T29</f>
        <v>0</v>
      </c>
      <c r="S45" s="521" t="s">
        <v>56</v>
      </c>
      <c r="T45" s="521"/>
      <c r="U45" s="140">
        <f>SUM(U43,U29)</f>
        <v>0</v>
      </c>
    </row>
    <row r="46" spans="1:21" x14ac:dyDescent="0.25">
      <c r="A46" s="28"/>
      <c r="B46" s="28"/>
      <c r="C46" s="28"/>
      <c r="D46" s="28"/>
      <c r="E46" s="28"/>
      <c r="F46" s="37"/>
      <c r="G46" s="141"/>
      <c r="H46" s="141"/>
      <c r="I46" s="130"/>
      <c r="N46" s="35"/>
      <c r="O46" s="35"/>
      <c r="P46" s="35"/>
      <c r="Q46" s="35"/>
      <c r="R46" s="38"/>
      <c r="S46" s="32"/>
      <c r="T46" s="32"/>
      <c r="U46" s="132"/>
    </row>
    <row r="47" spans="1:21" x14ac:dyDescent="0.25">
      <c r="A47" s="28"/>
      <c r="B47" s="28"/>
      <c r="C47" s="28"/>
      <c r="D47" s="28"/>
      <c r="E47" s="28"/>
      <c r="F47" s="37"/>
      <c r="G47" s="141"/>
      <c r="H47" s="141"/>
      <c r="I47" s="130"/>
      <c r="N47" s="35"/>
      <c r="O47" s="35"/>
      <c r="P47" s="35"/>
      <c r="Q47" s="35"/>
      <c r="R47" s="38"/>
      <c r="S47" s="32"/>
      <c r="T47" s="32"/>
      <c r="U47" s="132"/>
    </row>
    <row r="48" spans="1:21" x14ac:dyDescent="0.25">
      <c r="A48" s="28"/>
      <c r="B48" s="28"/>
      <c r="C48" s="117" t="s">
        <v>162</v>
      </c>
      <c r="D48" s="117" t="s">
        <v>163</v>
      </c>
      <c r="E48" s="118" t="s">
        <v>8</v>
      </c>
      <c r="F48" s="142" t="s">
        <v>168</v>
      </c>
      <c r="G48" s="143" t="s">
        <v>170</v>
      </c>
      <c r="H48" s="144" t="s">
        <v>171</v>
      </c>
      <c r="I48" s="130"/>
      <c r="N48" s="35"/>
      <c r="O48" s="35"/>
      <c r="P48" s="35"/>
      <c r="Q48" s="35"/>
      <c r="R48" s="38"/>
      <c r="S48" s="32"/>
      <c r="T48" s="32"/>
      <c r="U48" s="132"/>
    </row>
    <row r="49" spans="1:21" x14ac:dyDescent="0.25">
      <c r="A49" s="39" t="s">
        <v>103</v>
      </c>
      <c r="B49" s="39"/>
      <c r="C49" s="119" t="s">
        <v>2</v>
      </c>
      <c r="D49" s="119" t="s">
        <v>2</v>
      </c>
      <c r="E49" s="119" t="s">
        <v>2</v>
      </c>
      <c r="F49" s="121" t="s">
        <v>169</v>
      </c>
      <c r="G49" s="77" t="s">
        <v>169</v>
      </c>
      <c r="H49" s="145" t="s">
        <v>172</v>
      </c>
      <c r="I49" s="39"/>
      <c r="N49" s="469" t="s">
        <v>103</v>
      </c>
      <c r="O49" s="469"/>
      <c r="P49" s="514" t="s">
        <v>2</v>
      </c>
      <c r="Q49" s="514"/>
      <c r="R49" s="40" t="s">
        <v>25</v>
      </c>
      <c r="S49" s="78" t="s">
        <v>26</v>
      </c>
      <c r="T49" s="146" t="s">
        <v>27</v>
      </c>
      <c r="U49" s="40"/>
    </row>
    <row r="50" spans="1:21" x14ac:dyDescent="0.25">
      <c r="A50" s="515" t="s">
        <v>127</v>
      </c>
      <c r="B50" s="515"/>
      <c r="C50" s="206">
        <v>0</v>
      </c>
      <c r="D50" s="206">
        <v>0</v>
      </c>
      <c r="E50" s="159">
        <f>IF(D$59=0,C50*2,C50+D50)</f>
        <v>0</v>
      </c>
      <c r="F50" s="41" t="s">
        <v>21</v>
      </c>
      <c r="G50" s="54">
        <v>251</v>
      </c>
      <c r="H50" s="328">
        <f>'0054'!H50</f>
        <v>1047</v>
      </c>
      <c r="I50" s="130">
        <f>ROUND(E50*H50,2)</f>
        <v>0</v>
      </c>
      <c r="N50" s="517" t="s">
        <v>28</v>
      </c>
      <c r="O50" s="517"/>
      <c r="P50" s="518"/>
      <c r="Q50" s="518"/>
      <c r="R50" s="43" t="s">
        <v>21</v>
      </c>
      <c r="S50" s="44">
        <v>251</v>
      </c>
      <c r="T50" s="148">
        <f>H50</f>
        <v>1047</v>
      </c>
      <c r="U50" s="149">
        <f>ROUND(P50*T50,0)</f>
        <v>0</v>
      </c>
    </row>
    <row r="51" spans="1:21" x14ac:dyDescent="0.25">
      <c r="A51" s="516"/>
      <c r="B51" s="516"/>
      <c r="C51" s="206">
        <v>0</v>
      </c>
      <c r="D51" s="206">
        <v>0</v>
      </c>
      <c r="E51" s="159">
        <f t="shared" ref="E51:E58" si="10">IF(D$59=0,C51*2,C51+D51)</f>
        <v>0</v>
      </c>
      <c r="F51" s="54" t="s">
        <v>21</v>
      </c>
      <c r="G51" s="54">
        <v>252</v>
      </c>
      <c r="H51" s="328">
        <f>'0054'!H51</f>
        <v>3380</v>
      </c>
      <c r="I51" s="130">
        <f t="shared" ref="I51:I58" si="11">ROUND(E51*H51,2)</f>
        <v>0</v>
      </c>
      <c r="N51" s="517"/>
      <c r="O51" s="517"/>
      <c r="P51" s="511"/>
      <c r="Q51" s="511"/>
      <c r="R51" s="44" t="s">
        <v>21</v>
      </c>
      <c r="S51" s="44">
        <v>252</v>
      </c>
      <c r="T51" s="148">
        <f t="shared" ref="T51:T58" si="12">H51</f>
        <v>3380</v>
      </c>
      <c r="U51" s="149">
        <f t="shared" ref="U51:U58" si="13">ROUND(P51*T51,0)</f>
        <v>0</v>
      </c>
    </row>
    <row r="52" spans="1:21" x14ac:dyDescent="0.25">
      <c r="A52" s="516"/>
      <c r="B52" s="516"/>
      <c r="C52" s="206">
        <v>0</v>
      </c>
      <c r="D52" s="206">
        <v>0</v>
      </c>
      <c r="E52" s="159">
        <f t="shared" si="10"/>
        <v>0</v>
      </c>
      <c r="F52" s="54" t="s">
        <v>21</v>
      </c>
      <c r="G52" s="54">
        <v>253</v>
      </c>
      <c r="H52" s="328">
        <f>'0054'!H52</f>
        <v>6896</v>
      </c>
      <c r="I52" s="130">
        <f t="shared" si="11"/>
        <v>0</v>
      </c>
      <c r="N52" s="517"/>
      <c r="O52" s="517"/>
      <c r="P52" s="511"/>
      <c r="Q52" s="511"/>
      <c r="R52" s="44" t="s">
        <v>21</v>
      </c>
      <c r="S52" s="44">
        <v>253</v>
      </c>
      <c r="T52" s="148">
        <f t="shared" si="12"/>
        <v>6896</v>
      </c>
      <c r="U52" s="149">
        <f t="shared" si="13"/>
        <v>0</v>
      </c>
    </row>
    <row r="53" spans="1:21" x14ac:dyDescent="0.25">
      <c r="A53" s="516"/>
      <c r="B53" s="516"/>
      <c r="C53" s="206">
        <v>0</v>
      </c>
      <c r="D53" s="206">
        <v>0</v>
      </c>
      <c r="E53" s="159">
        <f t="shared" si="10"/>
        <v>0</v>
      </c>
      <c r="F53" s="153" t="s">
        <v>14</v>
      </c>
      <c r="G53" s="54">
        <v>251</v>
      </c>
      <c r="H53" s="328">
        <f>'0054'!H53</f>
        <v>1173</v>
      </c>
      <c r="I53" s="130">
        <f t="shared" si="11"/>
        <v>0</v>
      </c>
      <c r="N53" s="517"/>
      <c r="O53" s="517"/>
      <c r="P53" s="511"/>
      <c r="Q53" s="511"/>
      <c r="R53" s="46" t="s">
        <v>14</v>
      </c>
      <c r="S53" s="44">
        <v>251</v>
      </c>
      <c r="T53" s="148">
        <f t="shared" si="12"/>
        <v>1173</v>
      </c>
      <c r="U53" s="149">
        <f t="shared" si="13"/>
        <v>0</v>
      </c>
    </row>
    <row r="54" spans="1:21" x14ac:dyDescent="0.25">
      <c r="A54" s="516"/>
      <c r="B54" s="516"/>
      <c r="C54" s="206">
        <v>0</v>
      </c>
      <c r="D54" s="206">
        <v>0</v>
      </c>
      <c r="E54" s="159">
        <f t="shared" si="10"/>
        <v>0</v>
      </c>
      <c r="F54" s="153" t="s">
        <v>14</v>
      </c>
      <c r="G54" s="54">
        <v>252</v>
      </c>
      <c r="H54" s="328">
        <f>'0054'!H54</f>
        <v>3506</v>
      </c>
      <c r="I54" s="130">
        <f t="shared" si="11"/>
        <v>0</v>
      </c>
      <c r="N54" s="517"/>
      <c r="O54" s="517"/>
      <c r="P54" s="511"/>
      <c r="Q54" s="511"/>
      <c r="R54" s="46" t="s">
        <v>14</v>
      </c>
      <c r="S54" s="44">
        <v>252</v>
      </c>
      <c r="T54" s="148">
        <f t="shared" si="12"/>
        <v>3506</v>
      </c>
      <c r="U54" s="149">
        <f t="shared" si="13"/>
        <v>0</v>
      </c>
    </row>
    <row r="55" spans="1:21" x14ac:dyDescent="0.25">
      <c r="A55" s="516"/>
      <c r="B55" s="516"/>
      <c r="C55" s="206">
        <v>0</v>
      </c>
      <c r="D55" s="206">
        <v>0</v>
      </c>
      <c r="E55" s="159">
        <f t="shared" si="10"/>
        <v>0</v>
      </c>
      <c r="F55" s="153" t="s">
        <v>14</v>
      </c>
      <c r="G55" s="54">
        <v>253</v>
      </c>
      <c r="H55" s="328">
        <f>'0054'!H55</f>
        <v>7023</v>
      </c>
      <c r="I55" s="130">
        <f t="shared" si="11"/>
        <v>0</v>
      </c>
      <c r="N55" s="517"/>
      <c r="O55" s="517"/>
      <c r="P55" s="511"/>
      <c r="Q55" s="511"/>
      <c r="R55" s="46" t="s">
        <v>14</v>
      </c>
      <c r="S55" s="44">
        <v>253</v>
      </c>
      <c r="T55" s="148">
        <f t="shared" si="12"/>
        <v>7023</v>
      </c>
      <c r="U55" s="149">
        <f t="shared" si="13"/>
        <v>0</v>
      </c>
    </row>
    <row r="56" spans="1:21" x14ac:dyDescent="0.25">
      <c r="A56" s="516"/>
      <c r="B56" s="516"/>
      <c r="C56" s="206">
        <v>10.93</v>
      </c>
      <c r="D56" s="206">
        <v>9.94</v>
      </c>
      <c r="E56" s="159">
        <f t="shared" si="10"/>
        <v>20.869999999999997</v>
      </c>
      <c r="F56" s="153" t="s">
        <v>15</v>
      </c>
      <c r="G56" s="54">
        <v>251</v>
      </c>
      <c r="H56" s="328">
        <f>'0054'!H56</f>
        <v>835</v>
      </c>
      <c r="I56" s="130">
        <f t="shared" si="11"/>
        <v>17426.45</v>
      </c>
      <c r="N56" s="517"/>
      <c r="O56" s="517"/>
      <c r="P56" s="511"/>
      <c r="Q56" s="511"/>
      <c r="R56" s="46" t="s">
        <v>15</v>
      </c>
      <c r="S56" s="44">
        <v>251</v>
      </c>
      <c r="T56" s="148">
        <f t="shared" si="12"/>
        <v>835</v>
      </c>
      <c r="U56" s="149">
        <f t="shared" si="13"/>
        <v>0</v>
      </c>
    </row>
    <row r="57" spans="1:21" x14ac:dyDescent="0.25">
      <c r="A57" s="516"/>
      <c r="B57" s="516"/>
      <c r="C57" s="206">
        <v>1.5</v>
      </c>
      <c r="D57" s="206">
        <v>0.48</v>
      </c>
      <c r="E57" s="159">
        <f t="shared" si="10"/>
        <v>1.98</v>
      </c>
      <c r="F57" s="153" t="s">
        <v>15</v>
      </c>
      <c r="G57" s="54">
        <v>252</v>
      </c>
      <c r="H57" s="328">
        <f>'0054'!H57</f>
        <v>3168</v>
      </c>
      <c r="I57" s="130">
        <f t="shared" si="11"/>
        <v>6272.64</v>
      </c>
      <c r="N57" s="517"/>
      <c r="O57" s="517"/>
      <c r="P57" s="511"/>
      <c r="Q57" s="511"/>
      <c r="R57" s="46" t="s">
        <v>15</v>
      </c>
      <c r="S57" s="44">
        <v>252</v>
      </c>
      <c r="T57" s="148">
        <f t="shared" si="12"/>
        <v>3168</v>
      </c>
      <c r="U57" s="149">
        <f t="shared" si="13"/>
        <v>0</v>
      </c>
    </row>
    <row r="58" spans="1:21" ht="16.5" thickBot="1" x14ac:dyDescent="0.3">
      <c r="A58" s="516"/>
      <c r="B58" s="516"/>
      <c r="C58" s="206">
        <v>1</v>
      </c>
      <c r="D58" s="206">
        <v>0.49</v>
      </c>
      <c r="E58" s="159">
        <f t="shared" si="10"/>
        <v>1.49</v>
      </c>
      <c r="F58" s="153" t="s">
        <v>15</v>
      </c>
      <c r="G58" s="54">
        <v>253</v>
      </c>
      <c r="H58" s="328">
        <f>'0054'!H58</f>
        <v>6685</v>
      </c>
      <c r="I58" s="130">
        <f t="shared" si="11"/>
        <v>9960.65</v>
      </c>
      <c r="N58" s="517"/>
      <c r="O58" s="517"/>
      <c r="P58" s="512"/>
      <c r="Q58" s="512"/>
      <c r="R58" s="46" t="s">
        <v>15</v>
      </c>
      <c r="S58" s="44">
        <v>253</v>
      </c>
      <c r="T58" s="148">
        <f t="shared" si="12"/>
        <v>6685</v>
      </c>
      <c r="U58" s="151">
        <f t="shared" si="13"/>
        <v>0</v>
      </c>
    </row>
    <row r="59" spans="1:21" ht="16.5" thickBot="1" x14ac:dyDescent="0.3">
      <c r="A59" s="465" t="s">
        <v>16</v>
      </c>
      <c r="B59" s="465"/>
      <c r="C59" s="126">
        <f>SUM(C50:C58)</f>
        <v>13.43</v>
      </c>
      <c r="D59" s="126">
        <f>SUM(D50:D58)</f>
        <v>10.91</v>
      </c>
      <c r="E59" s="126">
        <f>SUM(E50:E58)</f>
        <v>24.339999999999996</v>
      </c>
      <c r="F59" s="465" t="s">
        <v>81</v>
      </c>
      <c r="G59" s="465"/>
      <c r="H59" s="465"/>
      <c r="I59" s="126">
        <f>SUM(I50:I58)</f>
        <v>33659.74</v>
      </c>
      <c r="N59" s="464" t="s">
        <v>16</v>
      </c>
      <c r="O59" s="464"/>
      <c r="P59" s="513">
        <f>SUM(P50:P58)</f>
        <v>0</v>
      </c>
      <c r="Q59" s="513"/>
      <c r="R59" s="464" t="s">
        <v>81</v>
      </c>
      <c r="S59" s="464"/>
      <c r="T59" s="464"/>
      <c r="U59" s="140">
        <f>SUM(U50:U58)</f>
        <v>0</v>
      </c>
    </row>
    <row r="60" spans="1:21" x14ac:dyDescent="0.25">
      <c r="A60" s="481"/>
      <c r="B60" s="481"/>
      <c r="C60" s="481"/>
      <c r="D60" s="481"/>
      <c r="E60" s="481"/>
      <c r="F60" s="481"/>
      <c r="G60" s="481"/>
      <c r="H60" s="481"/>
      <c r="I60" s="481"/>
      <c r="N60" s="471"/>
      <c r="O60" s="471"/>
      <c r="P60" s="471"/>
      <c r="Q60" s="471"/>
      <c r="R60" s="471"/>
      <c r="S60" s="471"/>
      <c r="T60" s="471"/>
      <c r="U60" s="471"/>
    </row>
    <row r="61" spans="1:21" x14ac:dyDescent="0.25">
      <c r="A61" s="509" t="s">
        <v>175</v>
      </c>
      <c r="B61" s="458"/>
      <c r="C61" s="458"/>
      <c r="D61" s="458"/>
      <c r="E61" s="458"/>
      <c r="F61" s="458"/>
      <c r="G61" s="458"/>
      <c r="H61" s="458"/>
      <c r="I61" s="458"/>
      <c r="N61" s="461" t="s">
        <v>104</v>
      </c>
      <c r="O61" s="461"/>
      <c r="P61" s="461"/>
      <c r="Q61" s="461"/>
      <c r="R61" s="461"/>
      <c r="S61" s="461"/>
      <c r="T61" s="461"/>
      <c r="U61" s="461"/>
    </row>
    <row r="62" spans="1:21" x14ac:dyDescent="0.25">
      <c r="A62" s="509" t="s">
        <v>177</v>
      </c>
      <c r="B62" s="458"/>
      <c r="C62" s="152">
        <f>E29</f>
        <v>87.169999999999987</v>
      </c>
      <c r="D62" s="576" t="s">
        <v>174</v>
      </c>
      <c r="E62" s="576"/>
      <c r="F62" s="576"/>
      <c r="G62" s="576"/>
      <c r="H62" s="331">
        <f>'0054'!H62</f>
        <v>186422.85</v>
      </c>
      <c r="I62" s="155"/>
      <c r="N62" s="510" t="s">
        <v>173</v>
      </c>
      <c r="O62" s="461"/>
      <c r="P62" s="47">
        <f>P29</f>
        <v>0</v>
      </c>
      <c r="Q62" s="507" t="s">
        <v>83</v>
      </c>
      <c r="R62" s="507"/>
      <c r="S62" s="507"/>
      <c r="T62" s="508">
        <f>H62</f>
        <v>186422.85</v>
      </c>
      <c r="U62" s="508"/>
    </row>
    <row r="63" spans="1:21" x14ac:dyDescent="0.25">
      <c r="B63" s="91"/>
      <c r="G63" s="48" t="s">
        <v>13</v>
      </c>
      <c r="H63" s="156">
        <f>ROUND(C62/H62,6)</f>
        <v>4.6799999999999999E-4</v>
      </c>
      <c r="I63" s="157"/>
      <c r="N63" s="461" t="s">
        <v>19</v>
      </c>
      <c r="O63" s="461"/>
      <c r="P63" s="461"/>
      <c r="Q63" s="461"/>
      <c r="R63" s="461"/>
      <c r="S63" s="461"/>
      <c r="T63" s="505">
        <f>ROUND(P62/T62,6)</f>
        <v>0</v>
      </c>
      <c r="U63" s="505"/>
    </row>
    <row r="64" spans="1:21" x14ac:dyDescent="0.25">
      <c r="A64" s="509" t="s">
        <v>176</v>
      </c>
      <c r="B64" s="458"/>
      <c r="C64" s="458"/>
      <c r="D64" s="458"/>
      <c r="E64" s="458"/>
      <c r="F64" s="458"/>
      <c r="G64" s="458"/>
      <c r="H64" s="458"/>
      <c r="I64" s="458"/>
      <c r="N64" s="461" t="s">
        <v>105</v>
      </c>
      <c r="O64" s="461"/>
      <c r="P64" s="461"/>
      <c r="Q64" s="461"/>
      <c r="R64" s="461"/>
      <c r="S64" s="461"/>
      <c r="T64" s="461"/>
      <c r="U64" s="461"/>
    </row>
    <row r="65" spans="1:21" x14ac:dyDescent="0.25">
      <c r="A65" s="509" t="s">
        <v>178</v>
      </c>
      <c r="B65" s="458"/>
      <c r="C65" s="152">
        <f>E45</f>
        <v>87.745900000000006</v>
      </c>
      <c r="D65" s="576" t="s">
        <v>179</v>
      </c>
      <c r="E65" s="576"/>
      <c r="F65" s="576"/>
      <c r="G65" s="576"/>
      <c r="H65" s="220">
        <f>'0054'!H65</f>
        <v>204954.58</v>
      </c>
      <c r="I65" s="159"/>
      <c r="N65" s="461" t="s">
        <v>85</v>
      </c>
      <c r="O65" s="461"/>
      <c r="P65" s="49">
        <f>R45</f>
        <v>0</v>
      </c>
      <c r="Q65" s="507" t="s">
        <v>84</v>
      </c>
      <c r="R65" s="507"/>
      <c r="S65" s="507"/>
      <c r="T65" s="508">
        <f>H65</f>
        <v>204954.58</v>
      </c>
      <c r="U65" s="508"/>
    </row>
    <row r="66" spans="1:21" s="39" customFormat="1" x14ac:dyDescent="0.25">
      <c r="A66" s="160"/>
      <c r="G66" s="50" t="s">
        <v>13</v>
      </c>
      <c r="H66" s="161">
        <f>ROUND(C65/H65,6)</f>
        <v>4.28E-4</v>
      </c>
      <c r="I66" s="161"/>
      <c r="N66" s="469" t="s">
        <v>20</v>
      </c>
      <c r="O66" s="469"/>
      <c r="P66" s="469"/>
      <c r="Q66" s="469"/>
      <c r="R66" s="469"/>
      <c r="S66" s="469"/>
      <c r="T66" s="503">
        <f>ROUND(P65/T65,6)</f>
        <v>0</v>
      </c>
      <c r="U66" s="503"/>
    </row>
    <row r="67" spans="1:21" s="64" customFormat="1" x14ac:dyDescent="0.25">
      <c r="A67" s="136"/>
      <c r="G67" s="48"/>
      <c r="H67" s="162"/>
      <c r="I67" s="162"/>
      <c r="N67" s="163"/>
      <c r="O67" s="163"/>
      <c r="P67" s="163"/>
      <c r="Q67" s="163"/>
      <c r="R67" s="164"/>
      <c r="S67" s="163"/>
      <c r="T67" s="165"/>
      <c r="U67" s="166"/>
    </row>
    <row r="68" spans="1:21" x14ac:dyDescent="0.25">
      <c r="A68" s="458" t="s">
        <v>100</v>
      </c>
      <c r="B68" s="458"/>
      <c r="C68" s="458"/>
      <c r="D68" s="91"/>
      <c r="E68" s="74" t="s">
        <v>3</v>
      </c>
      <c r="F68" s="174">
        <f>'0054'!F68</f>
        <v>35355377</v>
      </c>
      <c r="G68" s="41" t="s">
        <v>6</v>
      </c>
      <c r="H68" s="167">
        <f>H63</f>
        <v>4.6799999999999999E-4</v>
      </c>
      <c r="I68" s="130">
        <f>ROUND(F68*H68,2)</f>
        <v>16546.32</v>
      </c>
      <c r="N68" s="461" t="s">
        <v>100</v>
      </c>
      <c r="O68" s="461"/>
      <c r="P68" s="461"/>
      <c r="Q68" s="52" t="s">
        <v>3</v>
      </c>
      <c r="R68" s="168">
        <f>F68</f>
        <v>35355377</v>
      </c>
      <c r="S68" s="43" t="s">
        <v>6</v>
      </c>
      <c r="T68" s="169">
        <f>T63</f>
        <v>0</v>
      </c>
      <c r="U68" s="125">
        <f>ROUND(R68*T68,0)</f>
        <v>0</v>
      </c>
    </row>
    <row r="69" spans="1:21" x14ac:dyDescent="0.25">
      <c r="A69" s="571" t="s">
        <v>119</v>
      </c>
      <c r="B69" s="458"/>
      <c r="C69" s="458"/>
      <c r="D69" s="91"/>
      <c r="E69" s="74"/>
      <c r="F69" s="174"/>
      <c r="G69" s="41"/>
      <c r="H69" s="167"/>
      <c r="I69" s="130"/>
      <c r="N69" s="461" t="s">
        <v>99</v>
      </c>
      <c r="O69" s="461"/>
      <c r="P69" s="461"/>
      <c r="Q69" s="170"/>
      <c r="R69" s="170"/>
      <c r="S69" s="170"/>
      <c r="T69" s="170"/>
      <c r="U69" s="170"/>
    </row>
    <row r="70" spans="1:21" x14ac:dyDescent="0.25">
      <c r="A70" s="570" t="s">
        <v>180</v>
      </c>
      <c r="B70" s="458"/>
      <c r="C70" s="458"/>
      <c r="D70" s="91"/>
      <c r="E70" s="74" t="s">
        <v>3</v>
      </c>
      <c r="F70" s="174">
        <f>'0054'!F70</f>
        <v>0</v>
      </c>
      <c r="G70" s="41" t="s">
        <v>6</v>
      </c>
      <c r="H70" s="167">
        <f>H63</f>
        <v>4.6799999999999999E-4</v>
      </c>
      <c r="I70" s="130">
        <f>ROUND(F70*H70,2)</f>
        <v>0</v>
      </c>
      <c r="N70" s="53"/>
      <c r="O70" s="53"/>
      <c r="P70" s="53"/>
      <c r="Q70" s="52" t="s">
        <v>3</v>
      </c>
      <c r="R70" s="168">
        <f>F70</f>
        <v>0</v>
      </c>
      <c r="S70" s="43" t="s">
        <v>6</v>
      </c>
      <c r="T70" s="169">
        <f>T63</f>
        <v>0</v>
      </c>
      <c r="U70" s="125">
        <f>ROUND(R70*T70,0)</f>
        <v>0</v>
      </c>
    </row>
    <row r="71" spans="1:21" x14ac:dyDescent="0.25">
      <c r="A71" s="458" t="s">
        <v>98</v>
      </c>
      <c r="B71" s="458"/>
      <c r="C71" s="458"/>
      <c r="D71" s="91"/>
      <c r="E71" s="74" t="s">
        <v>128</v>
      </c>
      <c r="F71" s="174">
        <f>'0054'!F71</f>
        <v>3088857</v>
      </c>
      <c r="G71" s="41" t="s">
        <v>6</v>
      </c>
      <c r="H71" s="167">
        <f>H63</f>
        <v>4.6799999999999999E-4</v>
      </c>
      <c r="I71" s="130">
        <f>ROUND(F71*H71,2)</f>
        <v>1445.59</v>
      </c>
      <c r="N71" s="461" t="s">
        <v>98</v>
      </c>
      <c r="O71" s="461"/>
      <c r="P71" s="461"/>
      <c r="Q71" s="52" t="s">
        <v>86</v>
      </c>
      <c r="R71" s="168">
        <f>F71</f>
        <v>3088857</v>
      </c>
      <c r="S71" s="43" t="s">
        <v>6</v>
      </c>
      <c r="T71" s="169">
        <f>T63</f>
        <v>0</v>
      </c>
      <c r="U71" s="125">
        <f>ROUND(R71*T71,0)</f>
        <v>0</v>
      </c>
    </row>
    <row r="72" spans="1:21" x14ac:dyDescent="0.25">
      <c r="A72" s="458" t="s">
        <v>97</v>
      </c>
      <c r="B72" s="458"/>
      <c r="C72" s="458"/>
      <c r="D72" s="91"/>
      <c r="E72" s="74" t="s">
        <v>3</v>
      </c>
      <c r="F72" s="174">
        <f>'0054'!F72</f>
        <v>4226978</v>
      </c>
      <c r="G72" s="41" t="s">
        <v>6</v>
      </c>
      <c r="H72" s="167">
        <f>H63</f>
        <v>4.6799999999999999E-4</v>
      </c>
      <c r="I72" s="130">
        <f>ROUND(F72*H72,2)</f>
        <v>1978.23</v>
      </c>
      <c r="N72" s="461" t="s">
        <v>97</v>
      </c>
      <c r="O72" s="461"/>
      <c r="P72" s="461"/>
      <c r="Q72" s="52" t="s">
        <v>3</v>
      </c>
      <c r="R72" s="168">
        <f>F72</f>
        <v>4226978</v>
      </c>
      <c r="S72" s="43" t="s">
        <v>6</v>
      </c>
      <c r="T72" s="169">
        <f>T63</f>
        <v>0</v>
      </c>
      <c r="U72" s="125">
        <f>ROUND(R72*T72,0)</f>
        <v>0</v>
      </c>
    </row>
    <row r="73" spans="1:21" x14ac:dyDescent="0.25">
      <c r="A73" s="458" t="s">
        <v>96</v>
      </c>
      <c r="B73" s="458"/>
      <c r="C73" s="458"/>
      <c r="D73" s="91"/>
      <c r="E73" s="74" t="s">
        <v>3</v>
      </c>
      <c r="F73" s="174">
        <f>'0054'!F73</f>
        <v>14485979</v>
      </c>
      <c r="G73" s="41" t="s">
        <v>6</v>
      </c>
      <c r="H73" s="167">
        <f>H63</f>
        <v>4.6799999999999999E-4</v>
      </c>
      <c r="I73" s="130">
        <f>ROUND(F73*H73,2)</f>
        <v>6779.44</v>
      </c>
      <c r="N73" s="461" t="s">
        <v>96</v>
      </c>
      <c r="O73" s="461"/>
      <c r="P73" s="461"/>
      <c r="Q73" s="52" t="s">
        <v>3</v>
      </c>
      <c r="R73" s="171">
        <f>F73</f>
        <v>14485979</v>
      </c>
      <c r="S73" s="43" t="s">
        <v>6</v>
      </c>
      <c r="T73" s="169">
        <f>T63</f>
        <v>0</v>
      </c>
      <c r="U73" s="125">
        <f>ROUND(R73*T73,0)</f>
        <v>0</v>
      </c>
    </row>
    <row r="74" spans="1:21" x14ac:dyDescent="0.25">
      <c r="A74" s="375" t="s">
        <v>129</v>
      </c>
      <c r="D74" s="91"/>
      <c r="E74" s="54" t="s">
        <v>130</v>
      </c>
      <c r="F74" s="496"/>
      <c r="G74" s="496"/>
      <c r="H74" s="496"/>
      <c r="I74" s="130">
        <v>0</v>
      </c>
      <c r="N74" s="461" t="s">
        <v>156</v>
      </c>
      <c r="O74" s="461"/>
      <c r="P74" s="461"/>
      <c r="Q74" s="461"/>
      <c r="R74" s="461"/>
      <c r="S74" s="461"/>
      <c r="T74" s="461"/>
      <c r="U74" s="125">
        <f>IF($H$115=1,I74,0)</f>
        <v>0</v>
      </c>
    </row>
    <row r="75" spans="1:21" x14ac:dyDescent="0.25">
      <c r="A75" s="376" t="s">
        <v>181</v>
      </c>
      <c r="I75" s="130"/>
      <c r="N75" s="461" t="s">
        <v>44</v>
      </c>
      <c r="O75" s="461"/>
      <c r="P75" s="461"/>
      <c r="Q75" s="461"/>
      <c r="R75" s="461"/>
      <c r="S75" s="461"/>
      <c r="T75" s="461"/>
      <c r="U75" s="125">
        <f>IF($H$115=1,I75,0)</f>
        <v>0</v>
      </c>
    </row>
    <row r="76" spans="1:21" x14ac:dyDescent="0.25">
      <c r="A76" s="90" t="s">
        <v>134</v>
      </c>
      <c r="B76" s="91"/>
      <c r="C76" s="91"/>
      <c r="D76" s="91"/>
      <c r="E76" s="91"/>
      <c r="F76" s="91"/>
      <c r="G76" s="91"/>
      <c r="H76" s="91"/>
      <c r="I76" s="172"/>
      <c r="N76" s="173" t="s">
        <v>45</v>
      </c>
      <c r="O76" s="53"/>
      <c r="P76" s="53"/>
      <c r="Q76" s="53"/>
      <c r="R76" s="53"/>
      <c r="S76" s="53"/>
      <c r="T76" s="53"/>
      <c r="U76" s="132"/>
    </row>
    <row r="77" spans="1:21" x14ac:dyDescent="0.25">
      <c r="A77" s="509" t="s">
        <v>182</v>
      </c>
      <c r="B77" s="458"/>
      <c r="C77" s="458"/>
      <c r="D77" s="91"/>
      <c r="E77" s="74" t="s">
        <v>4</v>
      </c>
      <c r="F77" s="174">
        <f>'0054'!F77</f>
        <v>0</v>
      </c>
      <c r="G77" s="41" t="s">
        <v>6</v>
      </c>
      <c r="H77" s="167">
        <f>H66</f>
        <v>4.28E-4</v>
      </c>
      <c r="I77" s="130">
        <f>ROUND(F77*H77,2)</f>
        <v>0</v>
      </c>
      <c r="N77" s="461" t="s">
        <v>101</v>
      </c>
      <c r="O77" s="461"/>
      <c r="P77" s="461"/>
      <c r="Q77" s="52" t="s">
        <v>4</v>
      </c>
      <c r="R77" s="171">
        <f>F77</f>
        <v>0</v>
      </c>
      <c r="S77" s="43" t="s">
        <v>6</v>
      </c>
      <c r="T77" s="169">
        <f>T66</f>
        <v>0</v>
      </c>
      <c r="U77" s="125">
        <f>ROUND(R77*T77,0)</f>
        <v>0</v>
      </c>
    </row>
    <row r="78" spans="1:21" x14ac:dyDescent="0.25">
      <c r="A78" s="458" t="s">
        <v>67</v>
      </c>
      <c r="B78" s="458"/>
      <c r="C78" s="458"/>
      <c r="D78" s="91"/>
      <c r="E78" s="74" t="s">
        <v>4</v>
      </c>
      <c r="F78" s="174">
        <f>'0054'!F78</f>
        <v>0</v>
      </c>
      <c r="G78" s="41" t="s">
        <v>6</v>
      </c>
      <c r="H78" s="167">
        <f>H66</f>
        <v>4.28E-4</v>
      </c>
      <c r="I78" s="130">
        <f>ROUND(F78*H78,2)</f>
        <v>0</v>
      </c>
      <c r="N78" s="461" t="s">
        <v>67</v>
      </c>
      <c r="O78" s="461"/>
      <c r="P78" s="461"/>
      <c r="Q78" s="52" t="s">
        <v>4</v>
      </c>
      <c r="R78" s="171">
        <f>F78</f>
        <v>0</v>
      </c>
      <c r="S78" s="43" t="s">
        <v>6</v>
      </c>
      <c r="T78" s="169">
        <f>T66</f>
        <v>0</v>
      </c>
      <c r="U78" s="125">
        <f>ROUND(R78*T78,0)</f>
        <v>0</v>
      </c>
    </row>
    <row r="79" spans="1:21" x14ac:dyDescent="0.25">
      <c r="A79" s="458" t="s">
        <v>88</v>
      </c>
      <c r="B79" s="458"/>
      <c r="C79" s="458"/>
      <c r="D79" s="91"/>
      <c r="E79" s="74" t="s">
        <v>4</v>
      </c>
      <c r="F79" s="174">
        <f>'0054'!F79</f>
        <v>118620773</v>
      </c>
      <c r="G79" s="41" t="s">
        <v>6</v>
      </c>
      <c r="H79" s="167">
        <f>H66</f>
        <v>4.28E-4</v>
      </c>
      <c r="I79" s="130">
        <f>ROUND(F79*H79,2)</f>
        <v>50769.69</v>
      </c>
      <c r="N79" s="461" t="s">
        <v>88</v>
      </c>
      <c r="O79" s="461"/>
      <c r="P79" s="461"/>
      <c r="Q79" s="52" t="s">
        <v>4</v>
      </c>
      <c r="R79" s="171">
        <f>F79</f>
        <v>118620773</v>
      </c>
      <c r="S79" s="43" t="s">
        <v>6</v>
      </c>
      <c r="T79" s="169">
        <f>T66</f>
        <v>0</v>
      </c>
      <c r="U79" s="125">
        <f>ROUND(R79*T79,0)</f>
        <v>0</v>
      </c>
    </row>
    <row r="80" spans="1:21" x14ac:dyDescent="0.25">
      <c r="A80" s="458" t="s">
        <v>89</v>
      </c>
      <c r="B80" s="458"/>
      <c r="C80" s="458"/>
      <c r="D80" s="91"/>
      <c r="E80" s="74" t="s">
        <v>4</v>
      </c>
      <c r="F80" s="174">
        <f>'0054'!F80</f>
        <v>-391991</v>
      </c>
      <c r="G80" s="41" t="s">
        <v>6</v>
      </c>
      <c r="H80" s="167">
        <f>H66</f>
        <v>4.28E-4</v>
      </c>
      <c r="I80" s="130">
        <f>ROUND(F80*H80,2)</f>
        <v>-167.77</v>
      </c>
      <c r="N80" s="461" t="s">
        <v>89</v>
      </c>
      <c r="O80" s="461"/>
      <c r="P80" s="461"/>
      <c r="Q80" s="52" t="s">
        <v>4</v>
      </c>
      <c r="R80" s="168">
        <f>F80</f>
        <v>-391991</v>
      </c>
      <c r="S80" s="43" t="s">
        <v>6</v>
      </c>
      <c r="T80" s="169">
        <f>T66</f>
        <v>0</v>
      </c>
      <c r="U80" s="125">
        <f>ROUND(R80*T80,0)</f>
        <v>0</v>
      </c>
    </row>
    <row r="81" spans="1:21" x14ac:dyDescent="0.25">
      <c r="A81" s="458" t="s">
        <v>90</v>
      </c>
      <c r="B81" s="458"/>
      <c r="C81" s="458"/>
      <c r="D81" s="91"/>
      <c r="E81" s="74" t="s">
        <v>4</v>
      </c>
      <c r="F81" s="174">
        <f>'0054'!F81</f>
        <v>698197</v>
      </c>
      <c r="G81" s="41" t="s">
        <v>6</v>
      </c>
      <c r="H81" s="167">
        <f>H66</f>
        <v>4.28E-4</v>
      </c>
      <c r="I81" s="130">
        <f>ROUND(F81*H81,2)</f>
        <v>298.83</v>
      </c>
      <c r="N81" s="461" t="s">
        <v>90</v>
      </c>
      <c r="O81" s="461"/>
      <c r="P81" s="461"/>
      <c r="Q81" s="52" t="s">
        <v>4</v>
      </c>
      <c r="R81" s="171">
        <f>F81</f>
        <v>698197</v>
      </c>
      <c r="S81" s="43" t="s">
        <v>6</v>
      </c>
      <c r="T81" s="169">
        <f>T66</f>
        <v>0</v>
      </c>
      <c r="U81" s="125">
        <f>ROUND(R81*T81,0)</f>
        <v>0</v>
      </c>
    </row>
    <row r="82" spans="1:21" x14ac:dyDescent="0.25">
      <c r="B82" s="91"/>
      <c r="C82" s="91"/>
      <c r="D82" s="91"/>
      <c r="E82" s="74"/>
      <c r="F82" s="174"/>
      <c r="G82" s="41"/>
      <c r="H82" s="167"/>
      <c r="I82" s="130"/>
      <c r="N82" s="53"/>
      <c r="O82" s="53"/>
      <c r="P82" s="53"/>
      <c r="Q82" s="52"/>
      <c r="R82" s="175"/>
      <c r="S82" s="43"/>
      <c r="T82" s="169"/>
      <c r="U82" s="132"/>
    </row>
    <row r="83" spans="1:21" x14ac:dyDescent="0.25">
      <c r="A83" s="458" t="s">
        <v>112</v>
      </c>
      <c r="B83" s="458"/>
      <c r="C83" s="458"/>
      <c r="D83" s="458"/>
      <c r="E83" s="458"/>
      <c r="F83" s="458"/>
      <c r="G83" s="458"/>
      <c r="H83" s="458"/>
      <c r="I83" s="458"/>
      <c r="N83" s="461" t="s">
        <v>91</v>
      </c>
      <c r="O83" s="461"/>
      <c r="P83" s="461"/>
      <c r="Q83" s="461"/>
      <c r="R83" s="461"/>
      <c r="S83" s="461"/>
      <c r="T83" s="461"/>
      <c r="U83" s="461"/>
    </row>
    <row r="84" spans="1:21" x14ac:dyDescent="0.25">
      <c r="B84" s="91"/>
      <c r="C84" s="496" t="s">
        <v>77</v>
      </c>
      <c r="D84" s="496"/>
      <c r="E84" s="91"/>
      <c r="F84" s="153" t="s">
        <v>38</v>
      </c>
      <c r="G84" s="91"/>
      <c r="H84" s="91"/>
      <c r="I84" s="91"/>
      <c r="N84" s="53"/>
      <c r="O84" s="53"/>
      <c r="P84" s="53"/>
      <c r="Q84" s="53"/>
      <c r="R84" s="53"/>
      <c r="S84" s="53"/>
      <c r="T84" s="53"/>
      <c r="U84" s="53"/>
    </row>
    <row r="85" spans="1:21" x14ac:dyDescent="0.25">
      <c r="A85" s="4"/>
      <c r="B85" s="176"/>
      <c r="C85" s="481" t="s">
        <v>184</v>
      </c>
      <c r="D85" s="481"/>
      <c r="E85" s="177" t="s">
        <v>190</v>
      </c>
      <c r="F85" s="178" t="s">
        <v>189</v>
      </c>
      <c r="G85" s="179"/>
      <c r="H85" s="179"/>
      <c r="I85" s="179"/>
      <c r="N85" s="497" t="s">
        <v>49</v>
      </c>
      <c r="O85" s="497"/>
      <c r="P85" s="498" t="s">
        <v>157</v>
      </c>
      <c r="Q85" s="498"/>
      <c r="R85" s="499" t="s">
        <v>41</v>
      </c>
      <c r="S85" s="499"/>
      <c r="T85" s="499"/>
      <c r="U85" s="499"/>
    </row>
    <row r="86" spans="1:21" x14ac:dyDescent="0.25">
      <c r="A86" s="55"/>
      <c r="B86" s="67" t="s">
        <v>188</v>
      </c>
      <c r="C86" s="494">
        <f>H13+H14+H19+H22+H25</f>
        <v>0</v>
      </c>
      <c r="D86" s="494"/>
      <c r="E86" s="56">
        <f>H8</f>
        <v>1.0319</v>
      </c>
      <c r="F86" s="346">
        <f>'0054'!F86</f>
        <v>1313.27</v>
      </c>
      <c r="G86" s="200" t="s">
        <v>13</v>
      </c>
      <c r="H86" s="130">
        <f>ROUND(C86*E86*F86,2)</f>
        <v>0</v>
      </c>
      <c r="I86" s="134"/>
      <c r="N86" s="59" t="s">
        <v>22</v>
      </c>
      <c r="O86" s="60">
        <f>T13+T14+T19+T22+T25</f>
        <v>0</v>
      </c>
      <c r="P86" s="495">
        <f>T8</f>
        <v>1.0319</v>
      </c>
      <c r="Q86" s="495"/>
      <c r="R86" s="61">
        <f>F86</f>
        <v>1313.27</v>
      </c>
      <c r="S86" s="62" t="s">
        <v>13</v>
      </c>
      <c r="T86" s="171">
        <f>ROUND(O86*P86*R86,0)</f>
        <v>0</v>
      </c>
      <c r="U86" s="131"/>
    </row>
    <row r="87" spans="1:21" x14ac:dyDescent="0.25">
      <c r="A87" s="63"/>
      <c r="B87" s="63" t="s">
        <v>187</v>
      </c>
      <c r="C87" s="494">
        <f>H15+H16+H20+H23+H26</f>
        <v>0</v>
      </c>
      <c r="D87" s="494"/>
      <c r="E87" s="56">
        <f>H8</f>
        <v>1.0319</v>
      </c>
      <c r="F87" s="346">
        <f>'0054'!F87</f>
        <v>895.79</v>
      </c>
      <c r="G87" s="200" t="s">
        <v>13</v>
      </c>
      <c r="H87" s="130">
        <f>ROUND(C87*E87*F87,2)</f>
        <v>0</v>
      </c>
      <c r="I87" s="64"/>
      <c r="N87" s="65" t="s">
        <v>14</v>
      </c>
      <c r="O87" s="60">
        <f>T15+T16+T20+T23+T26</f>
        <v>0</v>
      </c>
      <c r="P87" s="495">
        <f>T8</f>
        <v>1.0319</v>
      </c>
      <c r="Q87" s="495"/>
      <c r="R87" s="61">
        <f>F87</f>
        <v>895.79</v>
      </c>
      <c r="S87" s="62" t="s">
        <v>13</v>
      </c>
      <c r="T87" s="171">
        <f>ROUND(O87*P87*R87,0)</f>
        <v>0</v>
      </c>
      <c r="U87" s="66"/>
    </row>
    <row r="88" spans="1:21" ht="16.5" thickBot="1" x14ac:dyDescent="0.3">
      <c r="A88" s="67"/>
      <c r="B88" s="67" t="s">
        <v>186</v>
      </c>
      <c r="C88" s="494">
        <f>H17+H18+H21+H24+H27+H28</f>
        <v>87.745900000000006</v>
      </c>
      <c r="D88" s="494"/>
      <c r="E88" s="56">
        <f>H8</f>
        <v>1.0319</v>
      </c>
      <c r="F88" s="346">
        <f>'0054'!F88</f>
        <v>897.95</v>
      </c>
      <c r="G88" s="200" t="s">
        <v>13</v>
      </c>
      <c r="H88" s="123">
        <f>ROUND(C88*E88*F88,2)</f>
        <v>81304.88</v>
      </c>
      <c r="I88" s="64"/>
      <c r="N88" s="68" t="s">
        <v>15</v>
      </c>
      <c r="O88" s="69">
        <f>T17+T18+T21+T24+T27+T28</f>
        <v>0</v>
      </c>
      <c r="P88" s="495">
        <f>T8</f>
        <v>1.0319</v>
      </c>
      <c r="Q88" s="495"/>
      <c r="R88" s="61">
        <f>F88</f>
        <v>897.95</v>
      </c>
      <c r="S88" s="62" t="s">
        <v>13</v>
      </c>
      <c r="T88" s="171">
        <f>ROUND(O88*P88*R88,0)</f>
        <v>0</v>
      </c>
      <c r="U88" s="66"/>
    </row>
    <row r="89" spans="1:21" ht="16.5" thickBot="1" x14ac:dyDescent="0.3">
      <c r="A89" s="70"/>
      <c r="B89" s="180" t="s">
        <v>185</v>
      </c>
      <c r="C89" s="487">
        <f>SUM(C86:C88)</f>
        <v>87.745900000000006</v>
      </c>
      <c r="D89" s="487"/>
      <c r="E89" s="181"/>
      <c r="F89" s="181"/>
      <c r="G89" s="181"/>
      <c r="H89" s="182" t="s">
        <v>183</v>
      </c>
      <c r="I89" s="130">
        <f>IF(A1=75,0,H88+H87+H86)</f>
        <v>81304.88</v>
      </c>
      <c r="N89" s="73" t="s">
        <v>158</v>
      </c>
      <c r="O89" s="72">
        <f>SUM(O86:O88)</f>
        <v>0</v>
      </c>
      <c r="P89" s="488" t="s">
        <v>18</v>
      </c>
      <c r="Q89" s="489"/>
      <c r="R89" s="489"/>
      <c r="S89" s="489"/>
      <c r="T89" s="489"/>
      <c r="U89" s="125">
        <f>IF(N1=75,0,T88+T87+T86)</f>
        <v>0</v>
      </c>
    </row>
    <row r="90" spans="1:21" ht="16.5" thickTop="1" x14ac:dyDescent="0.25">
      <c r="A90" s="490" t="s">
        <v>107</v>
      </c>
      <c r="B90" s="490"/>
      <c r="C90" s="490"/>
      <c r="D90" s="490"/>
      <c r="E90" s="490"/>
      <c r="F90" s="490"/>
      <c r="G90" s="490"/>
      <c r="H90" s="490"/>
      <c r="I90" s="490"/>
      <c r="N90" s="491" t="s">
        <v>107</v>
      </c>
      <c r="O90" s="491"/>
      <c r="P90" s="491"/>
      <c r="Q90" s="491"/>
      <c r="R90" s="491"/>
      <c r="S90" s="491"/>
      <c r="T90" s="491"/>
      <c r="U90" s="491"/>
    </row>
    <row r="91" spans="1:21" x14ac:dyDescent="0.25">
      <c r="A91" s="183"/>
      <c r="B91" s="183"/>
      <c r="C91" s="183"/>
      <c r="D91" s="183"/>
      <c r="E91" s="183"/>
      <c r="F91" s="183"/>
      <c r="G91" s="183"/>
      <c r="H91" s="183"/>
      <c r="I91" s="183"/>
      <c r="N91" s="184"/>
      <c r="O91" s="184"/>
      <c r="P91" s="184"/>
      <c r="Q91" s="184"/>
      <c r="R91" s="184"/>
      <c r="S91" s="184"/>
      <c r="T91" s="184"/>
      <c r="U91" s="184"/>
    </row>
    <row r="92" spans="1:21" x14ac:dyDescent="0.25">
      <c r="A92" s="4" t="s">
        <v>92</v>
      </c>
      <c r="C92" s="74"/>
      <c r="D92" s="91"/>
      <c r="E92" s="74" t="s">
        <v>46</v>
      </c>
      <c r="F92" s="492"/>
      <c r="G92" s="492"/>
      <c r="H92" s="492"/>
      <c r="I92" s="492"/>
      <c r="N92" s="461" t="s">
        <v>92</v>
      </c>
      <c r="O92" s="461"/>
      <c r="P92" s="461"/>
      <c r="Q92" s="493" t="s">
        <v>46</v>
      </c>
      <c r="R92" s="493"/>
      <c r="S92" s="493"/>
      <c r="T92" s="493"/>
      <c r="U92" s="132"/>
    </row>
    <row r="93" spans="1:21" x14ac:dyDescent="0.25">
      <c r="B93" s="91"/>
      <c r="C93" s="117" t="s">
        <v>162</v>
      </c>
      <c r="D93" s="117" t="s">
        <v>163</v>
      </c>
      <c r="E93" s="118" t="s">
        <v>191</v>
      </c>
      <c r="F93" s="74"/>
      <c r="G93" s="74"/>
      <c r="H93" s="74"/>
      <c r="I93" s="74"/>
      <c r="N93" s="53"/>
      <c r="O93" s="53"/>
      <c r="P93" s="53"/>
      <c r="Q93" s="185"/>
      <c r="R93" s="185"/>
      <c r="S93" s="185"/>
      <c r="T93" s="185"/>
      <c r="U93" s="132"/>
    </row>
    <row r="94" spans="1:21" x14ac:dyDescent="0.25">
      <c r="B94" s="91"/>
      <c r="C94" s="119" t="s">
        <v>2</v>
      </c>
      <c r="D94" s="119" t="s">
        <v>2</v>
      </c>
      <c r="E94" s="119" t="s">
        <v>2</v>
      </c>
      <c r="F94" s="74"/>
      <c r="G94" s="74"/>
      <c r="H94" s="74"/>
      <c r="I94" s="74"/>
      <c r="N94" s="53"/>
      <c r="O94" s="53"/>
      <c r="P94" s="53"/>
      <c r="Q94" s="185"/>
      <c r="R94" s="185"/>
      <c r="S94" s="185"/>
      <c r="T94" s="185"/>
      <c r="U94" s="132"/>
    </row>
    <row r="95" spans="1:21" x14ac:dyDescent="0.25">
      <c r="A95" s="465" t="s">
        <v>69</v>
      </c>
      <c r="B95" s="465"/>
      <c r="C95" s="206">
        <v>0</v>
      </c>
      <c r="D95" s="206">
        <v>0</v>
      </c>
      <c r="E95" s="159">
        <f>AVERAGE(C95:D95)</f>
        <v>0</v>
      </c>
      <c r="F95" s="186" t="s">
        <v>40</v>
      </c>
      <c r="G95" s="189">
        <f>'0054'!G95</f>
        <v>371</v>
      </c>
      <c r="I95" s="130">
        <f>ROUND(G95*E95,2)</f>
        <v>0</v>
      </c>
      <c r="N95" s="486" t="s">
        <v>69</v>
      </c>
      <c r="O95" s="486"/>
      <c r="P95" s="485">
        <f>IF(H115=1,E95,0)</f>
        <v>0</v>
      </c>
      <c r="Q95" s="485"/>
      <c r="R95" s="485"/>
      <c r="S95" s="111" t="s">
        <v>40</v>
      </c>
      <c r="T95" s="76">
        <f>G95</f>
        <v>371</v>
      </c>
      <c r="U95" s="125">
        <f>ROUND(T95*P95,0)</f>
        <v>0</v>
      </c>
    </row>
    <row r="96" spans="1:21" x14ac:dyDescent="0.25">
      <c r="A96" s="465" t="s">
        <v>87</v>
      </c>
      <c r="B96" s="465"/>
      <c r="C96" s="206">
        <v>0</v>
      </c>
      <c r="D96" s="206">
        <v>0</v>
      </c>
      <c r="E96" s="159">
        <f>AVERAGE(C96:D96)</f>
        <v>0</v>
      </c>
      <c r="F96" s="186" t="s">
        <v>40</v>
      </c>
      <c r="G96" s="189">
        <f>'0054'!G96</f>
        <v>1391</v>
      </c>
      <c r="I96" s="130">
        <f>ROUND(G96*E96,2)</f>
        <v>0</v>
      </c>
      <c r="N96" s="486" t="s">
        <v>87</v>
      </c>
      <c r="O96" s="486"/>
      <c r="P96" s="470"/>
      <c r="Q96" s="470"/>
      <c r="R96" s="470"/>
      <c r="S96" s="111" t="s">
        <v>40</v>
      </c>
      <c r="T96" s="76">
        <f>G96</f>
        <v>1391</v>
      </c>
      <c r="U96" s="125">
        <f>ROUND(T96*P96,0)</f>
        <v>0</v>
      </c>
    </row>
    <row r="97" spans="1:21" x14ac:dyDescent="0.25">
      <c r="A97" s="187"/>
      <c r="B97" s="187"/>
      <c r="C97" s="94"/>
      <c r="D97" s="94"/>
      <c r="E97" s="94"/>
      <c r="F97" s="94"/>
      <c r="G97" s="188"/>
      <c r="H97" s="189"/>
      <c r="I97" s="130"/>
      <c r="N97" s="190"/>
      <c r="O97" s="190"/>
      <c r="P97" s="191"/>
      <c r="Q97" s="191"/>
      <c r="R97" s="191"/>
      <c r="S97" s="111"/>
      <c r="T97" s="76"/>
      <c r="U97" s="132"/>
    </row>
    <row r="98" spans="1:21" x14ac:dyDescent="0.25">
      <c r="A98" s="187"/>
      <c r="B98" s="187"/>
      <c r="C98" s="94"/>
      <c r="D98" s="94"/>
      <c r="E98" s="94"/>
      <c r="F98" s="94"/>
      <c r="G98" s="188"/>
      <c r="H98" s="189"/>
      <c r="I98" s="130"/>
      <c r="N98" s="190"/>
      <c r="O98" s="190"/>
      <c r="P98" s="191"/>
      <c r="Q98" s="191"/>
      <c r="R98" s="191"/>
      <c r="S98" s="111"/>
      <c r="T98" s="76"/>
      <c r="U98" s="132"/>
    </row>
    <row r="99" spans="1:21" hidden="1" x14ac:dyDescent="0.25">
      <c r="A99" s="458" t="s">
        <v>131</v>
      </c>
      <c r="B99" s="458"/>
      <c r="C99" s="458"/>
      <c r="D99" s="91"/>
      <c r="E99" s="54" t="s">
        <v>132</v>
      </c>
      <c r="F99" s="496"/>
      <c r="G99" s="496"/>
      <c r="H99" s="496"/>
      <c r="I99" s="496"/>
      <c r="N99" s="461" t="s">
        <v>106</v>
      </c>
      <c r="O99" s="461"/>
      <c r="P99" s="461"/>
      <c r="Q99" s="461"/>
      <c r="R99" s="461"/>
      <c r="S99" s="461"/>
      <c r="T99" s="461"/>
      <c r="U99" s="461"/>
    </row>
    <row r="100" spans="1:21" hidden="1" x14ac:dyDescent="0.25">
      <c r="B100" s="91"/>
      <c r="C100" s="481" t="s">
        <v>108</v>
      </c>
      <c r="D100" s="481"/>
      <c r="E100" s="481"/>
      <c r="F100" s="54"/>
      <c r="G100" s="54"/>
      <c r="H100" s="200" t="s">
        <v>192</v>
      </c>
      <c r="I100" s="54"/>
      <c r="N100" s="53"/>
      <c r="O100" s="53"/>
      <c r="P100" s="53"/>
      <c r="Q100" s="53"/>
      <c r="R100" s="53"/>
      <c r="S100" s="53"/>
      <c r="T100" s="53"/>
      <c r="U100" s="53"/>
    </row>
    <row r="101" spans="1:21" hidden="1" x14ac:dyDescent="0.25">
      <c r="B101" s="91"/>
      <c r="C101" s="117" t="s">
        <v>162</v>
      </c>
      <c r="D101" s="117" t="s">
        <v>163</v>
      </c>
      <c r="E101" s="199" t="s">
        <v>8</v>
      </c>
      <c r="F101" s="577" t="s">
        <v>193</v>
      </c>
      <c r="G101" s="472"/>
      <c r="H101" s="41" t="s">
        <v>39</v>
      </c>
      <c r="I101" s="54"/>
      <c r="N101" s="53"/>
      <c r="O101" s="53"/>
      <c r="P101" s="53"/>
      <c r="Q101" s="53"/>
      <c r="R101" s="53"/>
      <c r="S101" s="53"/>
      <c r="T101" s="53"/>
      <c r="U101" s="53"/>
    </row>
    <row r="102" spans="1:21" hidden="1" x14ac:dyDescent="0.25">
      <c r="A102" s="481" t="s">
        <v>113</v>
      </c>
      <c r="B102" s="481"/>
      <c r="C102" s="119" t="s">
        <v>2</v>
      </c>
      <c r="D102" s="119" t="s">
        <v>2</v>
      </c>
      <c r="E102" s="77" t="s">
        <v>2</v>
      </c>
      <c r="F102" s="481" t="s">
        <v>38</v>
      </c>
      <c r="G102" s="481"/>
      <c r="H102" s="77" t="s">
        <v>38</v>
      </c>
      <c r="I102" s="77" t="s">
        <v>8</v>
      </c>
      <c r="N102" s="471" t="s">
        <v>70</v>
      </c>
      <c r="O102" s="471"/>
      <c r="P102" s="485" t="s">
        <v>108</v>
      </c>
      <c r="Q102" s="485"/>
      <c r="R102" s="471" t="s">
        <v>71</v>
      </c>
      <c r="S102" s="471"/>
      <c r="T102" s="78" t="s">
        <v>72</v>
      </c>
      <c r="U102" s="78" t="s">
        <v>8</v>
      </c>
    </row>
    <row r="103" spans="1:21" hidden="1" x14ac:dyDescent="0.25">
      <c r="A103" s="474" t="s">
        <v>73</v>
      </c>
      <c r="B103" s="474"/>
      <c r="C103" s="204">
        <v>0</v>
      </c>
      <c r="D103" s="204">
        <v>0</v>
      </c>
      <c r="E103" s="276">
        <f>IF(D$59=0,C103*2,C103+D103)</f>
        <v>0</v>
      </c>
      <c r="F103" s="475">
        <v>0</v>
      </c>
      <c r="G103" s="475"/>
      <c r="H103" s="349">
        <f>IF(C103=0,0,125)</f>
        <v>0</v>
      </c>
      <c r="I103" s="130">
        <f>ROUND((H103+F103)*E103,2)</f>
        <v>0</v>
      </c>
      <c r="N103" s="476" t="s">
        <v>73</v>
      </c>
      <c r="O103" s="476"/>
      <c r="P103" s="470">
        <f>IF(H$115=1,C103,0)</f>
        <v>0</v>
      </c>
      <c r="Q103" s="470"/>
      <c r="R103" s="477">
        <f>F103</f>
        <v>0</v>
      </c>
      <c r="S103" s="477"/>
      <c r="T103" s="80">
        <f>H103</f>
        <v>0</v>
      </c>
      <c r="U103" s="125">
        <f>ROUND((T103+R103)*P103,0)</f>
        <v>0</v>
      </c>
    </row>
    <row r="104" spans="1:21" hidden="1" x14ac:dyDescent="0.25">
      <c r="A104" s="450" t="s">
        <v>74</v>
      </c>
      <c r="B104" s="450"/>
      <c r="C104" s="206">
        <v>0</v>
      </c>
      <c r="D104" s="206">
        <v>0</v>
      </c>
      <c r="E104" s="159">
        <f>IF(D$59=0,C104*2,C104+D104)</f>
        <v>0</v>
      </c>
      <c r="F104" s="572">
        <f>ROUND(F103/2,2)</f>
        <v>0</v>
      </c>
      <c r="G104" s="572"/>
      <c r="H104" s="350">
        <f>IF(C104=0,0,62.5)</f>
        <v>0</v>
      </c>
      <c r="I104" s="130">
        <f>ROUND((H104+F104)*E104,2)</f>
        <v>0</v>
      </c>
      <c r="N104" s="476" t="s">
        <v>74</v>
      </c>
      <c r="O104" s="476"/>
      <c r="P104" s="470">
        <f>IF(H$115=1,C104,0)</f>
        <v>0</v>
      </c>
      <c r="Q104" s="470"/>
      <c r="R104" s="479">
        <f>ROUND(R103/2,2)</f>
        <v>0</v>
      </c>
      <c r="S104" s="479"/>
      <c r="T104" s="82">
        <f>H104</f>
        <v>0</v>
      </c>
      <c r="U104" s="125">
        <f>ROUND((T104+R104)*P104,0)</f>
        <v>0</v>
      </c>
    </row>
    <row r="105" spans="1:21" ht="16.5" hidden="1" thickBot="1" x14ac:dyDescent="0.3">
      <c r="A105" s="450" t="s">
        <v>75</v>
      </c>
      <c r="B105" s="450"/>
      <c r="C105" s="206">
        <v>0</v>
      </c>
      <c r="D105" s="206">
        <v>0</v>
      </c>
      <c r="E105" s="159">
        <f>IF(D$59=0,C105*2,C105+D105)</f>
        <v>0</v>
      </c>
      <c r="F105" s="468"/>
      <c r="G105" s="468"/>
      <c r="H105" s="351">
        <f>IF(H103&gt;0,436,0)</f>
        <v>0</v>
      </c>
      <c r="I105" s="130">
        <f>ROUND(H105*E105,2)</f>
        <v>0</v>
      </c>
      <c r="N105" s="469" t="s">
        <v>75</v>
      </c>
      <c r="O105" s="469"/>
      <c r="P105" s="470">
        <f>IF(H$115=1,C105,0)</f>
        <v>0</v>
      </c>
      <c r="Q105" s="470"/>
      <c r="R105" s="471"/>
      <c r="S105" s="471"/>
      <c r="T105" s="84">
        <f>H105</f>
        <v>0</v>
      </c>
      <c r="U105" s="132">
        <f>ROUND(T105*P105,0)</f>
        <v>0</v>
      </c>
    </row>
    <row r="106" spans="1:21" ht="16.5" hidden="1" thickBot="1" x14ac:dyDescent="0.3">
      <c r="A106" s="472" t="s">
        <v>8</v>
      </c>
      <c r="B106" s="472"/>
      <c r="C106" s="85"/>
      <c r="D106" s="85"/>
      <c r="E106" s="85"/>
      <c r="F106" s="85"/>
      <c r="G106" s="85"/>
      <c r="H106" s="85"/>
      <c r="I106" s="126">
        <f>SUM(I103:I105)</f>
        <v>0</v>
      </c>
      <c r="N106" s="473" t="s">
        <v>8</v>
      </c>
      <c r="O106" s="473"/>
      <c r="P106" s="86"/>
      <c r="Q106" s="86"/>
      <c r="R106" s="86"/>
      <c r="S106" s="86"/>
      <c r="T106" s="86"/>
      <c r="U106" s="87">
        <f>SUM(U103:U105)</f>
        <v>0</v>
      </c>
    </row>
    <row r="107" spans="1:21" hidden="1" x14ac:dyDescent="0.25">
      <c r="A107" s="41"/>
      <c r="B107" s="41"/>
      <c r="C107" s="85"/>
      <c r="D107" s="85"/>
      <c r="E107" s="85"/>
      <c r="F107" s="85"/>
      <c r="G107" s="85"/>
      <c r="H107" s="85"/>
      <c r="I107" s="130"/>
      <c r="N107" s="43"/>
      <c r="O107" s="43"/>
      <c r="P107" s="86"/>
      <c r="Q107" s="86"/>
      <c r="R107" s="86"/>
      <c r="S107" s="86"/>
      <c r="T107" s="86"/>
      <c r="U107" s="201"/>
    </row>
    <row r="108" spans="1:21" x14ac:dyDescent="0.25">
      <c r="A108" s="458" t="s">
        <v>93</v>
      </c>
      <c r="B108" s="458"/>
      <c r="C108" s="458"/>
      <c r="D108" s="91"/>
      <c r="E108" s="89" t="s">
        <v>42</v>
      </c>
      <c r="F108" s="463"/>
      <c r="G108" s="463"/>
      <c r="H108" s="463"/>
      <c r="I108" s="159">
        <v>0</v>
      </c>
      <c r="N108" s="461" t="s">
        <v>93</v>
      </c>
      <c r="O108" s="461"/>
      <c r="P108" s="461"/>
      <c r="Q108" s="462" t="s">
        <v>42</v>
      </c>
      <c r="R108" s="462"/>
      <c r="S108" s="462"/>
      <c r="T108" s="462"/>
      <c r="U108" s="125">
        <f>IF('3398'!$H$115=1,'3398'!U109,0)</f>
        <v>0</v>
      </c>
    </row>
    <row r="109" spans="1:21" x14ac:dyDescent="0.25">
      <c r="A109" s="458" t="s">
        <v>94</v>
      </c>
      <c r="B109" s="458"/>
      <c r="C109" s="458"/>
      <c r="D109" s="91"/>
      <c r="E109" s="467"/>
      <c r="F109" s="467"/>
      <c r="G109" s="467"/>
      <c r="H109" s="467"/>
      <c r="I109" s="159">
        <v>0</v>
      </c>
      <c r="N109" s="461" t="s">
        <v>94</v>
      </c>
      <c r="O109" s="461"/>
      <c r="P109" s="461"/>
      <c r="Q109" s="462" t="s">
        <v>47</v>
      </c>
      <c r="R109" s="462"/>
      <c r="S109" s="462"/>
      <c r="T109" s="462"/>
      <c r="U109" s="125">
        <f>IF('3398'!$H$115=1,'3398'!U110,0)</f>
        <v>0</v>
      </c>
    </row>
    <row r="110" spans="1:21" x14ac:dyDescent="0.25">
      <c r="A110" s="90" t="s">
        <v>122</v>
      </c>
      <c r="B110" s="91"/>
      <c r="C110" s="91"/>
      <c r="D110" s="91"/>
      <c r="E110" s="192"/>
      <c r="F110" s="192"/>
      <c r="G110" s="192"/>
      <c r="H110" s="192"/>
      <c r="I110" s="219"/>
      <c r="N110" s="461" t="s">
        <v>95</v>
      </c>
      <c r="O110" s="461"/>
      <c r="P110" s="461"/>
      <c r="Q110" s="462" t="s">
        <v>48</v>
      </c>
      <c r="R110" s="462"/>
      <c r="S110" s="462"/>
      <c r="T110" s="462"/>
      <c r="U110" s="125">
        <f>IF('3398'!$H$115=1,'3398'!U113,0)</f>
        <v>0</v>
      </c>
    </row>
    <row r="111" spans="1:21" ht="16.5" thickBot="1" x14ac:dyDescent="0.3">
      <c r="A111" s="458" t="s">
        <v>95</v>
      </c>
      <c r="B111" s="458"/>
      <c r="C111" s="458"/>
      <c r="D111" s="91"/>
      <c r="E111" s="89" t="s">
        <v>47</v>
      </c>
      <c r="F111" s="463"/>
      <c r="G111" s="463"/>
      <c r="H111" s="463"/>
      <c r="I111" s="220">
        <v>0</v>
      </c>
      <c r="N111" s="464" t="s">
        <v>43</v>
      </c>
      <c r="O111" s="464"/>
      <c r="P111" s="464"/>
      <c r="Q111" s="464"/>
      <c r="R111" s="464"/>
      <c r="S111" s="464"/>
      <c r="T111" s="464"/>
      <c r="U111" s="193">
        <f>SUM(U109,U108,U106,U95,U89,U75,U74,U73,U72,U71,U70,U68,U59,U45,U77,U78,U79,U80,U81,U110)</f>
        <v>0</v>
      </c>
    </row>
    <row r="112" spans="1:21" ht="16.5" thickTop="1" x14ac:dyDescent="0.25">
      <c r="B112" s="91"/>
      <c r="C112" s="91"/>
      <c r="D112" s="91"/>
      <c r="E112" s="89"/>
      <c r="F112" s="89"/>
      <c r="G112" s="89"/>
      <c r="H112" s="89"/>
      <c r="I112" s="159"/>
      <c r="N112" s="59"/>
      <c r="O112" s="59"/>
      <c r="P112" s="59"/>
      <c r="Q112" s="59"/>
      <c r="R112" s="59"/>
      <c r="S112" s="59"/>
      <c r="T112" s="59"/>
      <c r="U112" s="201"/>
    </row>
    <row r="113" spans="1:21" x14ac:dyDescent="0.25">
      <c r="A113" s="465" t="s">
        <v>8</v>
      </c>
      <c r="B113" s="465"/>
      <c r="C113" s="465"/>
      <c r="D113" s="465"/>
      <c r="E113" s="465"/>
      <c r="F113" s="465"/>
      <c r="G113" s="465"/>
      <c r="H113" s="465"/>
      <c r="I113" s="130">
        <f>SUM(I111,I109,I108,I106,I96,I95,I89,I81,I80,I79,I78,I77,I75,I74,I73,I72,I71,I70,I68,I59,I45)</f>
        <v>568779.6</v>
      </c>
      <c r="N113" s="466"/>
      <c r="O113" s="466"/>
      <c r="P113" s="466"/>
      <c r="Q113" s="466"/>
      <c r="R113" s="466"/>
      <c r="S113" s="466"/>
      <c r="T113" s="466"/>
      <c r="U113" s="466"/>
    </row>
    <row r="114" spans="1:21" x14ac:dyDescent="0.25">
      <c r="A114" s="458" t="s">
        <v>121</v>
      </c>
      <c r="B114" s="458"/>
      <c r="C114" s="458"/>
      <c r="D114" s="458"/>
      <c r="E114" s="458"/>
      <c r="F114" s="458"/>
      <c r="G114" s="458"/>
      <c r="H114" s="91" t="s">
        <v>48</v>
      </c>
      <c r="I114" s="195"/>
      <c r="N114" s="459" t="s">
        <v>7</v>
      </c>
      <c r="O114" s="459"/>
      <c r="P114" s="459"/>
      <c r="Q114" s="459"/>
      <c r="R114" s="459"/>
      <c r="S114" s="459"/>
      <c r="T114" s="459"/>
      <c r="U114" s="459"/>
    </row>
    <row r="115" spans="1:21" x14ac:dyDescent="0.25">
      <c r="A115" s="458" t="s">
        <v>116</v>
      </c>
      <c r="B115" s="458"/>
      <c r="C115" s="458"/>
      <c r="D115" s="458"/>
      <c r="E115" s="458"/>
      <c r="F115" s="458"/>
      <c r="G115" s="458"/>
      <c r="H115" s="92" t="str">
        <f>IF(E29=0,"",IF((E14+E16+SUM(E18:E24))/E29&gt;0.75,1,""))</f>
        <v/>
      </c>
      <c r="I115" s="159">
        <f>U111</f>
        <v>0</v>
      </c>
      <c r="N115" s="93" t="s">
        <v>144</v>
      </c>
      <c r="O115" s="93"/>
      <c r="P115" s="93"/>
      <c r="Q115" s="93"/>
      <c r="R115" s="93"/>
      <c r="S115" s="93"/>
      <c r="T115" s="93"/>
      <c r="U115" s="93"/>
    </row>
    <row r="116" spans="1:21" x14ac:dyDescent="0.25">
      <c r="B116" s="91"/>
      <c r="C116" s="91"/>
      <c r="D116" s="91"/>
      <c r="E116" s="91"/>
      <c r="F116" s="91"/>
      <c r="G116" s="91"/>
      <c r="H116" s="94"/>
      <c r="I116" s="130"/>
      <c r="N116" s="95" t="s">
        <v>145</v>
      </c>
      <c r="O116" s="93"/>
      <c r="P116" s="93"/>
      <c r="Q116" s="93"/>
      <c r="R116" s="93"/>
      <c r="S116" s="93"/>
      <c r="T116" s="93"/>
      <c r="U116" s="93"/>
    </row>
    <row r="117" spans="1:21" x14ac:dyDescent="0.25">
      <c r="A117" s="4" t="s">
        <v>138</v>
      </c>
      <c r="B117" s="91"/>
      <c r="C117" s="91"/>
      <c r="D117" s="91"/>
      <c r="E117" s="91"/>
      <c r="F117" s="91"/>
      <c r="G117" s="91"/>
      <c r="H117" s="202">
        <f>IF(H115=1,I115,I113)</f>
        <v>568779.6</v>
      </c>
      <c r="I117" s="123">
        <f>IF(E29=0,0,IF(E29&gt;250,-(((250/E29)*H117)*IF(J117="H",0.02,0.05)),IF(J117="H",-0.02*H117,-0.05*H117)))</f>
        <v>-28438.98</v>
      </c>
      <c r="N117" s="97"/>
      <c r="O117" s="97"/>
      <c r="P117" s="97"/>
      <c r="Q117" s="97"/>
      <c r="R117" s="97"/>
      <c r="S117" s="97"/>
      <c r="T117" s="97"/>
      <c r="U117" s="97"/>
    </row>
    <row r="118" spans="1:21" x14ac:dyDescent="0.25">
      <c r="B118" s="91"/>
      <c r="C118" s="91"/>
      <c r="D118" s="91"/>
      <c r="E118" s="91"/>
      <c r="F118" s="91"/>
      <c r="G118" s="91"/>
      <c r="H118" s="94"/>
      <c r="I118" s="130"/>
      <c r="N118" s="97"/>
      <c r="O118" s="97"/>
      <c r="P118" s="97"/>
      <c r="Q118" s="97"/>
      <c r="R118" s="97"/>
      <c r="S118" s="97"/>
      <c r="T118" s="97"/>
      <c r="U118" s="97"/>
    </row>
    <row r="119" spans="1:21" x14ac:dyDescent="0.25">
      <c r="A119" s="4" t="s">
        <v>139</v>
      </c>
      <c r="B119" s="91"/>
      <c r="C119" s="91"/>
      <c r="D119" s="91"/>
      <c r="E119" s="91"/>
      <c r="F119" s="91"/>
      <c r="G119" s="91"/>
      <c r="H119" s="94"/>
      <c r="I119" s="130">
        <f>I113+I117</f>
        <v>540340.62</v>
      </c>
      <c r="N119" s="97"/>
      <c r="O119" s="97"/>
      <c r="P119" s="97"/>
      <c r="Q119" s="97"/>
      <c r="R119" s="97"/>
      <c r="S119" s="97"/>
      <c r="T119" s="97"/>
      <c r="U119" s="97"/>
    </row>
    <row r="120" spans="1:21" x14ac:dyDescent="0.25">
      <c r="B120" s="91"/>
      <c r="C120" s="91"/>
      <c r="D120" s="91"/>
      <c r="E120" s="91"/>
      <c r="F120" s="91"/>
      <c r="G120" s="91"/>
      <c r="H120" s="94"/>
      <c r="I120" s="130"/>
      <c r="N120" s="97"/>
      <c r="O120" s="97"/>
      <c r="P120" s="97"/>
      <c r="Q120" s="97"/>
      <c r="R120" s="97"/>
      <c r="S120" s="97"/>
      <c r="T120" s="97"/>
      <c r="U120" s="97"/>
    </row>
    <row r="121" spans="1:21" x14ac:dyDescent="0.25">
      <c r="A121" s="106" t="s">
        <v>140</v>
      </c>
      <c r="B121" s="91"/>
      <c r="C121" s="203">
        <f>'0054'!C121</f>
        <v>2</v>
      </c>
      <c r="D121" s="91"/>
      <c r="E121" s="4" t="s">
        <v>141</v>
      </c>
      <c r="F121" s="91"/>
      <c r="G121" s="91"/>
      <c r="H121" s="94"/>
      <c r="I121" s="130">
        <f>ROUND(I119/12*C121,2)</f>
        <v>90056.77</v>
      </c>
      <c r="N121" s="97"/>
      <c r="O121" s="97"/>
      <c r="P121" s="97"/>
      <c r="Q121" s="97"/>
      <c r="R121" s="97"/>
      <c r="S121" s="97"/>
      <c r="T121" s="97"/>
      <c r="U121" s="97"/>
    </row>
    <row r="122" spans="1:21" x14ac:dyDescent="0.25">
      <c r="B122" s="91"/>
      <c r="C122" s="91"/>
      <c r="D122" s="91"/>
      <c r="E122" s="91"/>
      <c r="F122" s="91"/>
      <c r="G122" s="91"/>
      <c r="H122" s="94"/>
      <c r="I122" s="130"/>
      <c r="N122" s="97"/>
      <c r="O122" s="97"/>
      <c r="P122" s="97"/>
      <c r="Q122" s="97"/>
      <c r="R122" s="97"/>
      <c r="S122" s="97"/>
      <c r="T122" s="97"/>
      <c r="U122" s="97"/>
    </row>
    <row r="123" spans="1:21" x14ac:dyDescent="0.25">
      <c r="A123" s="4" t="s">
        <v>142</v>
      </c>
      <c r="B123" s="91"/>
      <c r="C123" s="91"/>
      <c r="D123" s="91"/>
      <c r="E123" s="91"/>
      <c r="F123" s="91"/>
      <c r="G123" s="91"/>
      <c r="H123" s="94"/>
      <c r="I123" s="123">
        <v>-45028.39</v>
      </c>
      <c r="N123" s="97"/>
      <c r="O123" s="97"/>
      <c r="P123" s="97"/>
      <c r="Q123" s="97"/>
      <c r="R123" s="97"/>
      <c r="S123" s="97"/>
      <c r="T123" s="97"/>
      <c r="U123" s="97"/>
    </row>
    <row r="124" spans="1:21" x14ac:dyDescent="0.25">
      <c r="B124" s="91"/>
      <c r="C124" s="91"/>
      <c r="D124" s="91"/>
      <c r="E124" s="91"/>
      <c r="F124" s="91"/>
      <c r="G124" s="91"/>
      <c r="H124" s="94"/>
      <c r="I124" s="130"/>
      <c r="N124" s="97"/>
      <c r="O124" s="97"/>
      <c r="P124" s="97"/>
      <c r="Q124" s="97"/>
      <c r="R124" s="97"/>
      <c r="S124" s="97"/>
      <c r="T124" s="97"/>
      <c r="U124" s="97"/>
    </row>
    <row r="125" spans="1:21" ht="16.5" thickBot="1" x14ac:dyDescent="0.3">
      <c r="A125" s="4" t="s">
        <v>143</v>
      </c>
      <c r="B125" s="91"/>
      <c r="C125" s="91"/>
      <c r="D125" s="91"/>
      <c r="E125" s="91"/>
      <c r="F125" s="91"/>
      <c r="G125" s="91"/>
      <c r="H125" s="94"/>
      <c r="I125" s="222">
        <f>I121+I123</f>
        <v>45028.380000000005</v>
      </c>
      <c r="N125" s="97"/>
      <c r="O125" s="97"/>
      <c r="P125" s="97"/>
      <c r="Q125" s="97"/>
      <c r="R125" s="97"/>
      <c r="S125" s="97"/>
      <c r="T125" s="97"/>
      <c r="U125" s="97"/>
    </row>
    <row r="126" spans="1:21" ht="16.5" thickTop="1" x14ac:dyDescent="0.25">
      <c r="B126" s="91"/>
      <c r="C126" s="91"/>
      <c r="D126" s="91"/>
      <c r="E126" s="91"/>
      <c r="F126" s="91"/>
      <c r="G126" s="91"/>
      <c r="H126" s="94"/>
      <c r="I126" s="130"/>
      <c r="N126" s="97"/>
      <c r="O126" s="97"/>
      <c r="P126" s="97"/>
      <c r="Q126" s="97"/>
      <c r="R126" s="97"/>
      <c r="S126" s="97"/>
      <c r="T126" s="97"/>
      <c r="U126" s="97"/>
    </row>
    <row r="127" spans="1:21" ht="16.5" thickBot="1" x14ac:dyDescent="0.3">
      <c r="A127" s="4" t="s">
        <v>159</v>
      </c>
      <c r="B127" s="91"/>
      <c r="C127" s="91"/>
      <c r="D127" s="91"/>
      <c r="E127" s="91"/>
      <c r="F127" s="91"/>
      <c r="G127" s="91"/>
      <c r="H127" s="94"/>
      <c r="I127" s="194">
        <f>IF(J117="H",(H117*0.02)+I117,(H117*0.05)+I117)</f>
        <v>0</v>
      </c>
      <c r="N127" s="97"/>
      <c r="O127" s="97"/>
      <c r="P127" s="97"/>
      <c r="Q127" s="97"/>
      <c r="R127" s="97"/>
      <c r="S127" s="97"/>
      <c r="T127" s="97"/>
      <c r="U127" s="97"/>
    </row>
    <row r="128" spans="1:21" ht="16.5" thickTop="1" x14ac:dyDescent="0.25">
      <c r="B128" s="91"/>
      <c r="C128" s="91"/>
      <c r="D128" s="91"/>
      <c r="E128" s="91"/>
      <c r="F128" s="91"/>
      <c r="G128" s="91"/>
      <c r="H128" s="94"/>
      <c r="I128" s="195"/>
      <c r="N128" s="97"/>
      <c r="O128" s="97"/>
      <c r="P128" s="97"/>
      <c r="Q128" s="97"/>
      <c r="R128" s="97"/>
      <c r="S128" s="97"/>
      <c r="T128" s="97"/>
      <c r="U128" s="97"/>
    </row>
    <row r="129" spans="1:21" x14ac:dyDescent="0.25">
      <c r="B129" s="91"/>
      <c r="C129" s="91"/>
      <c r="D129" s="91"/>
      <c r="E129" s="91"/>
      <c r="F129" s="91"/>
      <c r="G129" s="91"/>
      <c r="H129" s="94"/>
      <c r="I129" s="195"/>
      <c r="N129" s="97"/>
      <c r="O129" s="97"/>
      <c r="P129" s="97"/>
      <c r="Q129" s="97"/>
      <c r="R129" s="97"/>
      <c r="S129" s="97"/>
      <c r="T129" s="97"/>
      <c r="U129" s="97"/>
    </row>
    <row r="130" spans="1:21" x14ac:dyDescent="0.25">
      <c r="B130" s="91"/>
      <c r="C130" s="91"/>
      <c r="D130" s="91"/>
      <c r="E130" s="91"/>
      <c r="F130" s="91"/>
      <c r="G130" s="91"/>
      <c r="H130" s="94"/>
      <c r="I130" s="195"/>
      <c r="N130" s="97"/>
      <c r="O130" s="97"/>
      <c r="P130" s="97"/>
      <c r="Q130" s="97"/>
      <c r="R130" s="97"/>
      <c r="S130" s="97"/>
      <c r="T130" s="97"/>
      <c r="U130" s="97"/>
    </row>
    <row r="131" spans="1:21" x14ac:dyDescent="0.25">
      <c r="A131" s="455" t="s">
        <v>7</v>
      </c>
      <c r="B131" s="455"/>
      <c r="C131" s="455"/>
      <c r="D131" s="455"/>
      <c r="E131" s="455"/>
      <c r="F131" s="455"/>
      <c r="G131" s="455"/>
      <c r="H131" s="455"/>
      <c r="I131" s="455"/>
      <c r="J131" s="196"/>
      <c r="N131" s="455"/>
      <c r="O131" s="455"/>
      <c r="P131" s="455"/>
      <c r="Q131" s="455"/>
      <c r="R131" s="455"/>
      <c r="S131" s="455"/>
      <c r="T131" s="455"/>
      <c r="U131" s="455"/>
    </row>
    <row r="132" spans="1:21" s="101" customFormat="1" ht="28.5" customHeight="1" x14ac:dyDescent="0.2">
      <c r="A132" s="460" t="s">
        <v>114</v>
      </c>
      <c r="B132" s="460"/>
      <c r="C132" s="460"/>
      <c r="D132" s="460"/>
      <c r="E132" s="460"/>
      <c r="F132" s="460"/>
      <c r="G132" s="460"/>
      <c r="H132" s="460"/>
      <c r="I132" s="460"/>
      <c r="J132" s="102"/>
      <c r="N132" s="103"/>
      <c r="O132" s="104"/>
      <c r="P132" s="104"/>
      <c r="Q132" s="104"/>
      <c r="R132" s="104"/>
      <c r="S132" s="104"/>
      <c r="T132" s="104"/>
      <c r="U132" s="104"/>
    </row>
    <row r="133" spans="1:21" s="101" customFormat="1" ht="15.75" customHeight="1" x14ac:dyDescent="0.2">
      <c r="A133" s="455" t="s">
        <v>64</v>
      </c>
      <c r="B133" s="455"/>
      <c r="C133" s="455"/>
      <c r="D133" s="455"/>
      <c r="E133" s="455"/>
      <c r="F133" s="455"/>
      <c r="G133" s="455"/>
      <c r="H133" s="455"/>
      <c r="I133" s="455"/>
      <c r="N133" s="103"/>
    </row>
    <row r="134" spans="1:21" s="101" customFormat="1" ht="15.75" customHeight="1" x14ac:dyDescent="0.2">
      <c r="A134" s="455" t="s">
        <v>65</v>
      </c>
      <c r="B134" s="455"/>
      <c r="C134" s="455"/>
      <c r="D134" s="455"/>
      <c r="E134" s="455"/>
      <c r="F134" s="455"/>
      <c r="G134" s="455"/>
      <c r="H134" s="455"/>
      <c r="I134" s="455"/>
      <c r="N134" s="103"/>
    </row>
    <row r="135" spans="1:21" s="101" customFormat="1" ht="28.5" customHeight="1" x14ac:dyDescent="0.2">
      <c r="A135" s="454" t="s">
        <v>115</v>
      </c>
      <c r="B135" s="454"/>
      <c r="C135" s="454"/>
      <c r="D135" s="454"/>
      <c r="E135" s="454"/>
      <c r="F135" s="454"/>
      <c r="G135" s="454"/>
      <c r="H135" s="454"/>
      <c r="I135" s="454"/>
      <c r="N135" s="103"/>
    </row>
    <row r="136" spans="1:21" s="101" customFormat="1" ht="28.5" customHeight="1" x14ac:dyDescent="0.2">
      <c r="A136" s="454" t="s">
        <v>123</v>
      </c>
      <c r="B136" s="454"/>
      <c r="C136" s="454"/>
      <c r="D136" s="454"/>
      <c r="E136" s="454"/>
      <c r="F136" s="454"/>
      <c r="G136" s="454"/>
      <c r="H136" s="454"/>
      <c r="I136" s="454"/>
      <c r="N136" s="103"/>
    </row>
    <row r="137" spans="1:21" s="101" customFormat="1" ht="28.5" customHeight="1" x14ac:dyDescent="0.2">
      <c r="A137" s="454" t="s">
        <v>111</v>
      </c>
      <c r="B137" s="454"/>
      <c r="C137" s="454"/>
      <c r="D137" s="454"/>
      <c r="E137" s="454"/>
      <c r="F137" s="454"/>
      <c r="G137" s="454"/>
      <c r="H137" s="454"/>
      <c r="I137" s="454"/>
      <c r="N137" s="103"/>
    </row>
    <row r="138" spans="1:21" s="101" customFormat="1" ht="28.5" customHeight="1" x14ac:dyDescent="0.2">
      <c r="A138" s="454" t="s">
        <v>120</v>
      </c>
      <c r="B138" s="454"/>
      <c r="C138" s="454"/>
      <c r="D138" s="454"/>
      <c r="E138" s="454"/>
      <c r="F138" s="454"/>
      <c r="G138" s="454"/>
      <c r="H138" s="454"/>
      <c r="I138" s="454"/>
      <c r="N138" s="103"/>
    </row>
    <row r="139" spans="1:21" s="101" customFormat="1" ht="41.25" customHeight="1" x14ac:dyDescent="0.2">
      <c r="A139" s="454" t="s">
        <v>133</v>
      </c>
      <c r="B139" s="454"/>
      <c r="C139" s="454"/>
      <c r="D139" s="454"/>
      <c r="E139" s="454"/>
      <c r="F139" s="454"/>
      <c r="G139" s="454"/>
      <c r="H139" s="454"/>
      <c r="I139" s="454"/>
      <c r="N139" s="103"/>
    </row>
    <row r="140" spans="1:21" s="101" customFormat="1" ht="15.75" customHeight="1" x14ac:dyDescent="0.2">
      <c r="A140" s="455" t="s">
        <v>117</v>
      </c>
      <c r="B140" s="455"/>
      <c r="C140" s="455"/>
      <c r="D140" s="455"/>
      <c r="E140" s="455"/>
      <c r="F140" s="455"/>
      <c r="G140" s="455"/>
      <c r="H140" s="455"/>
      <c r="I140" s="455"/>
      <c r="N140" s="103"/>
    </row>
    <row r="141" spans="1:21" s="101" customFormat="1" ht="28.5" customHeight="1" x14ac:dyDescent="0.2">
      <c r="A141" s="456" t="s">
        <v>118</v>
      </c>
      <c r="B141" s="456"/>
      <c r="C141" s="456"/>
      <c r="D141" s="456"/>
      <c r="E141" s="456"/>
      <c r="F141" s="456"/>
      <c r="G141" s="456"/>
      <c r="H141" s="456"/>
      <c r="I141" s="456"/>
      <c r="N141" s="103"/>
    </row>
    <row r="142" spans="1:21" s="101" customFormat="1" ht="26.25" customHeight="1" x14ac:dyDescent="0.2">
      <c r="A142" s="457" t="s">
        <v>109</v>
      </c>
      <c r="B142" s="456"/>
      <c r="C142" s="456"/>
      <c r="D142" s="456"/>
      <c r="E142" s="456"/>
      <c r="F142" s="456"/>
      <c r="G142" s="456"/>
      <c r="H142" s="456"/>
      <c r="I142" s="456"/>
      <c r="N142" s="103"/>
    </row>
    <row r="143" spans="1:21" s="101" customFormat="1" ht="54" customHeight="1" x14ac:dyDescent="0.2">
      <c r="A143" s="452" t="s">
        <v>125</v>
      </c>
      <c r="B143" s="452"/>
      <c r="C143" s="452"/>
      <c r="D143" s="452"/>
      <c r="E143" s="452"/>
      <c r="F143" s="452"/>
      <c r="G143" s="452"/>
      <c r="H143" s="452"/>
      <c r="I143" s="452"/>
      <c r="N143" s="103"/>
    </row>
    <row r="144" spans="1:21" ht="57" customHeight="1" x14ac:dyDescent="0.25">
      <c r="A144" s="452" t="s">
        <v>124</v>
      </c>
      <c r="B144" s="452"/>
      <c r="C144" s="452"/>
      <c r="D144" s="452"/>
      <c r="E144" s="452"/>
      <c r="F144" s="452"/>
      <c r="G144" s="452"/>
      <c r="H144" s="452"/>
      <c r="I144" s="452"/>
      <c r="N144" s="98"/>
    </row>
    <row r="145" spans="1:14" s="101" customFormat="1" ht="26.25" customHeight="1" x14ac:dyDescent="0.2">
      <c r="A145" s="451" t="s">
        <v>110</v>
      </c>
      <c r="B145" s="451"/>
      <c r="C145" s="451"/>
      <c r="D145" s="451"/>
      <c r="E145" s="451"/>
      <c r="F145" s="451"/>
      <c r="G145" s="451"/>
      <c r="H145" s="451"/>
      <c r="I145" s="451"/>
      <c r="N145" s="103"/>
    </row>
    <row r="146" spans="1:14" s="101" customFormat="1" ht="28.5" customHeight="1" x14ac:dyDescent="0.2">
      <c r="A146" s="452" t="s">
        <v>36</v>
      </c>
      <c r="B146" s="452"/>
      <c r="C146" s="452"/>
      <c r="D146" s="452"/>
      <c r="E146" s="452"/>
      <c r="F146" s="452"/>
      <c r="G146" s="452"/>
      <c r="H146" s="452"/>
      <c r="I146" s="452"/>
      <c r="N146" s="103"/>
    </row>
    <row r="147" spans="1:14" s="101" customFormat="1" ht="15.75" customHeight="1" x14ac:dyDescent="0.2">
      <c r="A147" s="453" t="s">
        <v>12</v>
      </c>
      <c r="B147" s="453"/>
      <c r="C147" s="453"/>
      <c r="D147" s="453"/>
      <c r="E147" s="453"/>
      <c r="F147" s="453"/>
      <c r="G147" s="453"/>
      <c r="H147" s="453"/>
      <c r="I147" s="453"/>
      <c r="N147" s="103"/>
    </row>
    <row r="148" spans="1:14" x14ac:dyDescent="0.25">
      <c r="A148" s="453"/>
      <c r="B148" s="453"/>
      <c r="C148" s="453"/>
      <c r="D148" s="453"/>
      <c r="E148" s="453"/>
      <c r="F148" s="453"/>
      <c r="G148" s="453"/>
      <c r="H148" s="453"/>
      <c r="I148" s="453"/>
      <c r="N148" s="98"/>
    </row>
    <row r="149" spans="1:14" x14ac:dyDescent="0.25">
      <c r="A149" s="98"/>
      <c r="N149" s="98"/>
    </row>
    <row r="150" spans="1:14" x14ac:dyDescent="0.25">
      <c r="A150" s="98"/>
      <c r="N150" s="98"/>
    </row>
    <row r="151" spans="1:14" x14ac:dyDescent="0.25">
      <c r="A151" s="98"/>
      <c r="N151" s="98"/>
    </row>
    <row r="152" spans="1:14" x14ac:dyDescent="0.25">
      <c r="A152" s="98"/>
      <c r="B152" s="197"/>
      <c r="C152" s="197"/>
      <c r="D152" s="197"/>
      <c r="E152" s="197"/>
      <c r="F152" s="197"/>
      <c r="G152" s="197"/>
      <c r="H152" s="197"/>
      <c r="I152" s="197"/>
      <c r="N152" s="98"/>
    </row>
    <row r="153" spans="1:14" x14ac:dyDescent="0.25">
      <c r="A153" s="98"/>
      <c r="N153" s="98"/>
    </row>
    <row r="154" spans="1:14" x14ac:dyDescent="0.25">
      <c r="A154" s="98"/>
      <c r="N154" s="98"/>
    </row>
    <row r="155" spans="1:14" x14ac:dyDescent="0.25">
      <c r="A155" s="98"/>
      <c r="N155" s="98"/>
    </row>
    <row r="156" spans="1:14" x14ac:dyDescent="0.25">
      <c r="A156" s="98"/>
      <c r="N156" s="98"/>
    </row>
    <row r="157" spans="1:14" x14ac:dyDescent="0.25">
      <c r="A157" s="98"/>
      <c r="N157" s="98"/>
    </row>
    <row r="158" spans="1:14" x14ac:dyDescent="0.25">
      <c r="A158" s="98"/>
      <c r="N158" s="98"/>
    </row>
    <row r="159" spans="1:14" x14ac:dyDescent="0.25">
      <c r="A159" s="98"/>
      <c r="N159" s="98"/>
    </row>
    <row r="160" spans="1:14" x14ac:dyDescent="0.25">
      <c r="A160" s="98"/>
      <c r="N160" s="98"/>
    </row>
    <row r="161" spans="1:14" x14ac:dyDescent="0.25">
      <c r="A161" s="98"/>
      <c r="N161" s="98"/>
    </row>
    <row r="162" spans="1:14" x14ac:dyDescent="0.25">
      <c r="A162" s="98"/>
      <c r="N162" s="98"/>
    </row>
    <row r="163" spans="1:14" x14ac:dyDescent="0.25">
      <c r="A163" s="98"/>
      <c r="N163" s="98"/>
    </row>
    <row r="164" spans="1:14" x14ac:dyDescent="0.25">
      <c r="A164" s="98"/>
      <c r="N164" s="98"/>
    </row>
    <row r="165" spans="1:14" x14ac:dyDescent="0.25">
      <c r="A165" s="98"/>
      <c r="N165" s="98"/>
    </row>
    <row r="166" spans="1:14" x14ac:dyDescent="0.25">
      <c r="A166" s="98"/>
      <c r="N166" s="98"/>
    </row>
    <row r="167" spans="1:14" x14ac:dyDescent="0.25">
      <c r="A167" s="98"/>
      <c r="N167" s="98"/>
    </row>
    <row r="168" spans="1:14" x14ac:dyDescent="0.25">
      <c r="A168" s="98"/>
      <c r="N168" s="98"/>
    </row>
    <row r="169" spans="1:14" x14ac:dyDescent="0.25">
      <c r="A169" s="98"/>
      <c r="N169" s="98"/>
    </row>
    <row r="170" spans="1:14" x14ac:dyDescent="0.25">
      <c r="A170" s="98"/>
      <c r="N170" s="98"/>
    </row>
    <row r="171" spans="1:14" x14ac:dyDescent="0.25">
      <c r="A171" s="98"/>
      <c r="N171" s="98"/>
    </row>
    <row r="172" spans="1:14" x14ac:dyDescent="0.25">
      <c r="A172" s="98"/>
      <c r="N172" s="98"/>
    </row>
    <row r="173" spans="1:14" x14ac:dyDescent="0.25">
      <c r="A173" s="98"/>
      <c r="N173" s="98"/>
    </row>
    <row r="174" spans="1:14" x14ac:dyDescent="0.25">
      <c r="A174" s="98"/>
      <c r="N174" s="98"/>
    </row>
    <row r="175" spans="1:14" x14ac:dyDescent="0.25">
      <c r="A175" s="98"/>
      <c r="N175" s="98"/>
    </row>
    <row r="176" spans="1:14" x14ac:dyDescent="0.25">
      <c r="A176" s="98"/>
      <c r="N176" s="98"/>
    </row>
    <row r="177" spans="1:14" x14ac:dyDescent="0.25">
      <c r="A177" s="98"/>
      <c r="N177" s="98"/>
    </row>
    <row r="178" spans="1:14" x14ac:dyDescent="0.25">
      <c r="A178" s="98"/>
      <c r="N178" s="98"/>
    </row>
    <row r="179" spans="1:14" x14ac:dyDescent="0.25">
      <c r="A179" s="98"/>
      <c r="N179" s="98"/>
    </row>
    <row r="180" spans="1:14" x14ac:dyDescent="0.25">
      <c r="A180" s="98"/>
      <c r="N180" s="98"/>
    </row>
    <row r="181" spans="1:14" x14ac:dyDescent="0.25">
      <c r="A181" s="98"/>
      <c r="N181" s="98"/>
    </row>
    <row r="182" spans="1:14" x14ac:dyDescent="0.25">
      <c r="A182" s="98"/>
      <c r="N182" s="98"/>
    </row>
    <row r="183" spans="1:14" x14ac:dyDescent="0.25">
      <c r="A183" s="98"/>
      <c r="N183" s="98"/>
    </row>
    <row r="184" spans="1:14" x14ac:dyDescent="0.25">
      <c r="A184" s="98"/>
      <c r="N184" s="98"/>
    </row>
    <row r="185" spans="1:14" x14ac:dyDescent="0.25">
      <c r="A185" s="98"/>
      <c r="N185" s="98"/>
    </row>
    <row r="186" spans="1:14" x14ac:dyDescent="0.25">
      <c r="A186" s="98"/>
      <c r="N186" s="98"/>
    </row>
    <row r="187" spans="1:14" x14ac:dyDescent="0.25">
      <c r="A187" s="98"/>
      <c r="N187" s="98"/>
    </row>
    <row r="188" spans="1:14" x14ac:dyDescent="0.25">
      <c r="A188" s="98"/>
      <c r="N188" s="98"/>
    </row>
    <row r="189" spans="1:14" x14ac:dyDescent="0.25">
      <c r="A189" s="98"/>
    </row>
    <row r="190" spans="1:14" x14ac:dyDescent="0.25">
      <c r="A190" s="98"/>
    </row>
    <row r="191" spans="1:14" x14ac:dyDescent="0.25">
      <c r="A191" s="98"/>
    </row>
    <row r="192" spans="1:14" x14ac:dyDescent="0.25">
      <c r="A192" s="98"/>
    </row>
    <row r="193" spans="1:1" x14ac:dyDescent="0.25">
      <c r="A193" s="98"/>
    </row>
    <row r="194" spans="1:1" x14ac:dyDescent="0.25">
      <c r="A194" s="98"/>
    </row>
    <row r="195" spans="1:1" x14ac:dyDescent="0.25">
      <c r="A195" s="98"/>
    </row>
    <row r="196" spans="1:1" x14ac:dyDescent="0.25">
      <c r="A196" s="98"/>
    </row>
    <row r="197" spans="1:1" x14ac:dyDescent="0.25">
      <c r="A197" s="98"/>
    </row>
    <row r="198" spans="1:1" x14ac:dyDescent="0.25">
      <c r="A198" s="98"/>
    </row>
    <row r="199" spans="1:1" x14ac:dyDescent="0.25">
      <c r="A199" s="98"/>
    </row>
    <row r="200" spans="1:1" x14ac:dyDescent="0.25">
      <c r="A200" s="98"/>
    </row>
    <row r="201" spans="1:1" x14ac:dyDescent="0.25">
      <c r="A201" s="98"/>
    </row>
    <row r="202" spans="1:1" x14ac:dyDescent="0.25">
      <c r="A202" s="98"/>
    </row>
    <row r="203" spans="1:1" x14ac:dyDescent="0.25">
      <c r="A203" s="98"/>
    </row>
    <row r="204" spans="1:1" x14ac:dyDescent="0.25">
      <c r="A204" s="98"/>
    </row>
    <row r="205" spans="1:1" x14ac:dyDescent="0.25">
      <c r="A205" s="98"/>
    </row>
    <row r="206" spans="1:1" x14ac:dyDescent="0.25">
      <c r="A206" s="98"/>
    </row>
    <row r="207" spans="1:1" x14ac:dyDescent="0.25">
      <c r="A207" s="98"/>
    </row>
    <row r="208" spans="1:1" x14ac:dyDescent="0.25">
      <c r="A208" s="98"/>
    </row>
  </sheetData>
  <sheetProtection password="CDD2" sheet="1" objects="1" scenarios="1"/>
  <mergeCells count="290">
    <mergeCell ref="B1:I1"/>
    <mergeCell ref="O1:U1"/>
    <mergeCell ref="N2:U2"/>
    <mergeCell ref="N3:U3"/>
    <mergeCell ref="A4:B4"/>
    <mergeCell ref="C4:E4"/>
    <mergeCell ref="N4:O4"/>
    <mergeCell ref="P4:Q4"/>
    <mergeCell ref="A7:I7"/>
    <mergeCell ref="N7:U7"/>
    <mergeCell ref="N8:O8"/>
    <mergeCell ref="P8:Q8"/>
    <mergeCell ref="R8:S8"/>
    <mergeCell ref="T8:U8"/>
    <mergeCell ref="F10:G10"/>
    <mergeCell ref="R10:S10"/>
    <mergeCell ref="A11:B11"/>
    <mergeCell ref="F11:G11"/>
    <mergeCell ref="N11:O11"/>
    <mergeCell ref="P11:Q11"/>
    <mergeCell ref="R11:S11"/>
    <mergeCell ref="A12:B12"/>
    <mergeCell ref="F12:G12"/>
    <mergeCell ref="N12:O12"/>
    <mergeCell ref="P12:Q12"/>
    <mergeCell ref="R12:S12"/>
    <mergeCell ref="A13:B13"/>
    <mergeCell ref="F13:G13"/>
    <mergeCell ref="N13:O13"/>
    <mergeCell ref="P13:Q13"/>
    <mergeCell ref="R13:S13"/>
    <mergeCell ref="A14:B14"/>
    <mergeCell ref="F14:G14"/>
    <mergeCell ref="N14:O14"/>
    <mergeCell ref="P14:Q14"/>
    <mergeCell ref="R14:S14"/>
    <mergeCell ref="A15:B15"/>
    <mergeCell ref="F15:G15"/>
    <mergeCell ref="N15:O15"/>
    <mergeCell ref="P15:Q15"/>
    <mergeCell ref="R15:S15"/>
    <mergeCell ref="A16:B16"/>
    <mergeCell ref="F16:G16"/>
    <mergeCell ref="N16:O16"/>
    <mergeCell ref="P16:Q16"/>
    <mergeCell ref="R16:S16"/>
    <mergeCell ref="A17:B17"/>
    <mergeCell ref="F17:G17"/>
    <mergeCell ref="N17:O17"/>
    <mergeCell ref="P17:Q17"/>
    <mergeCell ref="R17:S17"/>
    <mergeCell ref="A18:B18"/>
    <mergeCell ref="F18:G18"/>
    <mergeCell ref="N18:O18"/>
    <mergeCell ref="P18:Q18"/>
    <mergeCell ref="R18:S18"/>
    <mergeCell ref="A19:B19"/>
    <mergeCell ref="F19:G19"/>
    <mergeCell ref="N19:O19"/>
    <mergeCell ref="P19:Q19"/>
    <mergeCell ref="R19:S19"/>
    <mergeCell ref="A20:B20"/>
    <mergeCell ref="F20:G20"/>
    <mergeCell ref="N20:O20"/>
    <mergeCell ref="P20:Q20"/>
    <mergeCell ref="R20:S20"/>
    <mergeCell ref="A21:B21"/>
    <mergeCell ref="F21:G21"/>
    <mergeCell ref="N21:O21"/>
    <mergeCell ref="P21:Q21"/>
    <mergeCell ref="R21:S21"/>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N34:T34"/>
    <mergeCell ref="A36:B36"/>
    <mergeCell ref="N36:O36"/>
    <mergeCell ref="P36:T36"/>
    <mergeCell ref="A37:B37"/>
    <mergeCell ref="N37:O37"/>
    <mergeCell ref="P37:T37"/>
    <mergeCell ref="F33:H36"/>
    <mergeCell ref="A38:B38"/>
    <mergeCell ref="N38:O38"/>
    <mergeCell ref="P38:T38"/>
    <mergeCell ref="A39:B39"/>
    <mergeCell ref="N39:O39"/>
    <mergeCell ref="P39:T39"/>
    <mergeCell ref="A40:B40"/>
    <mergeCell ref="N40:O40"/>
    <mergeCell ref="P40:T40"/>
    <mergeCell ref="A41:B41"/>
    <mergeCell ref="N41:O41"/>
    <mergeCell ref="P41:T41"/>
    <mergeCell ref="A42:B42"/>
    <mergeCell ref="N42:O42"/>
    <mergeCell ref="P42:T42"/>
    <mergeCell ref="N43:Q43"/>
    <mergeCell ref="S43:T43"/>
    <mergeCell ref="N45:Q45"/>
    <mergeCell ref="S45:T45"/>
    <mergeCell ref="N49:O49"/>
    <mergeCell ref="P49:Q49"/>
    <mergeCell ref="A50:B58"/>
    <mergeCell ref="N50:O58"/>
    <mergeCell ref="P50:Q50"/>
    <mergeCell ref="P51:Q51"/>
    <mergeCell ref="P52:Q52"/>
    <mergeCell ref="P53:Q53"/>
    <mergeCell ref="P54:Q54"/>
    <mergeCell ref="P55:Q55"/>
    <mergeCell ref="P56:Q56"/>
    <mergeCell ref="P57:Q57"/>
    <mergeCell ref="P58:Q58"/>
    <mergeCell ref="A59:B59"/>
    <mergeCell ref="F59:H59"/>
    <mergeCell ref="N59:O59"/>
    <mergeCell ref="P59:Q59"/>
    <mergeCell ref="R59:T59"/>
    <mergeCell ref="A60:I60"/>
    <mergeCell ref="N60:U60"/>
    <mergeCell ref="A61:I61"/>
    <mergeCell ref="N61:U61"/>
    <mergeCell ref="A62:B62"/>
    <mergeCell ref="D62:G62"/>
    <mergeCell ref="N62:O62"/>
    <mergeCell ref="Q62:S62"/>
    <mergeCell ref="T62:U62"/>
    <mergeCell ref="N63:S63"/>
    <mergeCell ref="T63:U63"/>
    <mergeCell ref="A64:I64"/>
    <mergeCell ref="N64:U64"/>
    <mergeCell ref="A65:B65"/>
    <mergeCell ref="D65:G65"/>
    <mergeCell ref="N65:O65"/>
    <mergeCell ref="Q65:S65"/>
    <mergeCell ref="T65:U65"/>
    <mergeCell ref="N66:S66"/>
    <mergeCell ref="T66:U66"/>
    <mergeCell ref="A68:C68"/>
    <mergeCell ref="N68:P68"/>
    <mergeCell ref="A69:C69"/>
    <mergeCell ref="N69:P69"/>
    <mergeCell ref="A70:C70"/>
    <mergeCell ref="A71:C71"/>
    <mergeCell ref="N71:P71"/>
    <mergeCell ref="A72:C72"/>
    <mergeCell ref="N72:P72"/>
    <mergeCell ref="A73:C73"/>
    <mergeCell ref="N73:P73"/>
    <mergeCell ref="F74:H74"/>
    <mergeCell ref="N74:T74"/>
    <mergeCell ref="N75:T75"/>
    <mergeCell ref="A77:C77"/>
    <mergeCell ref="N77:P77"/>
    <mergeCell ref="A78:C78"/>
    <mergeCell ref="N78:P78"/>
    <mergeCell ref="A79:C79"/>
    <mergeCell ref="N79:P79"/>
    <mergeCell ref="A80:C80"/>
    <mergeCell ref="N80:P80"/>
    <mergeCell ref="A81:C81"/>
    <mergeCell ref="N81:P81"/>
    <mergeCell ref="A83:I83"/>
    <mergeCell ref="N83:U83"/>
    <mergeCell ref="C84:D84"/>
    <mergeCell ref="C85:D85"/>
    <mergeCell ref="N85:O85"/>
    <mergeCell ref="P85:Q85"/>
    <mergeCell ref="R85:U85"/>
    <mergeCell ref="C86:D86"/>
    <mergeCell ref="P86:Q86"/>
    <mergeCell ref="C87:D87"/>
    <mergeCell ref="P87:Q87"/>
    <mergeCell ref="C88:D88"/>
    <mergeCell ref="P88:Q88"/>
    <mergeCell ref="C89:D89"/>
    <mergeCell ref="P89:T89"/>
    <mergeCell ref="A90:I90"/>
    <mergeCell ref="N90:U90"/>
    <mergeCell ref="F92:I92"/>
    <mergeCell ref="N92:P92"/>
    <mergeCell ref="Q92:T92"/>
    <mergeCell ref="A95:B95"/>
    <mergeCell ref="N95:O95"/>
    <mergeCell ref="P95:R95"/>
    <mergeCell ref="A96:B96"/>
    <mergeCell ref="N96:O96"/>
    <mergeCell ref="P96:R96"/>
    <mergeCell ref="A99:C99"/>
    <mergeCell ref="F99:I99"/>
    <mergeCell ref="N99:U99"/>
    <mergeCell ref="C100:E100"/>
    <mergeCell ref="F101:G101"/>
    <mergeCell ref="A102:B102"/>
    <mergeCell ref="F102:G102"/>
    <mergeCell ref="N102:O102"/>
    <mergeCell ref="P102:Q102"/>
    <mergeCell ref="R102:S102"/>
    <mergeCell ref="A103:B103"/>
    <mergeCell ref="F103:G103"/>
    <mergeCell ref="N103:O103"/>
    <mergeCell ref="P103:Q103"/>
    <mergeCell ref="R103:S103"/>
    <mergeCell ref="A104:B104"/>
    <mergeCell ref="F104:G104"/>
    <mergeCell ref="N104:O104"/>
    <mergeCell ref="P104:Q104"/>
    <mergeCell ref="R104:S104"/>
    <mergeCell ref="A105:B105"/>
    <mergeCell ref="F105:G105"/>
    <mergeCell ref="N105:O105"/>
    <mergeCell ref="P105:Q105"/>
    <mergeCell ref="R105:S105"/>
    <mergeCell ref="A106:B106"/>
    <mergeCell ref="N106:O106"/>
    <mergeCell ref="A108:C108"/>
    <mergeCell ref="F108:H108"/>
    <mergeCell ref="N108:P108"/>
    <mergeCell ref="Q108:T108"/>
    <mergeCell ref="A109:C109"/>
    <mergeCell ref="E109:H109"/>
    <mergeCell ref="N109:P109"/>
    <mergeCell ref="Q109:T109"/>
    <mergeCell ref="N110:P110"/>
    <mergeCell ref="Q110:T110"/>
    <mergeCell ref="A111:C111"/>
    <mergeCell ref="F111:H111"/>
    <mergeCell ref="N111:T111"/>
    <mergeCell ref="A113:H113"/>
    <mergeCell ref="N113:U113"/>
    <mergeCell ref="A114:G114"/>
    <mergeCell ref="N114:U114"/>
    <mergeCell ref="A115:G115"/>
    <mergeCell ref="A131:I131"/>
    <mergeCell ref="N131:U131"/>
    <mergeCell ref="A132:I132"/>
    <mergeCell ref="A133:I133"/>
    <mergeCell ref="A134:I134"/>
    <mergeCell ref="A135:I135"/>
    <mergeCell ref="A136:I136"/>
    <mergeCell ref="A137:I137"/>
    <mergeCell ref="A138:I138"/>
    <mergeCell ref="A145:I145"/>
    <mergeCell ref="A146:I146"/>
    <mergeCell ref="A147:I147"/>
    <mergeCell ref="A148:I148"/>
    <mergeCell ref="A139:I139"/>
    <mergeCell ref="A140:I140"/>
    <mergeCell ref="A141:I141"/>
    <mergeCell ref="A142:I142"/>
    <mergeCell ref="A143:I143"/>
    <mergeCell ref="A144:I144"/>
  </mergeCells>
  <pageMargins left="0.1" right="0.1" top="0.5" bottom="0.5" header="0" footer="0.1"/>
  <pageSetup scale="70" fitToHeight="3" orientation="portrait" r:id="rId1"/>
  <headerFooter alignWithMargins="0">
    <oddFooter>&amp;R&amp;P of &amp;N</oddFooter>
  </headerFooter>
  <rowBreaks count="1" manualBreakCount="1">
    <brk id="129" max="16383" man="1"/>
  </rowBreaks>
  <colBreaks count="1" manualBreakCount="1">
    <brk id="9"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dimension ref="A1:U208"/>
  <sheetViews>
    <sheetView showGridLines="0" zoomScale="90" zoomScaleNormal="90" workbookViewId="0">
      <pane ySplit="1" topLeftCell="A97" activePane="bottomLeft" state="frozen"/>
      <selection activeCell="A111" sqref="A111:C111"/>
      <selection pane="bottomLeft" activeCell="A111" sqref="A111:C111"/>
    </sheetView>
  </sheetViews>
  <sheetFormatPr defaultRowHeight="15.75" x14ac:dyDescent="0.25"/>
  <cols>
    <col min="1" max="1" width="10.28515625" style="91" customWidth="1"/>
    <col min="2" max="2" width="30.28515625" style="4" bestFit="1" customWidth="1"/>
    <col min="3" max="4" width="10.7109375" style="4" customWidth="1"/>
    <col min="5" max="5" width="11.7109375" style="4" customWidth="1"/>
    <col min="6" max="6" width="14" style="4" customWidth="1"/>
    <col min="7" max="7" width="7.42578125" style="4" customWidth="1"/>
    <col min="8" max="8" width="14.5703125" style="4" customWidth="1"/>
    <col min="9" max="9" width="23.7109375" style="4" bestFit="1" customWidth="1"/>
    <col min="10" max="10" width="11" style="4" bestFit="1" customWidth="1"/>
    <col min="11" max="12" width="10.28515625" style="4" bestFit="1" customWidth="1"/>
    <col min="13" max="13" width="9.140625" style="4"/>
    <col min="14" max="14" width="10.28515625" style="91" customWidth="1"/>
    <col min="15" max="15" width="34.28515625" style="4" customWidth="1"/>
    <col min="16" max="16" width="16.42578125" style="4" customWidth="1"/>
    <col min="17" max="17" width="6.7109375" style="4" customWidth="1"/>
    <col min="18" max="18" width="14.5703125" style="4" customWidth="1"/>
    <col min="19" max="19" width="8" style="4" customWidth="1"/>
    <col min="20" max="20" width="15.42578125" style="4" customWidth="1"/>
    <col min="21" max="21" width="21.42578125" style="4" customWidth="1"/>
    <col min="22" max="16384" width="9.140625" style="4"/>
  </cols>
  <sheetData>
    <row r="1" spans="1:21" ht="16.5" thickBot="1" x14ac:dyDescent="0.3">
      <c r="A1" s="107">
        <v>50</v>
      </c>
      <c r="B1" s="554" t="s">
        <v>17</v>
      </c>
      <c r="C1" s="555"/>
      <c r="D1" s="555"/>
      <c r="E1" s="556"/>
      <c r="F1" s="556"/>
      <c r="G1" s="556"/>
      <c r="H1" s="556"/>
      <c r="I1" s="556"/>
      <c r="J1" s="325"/>
      <c r="K1" s="325"/>
      <c r="L1" s="325"/>
      <c r="N1" s="107">
        <f>A1</f>
        <v>50</v>
      </c>
      <c r="O1" s="557" t="s">
        <v>17</v>
      </c>
      <c r="P1" s="558"/>
      <c r="Q1" s="559"/>
      <c r="R1" s="559"/>
      <c r="S1" s="559"/>
      <c r="T1" s="559"/>
      <c r="U1" s="559"/>
    </row>
    <row r="2" spans="1:21" ht="21" x14ac:dyDescent="0.35">
      <c r="A2" s="1" t="s">
        <v>206</v>
      </c>
      <c r="B2" s="2"/>
      <c r="C2" s="2"/>
      <c r="D2" s="2"/>
      <c r="E2" s="2"/>
      <c r="F2" s="2"/>
      <c r="G2" s="2"/>
      <c r="H2" s="2"/>
      <c r="I2" s="2"/>
      <c r="N2" s="560" t="s">
        <v>23</v>
      </c>
      <c r="O2" s="560"/>
      <c r="P2" s="560"/>
      <c r="Q2" s="560"/>
      <c r="R2" s="560"/>
      <c r="S2" s="560"/>
      <c r="T2" s="560"/>
      <c r="U2" s="560"/>
    </row>
    <row r="3" spans="1:21" x14ac:dyDescent="0.25">
      <c r="A3" s="106" t="str">
        <f>'0054'!A3</f>
        <v>Based on the 2015-16 FEFP 2nd Calculation</v>
      </c>
      <c r="N3" s="561" t="str">
        <f>A3</f>
        <v>Based on the 2015-16 FEFP 2nd Calculation</v>
      </c>
      <c r="O3" s="561"/>
      <c r="P3" s="561"/>
      <c r="Q3" s="561"/>
      <c r="R3" s="561"/>
      <c r="S3" s="561"/>
      <c r="T3" s="561"/>
      <c r="U3" s="561"/>
    </row>
    <row r="4" spans="1:21" x14ac:dyDescent="0.25">
      <c r="A4" s="562" t="s">
        <v>0</v>
      </c>
      <c r="B4" s="562"/>
      <c r="C4" s="563" t="s">
        <v>9</v>
      </c>
      <c r="D4" s="563"/>
      <c r="E4" s="563"/>
      <c r="F4" s="5"/>
      <c r="G4" s="5"/>
      <c r="H4" s="5"/>
      <c r="I4" s="5"/>
      <c r="N4" s="549" t="s">
        <v>0</v>
      </c>
      <c r="O4" s="549"/>
      <c r="P4" s="564" t="str">
        <f>C4</f>
        <v>Palm Beach</v>
      </c>
      <c r="Q4" s="564"/>
      <c r="R4" s="6"/>
      <c r="S4" s="6"/>
      <c r="T4" s="6"/>
      <c r="U4" s="6"/>
    </row>
    <row r="5" spans="1:21" ht="12" customHeight="1" thickBot="1" x14ac:dyDescent="0.3">
      <c r="A5" s="371"/>
      <c r="B5" s="371"/>
      <c r="C5" s="353"/>
      <c r="D5" s="353"/>
      <c r="E5" s="353"/>
      <c r="F5" s="354"/>
      <c r="G5" s="354"/>
      <c r="H5" s="354"/>
      <c r="I5" s="354"/>
      <c r="N5" s="111"/>
      <c r="O5" s="111"/>
      <c r="P5" s="7"/>
      <c r="Q5" s="7"/>
      <c r="R5" s="6"/>
      <c r="S5" s="6"/>
      <c r="T5" s="6"/>
      <c r="U5" s="6"/>
    </row>
    <row r="6" spans="1:21" ht="12" customHeight="1" x14ac:dyDescent="0.25">
      <c r="A6" s="368"/>
      <c r="B6" s="368"/>
      <c r="C6" s="365"/>
      <c r="D6" s="365"/>
      <c r="E6" s="365"/>
      <c r="F6" s="5"/>
      <c r="G6" s="5"/>
      <c r="H6" s="5"/>
      <c r="I6" s="5"/>
      <c r="N6" s="366"/>
      <c r="O6" s="366"/>
      <c r="P6" s="367"/>
      <c r="Q6" s="367"/>
      <c r="R6" s="6"/>
      <c r="S6" s="6"/>
      <c r="T6" s="6"/>
      <c r="U6" s="6"/>
    </row>
    <row r="7" spans="1:21" x14ac:dyDescent="0.25">
      <c r="A7" s="548" t="s">
        <v>102</v>
      </c>
      <c r="B7" s="548"/>
      <c r="C7" s="548"/>
      <c r="D7" s="548"/>
      <c r="E7" s="548"/>
      <c r="F7" s="548"/>
      <c r="G7" s="548"/>
      <c r="H7" s="548"/>
      <c r="I7" s="548"/>
      <c r="N7" s="549" t="s">
        <v>102</v>
      </c>
      <c r="O7" s="549"/>
      <c r="P7" s="549"/>
      <c r="Q7" s="549"/>
      <c r="R7" s="549"/>
      <c r="S7" s="549"/>
      <c r="T7" s="549"/>
      <c r="U7" s="549"/>
    </row>
    <row r="8" spans="1:21" x14ac:dyDescent="0.25">
      <c r="A8" s="112"/>
      <c r="B8" s="113" t="s">
        <v>161</v>
      </c>
      <c r="C8" s="321">
        <f>'0054'!C8</f>
        <v>4154.45</v>
      </c>
      <c r="D8" s="115"/>
      <c r="E8" s="116"/>
      <c r="F8" s="112"/>
      <c r="G8" s="113" t="s">
        <v>160</v>
      </c>
      <c r="H8" s="324">
        <f>'0054'!H8</f>
        <v>1.0319</v>
      </c>
      <c r="I8" s="99"/>
      <c r="N8" s="550" t="s">
        <v>10</v>
      </c>
      <c r="O8" s="550"/>
      <c r="P8" s="551">
        <v>4154.45</v>
      </c>
      <c r="Q8" s="551"/>
      <c r="R8" s="552" t="s">
        <v>11</v>
      </c>
      <c r="S8" s="552"/>
      <c r="T8" s="553">
        <f>H8</f>
        <v>1.0319</v>
      </c>
      <c r="U8" s="553"/>
    </row>
    <row r="9" spans="1:21" x14ac:dyDescent="0.25">
      <c r="A9" s="8"/>
      <c r="B9" s="8"/>
      <c r="C9" s="9"/>
      <c r="D9" s="9"/>
      <c r="E9" s="9"/>
      <c r="F9" s="10"/>
      <c r="G9" s="10"/>
      <c r="H9" s="11"/>
      <c r="I9" s="12" t="s">
        <v>78</v>
      </c>
      <c r="N9" s="13"/>
      <c r="O9" s="13"/>
      <c r="P9" s="14"/>
      <c r="Q9" s="14"/>
      <c r="R9" s="15"/>
      <c r="S9" s="15"/>
      <c r="T9" s="16"/>
      <c r="U9" s="17" t="s">
        <v>78</v>
      </c>
    </row>
    <row r="10" spans="1:21" x14ac:dyDescent="0.25">
      <c r="A10" s="8"/>
      <c r="B10" s="8"/>
      <c r="C10" s="117" t="s">
        <v>162</v>
      </c>
      <c r="D10" s="117" t="s">
        <v>163</v>
      </c>
      <c r="E10" s="118" t="s">
        <v>8</v>
      </c>
      <c r="F10" s="543" t="s">
        <v>1</v>
      </c>
      <c r="G10" s="543"/>
      <c r="H10" s="11" t="s">
        <v>77</v>
      </c>
      <c r="I10" s="12" t="s">
        <v>37</v>
      </c>
      <c r="N10" s="13"/>
      <c r="O10" s="13"/>
      <c r="P10" s="14"/>
      <c r="Q10" s="14"/>
      <c r="R10" s="544" t="s">
        <v>1</v>
      </c>
      <c r="S10" s="544"/>
      <c r="T10" s="16" t="s">
        <v>77</v>
      </c>
      <c r="U10" s="17" t="s">
        <v>37</v>
      </c>
    </row>
    <row r="11" spans="1:21" x14ac:dyDescent="0.25">
      <c r="A11" s="524" t="s">
        <v>1</v>
      </c>
      <c r="B11" s="524"/>
      <c r="C11" s="119" t="s">
        <v>2</v>
      </c>
      <c r="D11" s="119" t="s">
        <v>2</v>
      </c>
      <c r="E11" s="119" t="s">
        <v>2</v>
      </c>
      <c r="F11" s="545" t="s">
        <v>80</v>
      </c>
      <c r="G11" s="545"/>
      <c r="H11" s="18" t="s">
        <v>76</v>
      </c>
      <c r="I11" s="19" t="s">
        <v>79</v>
      </c>
      <c r="N11" s="525" t="s">
        <v>1</v>
      </c>
      <c r="O11" s="525"/>
      <c r="P11" s="546" t="s">
        <v>24</v>
      </c>
      <c r="Q11" s="546"/>
      <c r="R11" s="547" t="s">
        <v>80</v>
      </c>
      <c r="S11" s="547"/>
      <c r="T11" s="20" t="s">
        <v>76</v>
      </c>
      <c r="U11" s="21" t="s">
        <v>79</v>
      </c>
    </row>
    <row r="12" spans="1:21" x14ac:dyDescent="0.25">
      <c r="A12" s="536" t="s">
        <v>50</v>
      </c>
      <c r="B12" s="536"/>
      <c r="C12" s="120"/>
      <c r="D12" s="120"/>
      <c r="E12" s="121" t="s">
        <v>51</v>
      </c>
      <c r="F12" s="537" t="s">
        <v>52</v>
      </c>
      <c r="G12" s="537"/>
      <c r="H12" s="22" t="s">
        <v>53</v>
      </c>
      <c r="I12" s="23" t="s">
        <v>54</v>
      </c>
      <c r="N12" s="538" t="s">
        <v>50</v>
      </c>
      <c r="O12" s="538"/>
      <c r="P12" s="539" t="s">
        <v>51</v>
      </c>
      <c r="Q12" s="539"/>
      <c r="R12" s="540" t="s">
        <v>52</v>
      </c>
      <c r="S12" s="540"/>
      <c r="T12" s="24" t="s">
        <v>53</v>
      </c>
      <c r="U12" s="25" t="s">
        <v>54</v>
      </c>
    </row>
    <row r="13" spans="1:21" x14ac:dyDescent="0.25">
      <c r="A13" s="527" t="s">
        <v>29</v>
      </c>
      <c r="B13" s="527"/>
      <c r="C13" s="204">
        <v>0</v>
      </c>
      <c r="D13" s="204">
        <v>0</v>
      </c>
      <c r="E13" s="276">
        <f>IF(D$29=0,C13*2,C13+D13)</f>
        <v>0</v>
      </c>
      <c r="F13" s="541">
        <f>'0054'!F13:G13</f>
        <v>1.115</v>
      </c>
      <c r="G13" s="541"/>
      <c r="H13" s="208">
        <f>ROUND(E13*F13,4)</f>
        <v>0</v>
      </c>
      <c r="I13" s="150">
        <f t="shared" ref="I13:I28" si="0">ROUND(ROUND(H13*$C$8,4)*($H$8),2)</f>
        <v>0</v>
      </c>
      <c r="N13" s="528" t="s">
        <v>29</v>
      </c>
      <c r="O13" s="528"/>
      <c r="P13" s="530">
        <f t="shared" ref="P13:P28" si="1">IF($H$115=1,E13,0)</f>
        <v>0</v>
      </c>
      <c r="Q13" s="530"/>
      <c r="R13" s="542">
        <v>1</v>
      </c>
      <c r="S13" s="542"/>
      <c r="T13" s="124">
        <f>ROUND(P13*R13,4)</f>
        <v>0</v>
      </c>
      <c r="U13" s="125">
        <f t="shared" ref="U13:U28" si="2">ROUND(ROUND(T13*$C$8,4)*($H$8),0)</f>
        <v>0</v>
      </c>
    </row>
    <row r="14" spans="1:21" x14ac:dyDescent="0.25">
      <c r="A14" s="458" t="s">
        <v>30</v>
      </c>
      <c r="B14" s="458"/>
      <c r="C14" s="206">
        <v>0</v>
      </c>
      <c r="D14" s="206">
        <v>0</v>
      </c>
      <c r="E14" s="159">
        <f t="shared" ref="E14:E28" si="3">IF(D$29=0,C14*2,C14+D14)</f>
        <v>0</v>
      </c>
      <c r="F14" s="448">
        <f>'0054'!F14:G14</f>
        <v>1.115</v>
      </c>
      <c r="G14" s="448"/>
      <c r="H14" s="105">
        <f t="shared" ref="H14:H28" si="4">ROUND(E14*F14,4)</f>
        <v>0</v>
      </c>
      <c r="I14" s="130">
        <f t="shared" si="0"/>
        <v>0</v>
      </c>
      <c r="J14" s="85" t="str">
        <f>IF(ROUND(E14,2)=ROUND(SUM(E50:E52),2)," ","CHECK PK-3 LINES BELOW")</f>
        <v xml:space="preserve"> </v>
      </c>
      <c r="N14" s="461" t="s">
        <v>30</v>
      </c>
      <c r="O14" s="461"/>
      <c r="P14" s="530">
        <f t="shared" si="1"/>
        <v>0</v>
      </c>
      <c r="Q14" s="530"/>
      <c r="R14" s="535">
        <v>1</v>
      </c>
      <c r="S14" s="535"/>
      <c r="T14" s="124">
        <f t="shared" ref="T14:T28" si="5">ROUND(P14*R14,4)</f>
        <v>0</v>
      </c>
      <c r="U14" s="125">
        <f t="shared" si="2"/>
        <v>0</v>
      </c>
    </row>
    <row r="15" spans="1:21" x14ac:dyDescent="0.25">
      <c r="A15" s="458" t="s">
        <v>31</v>
      </c>
      <c r="B15" s="458"/>
      <c r="C15" s="206">
        <v>0</v>
      </c>
      <c r="D15" s="206">
        <v>0</v>
      </c>
      <c r="E15" s="159">
        <f t="shared" si="3"/>
        <v>0</v>
      </c>
      <c r="F15" s="448">
        <f>'0054'!F15:G15</f>
        <v>1</v>
      </c>
      <c r="G15" s="448"/>
      <c r="H15" s="105">
        <f t="shared" si="4"/>
        <v>0</v>
      </c>
      <c r="I15" s="130">
        <f t="shared" si="0"/>
        <v>0</v>
      </c>
      <c r="N15" s="461" t="s">
        <v>31</v>
      </c>
      <c r="O15" s="461"/>
      <c r="P15" s="530">
        <f t="shared" si="1"/>
        <v>0</v>
      </c>
      <c r="Q15" s="530"/>
      <c r="R15" s="535">
        <v>1</v>
      </c>
      <c r="S15" s="535"/>
      <c r="T15" s="124">
        <f t="shared" si="5"/>
        <v>0</v>
      </c>
      <c r="U15" s="125">
        <f t="shared" si="2"/>
        <v>0</v>
      </c>
    </row>
    <row r="16" spans="1:21" x14ac:dyDescent="0.25">
      <c r="A16" s="458" t="s">
        <v>32</v>
      </c>
      <c r="B16" s="458"/>
      <c r="C16" s="206">
        <v>0</v>
      </c>
      <c r="D16" s="206">
        <v>0</v>
      </c>
      <c r="E16" s="159">
        <f t="shared" si="3"/>
        <v>0</v>
      </c>
      <c r="F16" s="448">
        <f>'0054'!F16:G16</f>
        <v>1</v>
      </c>
      <c r="G16" s="448"/>
      <c r="H16" s="105">
        <f t="shared" si="4"/>
        <v>0</v>
      </c>
      <c r="I16" s="130">
        <f t="shared" si="0"/>
        <v>0</v>
      </c>
      <c r="J16" s="85" t="str">
        <f>IF(ROUND(E16,2)=ROUND(SUM(E53:E55),2)," ","CHECK 4-8 LINES BELOW")</f>
        <v xml:space="preserve"> </v>
      </c>
      <c r="N16" s="461" t="s">
        <v>32</v>
      </c>
      <c r="O16" s="461"/>
      <c r="P16" s="530">
        <f t="shared" si="1"/>
        <v>0</v>
      </c>
      <c r="Q16" s="530"/>
      <c r="R16" s="535">
        <v>1</v>
      </c>
      <c r="S16" s="535"/>
      <c r="T16" s="124">
        <f t="shared" si="5"/>
        <v>0</v>
      </c>
      <c r="U16" s="125">
        <f t="shared" si="2"/>
        <v>0</v>
      </c>
    </row>
    <row r="17" spans="1:21" x14ac:dyDescent="0.25">
      <c r="A17" s="458" t="s">
        <v>33</v>
      </c>
      <c r="B17" s="458"/>
      <c r="C17" s="206">
        <v>0</v>
      </c>
      <c r="D17" s="206">
        <v>0</v>
      </c>
      <c r="E17" s="159">
        <f t="shared" si="3"/>
        <v>0</v>
      </c>
      <c r="F17" s="448">
        <f>'0054'!F17:G17</f>
        <v>1.0049999999999999</v>
      </c>
      <c r="G17" s="448"/>
      <c r="H17" s="105">
        <f t="shared" si="4"/>
        <v>0</v>
      </c>
      <c r="I17" s="130">
        <f t="shared" si="0"/>
        <v>0</v>
      </c>
      <c r="N17" s="461" t="s">
        <v>33</v>
      </c>
      <c r="O17" s="461"/>
      <c r="P17" s="530">
        <f t="shared" si="1"/>
        <v>0</v>
      </c>
      <c r="Q17" s="530"/>
      <c r="R17" s="535">
        <v>1</v>
      </c>
      <c r="S17" s="535"/>
      <c r="T17" s="124">
        <f t="shared" si="5"/>
        <v>0</v>
      </c>
      <c r="U17" s="125">
        <f t="shared" si="2"/>
        <v>0</v>
      </c>
    </row>
    <row r="18" spans="1:21" x14ac:dyDescent="0.25">
      <c r="A18" s="458" t="s">
        <v>34</v>
      </c>
      <c r="B18" s="458"/>
      <c r="C18" s="206">
        <v>67.819999999999993</v>
      </c>
      <c r="D18" s="206">
        <v>68.02</v>
      </c>
      <c r="E18" s="159">
        <f t="shared" si="3"/>
        <v>135.83999999999997</v>
      </c>
      <c r="F18" s="448">
        <f>'0054'!F18:G18</f>
        <v>1.0049999999999999</v>
      </c>
      <c r="G18" s="448"/>
      <c r="H18" s="105">
        <f t="shared" si="4"/>
        <v>136.51920000000001</v>
      </c>
      <c r="I18" s="130">
        <f t="shared" si="0"/>
        <v>585254.66</v>
      </c>
      <c r="J18" s="85" t="str">
        <f>IF(ROUND(E18,2)=ROUND(SUM(E56:E58),2)," ","CHECK 4-8 LINES BELOW")</f>
        <v xml:space="preserve"> </v>
      </c>
      <c r="N18" s="461" t="s">
        <v>34</v>
      </c>
      <c r="O18" s="461"/>
      <c r="P18" s="530">
        <f t="shared" si="1"/>
        <v>135.83999999999997</v>
      </c>
      <c r="Q18" s="530"/>
      <c r="R18" s="535">
        <v>1</v>
      </c>
      <c r="S18" s="535"/>
      <c r="T18" s="124">
        <f t="shared" si="5"/>
        <v>135.84</v>
      </c>
      <c r="U18" s="127">
        <f t="shared" si="2"/>
        <v>582343</v>
      </c>
    </row>
    <row r="19" spans="1:21" x14ac:dyDescent="0.25">
      <c r="A19" s="458" t="s">
        <v>146</v>
      </c>
      <c r="B19" s="458"/>
      <c r="C19" s="206">
        <v>0</v>
      </c>
      <c r="D19" s="206">
        <v>0</v>
      </c>
      <c r="E19" s="159">
        <f t="shared" si="3"/>
        <v>0</v>
      </c>
      <c r="F19" s="448">
        <f>'0054'!F19:G19</f>
        <v>3.613</v>
      </c>
      <c r="G19" s="448"/>
      <c r="H19" s="105">
        <f t="shared" si="4"/>
        <v>0</v>
      </c>
      <c r="I19" s="130">
        <f t="shared" si="0"/>
        <v>0</v>
      </c>
      <c r="N19" s="461" t="s">
        <v>146</v>
      </c>
      <c r="O19" s="461"/>
      <c r="P19" s="530">
        <f t="shared" si="1"/>
        <v>0</v>
      </c>
      <c r="Q19" s="530"/>
      <c r="R19" s="535">
        <v>1</v>
      </c>
      <c r="S19" s="535"/>
      <c r="T19" s="124">
        <f t="shared" si="5"/>
        <v>0</v>
      </c>
      <c r="U19" s="125">
        <f t="shared" si="2"/>
        <v>0</v>
      </c>
    </row>
    <row r="20" spans="1:21" x14ac:dyDescent="0.25">
      <c r="A20" s="458" t="s">
        <v>147</v>
      </c>
      <c r="B20" s="458"/>
      <c r="C20" s="206">
        <v>0</v>
      </c>
      <c r="D20" s="206">
        <v>0</v>
      </c>
      <c r="E20" s="159">
        <f t="shared" si="3"/>
        <v>0</v>
      </c>
      <c r="F20" s="448">
        <f>'0054'!F20:G20</f>
        <v>3.613</v>
      </c>
      <c r="G20" s="448"/>
      <c r="H20" s="105">
        <f t="shared" si="4"/>
        <v>0</v>
      </c>
      <c r="I20" s="130">
        <f t="shared" si="0"/>
        <v>0</v>
      </c>
      <c r="N20" s="461" t="s">
        <v>147</v>
      </c>
      <c r="O20" s="461"/>
      <c r="P20" s="530">
        <f t="shared" si="1"/>
        <v>0</v>
      </c>
      <c r="Q20" s="530"/>
      <c r="R20" s="535">
        <v>1</v>
      </c>
      <c r="S20" s="535"/>
      <c r="T20" s="124">
        <f t="shared" si="5"/>
        <v>0</v>
      </c>
      <c r="U20" s="125">
        <f t="shared" si="2"/>
        <v>0</v>
      </c>
    </row>
    <row r="21" spans="1:21" x14ac:dyDescent="0.25">
      <c r="A21" s="458" t="s">
        <v>148</v>
      </c>
      <c r="B21" s="458"/>
      <c r="C21" s="206">
        <v>0</v>
      </c>
      <c r="D21" s="206">
        <v>0</v>
      </c>
      <c r="E21" s="159">
        <f t="shared" si="3"/>
        <v>0</v>
      </c>
      <c r="F21" s="448">
        <f>'0054'!F21:G21</f>
        <v>3.613</v>
      </c>
      <c r="G21" s="448"/>
      <c r="H21" s="105">
        <f t="shared" si="4"/>
        <v>0</v>
      </c>
      <c r="I21" s="130">
        <f t="shared" si="0"/>
        <v>0</v>
      </c>
      <c r="N21" s="461" t="s">
        <v>148</v>
      </c>
      <c r="O21" s="461"/>
      <c r="P21" s="530">
        <f t="shared" si="1"/>
        <v>0</v>
      </c>
      <c r="Q21" s="530"/>
      <c r="R21" s="535">
        <v>1</v>
      </c>
      <c r="S21" s="535"/>
      <c r="T21" s="124">
        <f t="shared" si="5"/>
        <v>0</v>
      </c>
      <c r="U21" s="125">
        <f t="shared" si="2"/>
        <v>0</v>
      </c>
    </row>
    <row r="22" spans="1:21" x14ac:dyDescent="0.25">
      <c r="A22" s="458" t="s">
        <v>149</v>
      </c>
      <c r="B22" s="458"/>
      <c r="C22" s="206">
        <v>0</v>
      </c>
      <c r="D22" s="206">
        <v>0</v>
      </c>
      <c r="E22" s="159">
        <f t="shared" si="3"/>
        <v>0</v>
      </c>
      <c r="F22" s="448">
        <f>'0054'!F22:G22</f>
        <v>5.258</v>
      </c>
      <c r="G22" s="448"/>
      <c r="H22" s="105">
        <f t="shared" si="4"/>
        <v>0</v>
      </c>
      <c r="I22" s="130">
        <f t="shared" si="0"/>
        <v>0</v>
      </c>
      <c r="N22" s="461" t="s">
        <v>149</v>
      </c>
      <c r="O22" s="461"/>
      <c r="P22" s="530">
        <f t="shared" si="1"/>
        <v>0</v>
      </c>
      <c r="Q22" s="530"/>
      <c r="R22" s="535">
        <v>1</v>
      </c>
      <c r="S22" s="535"/>
      <c r="T22" s="124">
        <f t="shared" si="5"/>
        <v>0</v>
      </c>
      <c r="U22" s="125">
        <f t="shared" si="2"/>
        <v>0</v>
      </c>
    </row>
    <row r="23" spans="1:21" x14ac:dyDescent="0.25">
      <c r="A23" s="458" t="s">
        <v>150</v>
      </c>
      <c r="B23" s="458"/>
      <c r="C23" s="206">
        <v>0</v>
      </c>
      <c r="D23" s="206">
        <v>0</v>
      </c>
      <c r="E23" s="159">
        <f t="shared" si="3"/>
        <v>0</v>
      </c>
      <c r="F23" s="448">
        <f>'0054'!F23:G23</f>
        <v>5.258</v>
      </c>
      <c r="G23" s="448"/>
      <c r="H23" s="105">
        <f t="shared" si="4"/>
        <v>0</v>
      </c>
      <c r="I23" s="130">
        <f t="shared" si="0"/>
        <v>0</v>
      </c>
      <c r="N23" s="461" t="s">
        <v>150</v>
      </c>
      <c r="O23" s="461"/>
      <c r="P23" s="530">
        <f t="shared" si="1"/>
        <v>0</v>
      </c>
      <c r="Q23" s="530"/>
      <c r="R23" s="535">
        <v>1</v>
      </c>
      <c r="S23" s="535"/>
      <c r="T23" s="124">
        <f t="shared" si="5"/>
        <v>0</v>
      </c>
      <c r="U23" s="125">
        <f t="shared" si="2"/>
        <v>0</v>
      </c>
    </row>
    <row r="24" spans="1:21" x14ac:dyDescent="0.25">
      <c r="A24" s="458" t="s">
        <v>151</v>
      </c>
      <c r="B24" s="458"/>
      <c r="C24" s="206">
        <v>0</v>
      </c>
      <c r="D24" s="206">
        <v>0</v>
      </c>
      <c r="E24" s="159">
        <f t="shared" si="3"/>
        <v>0</v>
      </c>
      <c r="F24" s="448">
        <f>'0054'!F24:G24</f>
        <v>5.258</v>
      </c>
      <c r="G24" s="448"/>
      <c r="H24" s="105">
        <f t="shared" si="4"/>
        <v>0</v>
      </c>
      <c r="I24" s="130">
        <f t="shared" si="0"/>
        <v>0</v>
      </c>
      <c r="N24" s="461" t="s">
        <v>151</v>
      </c>
      <c r="O24" s="461"/>
      <c r="P24" s="530">
        <f t="shared" si="1"/>
        <v>0</v>
      </c>
      <c r="Q24" s="530"/>
      <c r="R24" s="535">
        <v>1</v>
      </c>
      <c r="S24" s="535"/>
      <c r="T24" s="124">
        <f t="shared" si="5"/>
        <v>0</v>
      </c>
      <c r="U24" s="125">
        <f t="shared" si="2"/>
        <v>0</v>
      </c>
    </row>
    <row r="25" spans="1:21" x14ac:dyDescent="0.25">
      <c r="A25" s="458" t="s">
        <v>152</v>
      </c>
      <c r="B25" s="458"/>
      <c r="C25" s="206">
        <v>0</v>
      </c>
      <c r="D25" s="206">
        <v>0</v>
      </c>
      <c r="E25" s="159">
        <f t="shared" si="3"/>
        <v>0</v>
      </c>
      <c r="F25" s="448">
        <f>'0054'!F25:G25</f>
        <v>1.18</v>
      </c>
      <c r="G25" s="448"/>
      <c r="H25" s="105">
        <f t="shared" si="4"/>
        <v>0</v>
      </c>
      <c r="I25" s="130">
        <f t="shared" si="0"/>
        <v>0</v>
      </c>
      <c r="N25" s="461" t="s">
        <v>152</v>
      </c>
      <c r="O25" s="461"/>
      <c r="P25" s="530">
        <f t="shared" si="1"/>
        <v>0</v>
      </c>
      <c r="Q25" s="530"/>
      <c r="R25" s="535">
        <v>1</v>
      </c>
      <c r="S25" s="535"/>
      <c r="T25" s="124">
        <f t="shared" si="5"/>
        <v>0</v>
      </c>
      <c r="U25" s="125">
        <f t="shared" si="2"/>
        <v>0</v>
      </c>
    </row>
    <row r="26" spans="1:21" x14ac:dyDescent="0.25">
      <c r="A26" s="458" t="s">
        <v>153</v>
      </c>
      <c r="B26" s="458"/>
      <c r="C26" s="206">
        <v>0</v>
      </c>
      <c r="D26" s="206">
        <v>0</v>
      </c>
      <c r="E26" s="159">
        <f t="shared" si="3"/>
        <v>0</v>
      </c>
      <c r="F26" s="448">
        <f>'0054'!F26:G26</f>
        <v>1.18</v>
      </c>
      <c r="G26" s="448"/>
      <c r="H26" s="105">
        <f t="shared" si="4"/>
        <v>0</v>
      </c>
      <c r="I26" s="130">
        <f t="shared" si="0"/>
        <v>0</v>
      </c>
      <c r="N26" s="461" t="s">
        <v>153</v>
      </c>
      <c r="O26" s="461"/>
      <c r="P26" s="530">
        <f t="shared" si="1"/>
        <v>0</v>
      </c>
      <c r="Q26" s="530"/>
      <c r="R26" s="535">
        <v>1</v>
      </c>
      <c r="S26" s="535"/>
      <c r="T26" s="124">
        <f t="shared" si="5"/>
        <v>0</v>
      </c>
      <c r="U26" s="125">
        <f t="shared" si="2"/>
        <v>0</v>
      </c>
    </row>
    <row r="27" spans="1:21" x14ac:dyDescent="0.25">
      <c r="A27" s="458" t="s">
        <v>154</v>
      </c>
      <c r="B27" s="458"/>
      <c r="C27" s="206">
        <v>0</v>
      </c>
      <c r="D27" s="206">
        <v>0</v>
      </c>
      <c r="E27" s="159">
        <f t="shared" si="3"/>
        <v>0</v>
      </c>
      <c r="F27" s="448">
        <f>'0054'!F27:G27</f>
        <v>1.18</v>
      </c>
      <c r="G27" s="448"/>
      <c r="H27" s="105">
        <f t="shared" si="4"/>
        <v>0</v>
      </c>
      <c r="I27" s="130">
        <f t="shared" si="0"/>
        <v>0</v>
      </c>
      <c r="N27" s="461" t="s">
        <v>154</v>
      </c>
      <c r="O27" s="461"/>
      <c r="P27" s="530">
        <f t="shared" si="1"/>
        <v>0</v>
      </c>
      <c r="Q27" s="530"/>
      <c r="R27" s="535">
        <v>1</v>
      </c>
      <c r="S27" s="535"/>
      <c r="T27" s="124">
        <f t="shared" si="5"/>
        <v>0</v>
      </c>
      <c r="U27" s="125">
        <f t="shared" si="2"/>
        <v>0</v>
      </c>
    </row>
    <row r="28" spans="1:21" x14ac:dyDescent="0.25">
      <c r="A28" s="575" t="s">
        <v>155</v>
      </c>
      <c r="B28" s="575"/>
      <c r="C28" s="147">
        <v>0</v>
      </c>
      <c r="D28" s="147">
        <v>0</v>
      </c>
      <c r="E28" s="220">
        <f t="shared" si="3"/>
        <v>0</v>
      </c>
      <c r="F28" s="529">
        <f>'0054'!F28:G28</f>
        <v>1.0049999999999999</v>
      </c>
      <c r="G28" s="529"/>
      <c r="H28" s="122">
        <f t="shared" si="4"/>
        <v>0</v>
      </c>
      <c r="I28" s="123">
        <f t="shared" si="0"/>
        <v>0</v>
      </c>
      <c r="N28" s="469" t="s">
        <v>155</v>
      </c>
      <c r="O28" s="469"/>
      <c r="P28" s="530">
        <f t="shared" si="1"/>
        <v>0</v>
      </c>
      <c r="Q28" s="530"/>
      <c r="R28" s="531">
        <v>1</v>
      </c>
      <c r="S28" s="531"/>
      <c r="T28" s="124">
        <f t="shared" si="5"/>
        <v>0</v>
      </c>
      <c r="U28" s="125">
        <f t="shared" si="2"/>
        <v>0</v>
      </c>
    </row>
    <row r="29" spans="1:21" x14ac:dyDescent="0.25">
      <c r="A29" s="573" t="s">
        <v>5</v>
      </c>
      <c r="B29" s="573"/>
      <c r="C29" s="123">
        <f>SUM(C13:C28)</f>
        <v>67.819999999999993</v>
      </c>
      <c r="D29" s="123">
        <f>SUM(D13:D28)</f>
        <v>68.02</v>
      </c>
      <c r="E29" s="123">
        <f>SUM(E13:E28)</f>
        <v>135.83999999999997</v>
      </c>
      <c r="F29" s="574"/>
      <c r="G29" s="574"/>
      <c r="H29" s="128">
        <f>SUM(H13:H28)</f>
        <v>136.51920000000001</v>
      </c>
      <c r="I29" s="123">
        <f>SUM(I13:I28)</f>
        <v>585254.66</v>
      </c>
      <c r="N29" s="533" t="s">
        <v>5</v>
      </c>
      <c r="O29" s="533"/>
      <c r="P29" s="534">
        <f>SUM(P13:P28)</f>
        <v>135.83999999999997</v>
      </c>
      <c r="Q29" s="534"/>
      <c r="R29" s="521"/>
      <c r="S29" s="521"/>
      <c r="T29" s="129">
        <f>SUM(T13:T28)</f>
        <v>135.84</v>
      </c>
      <c r="U29" s="125">
        <f>SUM(U13:U28)</f>
        <v>582343</v>
      </c>
    </row>
    <row r="30" spans="1:21" x14ac:dyDescent="0.25">
      <c r="A30" s="28"/>
      <c r="B30" s="28"/>
      <c r="C30" s="130"/>
      <c r="D30" s="130"/>
      <c r="E30" s="130"/>
      <c r="F30" s="29"/>
      <c r="G30" s="29"/>
      <c r="H30" s="105"/>
      <c r="I30" s="130"/>
      <c r="N30" s="35"/>
      <c r="O30" s="35"/>
      <c r="P30" s="31"/>
      <c r="Q30" s="31"/>
      <c r="R30" s="32"/>
      <c r="S30" s="32"/>
      <c r="T30" s="131"/>
      <c r="U30" s="132"/>
    </row>
    <row r="31" spans="1:21" x14ac:dyDescent="0.25">
      <c r="A31" s="209" t="s">
        <v>126</v>
      </c>
      <c r="B31" s="28"/>
      <c r="C31" s="130"/>
      <c r="D31" s="130"/>
      <c r="E31" s="130"/>
      <c r="F31" s="29"/>
      <c r="G31" s="29"/>
      <c r="H31" s="105"/>
      <c r="I31" s="130"/>
      <c r="N31" s="35"/>
      <c r="O31" s="35"/>
      <c r="P31" s="31"/>
      <c r="Q31" s="31"/>
      <c r="R31" s="32"/>
      <c r="S31" s="32"/>
      <c r="T31" s="131"/>
      <c r="U31" s="132"/>
    </row>
    <row r="32" spans="1:21" hidden="1" x14ac:dyDescent="0.25">
      <c r="A32" s="209"/>
      <c r="B32" s="28"/>
      <c r="C32" s="130"/>
      <c r="D32" s="130"/>
      <c r="E32" s="130"/>
      <c r="F32" s="364"/>
      <c r="G32" s="364"/>
      <c r="H32" s="105"/>
      <c r="I32" s="130"/>
      <c r="N32" s="362"/>
      <c r="O32" s="362"/>
      <c r="P32" s="31"/>
      <c r="Q32" s="31"/>
      <c r="R32" s="363"/>
      <c r="S32" s="363"/>
      <c r="T32" s="131"/>
      <c r="U32" s="132"/>
    </row>
    <row r="33" spans="1:21" hidden="1" x14ac:dyDescent="0.25">
      <c r="A33" s="209"/>
      <c r="B33" s="28"/>
      <c r="C33" s="130"/>
      <c r="D33" s="130"/>
      <c r="E33" s="130"/>
      <c r="F33" s="578" t="s">
        <v>386</v>
      </c>
      <c r="G33" s="578"/>
      <c r="H33" s="578"/>
      <c r="I33" s="130"/>
      <c r="N33" s="362"/>
      <c r="O33" s="362"/>
      <c r="P33" s="31"/>
      <c r="Q33" s="31"/>
      <c r="R33" s="363"/>
      <c r="S33" s="363"/>
      <c r="T33" s="131"/>
      <c r="U33" s="132"/>
    </row>
    <row r="34" spans="1:21" hidden="1" x14ac:dyDescent="0.25">
      <c r="A34" s="4"/>
      <c r="B34" s="136"/>
      <c r="C34" s="136"/>
      <c r="D34" s="136"/>
      <c r="E34" s="136"/>
      <c r="F34" s="578"/>
      <c r="G34" s="578"/>
      <c r="H34" s="578"/>
      <c r="I34" s="26" t="s">
        <v>78</v>
      </c>
      <c r="N34" s="473" t="s">
        <v>35</v>
      </c>
      <c r="O34" s="473"/>
      <c r="P34" s="473"/>
      <c r="Q34" s="473"/>
      <c r="R34" s="473"/>
      <c r="S34" s="473"/>
      <c r="T34" s="473"/>
      <c r="U34" s="27" t="s">
        <v>78</v>
      </c>
    </row>
    <row r="35" spans="1:21" hidden="1" x14ac:dyDescent="0.25">
      <c r="A35" s="28"/>
      <c r="B35" s="28"/>
      <c r="C35" s="117" t="s">
        <v>162</v>
      </c>
      <c r="D35" s="117" t="s">
        <v>163</v>
      </c>
      <c r="E35" s="118" t="s">
        <v>8</v>
      </c>
      <c r="F35" s="578"/>
      <c r="G35" s="578"/>
      <c r="H35" s="578"/>
      <c r="I35" s="26" t="s">
        <v>37</v>
      </c>
      <c r="N35" s="35"/>
      <c r="O35" s="35"/>
      <c r="P35" s="31"/>
      <c r="Q35" s="31"/>
      <c r="R35" s="32"/>
      <c r="S35" s="32"/>
      <c r="T35" s="131"/>
      <c r="U35" s="27" t="s">
        <v>37</v>
      </c>
    </row>
    <row r="36" spans="1:21" hidden="1" x14ac:dyDescent="0.25">
      <c r="A36" s="524" t="s">
        <v>66</v>
      </c>
      <c r="B36" s="524"/>
      <c r="C36" s="119" t="s">
        <v>2</v>
      </c>
      <c r="D36" s="119" t="s">
        <v>2</v>
      </c>
      <c r="E36" s="119" t="s">
        <v>2</v>
      </c>
      <c r="F36" s="579"/>
      <c r="G36" s="579"/>
      <c r="H36" s="579"/>
      <c r="I36" s="33" t="s">
        <v>79</v>
      </c>
      <c r="N36" s="525" t="s">
        <v>66</v>
      </c>
      <c r="O36" s="525"/>
      <c r="P36" s="526" t="s">
        <v>24</v>
      </c>
      <c r="Q36" s="526"/>
      <c r="R36" s="526"/>
      <c r="S36" s="526"/>
      <c r="T36" s="526"/>
      <c r="U36" s="21" t="s">
        <v>79</v>
      </c>
    </row>
    <row r="37" spans="1:21" hidden="1" x14ac:dyDescent="0.25">
      <c r="A37" s="527" t="s">
        <v>59</v>
      </c>
      <c r="B37" s="527"/>
      <c r="C37" s="210">
        <v>0</v>
      </c>
      <c r="D37" s="210">
        <v>0</v>
      </c>
      <c r="E37" s="276">
        <f t="shared" ref="E37:E42" si="6">IF(D$43=0,C37*2,C37+D37)</f>
        <v>0</v>
      </c>
      <c r="F37" s="211"/>
      <c r="G37" s="211"/>
      <c r="H37" s="211"/>
      <c r="I37" s="150">
        <f t="shared" ref="I37:I42" si="7">ROUND(ROUND(E37*$C$8,4)*($H$8),2)</f>
        <v>0</v>
      </c>
      <c r="N37" s="528" t="s">
        <v>59</v>
      </c>
      <c r="O37" s="528"/>
      <c r="P37" s="470">
        <f t="shared" ref="P37:P42" si="8">IF($H$115=1,E37,0)</f>
        <v>0</v>
      </c>
      <c r="Q37" s="470"/>
      <c r="R37" s="470"/>
      <c r="S37" s="470"/>
      <c r="T37" s="470"/>
      <c r="U37" s="127">
        <f t="shared" ref="U37:U42" si="9">ROUND(ROUND(P37*$C$8,4)*($H$8),0)</f>
        <v>0</v>
      </c>
    </row>
    <row r="38" spans="1:21" hidden="1" x14ac:dyDescent="0.25">
      <c r="A38" s="519" t="s">
        <v>60</v>
      </c>
      <c r="B38" s="519"/>
      <c r="C38" s="213">
        <v>0</v>
      </c>
      <c r="D38" s="213">
        <v>0</v>
      </c>
      <c r="E38" s="159">
        <f t="shared" si="6"/>
        <v>0</v>
      </c>
      <c r="F38" s="214"/>
      <c r="G38" s="214"/>
      <c r="H38" s="214"/>
      <c r="I38" s="130">
        <f t="shared" si="7"/>
        <v>0</v>
      </c>
      <c r="N38" s="476" t="s">
        <v>60</v>
      </c>
      <c r="O38" s="476"/>
      <c r="P38" s="470">
        <f t="shared" si="8"/>
        <v>0</v>
      </c>
      <c r="Q38" s="470"/>
      <c r="R38" s="470"/>
      <c r="S38" s="470"/>
      <c r="T38" s="470"/>
      <c r="U38" s="127">
        <f t="shared" si="9"/>
        <v>0</v>
      </c>
    </row>
    <row r="39" spans="1:21" hidden="1" x14ac:dyDescent="0.25">
      <c r="A39" s="522" t="s">
        <v>61</v>
      </c>
      <c r="B39" s="522"/>
      <c r="C39" s="213">
        <v>0</v>
      </c>
      <c r="D39" s="213">
        <v>0</v>
      </c>
      <c r="E39" s="159">
        <f t="shared" si="6"/>
        <v>0</v>
      </c>
      <c r="F39" s="214"/>
      <c r="G39" s="214"/>
      <c r="H39" s="214"/>
      <c r="I39" s="130">
        <f t="shared" si="7"/>
        <v>0</v>
      </c>
      <c r="N39" s="523" t="s">
        <v>61</v>
      </c>
      <c r="O39" s="523"/>
      <c r="P39" s="470">
        <f t="shared" si="8"/>
        <v>0</v>
      </c>
      <c r="Q39" s="470"/>
      <c r="R39" s="470"/>
      <c r="S39" s="470"/>
      <c r="T39" s="470"/>
      <c r="U39" s="127">
        <f t="shared" si="9"/>
        <v>0</v>
      </c>
    </row>
    <row r="40" spans="1:21" hidden="1" x14ac:dyDescent="0.25">
      <c r="A40" s="519" t="s">
        <v>62</v>
      </c>
      <c r="B40" s="519"/>
      <c r="C40" s="213">
        <v>0</v>
      </c>
      <c r="D40" s="213">
        <v>0</v>
      </c>
      <c r="E40" s="159">
        <f t="shared" si="6"/>
        <v>0</v>
      </c>
      <c r="F40" s="214"/>
      <c r="G40" s="214"/>
      <c r="H40" s="214"/>
      <c r="I40" s="130">
        <f t="shared" si="7"/>
        <v>0</v>
      </c>
      <c r="N40" s="476" t="s">
        <v>62</v>
      </c>
      <c r="O40" s="476"/>
      <c r="P40" s="470">
        <f t="shared" si="8"/>
        <v>0</v>
      </c>
      <c r="Q40" s="470"/>
      <c r="R40" s="470"/>
      <c r="S40" s="470"/>
      <c r="T40" s="470"/>
      <c r="U40" s="127">
        <f t="shared" si="9"/>
        <v>0</v>
      </c>
    </row>
    <row r="41" spans="1:21" hidden="1" x14ac:dyDescent="0.25">
      <c r="A41" s="519" t="s">
        <v>63</v>
      </c>
      <c r="B41" s="519"/>
      <c r="C41" s="213">
        <v>0</v>
      </c>
      <c r="D41" s="213">
        <v>0</v>
      </c>
      <c r="E41" s="159">
        <f t="shared" si="6"/>
        <v>0</v>
      </c>
      <c r="F41" s="214"/>
      <c r="G41" s="214"/>
      <c r="H41" s="214"/>
      <c r="I41" s="130">
        <f t="shared" si="7"/>
        <v>0</v>
      </c>
      <c r="N41" s="476" t="s">
        <v>63</v>
      </c>
      <c r="O41" s="476"/>
      <c r="P41" s="470">
        <f t="shared" si="8"/>
        <v>0</v>
      </c>
      <c r="Q41" s="470"/>
      <c r="R41" s="470"/>
      <c r="S41" s="470"/>
      <c r="T41" s="470"/>
      <c r="U41" s="127">
        <f t="shared" si="9"/>
        <v>0</v>
      </c>
    </row>
    <row r="42" spans="1:21" hidden="1" x14ac:dyDescent="0.25">
      <c r="A42" s="519" t="s">
        <v>55</v>
      </c>
      <c r="B42" s="519"/>
      <c r="C42" s="212">
        <v>0</v>
      </c>
      <c r="D42" s="212">
        <v>0</v>
      </c>
      <c r="E42" s="220">
        <f t="shared" si="6"/>
        <v>0</v>
      </c>
      <c r="F42" s="214"/>
      <c r="G42" s="214"/>
      <c r="H42" s="214"/>
      <c r="I42" s="123">
        <f t="shared" si="7"/>
        <v>0</v>
      </c>
      <c r="N42" s="469" t="s">
        <v>55</v>
      </c>
      <c r="O42" s="469"/>
      <c r="P42" s="470">
        <f t="shared" si="8"/>
        <v>0</v>
      </c>
      <c r="Q42" s="470"/>
      <c r="R42" s="470"/>
      <c r="S42" s="470"/>
      <c r="T42" s="470"/>
      <c r="U42" s="127">
        <f t="shared" si="9"/>
        <v>0</v>
      </c>
    </row>
    <row r="43" spans="1:21" hidden="1" x14ac:dyDescent="0.25">
      <c r="A43" s="64"/>
      <c r="B43" s="137" t="s">
        <v>164</v>
      </c>
      <c r="C43" s="126">
        <f>SUM(C37:C42)</f>
        <v>0</v>
      </c>
      <c r="D43" s="126">
        <f>SUM(D37:D42)</f>
        <v>0</v>
      </c>
      <c r="E43" s="126">
        <f>SUM(E37:E42)</f>
        <v>0</v>
      </c>
      <c r="F43" s="34"/>
      <c r="G43" s="138"/>
      <c r="H43" s="139" t="s">
        <v>166</v>
      </c>
      <c r="I43" s="126">
        <f>SUM(I37:I42)</f>
        <v>0</v>
      </c>
      <c r="N43" s="520" t="s">
        <v>57</v>
      </c>
      <c r="O43" s="520"/>
      <c r="P43" s="520"/>
      <c r="Q43" s="520"/>
      <c r="R43" s="36">
        <f>SUM(P37:R42)</f>
        <v>0</v>
      </c>
      <c r="S43" s="521" t="s">
        <v>68</v>
      </c>
      <c r="T43" s="521"/>
      <c r="U43" s="132">
        <f>SUM(U37:U42)</f>
        <v>0</v>
      </c>
    </row>
    <row r="44" spans="1:21" ht="16.5" hidden="1" thickBot="1" x14ac:dyDescent="0.3">
      <c r="A44" s="64"/>
      <c r="B44" s="137"/>
      <c r="C44" s="130"/>
      <c r="D44" s="130"/>
      <c r="E44" s="150"/>
      <c r="F44" s="34"/>
      <c r="G44" s="138"/>
      <c r="H44" s="139"/>
      <c r="I44" s="130"/>
      <c r="N44" s="35"/>
      <c r="O44" s="35"/>
      <c r="P44" s="35"/>
      <c r="Q44" s="35"/>
      <c r="R44" s="36"/>
      <c r="S44" s="32"/>
      <c r="T44" s="32"/>
      <c r="U44" s="132"/>
    </row>
    <row r="45" spans="1:21" ht="16.5" hidden="1" thickBot="1" x14ac:dyDescent="0.3">
      <c r="A45" s="64"/>
      <c r="B45" s="137" t="s">
        <v>165</v>
      </c>
      <c r="C45" s="64"/>
      <c r="D45" s="64"/>
      <c r="E45" s="215">
        <f>H29+E43</f>
        <v>136.51920000000001</v>
      </c>
      <c r="F45" s="37"/>
      <c r="G45" s="138"/>
      <c r="H45" s="139" t="s">
        <v>167</v>
      </c>
      <c r="I45" s="123">
        <f>SUM(I43,I29)</f>
        <v>585254.66</v>
      </c>
      <c r="N45" s="520" t="s">
        <v>58</v>
      </c>
      <c r="O45" s="520"/>
      <c r="P45" s="520"/>
      <c r="Q45" s="520"/>
      <c r="R45" s="38">
        <f>R43+T29</f>
        <v>135.84</v>
      </c>
      <c r="S45" s="521" t="s">
        <v>56</v>
      </c>
      <c r="T45" s="521"/>
      <c r="U45" s="140">
        <f>SUM(U43,U29)</f>
        <v>582343</v>
      </c>
    </row>
    <row r="46" spans="1:21" x14ac:dyDescent="0.25">
      <c r="A46" s="28"/>
      <c r="B46" s="28"/>
      <c r="C46" s="28"/>
      <c r="D46" s="28"/>
      <c r="E46" s="28"/>
      <c r="F46" s="37"/>
      <c r="G46" s="141"/>
      <c r="H46" s="141"/>
      <c r="I46" s="130"/>
      <c r="N46" s="35"/>
      <c r="O46" s="35"/>
      <c r="P46" s="35"/>
      <c r="Q46" s="35"/>
      <c r="R46" s="38"/>
      <c r="S46" s="32"/>
      <c r="T46" s="32"/>
      <c r="U46" s="132"/>
    </row>
    <row r="47" spans="1:21" x14ac:dyDescent="0.25">
      <c r="A47" s="28"/>
      <c r="B47" s="28"/>
      <c r="C47" s="28"/>
      <c r="D47" s="28"/>
      <c r="E47" s="28"/>
      <c r="F47" s="37"/>
      <c r="G47" s="141"/>
      <c r="H47" s="141"/>
      <c r="I47" s="130"/>
      <c r="N47" s="35"/>
      <c r="O47" s="35"/>
      <c r="P47" s="35"/>
      <c r="Q47" s="35"/>
      <c r="R47" s="38"/>
      <c r="S47" s="32"/>
      <c r="T47" s="32"/>
      <c r="U47" s="132"/>
    </row>
    <row r="48" spans="1:21" x14ac:dyDescent="0.25">
      <c r="A48" s="28"/>
      <c r="B48" s="28"/>
      <c r="C48" s="117" t="s">
        <v>162</v>
      </c>
      <c r="D48" s="117" t="s">
        <v>163</v>
      </c>
      <c r="E48" s="118" t="s">
        <v>8</v>
      </c>
      <c r="F48" s="142" t="s">
        <v>168</v>
      </c>
      <c r="G48" s="143" t="s">
        <v>170</v>
      </c>
      <c r="H48" s="144" t="s">
        <v>171</v>
      </c>
      <c r="I48" s="130"/>
      <c r="N48" s="35"/>
      <c r="O48" s="35"/>
      <c r="P48" s="35"/>
      <c r="Q48" s="35"/>
      <c r="R48" s="38"/>
      <c r="S48" s="32"/>
      <c r="T48" s="32"/>
      <c r="U48" s="132"/>
    </row>
    <row r="49" spans="1:21" x14ac:dyDescent="0.25">
      <c r="A49" s="39" t="s">
        <v>103</v>
      </c>
      <c r="B49" s="39"/>
      <c r="C49" s="119" t="s">
        <v>2</v>
      </c>
      <c r="D49" s="119" t="s">
        <v>2</v>
      </c>
      <c r="E49" s="119" t="s">
        <v>2</v>
      </c>
      <c r="F49" s="121" t="s">
        <v>169</v>
      </c>
      <c r="G49" s="77" t="s">
        <v>169</v>
      </c>
      <c r="H49" s="145" t="s">
        <v>172</v>
      </c>
      <c r="I49" s="39"/>
      <c r="N49" s="469" t="s">
        <v>103</v>
      </c>
      <c r="O49" s="469"/>
      <c r="P49" s="514" t="s">
        <v>2</v>
      </c>
      <c r="Q49" s="514"/>
      <c r="R49" s="40" t="s">
        <v>25</v>
      </c>
      <c r="S49" s="78" t="s">
        <v>26</v>
      </c>
      <c r="T49" s="146" t="s">
        <v>27</v>
      </c>
      <c r="U49" s="40"/>
    </row>
    <row r="50" spans="1:21" x14ac:dyDescent="0.25">
      <c r="A50" s="515" t="s">
        <v>127</v>
      </c>
      <c r="B50" s="515"/>
      <c r="C50" s="206">
        <v>0</v>
      </c>
      <c r="D50" s="206">
        <v>0</v>
      </c>
      <c r="E50" s="159">
        <f>IF(D$59=0,C50*2,C50+D50)</f>
        <v>0</v>
      </c>
      <c r="F50" s="41" t="s">
        <v>21</v>
      </c>
      <c r="G50" s="54">
        <v>251</v>
      </c>
      <c r="H50" s="328">
        <f>'0054'!H50</f>
        <v>1047</v>
      </c>
      <c r="I50" s="130">
        <f>ROUND(E50*H50,2)</f>
        <v>0</v>
      </c>
      <c r="N50" s="517" t="s">
        <v>28</v>
      </c>
      <c r="O50" s="517"/>
      <c r="P50" s="518"/>
      <c r="Q50" s="518"/>
      <c r="R50" s="43" t="s">
        <v>21</v>
      </c>
      <c r="S50" s="44">
        <v>251</v>
      </c>
      <c r="T50" s="148">
        <f>H50</f>
        <v>1047</v>
      </c>
      <c r="U50" s="149">
        <f>ROUND(P50*T50,0)</f>
        <v>0</v>
      </c>
    </row>
    <row r="51" spans="1:21" x14ac:dyDescent="0.25">
      <c r="A51" s="516"/>
      <c r="B51" s="516"/>
      <c r="C51" s="206">
        <v>0</v>
      </c>
      <c r="D51" s="206">
        <v>0</v>
      </c>
      <c r="E51" s="159">
        <f t="shared" ref="E51:E58" si="10">IF(D$59=0,C51*2,C51+D51)</f>
        <v>0</v>
      </c>
      <c r="F51" s="54" t="s">
        <v>21</v>
      </c>
      <c r="G51" s="54">
        <v>252</v>
      </c>
      <c r="H51" s="328">
        <f>'0054'!H51</f>
        <v>3380</v>
      </c>
      <c r="I51" s="130">
        <f t="shared" ref="I51:I58" si="11">ROUND(E51*H51,2)</f>
        <v>0</v>
      </c>
      <c r="N51" s="517"/>
      <c r="O51" s="517"/>
      <c r="P51" s="511"/>
      <c r="Q51" s="511"/>
      <c r="R51" s="44" t="s">
        <v>21</v>
      </c>
      <c r="S51" s="44">
        <v>252</v>
      </c>
      <c r="T51" s="148">
        <f t="shared" ref="T51:T58" si="12">H51</f>
        <v>3380</v>
      </c>
      <c r="U51" s="149">
        <f t="shared" ref="U51:U58" si="13">ROUND(P51*T51,0)</f>
        <v>0</v>
      </c>
    </row>
    <row r="52" spans="1:21" x14ac:dyDescent="0.25">
      <c r="A52" s="516"/>
      <c r="B52" s="516"/>
      <c r="C52" s="206">
        <v>0</v>
      </c>
      <c r="D52" s="206">
        <v>0</v>
      </c>
      <c r="E52" s="159">
        <f t="shared" si="10"/>
        <v>0</v>
      </c>
      <c r="F52" s="54" t="s">
        <v>21</v>
      </c>
      <c r="G52" s="54">
        <v>253</v>
      </c>
      <c r="H52" s="328">
        <f>'0054'!H52</f>
        <v>6896</v>
      </c>
      <c r="I52" s="130">
        <f t="shared" si="11"/>
        <v>0</v>
      </c>
      <c r="N52" s="517"/>
      <c r="O52" s="517"/>
      <c r="P52" s="511"/>
      <c r="Q52" s="511"/>
      <c r="R52" s="44" t="s">
        <v>21</v>
      </c>
      <c r="S52" s="44">
        <v>253</v>
      </c>
      <c r="T52" s="148">
        <f t="shared" si="12"/>
        <v>6896</v>
      </c>
      <c r="U52" s="149">
        <f t="shared" si="13"/>
        <v>0</v>
      </c>
    </row>
    <row r="53" spans="1:21" x14ac:dyDescent="0.25">
      <c r="A53" s="516"/>
      <c r="B53" s="516"/>
      <c r="C53" s="206">
        <v>0</v>
      </c>
      <c r="D53" s="206">
        <v>0</v>
      </c>
      <c r="E53" s="159">
        <f t="shared" si="10"/>
        <v>0</v>
      </c>
      <c r="F53" s="153" t="s">
        <v>14</v>
      </c>
      <c r="G53" s="54">
        <v>251</v>
      </c>
      <c r="H53" s="328">
        <f>'0054'!H53</f>
        <v>1173</v>
      </c>
      <c r="I53" s="130">
        <f t="shared" si="11"/>
        <v>0</v>
      </c>
      <c r="N53" s="517"/>
      <c r="O53" s="517"/>
      <c r="P53" s="511"/>
      <c r="Q53" s="511"/>
      <c r="R53" s="46" t="s">
        <v>14</v>
      </c>
      <c r="S53" s="44">
        <v>251</v>
      </c>
      <c r="T53" s="148">
        <f t="shared" si="12"/>
        <v>1173</v>
      </c>
      <c r="U53" s="149">
        <f t="shared" si="13"/>
        <v>0</v>
      </c>
    </row>
    <row r="54" spans="1:21" x14ac:dyDescent="0.25">
      <c r="A54" s="516"/>
      <c r="B54" s="516"/>
      <c r="C54" s="206">
        <v>0</v>
      </c>
      <c r="D54" s="206">
        <v>0</v>
      </c>
      <c r="E54" s="159">
        <f t="shared" si="10"/>
        <v>0</v>
      </c>
      <c r="F54" s="153" t="s">
        <v>14</v>
      </c>
      <c r="G54" s="54">
        <v>252</v>
      </c>
      <c r="H54" s="328">
        <f>'0054'!H54</f>
        <v>3506</v>
      </c>
      <c r="I54" s="130">
        <f t="shared" si="11"/>
        <v>0</v>
      </c>
      <c r="N54" s="517"/>
      <c r="O54" s="517"/>
      <c r="P54" s="511"/>
      <c r="Q54" s="511"/>
      <c r="R54" s="46" t="s">
        <v>14</v>
      </c>
      <c r="S54" s="44">
        <v>252</v>
      </c>
      <c r="T54" s="148">
        <f t="shared" si="12"/>
        <v>3506</v>
      </c>
      <c r="U54" s="149">
        <f t="shared" si="13"/>
        <v>0</v>
      </c>
    </row>
    <row r="55" spans="1:21" x14ac:dyDescent="0.25">
      <c r="A55" s="516"/>
      <c r="B55" s="516"/>
      <c r="C55" s="206">
        <v>0</v>
      </c>
      <c r="D55" s="206">
        <v>0</v>
      </c>
      <c r="E55" s="159">
        <f t="shared" si="10"/>
        <v>0</v>
      </c>
      <c r="F55" s="153" t="s">
        <v>14</v>
      </c>
      <c r="G55" s="54">
        <v>253</v>
      </c>
      <c r="H55" s="328">
        <f>'0054'!H55</f>
        <v>7023</v>
      </c>
      <c r="I55" s="130">
        <f t="shared" si="11"/>
        <v>0</v>
      </c>
      <c r="N55" s="517"/>
      <c r="O55" s="517"/>
      <c r="P55" s="511"/>
      <c r="Q55" s="511"/>
      <c r="R55" s="46" t="s">
        <v>14</v>
      </c>
      <c r="S55" s="44">
        <v>253</v>
      </c>
      <c r="T55" s="148">
        <f t="shared" si="12"/>
        <v>7023</v>
      </c>
      <c r="U55" s="149">
        <f t="shared" si="13"/>
        <v>0</v>
      </c>
    </row>
    <row r="56" spans="1:21" x14ac:dyDescent="0.25">
      <c r="A56" s="516"/>
      <c r="B56" s="516"/>
      <c r="C56" s="206">
        <v>7.49</v>
      </c>
      <c r="D56" s="206">
        <v>7.07</v>
      </c>
      <c r="E56" s="159">
        <f t="shared" si="10"/>
        <v>14.56</v>
      </c>
      <c r="F56" s="153" t="s">
        <v>15</v>
      </c>
      <c r="G56" s="54">
        <v>251</v>
      </c>
      <c r="H56" s="328">
        <f>'0054'!H56</f>
        <v>835</v>
      </c>
      <c r="I56" s="130">
        <f t="shared" si="11"/>
        <v>12157.6</v>
      </c>
      <c r="N56" s="517"/>
      <c r="O56" s="517"/>
      <c r="P56" s="511"/>
      <c r="Q56" s="511"/>
      <c r="R56" s="46" t="s">
        <v>15</v>
      </c>
      <c r="S56" s="44">
        <v>251</v>
      </c>
      <c r="T56" s="148">
        <f t="shared" si="12"/>
        <v>835</v>
      </c>
      <c r="U56" s="149">
        <f t="shared" si="13"/>
        <v>0</v>
      </c>
    </row>
    <row r="57" spans="1:21" x14ac:dyDescent="0.25">
      <c r="A57" s="516"/>
      <c r="B57" s="516"/>
      <c r="C57" s="206">
        <v>26.87</v>
      </c>
      <c r="D57" s="206">
        <v>27.67</v>
      </c>
      <c r="E57" s="159">
        <f t="shared" si="10"/>
        <v>54.540000000000006</v>
      </c>
      <c r="F57" s="153" t="s">
        <v>15</v>
      </c>
      <c r="G57" s="54">
        <v>252</v>
      </c>
      <c r="H57" s="328">
        <f>'0054'!H57</f>
        <v>3168</v>
      </c>
      <c r="I57" s="130">
        <f t="shared" si="11"/>
        <v>172782.72</v>
      </c>
      <c r="N57" s="517"/>
      <c r="O57" s="517"/>
      <c r="P57" s="511"/>
      <c r="Q57" s="511"/>
      <c r="R57" s="46" t="s">
        <v>15</v>
      </c>
      <c r="S57" s="44">
        <v>252</v>
      </c>
      <c r="T57" s="148">
        <f t="shared" si="12"/>
        <v>3168</v>
      </c>
      <c r="U57" s="149">
        <f t="shared" si="13"/>
        <v>0</v>
      </c>
    </row>
    <row r="58" spans="1:21" ht="16.5" thickBot="1" x14ac:dyDescent="0.3">
      <c r="A58" s="516"/>
      <c r="B58" s="516"/>
      <c r="C58" s="206">
        <v>33.46</v>
      </c>
      <c r="D58" s="206">
        <v>33.28</v>
      </c>
      <c r="E58" s="159">
        <f t="shared" si="10"/>
        <v>66.740000000000009</v>
      </c>
      <c r="F58" s="153" t="s">
        <v>15</v>
      </c>
      <c r="G58" s="54">
        <v>253</v>
      </c>
      <c r="H58" s="328">
        <f>'0054'!H58</f>
        <v>6685</v>
      </c>
      <c r="I58" s="130">
        <f t="shared" si="11"/>
        <v>446156.9</v>
      </c>
      <c r="N58" s="517"/>
      <c r="O58" s="517"/>
      <c r="P58" s="512"/>
      <c r="Q58" s="512"/>
      <c r="R58" s="46" t="s">
        <v>15</v>
      </c>
      <c r="S58" s="44">
        <v>253</v>
      </c>
      <c r="T58" s="148">
        <f t="shared" si="12"/>
        <v>6685</v>
      </c>
      <c r="U58" s="151">
        <f t="shared" si="13"/>
        <v>0</v>
      </c>
    </row>
    <row r="59" spans="1:21" ht="16.5" thickBot="1" x14ac:dyDescent="0.3">
      <c r="A59" s="465" t="s">
        <v>16</v>
      </c>
      <c r="B59" s="465"/>
      <c r="C59" s="126">
        <f>SUM(C50:C58)</f>
        <v>67.819999999999993</v>
      </c>
      <c r="D59" s="126">
        <f>SUM(D50:D58)</f>
        <v>68.02000000000001</v>
      </c>
      <c r="E59" s="126">
        <f>SUM(E50:E58)</f>
        <v>135.84000000000003</v>
      </c>
      <c r="F59" s="465" t="s">
        <v>81</v>
      </c>
      <c r="G59" s="465"/>
      <c r="H59" s="465"/>
      <c r="I59" s="126">
        <f>SUM(I50:I58)</f>
        <v>631097.22</v>
      </c>
      <c r="N59" s="464" t="s">
        <v>16</v>
      </c>
      <c r="O59" s="464"/>
      <c r="P59" s="513">
        <f>SUM(P50:P58)</f>
        <v>0</v>
      </c>
      <c r="Q59" s="513"/>
      <c r="R59" s="464" t="s">
        <v>81</v>
      </c>
      <c r="S59" s="464"/>
      <c r="T59" s="464"/>
      <c r="U59" s="140">
        <f>SUM(U50:U58)</f>
        <v>0</v>
      </c>
    </row>
    <row r="60" spans="1:21" x14ac:dyDescent="0.25">
      <c r="A60" s="481"/>
      <c r="B60" s="481"/>
      <c r="C60" s="481"/>
      <c r="D60" s="481"/>
      <c r="E60" s="481"/>
      <c r="F60" s="481"/>
      <c r="G60" s="481"/>
      <c r="H60" s="481"/>
      <c r="I60" s="481"/>
      <c r="N60" s="471"/>
      <c r="O60" s="471"/>
      <c r="P60" s="471"/>
      <c r="Q60" s="471"/>
      <c r="R60" s="471"/>
      <c r="S60" s="471"/>
      <c r="T60" s="471"/>
      <c r="U60" s="471"/>
    </row>
    <row r="61" spans="1:21" x14ac:dyDescent="0.25">
      <c r="A61" s="509" t="s">
        <v>175</v>
      </c>
      <c r="B61" s="458"/>
      <c r="C61" s="458"/>
      <c r="D61" s="458"/>
      <c r="E61" s="458"/>
      <c r="F61" s="458"/>
      <c r="G61" s="458"/>
      <c r="H61" s="458"/>
      <c r="I61" s="458"/>
      <c r="N61" s="461" t="s">
        <v>104</v>
      </c>
      <c r="O61" s="461"/>
      <c r="P61" s="461"/>
      <c r="Q61" s="461"/>
      <c r="R61" s="461"/>
      <c r="S61" s="461"/>
      <c r="T61" s="461"/>
      <c r="U61" s="461"/>
    </row>
    <row r="62" spans="1:21" x14ac:dyDescent="0.25">
      <c r="A62" s="509" t="s">
        <v>177</v>
      </c>
      <c r="B62" s="458"/>
      <c r="C62" s="152">
        <f>E29</f>
        <v>135.83999999999997</v>
      </c>
      <c r="D62" s="576" t="s">
        <v>174</v>
      </c>
      <c r="E62" s="576"/>
      <c r="F62" s="576"/>
      <c r="G62" s="576"/>
      <c r="H62" s="331">
        <f>'0054'!H62</f>
        <v>186422.85</v>
      </c>
      <c r="I62" s="155"/>
      <c r="N62" s="510" t="s">
        <v>173</v>
      </c>
      <c r="O62" s="461"/>
      <c r="P62" s="47">
        <f>P29</f>
        <v>135.83999999999997</v>
      </c>
      <c r="Q62" s="507" t="s">
        <v>83</v>
      </c>
      <c r="R62" s="507"/>
      <c r="S62" s="507"/>
      <c r="T62" s="508">
        <f>H62</f>
        <v>186422.85</v>
      </c>
      <c r="U62" s="508"/>
    </row>
    <row r="63" spans="1:21" x14ac:dyDescent="0.25">
      <c r="B63" s="91"/>
      <c r="G63" s="48" t="s">
        <v>13</v>
      </c>
      <c r="H63" s="156">
        <f>ROUND(C62/H62,6)</f>
        <v>7.2900000000000005E-4</v>
      </c>
      <c r="I63" s="157"/>
      <c r="N63" s="461" t="s">
        <v>19</v>
      </c>
      <c r="O63" s="461"/>
      <c r="P63" s="461"/>
      <c r="Q63" s="461"/>
      <c r="R63" s="461"/>
      <c r="S63" s="461"/>
      <c r="T63" s="505">
        <f>ROUND(P62/T62,6)</f>
        <v>7.2900000000000005E-4</v>
      </c>
      <c r="U63" s="505"/>
    </row>
    <row r="64" spans="1:21" x14ac:dyDescent="0.25">
      <c r="A64" s="509" t="s">
        <v>176</v>
      </c>
      <c r="B64" s="458"/>
      <c r="C64" s="458"/>
      <c r="D64" s="458"/>
      <c r="E64" s="458"/>
      <c r="F64" s="458"/>
      <c r="G64" s="458"/>
      <c r="H64" s="458"/>
      <c r="I64" s="458"/>
      <c r="N64" s="461" t="s">
        <v>105</v>
      </c>
      <c r="O64" s="461"/>
      <c r="P64" s="461"/>
      <c r="Q64" s="461"/>
      <c r="R64" s="461"/>
      <c r="S64" s="461"/>
      <c r="T64" s="461"/>
      <c r="U64" s="461"/>
    </row>
    <row r="65" spans="1:21" x14ac:dyDescent="0.25">
      <c r="A65" s="509" t="s">
        <v>178</v>
      </c>
      <c r="B65" s="458"/>
      <c r="C65" s="152">
        <f>E45</f>
        <v>136.51920000000001</v>
      </c>
      <c r="D65" s="576" t="s">
        <v>179</v>
      </c>
      <c r="E65" s="576"/>
      <c r="F65" s="576"/>
      <c r="G65" s="576"/>
      <c r="H65" s="220">
        <f>'0054'!H65</f>
        <v>204954.58</v>
      </c>
      <c r="I65" s="159"/>
      <c r="N65" s="461" t="s">
        <v>85</v>
      </c>
      <c r="O65" s="461"/>
      <c r="P65" s="49">
        <f>R45</f>
        <v>135.84</v>
      </c>
      <c r="Q65" s="507" t="s">
        <v>84</v>
      </c>
      <c r="R65" s="507"/>
      <c r="S65" s="507"/>
      <c r="T65" s="508">
        <f>H65</f>
        <v>204954.58</v>
      </c>
      <c r="U65" s="508"/>
    </row>
    <row r="66" spans="1:21" s="39" customFormat="1" x14ac:dyDescent="0.25">
      <c r="A66" s="160"/>
      <c r="G66" s="50" t="s">
        <v>13</v>
      </c>
      <c r="H66" s="161">
        <f>ROUND(C65/H65,6)</f>
        <v>6.6600000000000003E-4</v>
      </c>
      <c r="I66" s="161"/>
      <c r="N66" s="469" t="s">
        <v>20</v>
      </c>
      <c r="O66" s="469"/>
      <c r="P66" s="469"/>
      <c r="Q66" s="469"/>
      <c r="R66" s="469"/>
      <c r="S66" s="469"/>
      <c r="T66" s="503">
        <f>ROUND(P65/T65,6)</f>
        <v>6.6299999999999996E-4</v>
      </c>
      <c r="U66" s="503"/>
    </row>
    <row r="67" spans="1:21" s="64" customFormat="1" x14ac:dyDescent="0.25">
      <c r="A67" s="136"/>
      <c r="G67" s="48"/>
      <c r="H67" s="162"/>
      <c r="I67" s="162"/>
      <c r="N67" s="163"/>
      <c r="O67" s="163"/>
      <c r="P67" s="163"/>
      <c r="Q67" s="163"/>
      <c r="R67" s="164"/>
      <c r="S67" s="163"/>
      <c r="T67" s="165"/>
      <c r="U67" s="166"/>
    </row>
    <row r="68" spans="1:21" x14ac:dyDescent="0.25">
      <c r="A68" s="458" t="s">
        <v>100</v>
      </c>
      <c r="B68" s="458"/>
      <c r="C68" s="458"/>
      <c r="D68" s="91"/>
      <c r="E68" s="74" t="s">
        <v>3</v>
      </c>
      <c r="F68" s="174">
        <f>'0054'!F68</f>
        <v>35355377</v>
      </c>
      <c r="G68" s="41" t="s">
        <v>6</v>
      </c>
      <c r="H68" s="167">
        <f>H63</f>
        <v>7.2900000000000005E-4</v>
      </c>
      <c r="I68" s="130">
        <f>ROUND(F68*H68,2)</f>
        <v>25774.07</v>
      </c>
      <c r="N68" s="461" t="s">
        <v>100</v>
      </c>
      <c r="O68" s="461"/>
      <c r="P68" s="461"/>
      <c r="Q68" s="52" t="s">
        <v>3</v>
      </c>
      <c r="R68" s="168">
        <f>F68</f>
        <v>35355377</v>
      </c>
      <c r="S68" s="43" t="s">
        <v>6</v>
      </c>
      <c r="T68" s="169">
        <f>T63</f>
        <v>7.2900000000000005E-4</v>
      </c>
      <c r="U68" s="125">
        <f>ROUND(R68*T68,0)</f>
        <v>25774</v>
      </c>
    </row>
    <row r="69" spans="1:21" x14ac:dyDescent="0.25">
      <c r="A69" s="571" t="s">
        <v>119</v>
      </c>
      <c r="B69" s="458"/>
      <c r="C69" s="458"/>
      <c r="D69" s="91"/>
      <c r="E69" s="74"/>
      <c r="F69" s="174"/>
      <c r="G69" s="41"/>
      <c r="H69" s="167"/>
      <c r="I69" s="130"/>
      <c r="N69" s="461" t="s">
        <v>99</v>
      </c>
      <c r="O69" s="461"/>
      <c r="P69" s="461"/>
      <c r="Q69" s="170"/>
      <c r="R69" s="170"/>
      <c r="S69" s="170"/>
      <c r="T69" s="170"/>
      <c r="U69" s="170"/>
    </row>
    <row r="70" spans="1:21" x14ac:dyDescent="0.25">
      <c r="A70" s="570" t="s">
        <v>180</v>
      </c>
      <c r="B70" s="458"/>
      <c r="C70" s="458"/>
      <c r="D70" s="91"/>
      <c r="E70" s="74" t="s">
        <v>3</v>
      </c>
      <c r="F70" s="174">
        <f>'0054'!F70</f>
        <v>0</v>
      </c>
      <c r="G70" s="41" t="s">
        <v>6</v>
      </c>
      <c r="H70" s="167">
        <f>H63</f>
        <v>7.2900000000000005E-4</v>
      </c>
      <c r="I70" s="130">
        <f>ROUND(F70*H70,2)</f>
        <v>0</v>
      </c>
      <c r="N70" s="53"/>
      <c r="O70" s="53"/>
      <c r="P70" s="53"/>
      <c r="Q70" s="52" t="s">
        <v>3</v>
      </c>
      <c r="R70" s="168">
        <f>F70</f>
        <v>0</v>
      </c>
      <c r="S70" s="43" t="s">
        <v>6</v>
      </c>
      <c r="T70" s="169">
        <f>T63</f>
        <v>7.2900000000000005E-4</v>
      </c>
      <c r="U70" s="125">
        <f>ROUND(R70*T70,0)</f>
        <v>0</v>
      </c>
    </row>
    <row r="71" spans="1:21" x14ac:dyDescent="0.25">
      <c r="A71" s="458" t="s">
        <v>98</v>
      </c>
      <c r="B71" s="458"/>
      <c r="C71" s="458"/>
      <c r="D71" s="91"/>
      <c r="E71" s="74" t="s">
        <v>128</v>
      </c>
      <c r="F71" s="174">
        <f>'0054'!F71</f>
        <v>3088857</v>
      </c>
      <c r="G71" s="41" t="s">
        <v>6</v>
      </c>
      <c r="H71" s="167">
        <f>H63</f>
        <v>7.2900000000000005E-4</v>
      </c>
      <c r="I71" s="130">
        <f>ROUND(F71*H71,2)</f>
        <v>2251.7800000000002</v>
      </c>
      <c r="N71" s="461" t="s">
        <v>98</v>
      </c>
      <c r="O71" s="461"/>
      <c r="P71" s="461"/>
      <c r="Q71" s="52" t="s">
        <v>86</v>
      </c>
      <c r="R71" s="168">
        <f>F71</f>
        <v>3088857</v>
      </c>
      <c r="S71" s="43" t="s">
        <v>6</v>
      </c>
      <c r="T71" s="169">
        <f>T63</f>
        <v>7.2900000000000005E-4</v>
      </c>
      <c r="U71" s="125">
        <f>ROUND(R71*T71,0)</f>
        <v>2252</v>
      </c>
    </row>
    <row r="72" spans="1:21" x14ac:dyDescent="0.25">
      <c r="A72" s="458" t="s">
        <v>97</v>
      </c>
      <c r="B72" s="458"/>
      <c r="C72" s="458"/>
      <c r="D72" s="91"/>
      <c r="E72" s="74" t="s">
        <v>3</v>
      </c>
      <c r="F72" s="174">
        <f>'0054'!F72</f>
        <v>4226978</v>
      </c>
      <c r="G72" s="41" t="s">
        <v>6</v>
      </c>
      <c r="H72" s="167">
        <f>H63</f>
        <v>7.2900000000000005E-4</v>
      </c>
      <c r="I72" s="130">
        <f>ROUND(F72*H72,2)</f>
        <v>3081.47</v>
      </c>
      <c r="N72" s="461" t="s">
        <v>97</v>
      </c>
      <c r="O72" s="461"/>
      <c r="P72" s="461"/>
      <c r="Q72" s="52" t="s">
        <v>3</v>
      </c>
      <c r="R72" s="168">
        <f>F72</f>
        <v>4226978</v>
      </c>
      <c r="S72" s="43" t="s">
        <v>6</v>
      </c>
      <c r="T72" s="169">
        <f>T63</f>
        <v>7.2900000000000005E-4</v>
      </c>
      <c r="U72" s="125">
        <f>ROUND(R72*T72,0)</f>
        <v>3081</v>
      </c>
    </row>
    <row r="73" spans="1:21" x14ac:dyDescent="0.25">
      <c r="A73" s="458" t="s">
        <v>96</v>
      </c>
      <c r="B73" s="458"/>
      <c r="C73" s="458"/>
      <c r="D73" s="91"/>
      <c r="E73" s="74" t="s">
        <v>3</v>
      </c>
      <c r="F73" s="174">
        <f>'0054'!F73</f>
        <v>14485979</v>
      </c>
      <c r="G73" s="41" t="s">
        <v>6</v>
      </c>
      <c r="H73" s="167">
        <f>H63</f>
        <v>7.2900000000000005E-4</v>
      </c>
      <c r="I73" s="130">
        <f>ROUND(F73*H73,2)</f>
        <v>10560.28</v>
      </c>
      <c r="N73" s="461" t="s">
        <v>96</v>
      </c>
      <c r="O73" s="461"/>
      <c r="P73" s="461"/>
      <c r="Q73" s="52" t="s">
        <v>3</v>
      </c>
      <c r="R73" s="171">
        <f>F73</f>
        <v>14485979</v>
      </c>
      <c r="S73" s="43" t="s">
        <v>6</v>
      </c>
      <c r="T73" s="169">
        <f>T63</f>
        <v>7.2900000000000005E-4</v>
      </c>
      <c r="U73" s="125">
        <f>ROUND(R73*T73,0)</f>
        <v>10560</v>
      </c>
    </row>
    <row r="74" spans="1:21" x14ac:dyDescent="0.25">
      <c r="A74" s="375" t="s">
        <v>129</v>
      </c>
      <c r="D74" s="91"/>
      <c r="E74" s="54" t="s">
        <v>130</v>
      </c>
      <c r="F74" s="496"/>
      <c r="G74" s="496"/>
      <c r="H74" s="496"/>
      <c r="I74" s="130">
        <v>0</v>
      </c>
      <c r="N74" s="461" t="s">
        <v>156</v>
      </c>
      <c r="O74" s="461"/>
      <c r="P74" s="461"/>
      <c r="Q74" s="461"/>
      <c r="R74" s="461"/>
      <c r="S74" s="461"/>
      <c r="T74" s="461"/>
      <c r="U74" s="125">
        <f>IF($H$115=1,I74,0)</f>
        <v>0</v>
      </c>
    </row>
    <row r="75" spans="1:21" x14ac:dyDescent="0.25">
      <c r="A75" s="376" t="s">
        <v>181</v>
      </c>
      <c r="I75" s="130"/>
      <c r="N75" s="461" t="s">
        <v>44</v>
      </c>
      <c r="O75" s="461"/>
      <c r="P75" s="461"/>
      <c r="Q75" s="461"/>
      <c r="R75" s="461"/>
      <c r="S75" s="461"/>
      <c r="T75" s="461"/>
      <c r="U75" s="125">
        <f>IF($H$115=1,I75,0)</f>
        <v>0</v>
      </c>
    </row>
    <row r="76" spans="1:21" x14ac:dyDescent="0.25">
      <c r="A76" s="90" t="s">
        <v>134</v>
      </c>
      <c r="B76" s="91"/>
      <c r="C76" s="91"/>
      <c r="D76" s="91"/>
      <c r="E76" s="91"/>
      <c r="F76" s="91"/>
      <c r="G76" s="91"/>
      <c r="H76" s="91"/>
      <c r="I76" s="172"/>
      <c r="N76" s="173" t="s">
        <v>45</v>
      </c>
      <c r="O76" s="53"/>
      <c r="P76" s="53"/>
      <c r="Q76" s="53"/>
      <c r="R76" s="53"/>
      <c r="S76" s="53"/>
      <c r="T76" s="53"/>
      <c r="U76" s="132"/>
    </row>
    <row r="77" spans="1:21" x14ac:dyDescent="0.25">
      <c r="A77" s="509" t="s">
        <v>182</v>
      </c>
      <c r="B77" s="458"/>
      <c r="C77" s="458"/>
      <c r="D77" s="91"/>
      <c r="E77" s="74" t="s">
        <v>4</v>
      </c>
      <c r="F77" s="174">
        <f>'0054'!F77</f>
        <v>0</v>
      </c>
      <c r="G77" s="41" t="s">
        <v>6</v>
      </c>
      <c r="H77" s="167">
        <f>H66</f>
        <v>6.6600000000000003E-4</v>
      </c>
      <c r="I77" s="130">
        <f>ROUND(F77*H77,2)</f>
        <v>0</v>
      </c>
      <c r="N77" s="461" t="s">
        <v>101</v>
      </c>
      <c r="O77" s="461"/>
      <c r="P77" s="461"/>
      <c r="Q77" s="52" t="s">
        <v>4</v>
      </c>
      <c r="R77" s="171">
        <f>F77</f>
        <v>0</v>
      </c>
      <c r="S77" s="43" t="s">
        <v>6</v>
      </c>
      <c r="T77" s="169">
        <f>T66</f>
        <v>6.6299999999999996E-4</v>
      </c>
      <c r="U77" s="125">
        <f>ROUND(R77*T77,0)</f>
        <v>0</v>
      </c>
    </row>
    <row r="78" spans="1:21" x14ac:dyDescent="0.25">
      <c r="A78" s="458" t="s">
        <v>67</v>
      </c>
      <c r="B78" s="458"/>
      <c r="C78" s="458"/>
      <c r="D78" s="91"/>
      <c r="E78" s="74" t="s">
        <v>4</v>
      </c>
      <c r="F78" s="174">
        <f>'0054'!F78</f>
        <v>0</v>
      </c>
      <c r="G78" s="41" t="s">
        <v>6</v>
      </c>
      <c r="H78" s="167">
        <f>H66</f>
        <v>6.6600000000000003E-4</v>
      </c>
      <c r="I78" s="130">
        <f>ROUND(F78*H78,2)</f>
        <v>0</v>
      </c>
      <c r="N78" s="461" t="s">
        <v>67</v>
      </c>
      <c r="O78" s="461"/>
      <c r="P78" s="461"/>
      <c r="Q78" s="52" t="s">
        <v>4</v>
      </c>
      <c r="R78" s="171">
        <f>F78</f>
        <v>0</v>
      </c>
      <c r="S78" s="43" t="s">
        <v>6</v>
      </c>
      <c r="T78" s="169">
        <f>T66</f>
        <v>6.6299999999999996E-4</v>
      </c>
      <c r="U78" s="125">
        <f>ROUND(R78*T78,0)</f>
        <v>0</v>
      </c>
    </row>
    <row r="79" spans="1:21" x14ac:dyDescent="0.25">
      <c r="A79" s="458" t="s">
        <v>88</v>
      </c>
      <c r="B79" s="458"/>
      <c r="C79" s="458"/>
      <c r="D79" s="91"/>
      <c r="E79" s="74" t="s">
        <v>4</v>
      </c>
      <c r="F79" s="174">
        <f>'0054'!F79</f>
        <v>118620773</v>
      </c>
      <c r="G79" s="41" t="s">
        <v>6</v>
      </c>
      <c r="H79" s="167">
        <f>H66</f>
        <v>6.6600000000000003E-4</v>
      </c>
      <c r="I79" s="130">
        <f>ROUND(F79*H79,2)</f>
        <v>79001.429999999993</v>
      </c>
      <c r="N79" s="461" t="s">
        <v>88</v>
      </c>
      <c r="O79" s="461"/>
      <c r="P79" s="461"/>
      <c r="Q79" s="52" t="s">
        <v>4</v>
      </c>
      <c r="R79" s="171">
        <f>F79</f>
        <v>118620773</v>
      </c>
      <c r="S79" s="43" t="s">
        <v>6</v>
      </c>
      <c r="T79" s="169">
        <f>T66</f>
        <v>6.6299999999999996E-4</v>
      </c>
      <c r="U79" s="125">
        <f>ROUND(R79*T79,0)</f>
        <v>78646</v>
      </c>
    </row>
    <row r="80" spans="1:21" x14ac:dyDescent="0.25">
      <c r="A80" s="458" t="s">
        <v>89</v>
      </c>
      <c r="B80" s="458"/>
      <c r="C80" s="458"/>
      <c r="D80" s="91"/>
      <c r="E80" s="74" t="s">
        <v>4</v>
      </c>
      <c r="F80" s="174">
        <f>'0054'!F80</f>
        <v>-391991</v>
      </c>
      <c r="G80" s="41" t="s">
        <v>6</v>
      </c>
      <c r="H80" s="167">
        <f>H66</f>
        <v>6.6600000000000003E-4</v>
      </c>
      <c r="I80" s="130">
        <f>ROUND(F80*H80,2)</f>
        <v>-261.07</v>
      </c>
      <c r="N80" s="461" t="s">
        <v>89</v>
      </c>
      <c r="O80" s="461"/>
      <c r="P80" s="461"/>
      <c r="Q80" s="52" t="s">
        <v>4</v>
      </c>
      <c r="R80" s="168">
        <f>F80</f>
        <v>-391991</v>
      </c>
      <c r="S80" s="43" t="s">
        <v>6</v>
      </c>
      <c r="T80" s="169">
        <f>T66</f>
        <v>6.6299999999999996E-4</v>
      </c>
      <c r="U80" s="125">
        <f>ROUND(R80*T80,0)</f>
        <v>-260</v>
      </c>
    </row>
    <row r="81" spans="1:21" x14ac:dyDescent="0.25">
      <c r="A81" s="458" t="s">
        <v>90</v>
      </c>
      <c r="B81" s="458"/>
      <c r="C81" s="458"/>
      <c r="D81" s="91"/>
      <c r="E81" s="74" t="s">
        <v>4</v>
      </c>
      <c r="F81" s="174">
        <f>'0054'!F81</f>
        <v>698197</v>
      </c>
      <c r="G81" s="41" t="s">
        <v>6</v>
      </c>
      <c r="H81" s="167">
        <f>H66</f>
        <v>6.6600000000000003E-4</v>
      </c>
      <c r="I81" s="130">
        <f>ROUND(F81*H81,2)</f>
        <v>465</v>
      </c>
      <c r="N81" s="461" t="s">
        <v>90</v>
      </c>
      <c r="O81" s="461"/>
      <c r="P81" s="461"/>
      <c r="Q81" s="52" t="s">
        <v>4</v>
      </c>
      <c r="R81" s="171">
        <f>F81</f>
        <v>698197</v>
      </c>
      <c r="S81" s="43" t="s">
        <v>6</v>
      </c>
      <c r="T81" s="169">
        <f>T66</f>
        <v>6.6299999999999996E-4</v>
      </c>
      <c r="U81" s="125">
        <f>ROUND(R81*T81,0)</f>
        <v>463</v>
      </c>
    </row>
    <row r="82" spans="1:21" x14ac:dyDescent="0.25">
      <c r="B82" s="91"/>
      <c r="C82" s="91"/>
      <c r="D82" s="91"/>
      <c r="E82" s="74"/>
      <c r="F82" s="174"/>
      <c r="G82" s="41"/>
      <c r="H82" s="167"/>
      <c r="I82" s="130"/>
      <c r="N82" s="53"/>
      <c r="O82" s="53"/>
      <c r="P82" s="53"/>
      <c r="Q82" s="52"/>
      <c r="R82" s="175"/>
      <c r="S82" s="43"/>
      <c r="T82" s="169"/>
      <c r="U82" s="132"/>
    </row>
    <row r="83" spans="1:21" x14ac:dyDescent="0.25">
      <c r="A83" s="458" t="s">
        <v>112</v>
      </c>
      <c r="B83" s="458"/>
      <c r="C83" s="458"/>
      <c r="D83" s="458"/>
      <c r="E83" s="458"/>
      <c r="F83" s="458"/>
      <c r="G83" s="458"/>
      <c r="H83" s="458"/>
      <c r="I83" s="458"/>
      <c r="N83" s="461" t="s">
        <v>91</v>
      </c>
      <c r="O83" s="461"/>
      <c r="P83" s="461"/>
      <c r="Q83" s="461"/>
      <c r="R83" s="461"/>
      <c r="S83" s="461"/>
      <c r="T83" s="461"/>
      <c r="U83" s="461"/>
    </row>
    <row r="84" spans="1:21" x14ac:dyDescent="0.25">
      <c r="B84" s="91"/>
      <c r="C84" s="496" t="s">
        <v>77</v>
      </c>
      <c r="D84" s="496"/>
      <c r="E84" s="91"/>
      <c r="F84" s="153" t="s">
        <v>38</v>
      </c>
      <c r="G84" s="91"/>
      <c r="H84" s="91"/>
      <c r="I84" s="91"/>
      <c r="N84" s="53"/>
      <c r="O84" s="53"/>
      <c r="P84" s="53"/>
      <c r="Q84" s="53"/>
      <c r="R84" s="53"/>
      <c r="S84" s="53"/>
      <c r="T84" s="53"/>
      <c r="U84" s="53"/>
    </row>
    <row r="85" spans="1:21" x14ac:dyDescent="0.25">
      <c r="A85" s="4"/>
      <c r="B85" s="176"/>
      <c r="C85" s="481" t="s">
        <v>184</v>
      </c>
      <c r="D85" s="481"/>
      <c r="E85" s="177" t="s">
        <v>190</v>
      </c>
      <c r="F85" s="178" t="s">
        <v>189</v>
      </c>
      <c r="G85" s="179"/>
      <c r="H85" s="179"/>
      <c r="I85" s="179"/>
      <c r="N85" s="497" t="s">
        <v>49</v>
      </c>
      <c r="O85" s="497"/>
      <c r="P85" s="498" t="s">
        <v>157</v>
      </c>
      <c r="Q85" s="498"/>
      <c r="R85" s="499" t="s">
        <v>41</v>
      </c>
      <c r="S85" s="499"/>
      <c r="T85" s="499"/>
      <c r="U85" s="499"/>
    </row>
    <row r="86" spans="1:21" x14ac:dyDescent="0.25">
      <c r="A86" s="55"/>
      <c r="B86" s="67" t="s">
        <v>188</v>
      </c>
      <c r="C86" s="494">
        <f>H13+H14+H19+H22+H25</f>
        <v>0</v>
      </c>
      <c r="D86" s="494"/>
      <c r="E86" s="56">
        <f>H8</f>
        <v>1.0319</v>
      </c>
      <c r="F86" s="346">
        <f>'0054'!F86</f>
        <v>1313.27</v>
      </c>
      <c r="G86" s="200" t="s">
        <v>13</v>
      </c>
      <c r="H86" s="130">
        <f>ROUND(C86*E86*F86,2)</f>
        <v>0</v>
      </c>
      <c r="I86" s="134"/>
      <c r="N86" s="59" t="s">
        <v>22</v>
      </c>
      <c r="O86" s="60">
        <f>T13+T14+T19+T22+T25</f>
        <v>0</v>
      </c>
      <c r="P86" s="495">
        <f>T8</f>
        <v>1.0319</v>
      </c>
      <c r="Q86" s="495"/>
      <c r="R86" s="61">
        <f>F86</f>
        <v>1313.27</v>
      </c>
      <c r="S86" s="62" t="s">
        <v>13</v>
      </c>
      <c r="T86" s="171">
        <f>ROUND(O86*P86*R86,0)</f>
        <v>0</v>
      </c>
      <c r="U86" s="131"/>
    </row>
    <row r="87" spans="1:21" x14ac:dyDescent="0.25">
      <c r="A87" s="63"/>
      <c r="B87" s="63" t="s">
        <v>187</v>
      </c>
      <c r="C87" s="494">
        <f>H15+H16+H20+H23+H26</f>
        <v>0</v>
      </c>
      <c r="D87" s="494"/>
      <c r="E87" s="56">
        <f>H8</f>
        <v>1.0319</v>
      </c>
      <c r="F87" s="346">
        <f>'0054'!F87</f>
        <v>895.79</v>
      </c>
      <c r="G87" s="200" t="s">
        <v>13</v>
      </c>
      <c r="H87" s="130">
        <f>ROUND(C87*E87*F87,2)</f>
        <v>0</v>
      </c>
      <c r="I87" s="64"/>
      <c r="N87" s="65" t="s">
        <v>14</v>
      </c>
      <c r="O87" s="60">
        <f>T15+T16+T20+T23+T26</f>
        <v>0</v>
      </c>
      <c r="P87" s="495">
        <f>T8</f>
        <v>1.0319</v>
      </c>
      <c r="Q87" s="495"/>
      <c r="R87" s="61">
        <f>F87</f>
        <v>895.79</v>
      </c>
      <c r="S87" s="62" t="s">
        <v>13</v>
      </c>
      <c r="T87" s="171">
        <f>ROUND(O87*P87*R87,0)</f>
        <v>0</v>
      </c>
      <c r="U87" s="66"/>
    </row>
    <row r="88" spans="1:21" ht="16.5" thickBot="1" x14ac:dyDescent="0.3">
      <c r="A88" s="67"/>
      <c r="B88" s="67" t="s">
        <v>186</v>
      </c>
      <c r="C88" s="494">
        <f>H17+H18+H21+H24+H27+H28</f>
        <v>136.51920000000001</v>
      </c>
      <c r="D88" s="494"/>
      <c r="E88" s="56">
        <f>H8</f>
        <v>1.0319</v>
      </c>
      <c r="F88" s="346">
        <f>'0054'!F88</f>
        <v>897.95</v>
      </c>
      <c r="G88" s="200" t="s">
        <v>13</v>
      </c>
      <c r="H88" s="123">
        <f>ROUND(C88*E88*F88,2)</f>
        <v>126497.95</v>
      </c>
      <c r="I88" s="64"/>
      <c r="N88" s="68" t="s">
        <v>15</v>
      </c>
      <c r="O88" s="69">
        <f>T17+T18+T21+T24+T27+T28</f>
        <v>135.84</v>
      </c>
      <c r="P88" s="495">
        <f>T8</f>
        <v>1.0319</v>
      </c>
      <c r="Q88" s="495"/>
      <c r="R88" s="61">
        <f>F88</f>
        <v>897.95</v>
      </c>
      <c r="S88" s="62" t="s">
        <v>13</v>
      </c>
      <c r="T88" s="171">
        <f>ROUND(O88*P88*R88,0)</f>
        <v>125869</v>
      </c>
      <c r="U88" s="66"/>
    </row>
    <row r="89" spans="1:21" ht="16.5" thickBot="1" x14ac:dyDescent="0.3">
      <c r="A89" s="70"/>
      <c r="B89" s="180" t="s">
        <v>185</v>
      </c>
      <c r="C89" s="487">
        <f>SUM(C86:C88)</f>
        <v>136.51920000000001</v>
      </c>
      <c r="D89" s="487"/>
      <c r="E89" s="181"/>
      <c r="F89" s="181"/>
      <c r="G89" s="181"/>
      <c r="H89" s="182" t="s">
        <v>183</v>
      </c>
      <c r="I89" s="130">
        <f>IF(A1=75,0,H88+H87+H86)</f>
        <v>126497.95</v>
      </c>
      <c r="N89" s="73" t="s">
        <v>158</v>
      </c>
      <c r="O89" s="72">
        <f>SUM(O86:O88)</f>
        <v>135.84</v>
      </c>
      <c r="P89" s="488" t="s">
        <v>18</v>
      </c>
      <c r="Q89" s="489"/>
      <c r="R89" s="489"/>
      <c r="S89" s="489"/>
      <c r="T89" s="489"/>
      <c r="U89" s="125">
        <f>IF(N1=75,0,T88+T87+T86)</f>
        <v>125869</v>
      </c>
    </row>
    <row r="90" spans="1:21" ht="16.5" thickTop="1" x14ac:dyDescent="0.25">
      <c r="A90" s="490" t="s">
        <v>107</v>
      </c>
      <c r="B90" s="490"/>
      <c r="C90" s="490"/>
      <c r="D90" s="490"/>
      <c r="E90" s="490"/>
      <c r="F90" s="490"/>
      <c r="G90" s="490"/>
      <c r="H90" s="490"/>
      <c r="I90" s="490"/>
      <c r="N90" s="491" t="s">
        <v>107</v>
      </c>
      <c r="O90" s="491"/>
      <c r="P90" s="491"/>
      <c r="Q90" s="491"/>
      <c r="R90" s="491"/>
      <c r="S90" s="491"/>
      <c r="T90" s="491"/>
      <c r="U90" s="491"/>
    </row>
    <row r="91" spans="1:21" x14ac:dyDescent="0.25">
      <c r="A91" s="183"/>
      <c r="B91" s="183"/>
      <c r="C91" s="183"/>
      <c r="D91" s="183"/>
      <c r="E91" s="183"/>
      <c r="F91" s="183"/>
      <c r="G91" s="183"/>
      <c r="H91" s="183"/>
      <c r="I91" s="183"/>
      <c r="N91" s="184"/>
      <c r="O91" s="184"/>
      <c r="P91" s="184"/>
      <c r="Q91" s="184"/>
      <c r="R91" s="184"/>
      <c r="S91" s="184"/>
      <c r="T91" s="184"/>
      <c r="U91" s="184"/>
    </row>
    <row r="92" spans="1:21" x14ac:dyDescent="0.25">
      <c r="A92" s="4" t="s">
        <v>92</v>
      </c>
      <c r="C92" s="74"/>
      <c r="D92" s="91"/>
      <c r="E92" s="74" t="s">
        <v>46</v>
      </c>
      <c r="F92" s="492"/>
      <c r="G92" s="492"/>
      <c r="H92" s="492"/>
      <c r="I92" s="492"/>
      <c r="N92" s="461" t="s">
        <v>92</v>
      </c>
      <c r="O92" s="461"/>
      <c r="P92" s="461"/>
      <c r="Q92" s="493" t="s">
        <v>46</v>
      </c>
      <c r="R92" s="493"/>
      <c r="S92" s="493"/>
      <c r="T92" s="493"/>
      <c r="U92" s="132"/>
    </row>
    <row r="93" spans="1:21" x14ac:dyDescent="0.25">
      <c r="B93" s="91"/>
      <c r="C93" s="117" t="s">
        <v>162</v>
      </c>
      <c r="D93" s="117" t="s">
        <v>163</v>
      </c>
      <c r="E93" s="118" t="s">
        <v>191</v>
      </c>
      <c r="F93" s="74"/>
      <c r="G93" s="74"/>
      <c r="H93" s="74"/>
      <c r="I93" s="74"/>
      <c r="N93" s="53"/>
      <c r="O93" s="53"/>
      <c r="P93" s="53"/>
      <c r="Q93" s="185"/>
      <c r="R93" s="185"/>
      <c r="S93" s="185"/>
      <c r="T93" s="185"/>
      <c r="U93" s="132"/>
    </row>
    <row r="94" spans="1:21" x14ac:dyDescent="0.25">
      <c r="B94" s="91"/>
      <c r="C94" s="119" t="s">
        <v>2</v>
      </c>
      <c r="D94" s="119" t="s">
        <v>2</v>
      </c>
      <c r="E94" s="119" t="s">
        <v>2</v>
      </c>
      <c r="F94" s="74"/>
      <c r="G94" s="74"/>
      <c r="H94" s="74"/>
      <c r="I94" s="74"/>
      <c r="N94" s="53"/>
      <c r="O94" s="53"/>
      <c r="P94" s="53"/>
      <c r="Q94" s="185"/>
      <c r="R94" s="185"/>
      <c r="S94" s="185"/>
      <c r="T94" s="185"/>
      <c r="U94" s="132"/>
    </row>
    <row r="95" spans="1:21" x14ac:dyDescent="0.25">
      <c r="A95" s="465" t="s">
        <v>69</v>
      </c>
      <c r="B95" s="465"/>
      <c r="C95" s="206">
        <v>97</v>
      </c>
      <c r="D95" s="206">
        <v>109</v>
      </c>
      <c r="E95" s="159">
        <f>AVERAGE(C95:D95)</f>
        <v>103</v>
      </c>
      <c r="F95" s="186" t="s">
        <v>40</v>
      </c>
      <c r="G95" s="189">
        <f>'0054'!G95</f>
        <v>371</v>
      </c>
      <c r="I95" s="130">
        <f>ROUND(G95*E95,2)</f>
        <v>38213</v>
      </c>
      <c r="N95" s="486" t="s">
        <v>69</v>
      </c>
      <c r="O95" s="486"/>
      <c r="P95" s="485">
        <f>IF(H115=1,E95,0)</f>
        <v>103</v>
      </c>
      <c r="Q95" s="485"/>
      <c r="R95" s="485"/>
      <c r="S95" s="111" t="s">
        <v>40</v>
      </c>
      <c r="T95" s="76">
        <f>G95</f>
        <v>371</v>
      </c>
      <c r="U95" s="125">
        <f>ROUND(T95*P95,0)</f>
        <v>38213</v>
      </c>
    </row>
    <row r="96" spans="1:21" x14ac:dyDescent="0.25">
      <c r="A96" s="465" t="s">
        <v>87</v>
      </c>
      <c r="B96" s="465"/>
      <c r="C96" s="206">
        <v>0</v>
      </c>
      <c r="D96" s="206">
        <v>0</v>
      </c>
      <c r="E96" s="159">
        <f>AVERAGE(C96:D96)</f>
        <v>0</v>
      </c>
      <c r="F96" s="186" t="s">
        <v>40</v>
      </c>
      <c r="G96" s="189">
        <f>'0054'!G96</f>
        <v>1391</v>
      </c>
      <c r="I96" s="130">
        <f>ROUND(G96*E96,2)</f>
        <v>0</v>
      </c>
      <c r="N96" s="486" t="s">
        <v>87</v>
      </c>
      <c r="O96" s="486"/>
      <c r="P96" s="470"/>
      <c r="Q96" s="470"/>
      <c r="R96" s="470"/>
      <c r="S96" s="111" t="s">
        <v>40</v>
      </c>
      <c r="T96" s="76">
        <f>G96</f>
        <v>1391</v>
      </c>
      <c r="U96" s="125">
        <f>ROUND(T96*P96,0)</f>
        <v>0</v>
      </c>
    </row>
    <row r="97" spans="1:21" x14ac:dyDescent="0.25">
      <c r="A97" s="187"/>
      <c r="B97" s="187"/>
      <c r="C97" s="94"/>
      <c r="D97" s="94"/>
      <c r="E97" s="94"/>
      <c r="F97" s="94"/>
      <c r="G97" s="188"/>
      <c r="H97" s="189"/>
      <c r="I97" s="130"/>
      <c r="N97" s="190"/>
      <c r="O97" s="190"/>
      <c r="P97" s="191"/>
      <c r="Q97" s="191"/>
      <c r="R97" s="191"/>
      <c r="S97" s="111"/>
      <c r="T97" s="76"/>
      <c r="U97" s="132"/>
    </row>
    <row r="98" spans="1:21" x14ac:dyDescent="0.25">
      <c r="A98" s="187"/>
      <c r="B98" s="187"/>
      <c r="C98" s="94"/>
      <c r="D98" s="94"/>
      <c r="E98" s="94"/>
      <c r="F98" s="94"/>
      <c r="G98" s="188"/>
      <c r="H98" s="189"/>
      <c r="I98" s="130"/>
      <c r="N98" s="190"/>
      <c r="O98" s="190"/>
      <c r="P98" s="191"/>
      <c r="Q98" s="191"/>
      <c r="R98" s="191"/>
      <c r="S98" s="111"/>
      <c r="T98" s="76"/>
      <c r="U98" s="132"/>
    </row>
    <row r="99" spans="1:21" hidden="1" x14ac:dyDescent="0.25">
      <c r="A99" s="458" t="s">
        <v>131</v>
      </c>
      <c r="B99" s="458"/>
      <c r="C99" s="458"/>
      <c r="D99" s="91"/>
      <c r="E99" s="54" t="s">
        <v>132</v>
      </c>
      <c r="F99" s="496"/>
      <c r="G99" s="496"/>
      <c r="H99" s="496"/>
      <c r="I99" s="496"/>
      <c r="N99" s="461" t="s">
        <v>106</v>
      </c>
      <c r="O99" s="461"/>
      <c r="P99" s="461"/>
      <c r="Q99" s="461"/>
      <c r="R99" s="461"/>
      <c r="S99" s="461"/>
      <c r="T99" s="461"/>
      <c r="U99" s="461"/>
    </row>
    <row r="100" spans="1:21" hidden="1" x14ac:dyDescent="0.25">
      <c r="B100" s="91"/>
      <c r="C100" s="481" t="s">
        <v>108</v>
      </c>
      <c r="D100" s="481"/>
      <c r="E100" s="481"/>
      <c r="F100" s="54"/>
      <c r="G100" s="54"/>
      <c r="H100" s="200" t="s">
        <v>192</v>
      </c>
      <c r="I100" s="54"/>
      <c r="N100" s="53"/>
      <c r="O100" s="53"/>
      <c r="P100" s="53"/>
      <c r="Q100" s="53"/>
      <c r="R100" s="53"/>
      <c r="S100" s="53"/>
      <c r="T100" s="53"/>
      <c r="U100" s="53"/>
    </row>
    <row r="101" spans="1:21" hidden="1" x14ac:dyDescent="0.25">
      <c r="B101" s="91"/>
      <c r="C101" s="117" t="s">
        <v>162</v>
      </c>
      <c r="D101" s="117" t="s">
        <v>163</v>
      </c>
      <c r="E101" s="199" t="s">
        <v>8</v>
      </c>
      <c r="F101" s="577" t="s">
        <v>193</v>
      </c>
      <c r="G101" s="472"/>
      <c r="H101" s="41" t="s">
        <v>39</v>
      </c>
      <c r="I101" s="54"/>
      <c r="N101" s="53"/>
      <c r="O101" s="53"/>
      <c r="P101" s="53"/>
      <c r="Q101" s="53"/>
      <c r="R101" s="53"/>
      <c r="S101" s="53"/>
      <c r="T101" s="53"/>
      <c r="U101" s="53"/>
    </row>
    <row r="102" spans="1:21" hidden="1" x14ac:dyDescent="0.25">
      <c r="A102" s="481" t="s">
        <v>113</v>
      </c>
      <c r="B102" s="481"/>
      <c r="C102" s="119" t="s">
        <v>2</v>
      </c>
      <c r="D102" s="119" t="s">
        <v>2</v>
      </c>
      <c r="E102" s="77" t="s">
        <v>2</v>
      </c>
      <c r="F102" s="481" t="s">
        <v>38</v>
      </c>
      <c r="G102" s="481"/>
      <c r="H102" s="77" t="s">
        <v>38</v>
      </c>
      <c r="I102" s="77" t="s">
        <v>8</v>
      </c>
      <c r="N102" s="471" t="s">
        <v>70</v>
      </c>
      <c r="O102" s="471"/>
      <c r="P102" s="485" t="s">
        <v>108</v>
      </c>
      <c r="Q102" s="485"/>
      <c r="R102" s="471" t="s">
        <v>71</v>
      </c>
      <c r="S102" s="471"/>
      <c r="T102" s="78" t="s">
        <v>72</v>
      </c>
      <c r="U102" s="78" t="s">
        <v>8</v>
      </c>
    </row>
    <row r="103" spans="1:21" hidden="1" x14ac:dyDescent="0.25">
      <c r="A103" s="474" t="s">
        <v>73</v>
      </c>
      <c r="B103" s="474"/>
      <c r="C103" s="204">
        <v>0</v>
      </c>
      <c r="D103" s="204">
        <v>0</v>
      </c>
      <c r="E103" s="276">
        <f>IF(D$59=0,C103*2,C103+D103)</f>
        <v>0</v>
      </c>
      <c r="F103" s="475">
        <v>0</v>
      </c>
      <c r="G103" s="475"/>
      <c r="H103" s="349">
        <f>IF(C103=0,0,125)</f>
        <v>0</v>
      </c>
      <c r="I103" s="130">
        <f>ROUND((H103+F103)*E103,2)</f>
        <v>0</v>
      </c>
      <c r="N103" s="476" t="s">
        <v>73</v>
      </c>
      <c r="O103" s="476"/>
      <c r="P103" s="470">
        <f>IF(H$115=1,C103,0)</f>
        <v>0</v>
      </c>
      <c r="Q103" s="470"/>
      <c r="R103" s="477">
        <f>F103</f>
        <v>0</v>
      </c>
      <c r="S103" s="477"/>
      <c r="T103" s="80">
        <f>H103</f>
        <v>0</v>
      </c>
      <c r="U103" s="125">
        <f>ROUND((T103+R103)*P103,0)</f>
        <v>0</v>
      </c>
    </row>
    <row r="104" spans="1:21" hidden="1" x14ac:dyDescent="0.25">
      <c r="A104" s="450" t="s">
        <v>74</v>
      </c>
      <c r="B104" s="450"/>
      <c r="C104" s="206">
        <v>0</v>
      </c>
      <c r="D104" s="206">
        <v>0</v>
      </c>
      <c r="E104" s="159">
        <f>IF(D$59=0,C104*2,C104+D104)</f>
        <v>0</v>
      </c>
      <c r="F104" s="572">
        <f>ROUND(F103/2,2)</f>
        <v>0</v>
      </c>
      <c r="G104" s="572"/>
      <c r="H104" s="350">
        <f>IF(C104=0,0,62.5)</f>
        <v>0</v>
      </c>
      <c r="I104" s="130">
        <f>ROUND((H104+F104)*E104,2)</f>
        <v>0</v>
      </c>
      <c r="N104" s="476" t="s">
        <v>74</v>
      </c>
      <c r="O104" s="476"/>
      <c r="P104" s="470">
        <f>IF(H$115=1,C104,0)</f>
        <v>0</v>
      </c>
      <c r="Q104" s="470"/>
      <c r="R104" s="479">
        <f>ROUND(R103/2,2)</f>
        <v>0</v>
      </c>
      <c r="S104" s="479"/>
      <c r="T104" s="82">
        <f>H104</f>
        <v>0</v>
      </c>
      <c r="U104" s="125">
        <f>ROUND((T104+R104)*P104,0)</f>
        <v>0</v>
      </c>
    </row>
    <row r="105" spans="1:21" ht="16.5" hidden="1" thickBot="1" x14ac:dyDescent="0.3">
      <c r="A105" s="450" t="s">
        <v>75</v>
      </c>
      <c r="B105" s="450"/>
      <c r="C105" s="206">
        <v>0</v>
      </c>
      <c r="D105" s="206">
        <v>0</v>
      </c>
      <c r="E105" s="159">
        <f>IF(D$59=0,C105*2,C105+D105)</f>
        <v>0</v>
      </c>
      <c r="F105" s="468"/>
      <c r="G105" s="468"/>
      <c r="H105" s="351">
        <f>IF(H103&gt;0,436,0)</f>
        <v>0</v>
      </c>
      <c r="I105" s="130">
        <f>ROUND(H105*E105,2)</f>
        <v>0</v>
      </c>
      <c r="N105" s="469" t="s">
        <v>75</v>
      </c>
      <c r="O105" s="469"/>
      <c r="P105" s="470">
        <f>IF(H$115=1,C105,0)</f>
        <v>0</v>
      </c>
      <c r="Q105" s="470"/>
      <c r="R105" s="471"/>
      <c r="S105" s="471"/>
      <c r="T105" s="84">
        <f>H105</f>
        <v>0</v>
      </c>
      <c r="U105" s="132">
        <f>ROUND(T105*P105,0)</f>
        <v>0</v>
      </c>
    </row>
    <row r="106" spans="1:21" ht="16.5" hidden="1" thickBot="1" x14ac:dyDescent="0.3">
      <c r="A106" s="472" t="s">
        <v>8</v>
      </c>
      <c r="B106" s="472"/>
      <c r="C106" s="85"/>
      <c r="D106" s="85"/>
      <c r="E106" s="85"/>
      <c r="F106" s="85"/>
      <c r="G106" s="85"/>
      <c r="H106" s="85"/>
      <c r="I106" s="126">
        <f>SUM(I103:I105)</f>
        <v>0</v>
      </c>
      <c r="N106" s="473" t="s">
        <v>8</v>
      </c>
      <c r="O106" s="473"/>
      <c r="P106" s="86"/>
      <c r="Q106" s="86"/>
      <c r="R106" s="86"/>
      <c r="S106" s="86"/>
      <c r="T106" s="86"/>
      <c r="U106" s="87">
        <f>SUM(U103:U105)</f>
        <v>0</v>
      </c>
    </row>
    <row r="107" spans="1:21" hidden="1" x14ac:dyDescent="0.25">
      <c r="A107" s="41"/>
      <c r="B107" s="41"/>
      <c r="C107" s="85"/>
      <c r="D107" s="85"/>
      <c r="E107" s="85"/>
      <c r="F107" s="85"/>
      <c r="G107" s="85"/>
      <c r="H107" s="85"/>
      <c r="I107" s="130"/>
      <c r="N107" s="43"/>
      <c r="O107" s="43"/>
      <c r="P107" s="86"/>
      <c r="Q107" s="86"/>
      <c r="R107" s="86"/>
      <c r="S107" s="86"/>
      <c r="T107" s="86"/>
      <c r="U107" s="201"/>
    </row>
    <row r="108" spans="1:21" x14ac:dyDescent="0.25">
      <c r="A108" s="458" t="s">
        <v>93</v>
      </c>
      <c r="B108" s="458"/>
      <c r="C108" s="458"/>
      <c r="D108" s="91"/>
      <c r="E108" s="89" t="s">
        <v>42</v>
      </c>
      <c r="F108" s="463"/>
      <c r="G108" s="463"/>
      <c r="H108" s="463"/>
      <c r="I108" s="159">
        <v>0</v>
      </c>
      <c r="N108" s="461" t="s">
        <v>93</v>
      </c>
      <c r="O108" s="461"/>
      <c r="P108" s="461"/>
      <c r="Q108" s="462" t="s">
        <v>42</v>
      </c>
      <c r="R108" s="462"/>
      <c r="S108" s="462"/>
      <c r="T108" s="462"/>
      <c r="U108" s="125">
        <f>IF('3400'!$H$115=1,'3400'!U109,0)</f>
        <v>0</v>
      </c>
    </row>
    <row r="109" spans="1:21" x14ac:dyDescent="0.25">
      <c r="A109" s="458" t="s">
        <v>94</v>
      </c>
      <c r="B109" s="458"/>
      <c r="C109" s="458"/>
      <c r="D109" s="91"/>
      <c r="E109" s="467"/>
      <c r="F109" s="467"/>
      <c r="G109" s="467"/>
      <c r="H109" s="467"/>
      <c r="I109" s="159">
        <v>0</v>
      </c>
      <c r="N109" s="461" t="s">
        <v>94</v>
      </c>
      <c r="O109" s="461"/>
      <c r="P109" s="461"/>
      <c r="Q109" s="462" t="s">
        <v>47</v>
      </c>
      <c r="R109" s="462"/>
      <c r="S109" s="462"/>
      <c r="T109" s="462"/>
      <c r="U109" s="125">
        <f>IF('3400'!$H$115=1,'3400'!U110,0)</f>
        <v>0</v>
      </c>
    </row>
    <row r="110" spans="1:21" x14ac:dyDescent="0.25">
      <c r="A110" s="90" t="s">
        <v>122</v>
      </c>
      <c r="B110" s="91"/>
      <c r="C110" s="91"/>
      <c r="D110" s="91"/>
      <c r="E110" s="192"/>
      <c r="F110" s="192"/>
      <c r="G110" s="192"/>
      <c r="H110" s="192"/>
      <c r="I110" s="219"/>
      <c r="N110" s="461" t="s">
        <v>95</v>
      </c>
      <c r="O110" s="461"/>
      <c r="P110" s="461"/>
      <c r="Q110" s="462" t="s">
        <v>48</v>
      </c>
      <c r="R110" s="462"/>
      <c r="S110" s="462"/>
      <c r="T110" s="462"/>
      <c r="U110" s="125">
        <f>IF('3400'!$H$115=1,'3400'!U113,0)</f>
        <v>0</v>
      </c>
    </row>
    <row r="111" spans="1:21" ht="16.5" thickBot="1" x14ac:dyDescent="0.3">
      <c r="A111" s="458" t="s">
        <v>95</v>
      </c>
      <c r="B111" s="458"/>
      <c r="C111" s="458"/>
      <c r="D111" s="91"/>
      <c r="E111" s="89" t="s">
        <v>47</v>
      </c>
      <c r="F111" s="463"/>
      <c r="G111" s="463"/>
      <c r="H111" s="463"/>
      <c r="I111" s="220">
        <v>0</v>
      </c>
      <c r="N111" s="464" t="s">
        <v>43</v>
      </c>
      <c r="O111" s="464"/>
      <c r="P111" s="464"/>
      <c r="Q111" s="464"/>
      <c r="R111" s="464"/>
      <c r="S111" s="464"/>
      <c r="T111" s="464"/>
      <c r="U111" s="193">
        <f>SUM(U109,U108,U106,U95,U89,U75,U74,U73,U72,U71,U70,U68,U59,U45,U77,U78,U79,U80,U81,U110)</f>
        <v>866941</v>
      </c>
    </row>
    <row r="112" spans="1:21" ht="16.5" thickTop="1" x14ac:dyDescent="0.25">
      <c r="B112" s="91"/>
      <c r="C112" s="91"/>
      <c r="D112" s="91"/>
      <c r="E112" s="89"/>
      <c r="F112" s="89"/>
      <c r="G112" s="89"/>
      <c r="H112" s="89"/>
      <c r="I112" s="159"/>
      <c r="N112" s="59"/>
      <c r="O112" s="59"/>
      <c r="P112" s="59"/>
      <c r="Q112" s="59"/>
      <c r="R112" s="59"/>
      <c r="S112" s="59"/>
      <c r="T112" s="59"/>
      <c r="U112" s="201"/>
    </row>
    <row r="113" spans="1:21" x14ac:dyDescent="0.25">
      <c r="A113" s="465" t="s">
        <v>8</v>
      </c>
      <c r="B113" s="465"/>
      <c r="C113" s="465"/>
      <c r="D113" s="465"/>
      <c r="E113" s="465"/>
      <c r="F113" s="465"/>
      <c r="G113" s="465"/>
      <c r="H113" s="465"/>
      <c r="I113" s="130">
        <f>SUM(I111,I109,I108,I106,I96,I95,I89,I81,I80,I79,I78,I77,I75,I74,I73,I72,I71,I70,I68,I59,I45)</f>
        <v>1501935.79</v>
      </c>
      <c r="N113" s="466"/>
      <c r="O113" s="466"/>
      <c r="P113" s="466"/>
      <c r="Q113" s="466"/>
      <c r="R113" s="466"/>
      <c r="S113" s="466"/>
      <c r="T113" s="466"/>
      <c r="U113" s="466"/>
    </row>
    <row r="114" spans="1:21" x14ac:dyDescent="0.25">
      <c r="A114" s="458" t="s">
        <v>121</v>
      </c>
      <c r="B114" s="458"/>
      <c r="C114" s="458"/>
      <c r="D114" s="458"/>
      <c r="E114" s="458"/>
      <c r="F114" s="458"/>
      <c r="G114" s="458"/>
      <c r="H114" s="91" t="s">
        <v>48</v>
      </c>
      <c r="I114" s="195"/>
      <c r="N114" s="459" t="s">
        <v>7</v>
      </c>
      <c r="O114" s="459"/>
      <c r="P114" s="459"/>
      <c r="Q114" s="459"/>
      <c r="R114" s="459"/>
      <c r="S114" s="459"/>
      <c r="T114" s="459"/>
      <c r="U114" s="459"/>
    </row>
    <row r="115" spans="1:21" x14ac:dyDescent="0.25">
      <c r="A115" s="458" t="s">
        <v>116</v>
      </c>
      <c r="B115" s="458"/>
      <c r="C115" s="458"/>
      <c r="D115" s="458"/>
      <c r="E115" s="458"/>
      <c r="F115" s="458"/>
      <c r="G115" s="458"/>
      <c r="H115" s="92">
        <f>IF(E29=0,"",IF((E14+E16+SUM(E18:E24))/E29&gt;0.75,1,""))</f>
        <v>1</v>
      </c>
      <c r="I115" s="159">
        <f>U111</f>
        <v>866941</v>
      </c>
      <c r="N115" s="93" t="s">
        <v>144</v>
      </c>
      <c r="O115" s="93"/>
      <c r="P115" s="93"/>
      <c r="Q115" s="93"/>
      <c r="R115" s="93"/>
      <c r="S115" s="93"/>
      <c r="T115" s="93"/>
      <c r="U115" s="93"/>
    </row>
    <row r="116" spans="1:21" x14ac:dyDescent="0.25">
      <c r="B116" s="91"/>
      <c r="C116" s="91"/>
      <c r="D116" s="91"/>
      <c r="E116" s="91"/>
      <c r="F116" s="91"/>
      <c r="G116" s="91"/>
      <c r="H116" s="94"/>
      <c r="I116" s="130"/>
      <c r="N116" s="95" t="s">
        <v>145</v>
      </c>
      <c r="O116" s="93"/>
      <c r="P116" s="93"/>
      <c r="Q116" s="93"/>
      <c r="R116" s="93"/>
      <c r="S116" s="93"/>
      <c r="T116" s="93"/>
      <c r="U116" s="93"/>
    </row>
    <row r="117" spans="1:21" x14ac:dyDescent="0.25">
      <c r="A117" s="4" t="s">
        <v>138</v>
      </c>
      <c r="B117" s="91"/>
      <c r="C117" s="91"/>
      <c r="D117" s="91"/>
      <c r="E117" s="91"/>
      <c r="F117" s="91"/>
      <c r="G117" s="91"/>
      <c r="H117" s="202">
        <f>IF(H115=1,I115,I113)</f>
        <v>866941</v>
      </c>
      <c r="I117" s="123">
        <f>IF(E29=0,0,IF(E29&gt;250,-(((250/E29)*H117)*IF(J117="H",0.02,0.05)),IF(J117="H",-0.02*H117,-0.05*H117)))</f>
        <v>-43347.05</v>
      </c>
      <c r="N117" s="97"/>
      <c r="O117" s="97"/>
      <c r="P117" s="97"/>
      <c r="Q117" s="97"/>
      <c r="R117" s="97"/>
      <c r="S117" s="97"/>
      <c r="T117" s="97"/>
      <c r="U117" s="97"/>
    </row>
    <row r="118" spans="1:21" x14ac:dyDescent="0.25">
      <c r="B118" s="91"/>
      <c r="C118" s="91"/>
      <c r="D118" s="91"/>
      <c r="E118" s="91"/>
      <c r="F118" s="91"/>
      <c r="G118" s="91"/>
      <c r="H118" s="94"/>
      <c r="I118" s="130"/>
      <c r="N118" s="97"/>
      <c r="O118" s="97"/>
      <c r="P118" s="97"/>
      <c r="Q118" s="97"/>
      <c r="R118" s="97"/>
      <c r="S118" s="97"/>
      <c r="T118" s="97"/>
      <c r="U118" s="97"/>
    </row>
    <row r="119" spans="1:21" x14ac:dyDescent="0.25">
      <c r="A119" s="4" t="s">
        <v>139</v>
      </c>
      <c r="B119" s="91"/>
      <c r="C119" s="91"/>
      <c r="D119" s="91"/>
      <c r="E119" s="91"/>
      <c r="F119" s="91"/>
      <c r="G119" s="91"/>
      <c r="H119" s="94"/>
      <c r="I119" s="130">
        <f>I113+I117</f>
        <v>1458588.74</v>
      </c>
      <c r="N119" s="97"/>
      <c r="O119" s="97"/>
      <c r="P119" s="97"/>
      <c r="Q119" s="97"/>
      <c r="R119" s="97"/>
      <c r="S119" s="97"/>
      <c r="T119" s="97"/>
      <c r="U119" s="97"/>
    </row>
    <row r="120" spans="1:21" x14ac:dyDescent="0.25">
      <c r="B120" s="91"/>
      <c r="C120" s="91"/>
      <c r="D120" s="91"/>
      <c r="E120" s="91"/>
      <c r="F120" s="91"/>
      <c r="G120" s="91"/>
      <c r="H120" s="94"/>
      <c r="I120" s="130"/>
      <c r="N120" s="97"/>
      <c r="O120" s="97"/>
      <c r="P120" s="97"/>
      <c r="Q120" s="97"/>
      <c r="R120" s="97"/>
      <c r="S120" s="97"/>
      <c r="T120" s="97"/>
      <c r="U120" s="97"/>
    </row>
    <row r="121" spans="1:21" x14ac:dyDescent="0.25">
      <c r="A121" s="106" t="s">
        <v>140</v>
      </c>
      <c r="B121" s="91"/>
      <c r="C121" s="203">
        <f>'0054'!C121</f>
        <v>2</v>
      </c>
      <c r="D121" s="91"/>
      <c r="E121" s="4" t="s">
        <v>141</v>
      </c>
      <c r="F121" s="91"/>
      <c r="G121" s="91"/>
      <c r="H121" s="94"/>
      <c r="I121" s="130">
        <f>ROUND(I119/12*C121,2)</f>
        <v>243098.12</v>
      </c>
      <c r="N121" s="97"/>
      <c r="O121" s="97"/>
      <c r="P121" s="97"/>
      <c r="Q121" s="97"/>
      <c r="R121" s="97"/>
      <c r="S121" s="97"/>
      <c r="T121" s="97"/>
      <c r="U121" s="97"/>
    </row>
    <row r="122" spans="1:21" x14ac:dyDescent="0.25">
      <c r="B122" s="91"/>
      <c r="C122" s="91"/>
      <c r="D122" s="91"/>
      <c r="E122" s="91"/>
      <c r="F122" s="91"/>
      <c r="G122" s="91"/>
      <c r="H122" s="94"/>
      <c r="I122" s="130"/>
      <c r="N122" s="97"/>
      <c r="O122" s="97"/>
      <c r="P122" s="97"/>
      <c r="Q122" s="97"/>
      <c r="R122" s="97"/>
      <c r="S122" s="97"/>
      <c r="T122" s="97"/>
      <c r="U122" s="97"/>
    </row>
    <row r="123" spans="1:21" x14ac:dyDescent="0.25">
      <c r="A123" s="4" t="s">
        <v>142</v>
      </c>
      <c r="B123" s="91"/>
      <c r="C123" s="91"/>
      <c r="D123" s="91"/>
      <c r="E123" s="91"/>
      <c r="F123" s="91"/>
      <c r="G123" s="91"/>
      <c r="H123" s="94"/>
      <c r="I123" s="123">
        <v>-121549.06</v>
      </c>
      <c r="N123" s="97"/>
      <c r="O123" s="97"/>
      <c r="P123" s="97"/>
      <c r="Q123" s="97"/>
      <c r="R123" s="97"/>
      <c r="S123" s="97"/>
      <c r="T123" s="97"/>
      <c r="U123" s="97"/>
    </row>
    <row r="124" spans="1:21" x14ac:dyDescent="0.25">
      <c r="B124" s="91"/>
      <c r="C124" s="91"/>
      <c r="D124" s="91"/>
      <c r="E124" s="91"/>
      <c r="F124" s="91"/>
      <c r="G124" s="91"/>
      <c r="H124" s="94"/>
      <c r="I124" s="130"/>
      <c r="N124" s="97"/>
      <c r="O124" s="97"/>
      <c r="P124" s="97"/>
      <c r="Q124" s="97"/>
      <c r="R124" s="97"/>
      <c r="S124" s="97"/>
      <c r="T124" s="97"/>
      <c r="U124" s="97"/>
    </row>
    <row r="125" spans="1:21" ht="16.5" thickBot="1" x14ac:dyDescent="0.3">
      <c r="A125" s="4" t="s">
        <v>143</v>
      </c>
      <c r="B125" s="91"/>
      <c r="C125" s="91"/>
      <c r="D125" s="91"/>
      <c r="E125" s="91"/>
      <c r="F125" s="91"/>
      <c r="G125" s="91"/>
      <c r="H125" s="94"/>
      <c r="I125" s="222">
        <f>I121+I123</f>
        <v>121549.06</v>
      </c>
      <c r="N125" s="97"/>
      <c r="O125" s="97"/>
      <c r="P125" s="97"/>
      <c r="Q125" s="97"/>
      <c r="R125" s="97"/>
      <c r="S125" s="97"/>
      <c r="T125" s="97"/>
      <c r="U125" s="97"/>
    </row>
    <row r="126" spans="1:21" ht="16.5" thickTop="1" x14ac:dyDescent="0.25">
      <c r="B126" s="91"/>
      <c r="C126" s="91"/>
      <c r="D126" s="91"/>
      <c r="E126" s="91"/>
      <c r="F126" s="91"/>
      <c r="G126" s="91"/>
      <c r="H126" s="94"/>
      <c r="I126" s="130"/>
      <c r="N126" s="97"/>
      <c r="O126" s="97"/>
      <c r="P126" s="97"/>
      <c r="Q126" s="97"/>
      <c r="R126" s="97"/>
      <c r="S126" s="97"/>
      <c r="T126" s="97"/>
      <c r="U126" s="97"/>
    </row>
    <row r="127" spans="1:21" ht="16.5" thickBot="1" x14ac:dyDescent="0.3">
      <c r="A127" s="4" t="s">
        <v>159</v>
      </c>
      <c r="B127" s="91"/>
      <c r="C127" s="91"/>
      <c r="D127" s="91"/>
      <c r="E127" s="91"/>
      <c r="F127" s="91"/>
      <c r="G127" s="91"/>
      <c r="H127" s="94"/>
      <c r="I127" s="194">
        <f>IF(J117="H",(H117*0.02)+I117,(H117*0.05)+I117)</f>
        <v>0</v>
      </c>
      <c r="N127" s="97"/>
      <c r="O127" s="97"/>
      <c r="P127" s="97"/>
      <c r="Q127" s="97"/>
      <c r="R127" s="97"/>
      <c r="S127" s="97"/>
      <c r="T127" s="97"/>
      <c r="U127" s="97"/>
    </row>
    <row r="128" spans="1:21" ht="16.5" thickTop="1" x14ac:dyDescent="0.25">
      <c r="B128" s="91"/>
      <c r="C128" s="91"/>
      <c r="D128" s="91"/>
      <c r="E128" s="91"/>
      <c r="F128" s="91"/>
      <c r="G128" s="91"/>
      <c r="H128" s="94"/>
      <c r="I128" s="195"/>
      <c r="N128" s="97"/>
      <c r="O128" s="97"/>
      <c r="P128" s="97"/>
      <c r="Q128" s="97"/>
      <c r="R128" s="97"/>
      <c r="S128" s="97"/>
      <c r="T128" s="97"/>
      <c r="U128" s="97"/>
    </row>
    <row r="129" spans="1:21" x14ac:dyDescent="0.25">
      <c r="B129" s="91"/>
      <c r="C129" s="91"/>
      <c r="D129" s="91"/>
      <c r="E129" s="91"/>
      <c r="F129" s="91"/>
      <c r="G129" s="91"/>
      <c r="H129" s="94"/>
      <c r="I129" s="195"/>
      <c r="N129" s="97"/>
      <c r="O129" s="97"/>
      <c r="P129" s="97"/>
      <c r="Q129" s="97"/>
      <c r="R129" s="97"/>
      <c r="S129" s="97"/>
      <c r="T129" s="97"/>
      <c r="U129" s="97"/>
    </row>
    <row r="130" spans="1:21" x14ac:dyDescent="0.25">
      <c r="B130" s="91"/>
      <c r="C130" s="91"/>
      <c r="D130" s="91"/>
      <c r="E130" s="91"/>
      <c r="F130" s="91"/>
      <c r="G130" s="91"/>
      <c r="H130" s="94"/>
      <c r="I130" s="195"/>
      <c r="N130" s="97"/>
      <c r="O130" s="97"/>
      <c r="P130" s="97"/>
      <c r="Q130" s="97"/>
      <c r="R130" s="97"/>
      <c r="S130" s="97"/>
      <c r="T130" s="97"/>
      <c r="U130" s="97"/>
    </row>
    <row r="131" spans="1:21" x14ac:dyDescent="0.25">
      <c r="A131" s="455" t="s">
        <v>7</v>
      </c>
      <c r="B131" s="455"/>
      <c r="C131" s="455"/>
      <c r="D131" s="455"/>
      <c r="E131" s="455"/>
      <c r="F131" s="455"/>
      <c r="G131" s="455"/>
      <c r="H131" s="455"/>
      <c r="I131" s="455"/>
      <c r="J131" s="196"/>
      <c r="N131" s="455"/>
      <c r="O131" s="455"/>
      <c r="P131" s="455"/>
      <c r="Q131" s="455"/>
      <c r="R131" s="455"/>
      <c r="S131" s="455"/>
      <c r="T131" s="455"/>
      <c r="U131" s="455"/>
    </row>
    <row r="132" spans="1:21" s="101" customFormat="1" ht="28.5" customHeight="1" x14ac:dyDescent="0.2">
      <c r="A132" s="460" t="s">
        <v>114</v>
      </c>
      <c r="B132" s="460"/>
      <c r="C132" s="460"/>
      <c r="D132" s="460"/>
      <c r="E132" s="460"/>
      <c r="F132" s="460"/>
      <c r="G132" s="460"/>
      <c r="H132" s="460"/>
      <c r="I132" s="460"/>
      <c r="J132" s="102"/>
      <c r="N132" s="103"/>
      <c r="O132" s="104"/>
      <c r="P132" s="104"/>
      <c r="Q132" s="104"/>
      <c r="R132" s="104"/>
      <c r="S132" s="104"/>
      <c r="T132" s="104"/>
      <c r="U132" s="104"/>
    </row>
    <row r="133" spans="1:21" s="101" customFormat="1" ht="15.75" customHeight="1" x14ac:dyDescent="0.2">
      <c r="A133" s="455" t="s">
        <v>64</v>
      </c>
      <c r="B133" s="455"/>
      <c r="C133" s="455"/>
      <c r="D133" s="455"/>
      <c r="E133" s="455"/>
      <c r="F133" s="455"/>
      <c r="G133" s="455"/>
      <c r="H133" s="455"/>
      <c r="I133" s="455"/>
      <c r="N133" s="103"/>
    </row>
    <row r="134" spans="1:21" s="101" customFormat="1" ht="15.75" customHeight="1" x14ac:dyDescent="0.2">
      <c r="A134" s="455" t="s">
        <v>65</v>
      </c>
      <c r="B134" s="455"/>
      <c r="C134" s="455"/>
      <c r="D134" s="455"/>
      <c r="E134" s="455"/>
      <c r="F134" s="455"/>
      <c r="G134" s="455"/>
      <c r="H134" s="455"/>
      <c r="I134" s="455"/>
      <c r="N134" s="103"/>
    </row>
    <row r="135" spans="1:21" s="101" customFormat="1" ht="28.5" customHeight="1" x14ac:dyDescent="0.2">
      <c r="A135" s="454" t="s">
        <v>115</v>
      </c>
      <c r="B135" s="454"/>
      <c r="C135" s="454"/>
      <c r="D135" s="454"/>
      <c r="E135" s="454"/>
      <c r="F135" s="454"/>
      <c r="G135" s="454"/>
      <c r="H135" s="454"/>
      <c r="I135" s="454"/>
      <c r="N135" s="103"/>
    </row>
    <row r="136" spans="1:21" s="101" customFormat="1" ht="28.5" customHeight="1" x14ac:dyDescent="0.2">
      <c r="A136" s="454" t="s">
        <v>123</v>
      </c>
      <c r="B136" s="454"/>
      <c r="C136" s="454"/>
      <c r="D136" s="454"/>
      <c r="E136" s="454"/>
      <c r="F136" s="454"/>
      <c r="G136" s="454"/>
      <c r="H136" s="454"/>
      <c r="I136" s="454"/>
      <c r="N136" s="103"/>
    </row>
    <row r="137" spans="1:21" s="101" customFormat="1" ht="28.5" customHeight="1" x14ac:dyDescent="0.2">
      <c r="A137" s="454" t="s">
        <v>111</v>
      </c>
      <c r="B137" s="454"/>
      <c r="C137" s="454"/>
      <c r="D137" s="454"/>
      <c r="E137" s="454"/>
      <c r="F137" s="454"/>
      <c r="G137" s="454"/>
      <c r="H137" s="454"/>
      <c r="I137" s="454"/>
      <c r="N137" s="103"/>
    </row>
    <row r="138" spans="1:21" s="101" customFormat="1" ht="28.5" customHeight="1" x14ac:dyDescent="0.2">
      <c r="A138" s="454" t="s">
        <v>120</v>
      </c>
      <c r="B138" s="454"/>
      <c r="C138" s="454"/>
      <c r="D138" s="454"/>
      <c r="E138" s="454"/>
      <c r="F138" s="454"/>
      <c r="G138" s="454"/>
      <c r="H138" s="454"/>
      <c r="I138" s="454"/>
      <c r="N138" s="103"/>
    </row>
    <row r="139" spans="1:21" s="101" customFormat="1" ht="41.25" customHeight="1" x14ac:dyDescent="0.2">
      <c r="A139" s="454" t="s">
        <v>133</v>
      </c>
      <c r="B139" s="454"/>
      <c r="C139" s="454"/>
      <c r="D139" s="454"/>
      <c r="E139" s="454"/>
      <c r="F139" s="454"/>
      <c r="G139" s="454"/>
      <c r="H139" s="454"/>
      <c r="I139" s="454"/>
      <c r="N139" s="103"/>
    </row>
    <row r="140" spans="1:21" s="101" customFormat="1" ht="15.75" customHeight="1" x14ac:dyDescent="0.2">
      <c r="A140" s="455" t="s">
        <v>117</v>
      </c>
      <c r="B140" s="455"/>
      <c r="C140" s="455"/>
      <c r="D140" s="455"/>
      <c r="E140" s="455"/>
      <c r="F140" s="455"/>
      <c r="G140" s="455"/>
      <c r="H140" s="455"/>
      <c r="I140" s="455"/>
      <c r="N140" s="103"/>
    </row>
    <row r="141" spans="1:21" s="101" customFormat="1" ht="28.5" customHeight="1" x14ac:dyDescent="0.2">
      <c r="A141" s="456" t="s">
        <v>118</v>
      </c>
      <c r="B141" s="456"/>
      <c r="C141" s="456"/>
      <c r="D141" s="456"/>
      <c r="E141" s="456"/>
      <c r="F141" s="456"/>
      <c r="G141" s="456"/>
      <c r="H141" s="456"/>
      <c r="I141" s="456"/>
      <c r="N141" s="103"/>
    </row>
    <row r="142" spans="1:21" s="101" customFormat="1" ht="26.25" customHeight="1" x14ac:dyDescent="0.2">
      <c r="A142" s="457" t="s">
        <v>109</v>
      </c>
      <c r="B142" s="456"/>
      <c r="C142" s="456"/>
      <c r="D142" s="456"/>
      <c r="E142" s="456"/>
      <c r="F142" s="456"/>
      <c r="G142" s="456"/>
      <c r="H142" s="456"/>
      <c r="I142" s="456"/>
      <c r="N142" s="103"/>
    </row>
    <row r="143" spans="1:21" s="101" customFormat="1" ht="54" customHeight="1" x14ac:dyDescent="0.2">
      <c r="A143" s="452" t="s">
        <v>125</v>
      </c>
      <c r="B143" s="452"/>
      <c r="C143" s="452"/>
      <c r="D143" s="452"/>
      <c r="E143" s="452"/>
      <c r="F143" s="452"/>
      <c r="G143" s="452"/>
      <c r="H143" s="452"/>
      <c r="I143" s="452"/>
      <c r="N143" s="103"/>
    </row>
    <row r="144" spans="1:21" ht="57" customHeight="1" x14ac:dyDescent="0.25">
      <c r="A144" s="452" t="s">
        <v>124</v>
      </c>
      <c r="B144" s="452"/>
      <c r="C144" s="452"/>
      <c r="D144" s="452"/>
      <c r="E144" s="452"/>
      <c r="F144" s="452"/>
      <c r="G144" s="452"/>
      <c r="H144" s="452"/>
      <c r="I144" s="452"/>
      <c r="N144" s="98"/>
    </row>
    <row r="145" spans="1:14" s="101" customFormat="1" ht="26.25" customHeight="1" x14ac:dyDescent="0.2">
      <c r="A145" s="451" t="s">
        <v>110</v>
      </c>
      <c r="B145" s="451"/>
      <c r="C145" s="451"/>
      <c r="D145" s="451"/>
      <c r="E145" s="451"/>
      <c r="F145" s="451"/>
      <c r="G145" s="451"/>
      <c r="H145" s="451"/>
      <c r="I145" s="451"/>
      <c r="N145" s="103"/>
    </row>
    <row r="146" spans="1:14" s="101" customFormat="1" ht="28.5" customHeight="1" x14ac:dyDescent="0.2">
      <c r="A146" s="452" t="s">
        <v>36</v>
      </c>
      <c r="B146" s="452"/>
      <c r="C146" s="452"/>
      <c r="D146" s="452"/>
      <c r="E146" s="452"/>
      <c r="F146" s="452"/>
      <c r="G146" s="452"/>
      <c r="H146" s="452"/>
      <c r="I146" s="452"/>
      <c r="N146" s="103"/>
    </row>
    <row r="147" spans="1:14" s="101" customFormat="1" ht="15.75" customHeight="1" x14ac:dyDescent="0.2">
      <c r="A147" s="453" t="s">
        <v>12</v>
      </c>
      <c r="B147" s="453"/>
      <c r="C147" s="453"/>
      <c r="D147" s="453"/>
      <c r="E147" s="453"/>
      <c r="F147" s="453"/>
      <c r="G147" s="453"/>
      <c r="H147" s="453"/>
      <c r="I147" s="453"/>
      <c r="N147" s="103"/>
    </row>
    <row r="148" spans="1:14" x14ac:dyDescent="0.25">
      <c r="A148" s="453"/>
      <c r="B148" s="453"/>
      <c r="C148" s="453"/>
      <c r="D148" s="453"/>
      <c r="E148" s="453"/>
      <c r="F148" s="453"/>
      <c r="G148" s="453"/>
      <c r="H148" s="453"/>
      <c r="I148" s="453"/>
      <c r="N148" s="98"/>
    </row>
    <row r="149" spans="1:14" x14ac:dyDescent="0.25">
      <c r="A149" s="98"/>
      <c r="N149" s="98"/>
    </row>
    <row r="150" spans="1:14" x14ac:dyDescent="0.25">
      <c r="A150" s="98"/>
      <c r="N150" s="98"/>
    </row>
    <row r="151" spans="1:14" x14ac:dyDescent="0.25">
      <c r="A151" s="98"/>
      <c r="N151" s="98"/>
    </row>
    <row r="152" spans="1:14" x14ac:dyDescent="0.25">
      <c r="A152" s="98"/>
      <c r="B152" s="197"/>
      <c r="C152" s="197"/>
      <c r="D152" s="197"/>
      <c r="E152" s="197"/>
      <c r="F152" s="197"/>
      <c r="G152" s="197"/>
      <c r="H152" s="197"/>
      <c r="I152" s="197"/>
      <c r="N152" s="98"/>
    </row>
    <row r="153" spans="1:14" x14ac:dyDescent="0.25">
      <c r="A153" s="98"/>
      <c r="N153" s="98"/>
    </row>
    <row r="154" spans="1:14" x14ac:dyDescent="0.25">
      <c r="A154" s="98"/>
      <c r="N154" s="98"/>
    </row>
    <row r="155" spans="1:14" x14ac:dyDescent="0.25">
      <c r="A155" s="98"/>
      <c r="N155" s="98"/>
    </row>
    <row r="156" spans="1:14" x14ac:dyDescent="0.25">
      <c r="A156" s="98"/>
      <c r="N156" s="98"/>
    </row>
    <row r="157" spans="1:14" x14ac:dyDescent="0.25">
      <c r="A157" s="98"/>
      <c r="N157" s="98"/>
    </row>
    <row r="158" spans="1:14" x14ac:dyDescent="0.25">
      <c r="A158" s="98"/>
      <c r="N158" s="98"/>
    </row>
    <row r="159" spans="1:14" x14ac:dyDescent="0.25">
      <c r="A159" s="98"/>
      <c r="N159" s="98"/>
    </row>
    <row r="160" spans="1:14" x14ac:dyDescent="0.25">
      <c r="A160" s="98"/>
      <c r="N160" s="98"/>
    </row>
    <row r="161" spans="1:14" x14ac:dyDescent="0.25">
      <c r="A161" s="98"/>
      <c r="N161" s="98"/>
    </row>
    <row r="162" spans="1:14" x14ac:dyDescent="0.25">
      <c r="A162" s="98"/>
      <c r="N162" s="98"/>
    </row>
    <row r="163" spans="1:14" x14ac:dyDescent="0.25">
      <c r="A163" s="98"/>
      <c r="N163" s="98"/>
    </row>
    <row r="164" spans="1:14" x14ac:dyDescent="0.25">
      <c r="A164" s="98"/>
      <c r="N164" s="98"/>
    </row>
    <row r="165" spans="1:14" x14ac:dyDescent="0.25">
      <c r="A165" s="98"/>
      <c r="N165" s="98"/>
    </row>
    <row r="166" spans="1:14" x14ac:dyDescent="0.25">
      <c r="A166" s="98"/>
      <c r="N166" s="98"/>
    </row>
    <row r="167" spans="1:14" x14ac:dyDescent="0.25">
      <c r="A167" s="98"/>
      <c r="N167" s="98"/>
    </row>
    <row r="168" spans="1:14" x14ac:dyDescent="0.25">
      <c r="A168" s="98"/>
      <c r="N168" s="98"/>
    </row>
    <row r="169" spans="1:14" x14ac:dyDescent="0.25">
      <c r="A169" s="98"/>
      <c r="N169" s="98"/>
    </row>
    <row r="170" spans="1:14" x14ac:dyDescent="0.25">
      <c r="A170" s="98"/>
      <c r="N170" s="98"/>
    </row>
    <row r="171" spans="1:14" x14ac:dyDescent="0.25">
      <c r="A171" s="98"/>
      <c r="N171" s="98"/>
    </row>
    <row r="172" spans="1:14" x14ac:dyDescent="0.25">
      <c r="A172" s="98"/>
      <c r="N172" s="98"/>
    </row>
    <row r="173" spans="1:14" x14ac:dyDescent="0.25">
      <c r="A173" s="98"/>
      <c r="N173" s="98"/>
    </row>
    <row r="174" spans="1:14" x14ac:dyDescent="0.25">
      <c r="A174" s="98"/>
      <c r="N174" s="98"/>
    </row>
    <row r="175" spans="1:14" x14ac:dyDescent="0.25">
      <c r="A175" s="98"/>
      <c r="N175" s="98"/>
    </row>
    <row r="176" spans="1:14" x14ac:dyDescent="0.25">
      <c r="A176" s="98"/>
      <c r="N176" s="98"/>
    </row>
    <row r="177" spans="1:14" x14ac:dyDescent="0.25">
      <c r="A177" s="98"/>
      <c r="N177" s="98"/>
    </row>
    <row r="178" spans="1:14" x14ac:dyDescent="0.25">
      <c r="A178" s="98"/>
      <c r="N178" s="98"/>
    </row>
    <row r="179" spans="1:14" x14ac:dyDescent="0.25">
      <c r="A179" s="98"/>
      <c r="N179" s="98"/>
    </row>
    <row r="180" spans="1:14" x14ac:dyDescent="0.25">
      <c r="A180" s="98"/>
      <c r="N180" s="98"/>
    </row>
    <row r="181" spans="1:14" x14ac:dyDescent="0.25">
      <c r="A181" s="98"/>
      <c r="N181" s="98"/>
    </row>
    <row r="182" spans="1:14" x14ac:dyDescent="0.25">
      <c r="A182" s="98"/>
      <c r="N182" s="98"/>
    </row>
    <row r="183" spans="1:14" x14ac:dyDescent="0.25">
      <c r="A183" s="98"/>
      <c r="N183" s="98"/>
    </row>
    <row r="184" spans="1:14" x14ac:dyDescent="0.25">
      <c r="A184" s="98"/>
      <c r="N184" s="98"/>
    </row>
    <row r="185" spans="1:14" x14ac:dyDescent="0.25">
      <c r="A185" s="98"/>
      <c r="N185" s="98"/>
    </row>
    <row r="186" spans="1:14" x14ac:dyDescent="0.25">
      <c r="A186" s="98"/>
      <c r="N186" s="98"/>
    </row>
    <row r="187" spans="1:14" x14ac:dyDescent="0.25">
      <c r="A187" s="98"/>
      <c r="N187" s="98"/>
    </row>
    <row r="188" spans="1:14" x14ac:dyDescent="0.25">
      <c r="A188" s="98"/>
      <c r="N188" s="98"/>
    </row>
    <row r="189" spans="1:14" x14ac:dyDescent="0.25">
      <c r="A189" s="98"/>
    </row>
    <row r="190" spans="1:14" x14ac:dyDescent="0.25">
      <c r="A190" s="98"/>
    </row>
    <row r="191" spans="1:14" x14ac:dyDescent="0.25">
      <c r="A191" s="98"/>
    </row>
    <row r="192" spans="1:14" x14ac:dyDescent="0.25">
      <c r="A192" s="98"/>
    </row>
    <row r="193" spans="1:1" x14ac:dyDescent="0.25">
      <c r="A193" s="98"/>
    </row>
    <row r="194" spans="1:1" x14ac:dyDescent="0.25">
      <c r="A194" s="98"/>
    </row>
    <row r="195" spans="1:1" x14ac:dyDescent="0.25">
      <c r="A195" s="98"/>
    </row>
    <row r="196" spans="1:1" x14ac:dyDescent="0.25">
      <c r="A196" s="98"/>
    </row>
    <row r="197" spans="1:1" x14ac:dyDescent="0.25">
      <c r="A197" s="98"/>
    </row>
    <row r="198" spans="1:1" x14ac:dyDescent="0.25">
      <c r="A198" s="98"/>
    </row>
    <row r="199" spans="1:1" x14ac:dyDescent="0.25">
      <c r="A199" s="98"/>
    </row>
    <row r="200" spans="1:1" x14ac:dyDescent="0.25">
      <c r="A200" s="98"/>
    </row>
    <row r="201" spans="1:1" x14ac:dyDescent="0.25">
      <c r="A201" s="98"/>
    </row>
    <row r="202" spans="1:1" x14ac:dyDescent="0.25">
      <c r="A202" s="98"/>
    </row>
    <row r="203" spans="1:1" x14ac:dyDescent="0.25">
      <c r="A203" s="98"/>
    </row>
    <row r="204" spans="1:1" x14ac:dyDescent="0.25">
      <c r="A204" s="98"/>
    </row>
    <row r="205" spans="1:1" x14ac:dyDescent="0.25">
      <c r="A205" s="98"/>
    </row>
    <row r="206" spans="1:1" x14ac:dyDescent="0.25">
      <c r="A206" s="98"/>
    </row>
    <row r="207" spans="1:1" x14ac:dyDescent="0.25">
      <c r="A207" s="98"/>
    </row>
    <row r="208" spans="1:1" x14ac:dyDescent="0.25">
      <c r="A208" s="98"/>
    </row>
  </sheetData>
  <sheetProtection password="CDD2" sheet="1" objects="1" scenarios="1"/>
  <mergeCells count="290">
    <mergeCell ref="B1:I1"/>
    <mergeCell ref="O1:U1"/>
    <mergeCell ref="N2:U2"/>
    <mergeCell ref="N3:U3"/>
    <mergeCell ref="A4:B4"/>
    <mergeCell ref="C4:E4"/>
    <mergeCell ref="N4:O4"/>
    <mergeCell ref="P4:Q4"/>
    <mergeCell ref="A7:I7"/>
    <mergeCell ref="N7:U7"/>
    <mergeCell ref="N8:O8"/>
    <mergeCell ref="P8:Q8"/>
    <mergeCell ref="R8:S8"/>
    <mergeCell ref="T8:U8"/>
    <mergeCell ref="F10:G10"/>
    <mergeCell ref="R10:S10"/>
    <mergeCell ref="A11:B11"/>
    <mergeCell ref="F11:G11"/>
    <mergeCell ref="N11:O11"/>
    <mergeCell ref="P11:Q11"/>
    <mergeCell ref="R11:S11"/>
    <mergeCell ref="A12:B12"/>
    <mergeCell ref="F12:G12"/>
    <mergeCell ref="N12:O12"/>
    <mergeCell ref="P12:Q12"/>
    <mergeCell ref="R12:S12"/>
    <mergeCell ref="A13:B13"/>
    <mergeCell ref="F13:G13"/>
    <mergeCell ref="N13:O13"/>
    <mergeCell ref="P13:Q13"/>
    <mergeCell ref="R13:S13"/>
    <mergeCell ref="A14:B14"/>
    <mergeCell ref="F14:G14"/>
    <mergeCell ref="N14:O14"/>
    <mergeCell ref="P14:Q14"/>
    <mergeCell ref="R14:S14"/>
    <mergeCell ref="A15:B15"/>
    <mergeCell ref="F15:G15"/>
    <mergeCell ref="N15:O15"/>
    <mergeCell ref="P15:Q15"/>
    <mergeCell ref="R15:S15"/>
    <mergeCell ref="A16:B16"/>
    <mergeCell ref="F16:G16"/>
    <mergeCell ref="N16:O16"/>
    <mergeCell ref="P16:Q16"/>
    <mergeCell ref="R16:S16"/>
    <mergeCell ref="A17:B17"/>
    <mergeCell ref="F17:G17"/>
    <mergeCell ref="N17:O17"/>
    <mergeCell ref="P17:Q17"/>
    <mergeCell ref="R17:S17"/>
    <mergeCell ref="A18:B18"/>
    <mergeCell ref="F18:G18"/>
    <mergeCell ref="N18:O18"/>
    <mergeCell ref="P18:Q18"/>
    <mergeCell ref="R18:S18"/>
    <mergeCell ref="A19:B19"/>
    <mergeCell ref="F19:G19"/>
    <mergeCell ref="N19:O19"/>
    <mergeCell ref="P19:Q19"/>
    <mergeCell ref="R19:S19"/>
    <mergeCell ref="A20:B20"/>
    <mergeCell ref="F20:G20"/>
    <mergeCell ref="N20:O20"/>
    <mergeCell ref="P20:Q20"/>
    <mergeCell ref="R20:S20"/>
    <mergeCell ref="A21:B21"/>
    <mergeCell ref="F21:G21"/>
    <mergeCell ref="N21:O21"/>
    <mergeCell ref="P21:Q21"/>
    <mergeCell ref="R21:S21"/>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N34:T34"/>
    <mergeCell ref="A36:B36"/>
    <mergeCell ref="N36:O36"/>
    <mergeCell ref="P36:T36"/>
    <mergeCell ref="A37:B37"/>
    <mergeCell ref="N37:O37"/>
    <mergeCell ref="P37:T37"/>
    <mergeCell ref="F33:H36"/>
    <mergeCell ref="A38:B38"/>
    <mergeCell ref="N38:O38"/>
    <mergeCell ref="P38:T38"/>
    <mergeCell ref="A39:B39"/>
    <mergeCell ref="N39:O39"/>
    <mergeCell ref="P39:T39"/>
    <mergeCell ref="A40:B40"/>
    <mergeCell ref="N40:O40"/>
    <mergeCell ref="P40:T40"/>
    <mergeCell ref="A41:B41"/>
    <mergeCell ref="N41:O41"/>
    <mergeCell ref="P41:T41"/>
    <mergeCell ref="A42:B42"/>
    <mergeCell ref="N42:O42"/>
    <mergeCell ref="P42:T42"/>
    <mergeCell ref="N43:Q43"/>
    <mergeCell ref="S43:T43"/>
    <mergeCell ref="N45:Q45"/>
    <mergeCell ref="S45:T45"/>
    <mergeCell ref="N49:O49"/>
    <mergeCell ref="P49:Q49"/>
    <mergeCell ref="A50:B58"/>
    <mergeCell ref="N50:O58"/>
    <mergeCell ref="P50:Q50"/>
    <mergeCell ref="P51:Q51"/>
    <mergeCell ref="P52:Q52"/>
    <mergeCell ref="P53:Q53"/>
    <mergeCell ref="P54:Q54"/>
    <mergeCell ref="P55:Q55"/>
    <mergeCell ref="P56:Q56"/>
    <mergeCell ref="P57:Q57"/>
    <mergeCell ref="P58:Q58"/>
    <mergeCell ref="A59:B59"/>
    <mergeCell ref="F59:H59"/>
    <mergeCell ref="N59:O59"/>
    <mergeCell ref="P59:Q59"/>
    <mergeCell ref="R59:T59"/>
    <mergeCell ref="A60:I60"/>
    <mergeCell ref="N60:U60"/>
    <mergeCell ref="A61:I61"/>
    <mergeCell ref="N61:U61"/>
    <mergeCell ref="A62:B62"/>
    <mergeCell ref="D62:G62"/>
    <mergeCell ref="N62:O62"/>
    <mergeCell ref="Q62:S62"/>
    <mergeCell ref="T62:U62"/>
    <mergeCell ref="N63:S63"/>
    <mergeCell ref="T63:U63"/>
    <mergeCell ref="A64:I64"/>
    <mergeCell ref="N64:U64"/>
    <mergeCell ref="A65:B65"/>
    <mergeCell ref="D65:G65"/>
    <mergeCell ref="N65:O65"/>
    <mergeCell ref="Q65:S65"/>
    <mergeCell ref="T65:U65"/>
    <mergeCell ref="N66:S66"/>
    <mergeCell ref="T66:U66"/>
    <mergeCell ref="A68:C68"/>
    <mergeCell ref="N68:P68"/>
    <mergeCell ref="A69:C69"/>
    <mergeCell ref="N69:P69"/>
    <mergeCell ref="A70:C70"/>
    <mergeCell ref="A71:C71"/>
    <mergeCell ref="N71:P71"/>
    <mergeCell ref="A72:C72"/>
    <mergeCell ref="N72:P72"/>
    <mergeCell ref="A73:C73"/>
    <mergeCell ref="N73:P73"/>
    <mergeCell ref="F74:H74"/>
    <mergeCell ref="N74:T74"/>
    <mergeCell ref="N75:T75"/>
    <mergeCell ref="A77:C77"/>
    <mergeCell ref="N77:P77"/>
    <mergeCell ref="A78:C78"/>
    <mergeCell ref="N78:P78"/>
    <mergeCell ref="A79:C79"/>
    <mergeCell ref="N79:P79"/>
    <mergeCell ref="A80:C80"/>
    <mergeCell ref="N80:P80"/>
    <mergeCell ref="A81:C81"/>
    <mergeCell ref="N81:P81"/>
    <mergeCell ref="A83:I83"/>
    <mergeCell ref="N83:U83"/>
    <mergeCell ref="C84:D84"/>
    <mergeCell ref="C85:D85"/>
    <mergeCell ref="N85:O85"/>
    <mergeCell ref="P85:Q85"/>
    <mergeCell ref="R85:U85"/>
    <mergeCell ref="C86:D86"/>
    <mergeCell ref="P86:Q86"/>
    <mergeCell ref="C87:D87"/>
    <mergeCell ref="P87:Q87"/>
    <mergeCell ref="C88:D88"/>
    <mergeCell ref="P88:Q88"/>
    <mergeCell ref="C89:D89"/>
    <mergeCell ref="P89:T89"/>
    <mergeCell ref="A90:I90"/>
    <mergeCell ref="N90:U90"/>
    <mergeCell ref="F92:I92"/>
    <mergeCell ref="N92:P92"/>
    <mergeCell ref="Q92:T92"/>
    <mergeCell ref="A95:B95"/>
    <mergeCell ref="N95:O95"/>
    <mergeCell ref="P95:R95"/>
    <mergeCell ref="A96:B96"/>
    <mergeCell ref="N96:O96"/>
    <mergeCell ref="P96:R96"/>
    <mergeCell ref="A99:C99"/>
    <mergeCell ref="F99:I99"/>
    <mergeCell ref="N99:U99"/>
    <mergeCell ref="C100:E100"/>
    <mergeCell ref="F101:G101"/>
    <mergeCell ref="A102:B102"/>
    <mergeCell ref="F102:G102"/>
    <mergeCell ref="N102:O102"/>
    <mergeCell ref="P102:Q102"/>
    <mergeCell ref="R102:S102"/>
    <mergeCell ref="A103:B103"/>
    <mergeCell ref="F103:G103"/>
    <mergeCell ref="N103:O103"/>
    <mergeCell ref="P103:Q103"/>
    <mergeCell ref="R103:S103"/>
    <mergeCell ref="A104:B104"/>
    <mergeCell ref="F104:G104"/>
    <mergeCell ref="N104:O104"/>
    <mergeCell ref="P104:Q104"/>
    <mergeCell ref="R104:S104"/>
    <mergeCell ref="A105:B105"/>
    <mergeCell ref="F105:G105"/>
    <mergeCell ref="N105:O105"/>
    <mergeCell ref="P105:Q105"/>
    <mergeCell ref="R105:S105"/>
    <mergeCell ref="A106:B106"/>
    <mergeCell ref="N106:O106"/>
    <mergeCell ref="A108:C108"/>
    <mergeCell ref="F108:H108"/>
    <mergeCell ref="N108:P108"/>
    <mergeCell ref="Q108:T108"/>
    <mergeCell ref="A109:C109"/>
    <mergeCell ref="E109:H109"/>
    <mergeCell ref="N109:P109"/>
    <mergeCell ref="Q109:T109"/>
    <mergeCell ref="N110:P110"/>
    <mergeCell ref="Q110:T110"/>
    <mergeCell ref="A111:C111"/>
    <mergeCell ref="F111:H111"/>
    <mergeCell ref="N111:T111"/>
    <mergeCell ref="A113:H113"/>
    <mergeCell ref="N113:U113"/>
    <mergeCell ref="A114:G114"/>
    <mergeCell ref="N114:U114"/>
    <mergeCell ref="A115:G115"/>
    <mergeCell ref="A131:I131"/>
    <mergeCell ref="N131:U131"/>
    <mergeCell ref="A132:I132"/>
    <mergeCell ref="A133:I133"/>
    <mergeCell ref="A134:I134"/>
    <mergeCell ref="A135:I135"/>
    <mergeCell ref="A136:I136"/>
    <mergeCell ref="A137:I137"/>
    <mergeCell ref="A138:I138"/>
    <mergeCell ref="A145:I145"/>
    <mergeCell ref="A146:I146"/>
    <mergeCell ref="A147:I147"/>
    <mergeCell ref="A148:I148"/>
    <mergeCell ref="A139:I139"/>
    <mergeCell ref="A140:I140"/>
    <mergeCell ref="A141:I141"/>
    <mergeCell ref="A142:I142"/>
    <mergeCell ref="A143:I143"/>
    <mergeCell ref="A144:I144"/>
  </mergeCells>
  <pageMargins left="0.1" right="0.1" top="0.5" bottom="0.5" header="0" footer="0.1"/>
  <pageSetup scale="70" fitToHeight="3" orientation="portrait" r:id="rId1"/>
  <headerFooter alignWithMargins="0">
    <oddFooter>&amp;R&amp;P of &amp;N</oddFooter>
  </headerFooter>
  <rowBreaks count="1" manualBreakCount="1">
    <brk id="129" max="16383" man="1"/>
  </rowBreaks>
  <colBreaks count="1" manualBreakCount="1">
    <brk id="9"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dimension ref="A1:U208"/>
  <sheetViews>
    <sheetView showGridLines="0" zoomScale="90" zoomScaleNormal="90" workbookViewId="0">
      <pane ySplit="1" topLeftCell="A88" activePane="bottomLeft" state="frozen"/>
      <selection activeCell="A111" sqref="A111:C111"/>
      <selection pane="bottomLeft" activeCell="A111" sqref="A111:C111"/>
    </sheetView>
  </sheetViews>
  <sheetFormatPr defaultRowHeight="15.75" x14ac:dyDescent="0.25"/>
  <cols>
    <col min="1" max="1" width="10.28515625" style="91" customWidth="1"/>
    <col min="2" max="2" width="30.28515625" style="4" bestFit="1" customWidth="1"/>
    <col min="3" max="4" width="10.7109375" style="4" customWidth="1"/>
    <col min="5" max="5" width="11.7109375" style="4" customWidth="1"/>
    <col min="6" max="6" width="14" style="4" customWidth="1"/>
    <col min="7" max="7" width="7.42578125" style="4" customWidth="1"/>
    <col min="8" max="8" width="14.5703125" style="4" customWidth="1"/>
    <col min="9" max="9" width="23.7109375" style="4" bestFit="1" customWidth="1"/>
    <col min="10" max="10" width="11" style="4" bestFit="1" customWidth="1"/>
    <col min="11" max="12" width="10.28515625" style="4" bestFit="1" customWidth="1"/>
    <col min="13" max="13" width="9.140625" style="4"/>
    <col min="14" max="14" width="10.28515625" style="91" customWidth="1"/>
    <col min="15" max="15" width="34.28515625" style="4" customWidth="1"/>
    <col min="16" max="16" width="16.42578125" style="4" customWidth="1"/>
    <col min="17" max="17" width="6.7109375" style="4" customWidth="1"/>
    <col min="18" max="18" width="14.5703125" style="4" customWidth="1"/>
    <col min="19" max="19" width="8" style="4" customWidth="1"/>
    <col min="20" max="20" width="15.42578125" style="4" customWidth="1"/>
    <col min="21" max="21" width="21.42578125" style="4" customWidth="1"/>
    <col min="22" max="16384" width="9.140625" style="4"/>
  </cols>
  <sheetData>
    <row r="1" spans="1:21" ht="16.5" thickBot="1" x14ac:dyDescent="0.3">
      <c r="A1" s="107">
        <v>50</v>
      </c>
      <c r="B1" s="554" t="s">
        <v>17</v>
      </c>
      <c r="C1" s="555"/>
      <c r="D1" s="555"/>
      <c r="E1" s="556"/>
      <c r="F1" s="556"/>
      <c r="G1" s="556"/>
      <c r="H1" s="556"/>
      <c r="I1" s="556"/>
      <c r="J1" s="325"/>
      <c r="K1" s="325"/>
      <c r="L1" s="325"/>
      <c r="N1" s="107">
        <f>A1</f>
        <v>50</v>
      </c>
      <c r="O1" s="557" t="s">
        <v>17</v>
      </c>
      <c r="P1" s="558"/>
      <c r="Q1" s="559"/>
      <c r="R1" s="559"/>
      <c r="S1" s="559"/>
      <c r="T1" s="559"/>
      <c r="U1" s="559"/>
    </row>
    <row r="2" spans="1:21" ht="21" x14ac:dyDescent="0.35">
      <c r="A2" s="1" t="s">
        <v>219</v>
      </c>
      <c r="B2" s="2"/>
      <c r="C2" s="2"/>
      <c r="D2" s="2"/>
      <c r="E2" s="2"/>
      <c r="F2" s="2"/>
      <c r="G2" s="2"/>
      <c r="H2" s="2"/>
      <c r="I2" s="2"/>
      <c r="N2" s="560" t="s">
        <v>23</v>
      </c>
      <c r="O2" s="560"/>
      <c r="P2" s="560"/>
      <c r="Q2" s="560"/>
      <c r="R2" s="560"/>
      <c r="S2" s="560"/>
      <c r="T2" s="560"/>
      <c r="U2" s="560"/>
    </row>
    <row r="3" spans="1:21" x14ac:dyDescent="0.25">
      <c r="A3" s="106" t="str">
        <f>'0054'!A3</f>
        <v>Based on the 2015-16 FEFP 2nd Calculation</v>
      </c>
      <c r="N3" s="561" t="str">
        <f>A3</f>
        <v>Based on the 2015-16 FEFP 2nd Calculation</v>
      </c>
      <c r="O3" s="561"/>
      <c r="P3" s="561"/>
      <c r="Q3" s="561"/>
      <c r="R3" s="561"/>
      <c r="S3" s="561"/>
      <c r="T3" s="561"/>
      <c r="U3" s="561"/>
    </row>
    <row r="4" spans="1:21" x14ac:dyDescent="0.25">
      <c r="A4" s="562" t="s">
        <v>0</v>
      </c>
      <c r="B4" s="562"/>
      <c r="C4" s="563" t="s">
        <v>9</v>
      </c>
      <c r="D4" s="563"/>
      <c r="E4" s="563"/>
      <c r="F4" s="5"/>
      <c r="G4" s="5"/>
      <c r="H4" s="5"/>
      <c r="I4" s="5"/>
      <c r="N4" s="549" t="s">
        <v>0</v>
      </c>
      <c r="O4" s="549"/>
      <c r="P4" s="564" t="str">
        <f>C4</f>
        <v>Palm Beach</v>
      </c>
      <c r="Q4" s="564"/>
      <c r="R4" s="6"/>
      <c r="S4" s="6"/>
      <c r="T4" s="6"/>
      <c r="U4" s="6"/>
    </row>
    <row r="5" spans="1:21" ht="12" customHeight="1" thickBot="1" x14ac:dyDescent="0.3">
      <c r="A5" s="371"/>
      <c r="B5" s="371"/>
      <c r="C5" s="353"/>
      <c r="D5" s="353"/>
      <c r="E5" s="353"/>
      <c r="F5" s="354"/>
      <c r="G5" s="354"/>
      <c r="H5" s="354"/>
      <c r="I5" s="354"/>
      <c r="N5" s="111"/>
      <c r="O5" s="111"/>
      <c r="P5" s="7"/>
      <c r="Q5" s="7"/>
      <c r="R5" s="6"/>
      <c r="S5" s="6"/>
      <c r="T5" s="6"/>
      <c r="U5" s="6"/>
    </row>
    <row r="6" spans="1:21" ht="12" customHeight="1" x14ac:dyDescent="0.25">
      <c r="A6" s="368"/>
      <c r="B6" s="368"/>
      <c r="C6" s="365"/>
      <c r="D6" s="365"/>
      <c r="E6" s="365"/>
      <c r="F6" s="5"/>
      <c r="G6" s="5"/>
      <c r="H6" s="5"/>
      <c r="I6" s="5"/>
      <c r="N6" s="366"/>
      <c r="O6" s="366"/>
      <c r="P6" s="367"/>
      <c r="Q6" s="367"/>
      <c r="R6" s="6"/>
      <c r="S6" s="6"/>
      <c r="T6" s="6"/>
      <c r="U6" s="6"/>
    </row>
    <row r="7" spans="1:21" x14ac:dyDescent="0.25">
      <c r="A7" s="548" t="s">
        <v>102</v>
      </c>
      <c r="B7" s="548"/>
      <c r="C7" s="548"/>
      <c r="D7" s="548"/>
      <c r="E7" s="548"/>
      <c r="F7" s="548"/>
      <c r="G7" s="548"/>
      <c r="H7" s="548"/>
      <c r="I7" s="548"/>
      <c r="N7" s="549" t="s">
        <v>102</v>
      </c>
      <c r="O7" s="549"/>
      <c r="P7" s="549"/>
      <c r="Q7" s="549"/>
      <c r="R7" s="549"/>
      <c r="S7" s="549"/>
      <c r="T7" s="549"/>
      <c r="U7" s="549"/>
    </row>
    <row r="8" spans="1:21" x14ac:dyDescent="0.25">
      <c r="A8" s="112"/>
      <c r="B8" s="113" t="s">
        <v>161</v>
      </c>
      <c r="C8" s="321">
        <f>'0054'!C8</f>
        <v>4154.45</v>
      </c>
      <c r="D8" s="115"/>
      <c r="E8" s="116"/>
      <c r="F8" s="112"/>
      <c r="G8" s="113" t="s">
        <v>160</v>
      </c>
      <c r="H8" s="324">
        <f>'0054'!H8</f>
        <v>1.0319</v>
      </c>
      <c r="I8" s="99"/>
      <c r="N8" s="550" t="s">
        <v>10</v>
      </c>
      <c r="O8" s="550"/>
      <c r="P8" s="551">
        <v>4154.45</v>
      </c>
      <c r="Q8" s="551"/>
      <c r="R8" s="552" t="s">
        <v>11</v>
      </c>
      <c r="S8" s="552"/>
      <c r="T8" s="553">
        <f>H8</f>
        <v>1.0319</v>
      </c>
      <c r="U8" s="553"/>
    </row>
    <row r="9" spans="1:21" x14ac:dyDescent="0.25">
      <c r="A9" s="8"/>
      <c r="B9" s="8"/>
      <c r="C9" s="9"/>
      <c r="D9" s="9"/>
      <c r="E9" s="9"/>
      <c r="F9" s="10"/>
      <c r="G9" s="10"/>
      <c r="H9" s="11"/>
      <c r="I9" s="12" t="s">
        <v>78</v>
      </c>
      <c r="N9" s="13"/>
      <c r="O9" s="13"/>
      <c r="P9" s="14"/>
      <c r="Q9" s="14"/>
      <c r="R9" s="15"/>
      <c r="S9" s="15"/>
      <c r="T9" s="16"/>
      <c r="U9" s="17" t="s">
        <v>78</v>
      </c>
    </row>
    <row r="10" spans="1:21" x14ac:dyDescent="0.25">
      <c r="A10" s="8"/>
      <c r="B10" s="8"/>
      <c r="C10" s="117" t="s">
        <v>162</v>
      </c>
      <c r="D10" s="117" t="s">
        <v>163</v>
      </c>
      <c r="E10" s="118" t="s">
        <v>8</v>
      </c>
      <c r="F10" s="543" t="s">
        <v>1</v>
      </c>
      <c r="G10" s="543"/>
      <c r="H10" s="11" t="s">
        <v>77</v>
      </c>
      <c r="I10" s="12" t="s">
        <v>37</v>
      </c>
      <c r="N10" s="13"/>
      <c r="O10" s="13"/>
      <c r="P10" s="14"/>
      <c r="Q10" s="14"/>
      <c r="R10" s="544" t="s">
        <v>1</v>
      </c>
      <c r="S10" s="544"/>
      <c r="T10" s="16" t="s">
        <v>77</v>
      </c>
      <c r="U10" s="17" t="s">
        <v>37</v>
      </c>
    </row>
    <row r="11" spans="1:21" x14ac:dyDescent="0.25">
      <c r="A11" s="524" t="s">
        <v>1</v>
      </c>
      <c r="B11" s="524"/>
      <c r="C11" s="119" t="s">
        <v>2</v>
      </c>
      <c r="D11" s="119" t="s">
        <v>2</v>
      </c>
      <c r="E11" s="119" t="s">
        <v>2</v>
      </c>
      <c r="F11" s="545" t="s">
        <v>80</v>
      </c>
      <c r="G11" s="545"/>
      <c r="H11" s="18" t="s">
        <v>76</v>
      </c>
      <c r="I11" s="19" t="s">
        <v>79</v>
      </c>
      <c r="N11" s="525" t="s">
        <v>1</v>
      </c>
      <c r="O11" s="525"/>
      <c r="P11" s="546" t="s">
        <v>24</v>
      </c>
      <c r="Q11" s="546"/>
      <c r="R11" s="547" t="s">
        <v>80</v>
      </c>
      <c r="S11" s="547"/>
      <c r="T11" s="20" t="s">
        <v>76</v>
      </c>
      <c r="U11" s="21" t="s">
        <v>79</v>
      </c>
    </row>
    <row r="12" spans="1:21" x14ac:dyDescent="0.25">
      <c r="A12" s="536" t="s">
        <v>50</v>
      </c>
      <c r="B12" s="536"/>
      <c r="C12" s="120"/>
      <c r="D12" s="120"/>
      <c r="E12" s="121" t="s">
        <v>51</v>
      </c>
      <c r="F12" s="537" t="s">
        <v>52</v>
      </c>
      <c r="G12" s="537"/>
      <c r="H12" s="22" t="s">
        <v>53</v>
      </c>
      <c r="I12" s="23" t="s">
        <v>54</v>
      </c>
      <c r="N12" s="538" t="s">
        <v>50</v>
      </c>
      <c r="O12" s="538"/>
      <c r="P12" s="539" t="s">
        <v>51</v>
      </c>
      <c r="Q12" s="539"/>
      <c r="R12" s="540" t="s">
        <v>52</v>
      </c>
      <c r="S12" s="540"/>
      <c r="T12" s="24" t="s">
        <v>53</v>
      </c>
      <c r="U12" s="25" t="s">
        <v>54</v>
      </c>
    </row>
    <row r="13" spans="1:21" x14ac:dyDescent="0.25">
      <c r="A13" s="527" t="s">
        <v>29</v>
      </c>
      <c r="B13" s="527"/>
      <c r="C13" s="204">
        <v>0</v>
      </c>
      <c r="D13" s="204">
        <v>0</v>
      </c>
      <c r="E13" s="276">
        <f>IF(D$29=0,C13*2,C13+D13)</f>
        <v>0</v>
      </c>
      <c r="F13" s="541">
        <f>'0054'!F13:G13</f>
        <v>1.115</v>
      </c>
      <c r="G13" s="541"/>
      <c r="H13" s="208">
        <f>ROUND(E13*F13,4)</f>
        <v>0</v>
      </c>
      <c r="I13" s="150">
        <f t="shared" ref="I13:I28" si="0">ROUND(ROUND(H13*$C$8,4)*($H$8),2)</f>
        <v>0</v>
      </c>
      <c r="N13" s="528" t="s">
        <v>29</v>
      </c>
      <c r="O13" s="528"/>
      <c r="P13" s="530">
        <f t="shared" ref="P13:P28" si="1">IF($H$115=1,E13,0)</f>
        <v>0</v>
      </c>
      <c r="Q13" s="530"/>
      <c r="R13" s="542">
        <v>1</v>
      </c>
      <c r="S13" s="542"/>
      <c r="T13" s="124">
        <f>ROUND(P13*R13,4)</f>
        <v>0</v>
      </c>
      <c r="U13" s="125">
        <f t="shared" ref="U13:U28" si="2">ROUND(ROUND(T13*$C$8,4)*($H$8),0)</f>
        <v>0</v>
      </c>
    </row>
    <row r="14" spans="1:21" x14ac:dyDescent="0.25">
      <c r="A14" s="458" t="s">
        <v>30</v>
      </c>
      <c r="B14" s="458"/>
      <c r="C14" s="206">
        <v>0</v>
      </c>
      <c r="D14" s="206">
        <v>0</v>
      </c>
      <c r="E14" s="159">
        <f t="shared" ref="E14:E28" si="3">IF(D$29=0,C14*2,C14+D14)</f>
        <v>0</v>
      </c>
      <c r="F14" s="448">
        <f>'0054'!F14:G14</f>
        <v>1.115</v>
      </c>
      <c r="G14" s="448"/>
      <c r="H14" s="105">
        <f t="shared" ref="H14:H28" si="4">ROUND(E14*F14,4)</f>
        <v>0</v>
      </c>
      <c r="I14" s="130">
        <f t="shared" si="0"/>
        <v>0</v>
      </c>
      <c r="J14" s="85" t="str">
        <f>IF(ROUND(E14,2)=ROUND(SUM(E50:E52),2)," ","CHECK PK-3 LINES BELOW")</f>
        <v xml:space="preserve"> </v>
      </c>
      <c r="N14" s="461" t="s">
        <v>30</v>
      </c>
      <c r="O14" s="461"/>
      <c r="P14" s="530">
        <f t="shared" si="1"/>
        <v>0</v>
      </c>
      <c r="Q14" s="530"/>
      <c r="R14" s="535">
        <v>1</v>
      </c>
      <c r="S14" s="535"/>
      <c r="T14" s="124">
        <f t="shared" ref="T14:T28" si="5">ROUND(P14*R14,4)</f>
        <v>0</v>
      </c>
      <c r="U14" s="125">
        <f t="shared" si="2"/>
        <v>0</v>
      </c>
    </row>
    <row r="15" spans="1:21" x14ac:dyDescent="0.25">
      <c r="A15" s="458" t="s">
        <v>31</v>
      </c>
      <c r="B15" s="458"/>
      <c r="C15" s="206">
        <v>0</v>
      </c>
      <c r="D15" s="206">
        <v>0</v>
      </c>
      <c r="E15" s="159">
        <f t="shared" si="3"/>
        <v>0</v>
      </c>
      <c r="F15" s="448">
        <f>'0054'!F15:G15</f>
        <v>1</v>
      </c>
      <c r="G15" s="448"/>
      <c r="H15" s="105">
        <f t="shared" si="4"/>
        <v>0</v>
      </c>
      <c r="I15" s="130">
        <f t="shared" si="0"/>
        <v>0</v>
      </c>
      <c r="N15" s="461" t="s">
        <v>31</v>
      </c>
      <c r="O15" s="461"/>
      <c r="P15" s="530">
        <f t="shared" si="1"/>
        <v>0</v>
      </c>
      <c r="Q15" s="530"/>
      <c r="R15" s="535">
        <v>1</v>
      </c>
      <c r="S15" s="535"/>
      <c r="T15" s="124">
        <f t="shared" si="5"/>
        <v>0</v>
      </c>
      <c r="U15" s="125">
        <f t="shared" si="2"/>
        <v>0</v>
      </c>
    </row>
    <row r="16" spans="1:21" x14ac:dyDescent="0.25">
      <c r="A16" s="458" t="s">
        <v>32</v>
      </c>
      <c r="B16" s="458"/>
      <c r="C16" s="206">
        <v>0</v>
      </c>
      <c r="D16" s="206">
        <v>0</v>
      </c>
      <c r="E16" s="159">
        <f t="shared" si="3"/>
        <v>0</v>
      </c>
      <c r="F16" s="448">
        <f>'0054'!F16:G16</f>
        <v>1</v>
      </c>
      <c r="G16" s="448"/>
      <c r="H16" s="105">
        <f t="shared" si="4"/>
        <v>0</v>
      </c>
      <c r="I16" s="130">
        <f t="shared" si="0"/>
        <v>0</v>
      </c>
      <c r="J16" s="85" t="str">
        <f>IF(ROUND(E16,2)=ROUND(SUM(E53:E55),2)," ","CHECK 4-8 LINES BELOW")</f>
        <v xml:space="preserve"> </v>
      </c>
      <c r="N16" s="461" t="s">
        <v>32</v>
      </c>
      <c r="O16" s="461"/>
      <c r="P16" s="530">
        <f t="shared" si="1"/>
        <v>0</v>
      </c>
      <c r="Q16" s="530"/>
      <c r="R16" s="535">
        <v>1</v>
      </c>
      <c r="S16" s="535"/>
      <c r="T16" s="124">
        <f t="shared" si="5"/>
        <v>0</v>
      </c>
      <c r="U16" s="125">
        <f t="shared" si="2"/>
        <v>0</v>
      </c>
    </row>
    <row r="17" spans="1:21" x14ac:dyDescent="0.25">
      <c r="A17" s="458" t="s">
        <v>33</v>
      </c>
      <c r="B17" s="458"/>
      <c r="C17" s="206">
        <v>173.42</v>
      </c>
      <c r="D17" s="206">
        <v>161.91999999999999</v>
      </c>
      <c r="E17" s="159">
        <f t="shared" si="3"/>
        <v>335.34</v>
      </c>
      <c r="F17" s="448">
        <f>'0054'!F17:G17</f>
        <v>1.0049999999999999</v>
      </c>
      <c r="G17" s="448"/>
      <c r="H17" s="105">
        <f t="shared" si="4"/>
        <v>337.01670000000001</v>
      </c>
      <c r="I17" s="130">
        <f t="shared" si="0"/>
        <v>1444782.83</v>
      </c>
      <c r="N17" s="461" t="s">
        <v>33</v>
      </c>
      <c r="O17" s="461"/>
      <c r="P17" s="530">
        <f t="shared" si="1"/>
        <v>0</v>
      </c>
      <c r="Q17" s="530"/>
      <c r="R17" s="535">
        <v>1</v>
      </c>
      <c r="S17" s="535"/>
      <c r="T17" s="124">
        <f t="shared" si="5"/>
        <v>0</v>
      </c>
      <c r="U17" s="125">
        <f t="shared" si="2"/>
        <v>0</v>
      </c>
    </row>
    <row r="18" spans="1:21" x14ac:dyDescent="0.25">
      <c r="A18" s="458" t="s">
        <v>34</v>
      </c>
      <c r="B18" s="458"/>
      <c r="C18" s="206">
        <v>39.96</v>
      </c>
      <c r="D18" s="206">
        <v>36.67</v>
      </c>
      <c r="E18" s="159">
        <f t="shared" si="3"/>
        <v>76.63</v>
      </c>
      <c r="F18" s="448">
        <f>'0054'!F18:G18</f>
        <v>1.0049999999999999</v>
      </c>
      <c r="G18" s="448"/>
      <c r="H18" s="105">
        <f t="shared" si="4"/>
        <v>77.013199999999998</v>
      </c>
      <c r="I18" s="130">
        <f t="shared" si="0"/>
        <v>330153.81</v>
      </c>
      <c r="J18" s="85" t="str">
        <f>IF(ROUND(E18,2)=ROUND(SUM(E56:E58),2)," ","CHECK 4-8 LINES BELOW")</f>
        <v xml:space="preserve"> </v>
      </c>
      <c r="N18" s="461" t="s">
        <v>34</v>
      </c>
      <c r="O18" s="461"/>
      <c r="P18" s="530">
        <f t="shared" si="1"/>
        <v>0</v>
      </c>
      <c r="Q18" s="530"/>
      <c r="R18" s="535">
        <v>1</v>
      </c>
      <c r="S18" s="535"/>
      <c r="T18" s="124">
        <f t="shared" si="5"/>
        <v>0</v>
      </c>
      <c r="U18" s="127">
        <f t="shared" si="2"/>
        <v>0</v>
      </c>
    </row>
    <row r="19" spans="1:21" x14ac:dyDescent="0.25">
      <c r="A19" s="458" t="s">
        <v>146</v>
      </c>
      <c r="B19" s="458"/>
      <c r="C19" s="206">
        <v>0</v>
      </c>
      <c r="D19" s="206">
        <v>0</v>
      </c>
      <c r="E19" s="159">
        <f t="shared" si="3"/>
        <v>0</v>
      </c>
      <c r="F19" s="448">
        <f>'0054'!F19:G19</f>
        <v>3.613</v>
      </c>
      <c r="G19" s="448"/>
      <c r="H19" s="105">
        <f t="shared" si="4"/>
        <v>0</v>
      </c>
      <c r="I19" s="130">
        <f t="shared" si="0"/>
        <v>0</v>
      </c>
      <c r="N19" s="461" t="s">
        <v>146</v>
      </c>
      <c r="O19" s="461"/>
      <c r="P19" s="530">
        <f t="shared" si="1"/>
        <v>0</v>
      </c>
      <c r="Q19" s="530"/>
      <c r="R19" s="535">
        <v>1</v>
      </c>
      <c r="S19" s="535"/>
      <c r="T19" s="124">
        <f t="shared" si="5"/>
        <v>0</v>
      </c>
      <c r="U19" s="125">
        <f t="shared" si="2"/>
        <v>0</v>
      </c>
    </row>
    <row r="20" spans="1:21" x14ac:dyDescent="0.25">
      <c r="A20" s="458" t="s">
        <v>147</v>
      </c>
      <c r="B20" s="458"/>
      <c r="C20" s="206">
        <v>0</v>
      </c>
      <c r="D20" s="206">
        <v>0</v>
      </c>
      <c r="E20" s="159">
        <f t="shared" si="3"/>
        <v>0</v>
      </c>
      <c r="F20" s="448">
        <f>'0054'!F20:G20</f>
        <v>3.613</v>
      </c>
      <c r="G20" s="448"/>
      <c r="H20" s="105">
        <f t="shared" si="4"/>
        <v>0</v>
      </c>
      <c r="I20" s="130">
        <f t="shared" si="0"/>
        <v>0</v>
      </c>
      <c r="N20" s="461" t="s">
        <v>147</v>
      </c>
      <c r="O20" s="461"/>
      <c r="P20" s="530">
        <f t="shared" si="1"/>
        <v>0</v>
      </c>
      <c r="Q20" s="530"/>
      <c r="R20" s="535">
        <v>1</v>
      </c>
      <c r="S20" s="535"/>
      <c r="T20" s="124">
        <f t="shared" si="5"/>
        <v>0</v>
      </c>
      <c r="U20" s="125">
        <f t="shared" si="2"/>
        <v>0</v>
      </c>
    </row>
    <row r="21" spans="1:21" x14ac:dyDescent="0.25">
      <c r="A21" s="458" t="s">
        <v>148</v>
      </c>
      <c r="B21" s="458"/>
      <c r="C21" s="206">
        <v>0</v>
      </c>
      <c r="D21" s="206">
        <v>0</v>
      </c>
      <c r="E21" s="159">
        <f t="shared" si="3"/>
        <v>0</v>
      </c>
      <c r="F21" s="448">
        <f>'0054'!F21:G21</f>
        <v>3.613</v>
      </c>
      <c r="G21" s="448"/>
      <c r="H21" s="105">
        <f t="shared" si="4"/>
        <v>0</v>
      </c>
      <c r="I21" s="130">
        <f t="shared" si="0"/>
        <v>0</v>
      </c>
      <c r="N21" s="461" t="s">
        <v>148</v>
      </c>
      <c r="O21" s="461"/>
      <c r="P21" s="530">
        <f t="shared" si="1"/>
        <v>0</v>
      </c>
      <c r="Q21" s="530"/>
      <c r="R21" s="535">
        <v>1</v>
      </c>
      <c r="S21" s="535"/>
      <c r="T21" s="124">
        <f t="shared" si="5"/>
        <v>0</v>
      </c>
      <c r="U21" s="125">
        <f t="shared" si="2"/>
        <v>0</v>
      </c>
    </row>
    <row r="22" spans="1:21" x14ac:dyDescent="0.25">
      <c r="A22" s="458" t="s">
        <v>149</v>
      </c>
      <c r="B22" s="458"/>
      <c r="C22" s="206">
        <v>0</v>
      </c>
      <c r="D22" s="206">
        <v>0</v>
      </c>
      <c r="E22" s="159">
        <f t="shared" si="3"/>
        <v>0</v>
      </c>
      <c r="F22" s="448">
        <f>'0054'!F22:G22</f>
        <v>5.258</v>
      </c>
      <c r="G22" s="448"/>
      <c r="H22" s="105">
        <f t="shared" si="4"/>
        <v>0</v>
      </c>
      <c r="I22" s="130">
        <f t="shared" si="0"/>
        <v>0</v>
      </c>
      <c r="N22" s="461" t="s">
        <v>149</v>
      </c>
      <c r="O22" s="461"/>
      <c r="P22" s="530">
        <f t="shared" si="1"/>
        <v>0</v>
      </c>
      <c r="Q22" s="530"/>
      <c r="R22" s="535">
        <v>1</v>
      </c>
      <c r="S22" s="535"/>
      <c r="T22" s="124">
        <f t="shared" si="5"/>
        <v>0</v>
      </c>
      <c r="U22" s="125">
        <f t="shared" si="2"/>
        <v>0</v>
      </c>
    </row>
    <row r="23" spans="1:21" x14ac:dyDescent="0.25">
      <c r="A23" s="458" t="s">
        <v>150</v>
      </c>
      <c r="B23" s="458"/>
      <c r="C23" s="206">
        <v>0</v>
      </c>
      <c r="D23" s="206">
        <v>0</v>
      </c>
      <c r="E23" s="159">
        <f t="shared" si="3"/>
        <v>0</v>
      </c>
      <c r="F23" s="448">
        <f>'0054'!F23:G23</f>
        <v>5.258</v>
      </c>
      <c r="G23" s="448"/>
      <c r="H23" s="105">
        <f t="shared" si="4"/>
        <v>0</v>
      </c>
      <c r="I23" s="130">
        <f t="shared" si="0"/>
        <v>0</v>
      </c>
      <c r="N23" s="461" t="s">
        <v>150</v>
      </c>
      <c r="O23" s="461"/>
      <c r="P23" s="530">
        <f t="shared" si="1"/>
        <v>0</v>
      </c>
      <c r="Q23" s="530"/>
      <c r="R23" s="535">
        <v>1</v>
      </c>
      <c r="S23" s="535"/>
      <c r="T23" s="124">
        <f t="shared" si="5"/>
        <v>0</v>
      </c>
      <c r="U23" s="125">
        <f t="shared" si="2"/>
        <v>0</v>
      </c>
    </row>
    <row r="24" spans="1:21" x14ac:dyDescent="0.25">
      <c r="A24" s="458" t="s">
        <v>151</v>
      </c>
      <c r="B24" s="458"/>
      <c r="C24" s="206">
        <v>0</v>
      </c>
      <c r="D24" s="206">
        <v>0</v>
      </c>
      <c r="E24" s="159">
        <f t="shared" si="3"/>
        <v>0</v>
      </c>
      <c r="F24" s="448">
        <f>'0054'!F24:G24</f>
        <v>5.258</v>
      </c>
      <c r="G24" s="448"/>
      <c r="H24" s="105">
        <f t="shared" si="4"/>
        <v>0</v>
      </c>
      <c r="I24" s="130">
        <f t="shared" si="0"/>
        <v>0</v>
      </c>
      <c r="N24" s="461" t="s">
        <v>151</v>
      </c>
      <c r="O24" s="461"/>
      <c r="P24" s="530">
        <f t="shared" si="1"/>
        <v>0</v>
      </c>
      <c r="Q24" s="530"/>
      <c r="R24" s="535">
        <v>1</v>
      </c>
      <c r="S24" s="535"/>
      <c r="T24" s="124">
        <f t="shared" si="5"/>
        <v>0</v>
      </c>
      <c r="U24" s="125">
        <f t="shared" si="2"/>
        <v>0</v>
      </c>
    </row>
    <row r="25" spans="1:21" x14ac:dyDescent="0.25">
      <c r="A25" s="458" t="s">
        <v>152</v>
      </c>
      <c r="B25" s="458"/>
      <c r="C25" s="206">
        <v>0</v>
      </c>
      <c r="D25" s="206">
        <v>0</v>
      </c>
      <c r="E25" s="159">
        <f t="shared" si="3"/>
        <v>0</v>
      </c>
      <c r="F25" s="448">
        <f>'0054'!F25:G25</f>
        <v>1.18</v>
      </c>
      <c r="G25" s="448"/>
      <c r="H25" s="105">
        <f t="shared" si="4"/>
        <v>0</v>
      </c>
      <c r="I25" s="130">
        <f t="shared" si="0"/>
        <v>0</v>
      </c>
      <c r="N25" s="461" t="s">
        <v>152</v>
      </c>
      <c r="O25" s="461"/>
      <c r="P25" s="530">
        <f t="shared" si="1"/>
        <v>0</v>
      </c>
      <c r="Q25" s="530"/>
      <c r="R25" s="535">
        <v>1</v>
      </c>
      <c r="S25" s="535"/>
      <c r="T25" s="124">
        <f t="shared" si="5"/>
        <v>0</v>
      </c>
      <c r="U25" s="125">
        <f t="shared" si="2"/>
        <v>0</v>
      </c>
    </row>
    <row r="26" spans="1:21" x14ac:dyDescent="0.25">
      <c r="A26" s="458" t="s">
        <v>153</v>
      </c>
      <c r="B26" s="458"/>
      <c r="C26" s="206">
        <v>0</v>
      </c>
      <c r="D26" s="206">
        <v>0</v>
      </c>
      <c r="E26" s="159">
        <f t="shared" si="3"/>
        <v>0</v>
      </c>
      <c r="F26" s="448">
        <f>'0054'!F26:G26</f>
        <v>1.18</v>
      </c>
      <c r="G26" s="448"/>
      <c r="H26" s="105">
        <f t="shared" si="4"/>
        <v>0</v>
      </c>
      <c r="I26" s="130">
        <f t="shared" si="0"/>
        <v>0</v>
      </c>
      <c r="N26" s="461" t="s">
        <v>153</v>
      </c>
      <c r="O26" s="461"/>
      <c r="P26" s="530">
        <f t="shared" si="1"/>
        <v>0</v>
      </c>
      <c r="Q26" s="530"/>
      <c r="R26" s="535">
        <v>1</v>
      </c>
      <c r="S26" s="535"/>
      <c r="T26" s="124">
        <f t="shared" si="5"/>
        <v>0</v>
      </c>
      <c r="U26" s="125">
        <f t="shared" si="2"/>
        <v>0</v>
      </c>
    </row>
    <row r="27" spans="1:21" x14ac:dyDescent="0.25">
      <c r="A27" s="458" t="s">
        <v>154</v>
      </c>
      <c r="B27" s="458"/>
      <c r="C27" s="206">
        <v>3.74</v>
      </c>
      <c r="D27" s="206">
        <v>4.6399999999999997</v>
      </c>
      <c r="E27" s="159">
        <f t="shared" si="3"/>
        <v>8.379999999999999</v>
      </c>
      <c r="F27" s="448">
        <f>'0054'!F27:G27</f>
        <v>1.18</v>
      </c>
      <c r="G27" s="448"/>
      <c r="H27" s="105">
        <f t="shared" si="4"/>
        <v>9.8884000000000007</v>
      </c>
      <c r="I27" s="130">
        <f t="shared" si="0"/>
        <v>42391.34</v>
      </c>
      <c r="N27" s="461" t="s">
        <v>154</v>
      </c>
      <c r="O27" s="461"/>
      <c r="P27" s="530">
        <f t="shared" si="1"/>
        <v>0</v>
      </c>
      <c r="Q27" s="530"/>
      <c r="R27" s="535">
        <v>1</v>
      </c>
      <c r="S27" s="535"/>
      <c r="T27" s="124">
        <f t="shared" si="5"/>
        <v>0</v>
      </c>
      <c r="U27" s="125">
        <f t="shared" si="2"/>
        <v>0</v>
      </c>
    </row>
    <row r="28" spans="1:21" x14ac:dyDescent="0.25">
      <c r="A28" s="575" t="s">
        <v>155</v>
      </c>
      <c r="B28" s="575"/>
      <c r="C28" s="147">
        <v>0</v>
      </c>
      <c r="D28" s="147">
        <v>0.1</v>
      </c>
      <c r="E28" s="220">
        <f t="shared" si="3"/>
        <v>0.1</v>
      </c>
      <c r="F28" s="529">
        <f>'0054'!F28:G28</f>
        <v>1.0049999999999999</v>
      </c>
      <c r="G28" s="529"/>
      <c r="H28" s="122">
        <f t="shared" si="4"/>
        <v>0.10050000000000001</v>
      </c>
      <c r="I28" s="123">
        <f t="shared" si="0"/>
        <v>430.84</v>
      </c>
      <c r="N28" s="469" t="s">
        <v>155</v>
      </c>
      <c r="O28" s="469"/>
      <c r="P28" s="530">
        <f t="shared" si="1"/>
        <v>0</v>
      </c>
      <c r="Q28" s="530"/>
      <c r="R28" s="531">
        <v>1</v>
      </c>
      <c r="S28" s="531"/>
      <c r="T28" s="124">
        <f t="shared" si="5"/>
        <v>0</v>
      </c>
      <c r="U28" s="125">
        <f t="shared" si="2"/>
        <v>0</v>
      </c>
    </row>
    <row r="29" spans="1:21" x14ac:dyDescent="0.25">
      <c r="A29" s="573" t="s">
        <v>5</v>
      </c>
      <c r="B29" s="573"/>
      <c r="C29" s="123">
        <f>SUM(C13:C28)</f>
        <v>217.12</v>
      </c>
      <c r="D29" s="123">
        <f>SUM(D13:D28)</f>
        <v>203.32999999999996</v>
      </c>
      <c r="E29" s="123">
        <f>SUM(E13:E28)</f>
        <v>420.45</v>
      </c>
      <c r="F29" s="574"/>
      <c r="G29" s="574"/>
      <c r="H29" s="128">
        <f>SUM(H13:H28)</f>
        <v>424.0188</v>
      </c>
      <c r="I29" s="123">
        <f>SUM(I13:I28)</f>
        <v>1817758.8200000003</v>
      </c>
      <c r="N29" s="533" t="s">
        <v>5</v>
      </c>
      <c r="O29" s="533"/>
      <c r="P29" s="534">
        <f>SUM(P13:P28)</f>
        <v>0</v>
      </c>
      <c r="Q29" s="534"/>
      <c r="R29" s="521"/>
      <c r="S29" s="521"/>
      <c r="T29" s="129">
        <f>SUM(T13:T28)</f>
        <v>0</v>
      </c>
      <c r="U29" s="125">
        <f>SUM(U13:U28)</f>
        <v>0</v>
      </c>
    </row>
    <row r="30" spans="1:21" x14ac:dyDescent="0.25">
      <c r="A30" s="28"/>
      <c r="B30" s="28"/>
      <c r="C30" s="130"/>
      <c r="D30" s="130"/>
      <c r="E30" s="130"/>
      <c r="F30" s="29"/>
      <c r="G30" s="29"/>
      <c r="H30" s="105"/>
      <c r="I30" s="130"/>
      <c r="N30" s="35"/>
      <c r="O30" s="35"/>
      <c r="P30" s="31"/>
      <c r="Q30" s="31"/>
      <c r="R30" s="32"/>
      <c r="S30" s="32"/>
      <c r="T30" s="131"/>
      <c r="U30" s="132"/>
    </row>
    <row r="31" spans="1:21" x14ac:dyDescent="0.25">
      <c r="A31" s="209" t="s">
        <v>126</v>
      </c>
      <c r="B31" s="28"/>
      <c r="C31" s="130"/>
      <c r="D31" s="130"/>
      <c r="E31" s="130"/>
      <c r="F31" s="29"/>
      <c r="G31" s="29"/>
      <c r="H31" s="105"/>
      <c r="I31" s="130"/>
      <c r="N31" s="35"/>
      <c r="O31" s="35"/>
      <c r="P31" s="31"/>
      <c r="Q31" s="31"/>
      <c r="R31" s="32"/>
      <c r="S31" s="32"/>
      <c r="T31" s="131"/>
      <c r="U31" s="132"/>
    </row>
    <row r="32" spans="1:21" hidden="1" x14ac:dyDescent="0.25">
      <c r="A32" s="209"/>
      <c r="B32" s="28"/>
      <c r="C32" s="130"/>
      <c r="D32" s="130"/>
      <c r="E32" s="130"/>
      <c r="F32" s="364"/>
      <c r="G32" s="364"/>
      <c r="H32" s="105"/>
      <c r="I32" s="130"/>
      <c r="N32" s="362"/>
      <c r="O32" s="362"/>
      <c r="P32" s="31"/>
      <c r="Q32" s="31"/>
      <c r="R32" s="363"/>
      <c r="S32" s="363"/>
      <c r="T32" s="131"/>
      <c r="U32" s="132"/>
    </row>
    <row r="33" spans="1:21" hidden="1" x14ac:dyDescent="0.25">
      <c r="A33" s="209"/>
      <c r="B33" s="28"/>
      <c r="C33" s="130"/>
      <c r="D33" s="130"/>
      <c r="E33" s="130"/>
      <c r="F33" s="578" t="s">
        <v>386</v>
      </c>
      <c r="G33" s="578"/>
      <c r="H33" s="578"/>
      <c r="I33" s="130"/>
      <c r="N33" s="362"/>
      <c r="O33" s="362"/>
      <c r="P33" s="31"/>
      <c r="Q33" s="31"/>
      <c r="R33" s="363"/>
      <c r="S33" s="363"/>
      <c r="T33" s="131"/>
      <c r="U33" s="132"/>
    </row>
    <row r="34" spans="1:21" hidden="1" x14ac:dyDescent="0.25">
      <c r="A34" s="4"/>
      <c r="B34" s="136"/>
      <c r="C34" s="136"/>
      <c r="D34" s="136"/>
      <c r="E34" s="136"/>
      <c r="F34" s="578"/>
      <c r="G34" s="578"/>
      <c r="H34" s="578"/>
      <c r="I34" s="26" t="s">
        <v>78</v>
      </c>
      <c r="N34" s="473" t="s">
        <v>35</v>
      </c>
      <c r="O34" s="473"/>
      <c r="P34" s="473"/>
      <c r="Q34" s="473"/>
      <c r="R34" s="473"/>
      <c r="S34" s="473"/>
      <c r="T34" s="473"/>
      <c r="U34" s="27" t="s">
        <v>78</v>
      </c>
    </row>
    <row r="35" spans="1:21" hidden="1" x14ac:dyDescent="0.25">
      <c r="A35" s="28"/>
      <c r="B35" s="28"/>
      <c r="C35" s="117" t="s">
        <v>162</v>
      </c>
      <c r="D35" s="117" t="s">
        <v>163</v>
      </c>
      <c r="E35" s="118" t="s">
        <v>8</v>
      </c>
      <c r="F35" s="578"/>
      <c r="G35" s="578"/>
      <c r="H35" s="578"/>
      <c r="I35" s="26" t="s">
        <v>37</v>
      </c>
      <c r="N35" s="35"/>
      <c r="O35" s="35"/>
      <c r="P35" s="31"/>
      <c r="Q35" s="31"/>
      <c r="R35" s="32"/>
      <c r="S35" s="32"/>
      <c r="T35" s="131"/>
      <c r="U35" s="27" t="s">
        <v>37</v>
      </c>
    </row>
    <row r="36" spans="1:21" hidden="1" x14ac:dyDescent="0.25">
      <c r="A36" s="524" t="s">
        <v>66</v>
      </c>
      <c r="B36" s="524"/>
      <c r="C36" s="119" t="s">
        <v>2</v>
      </c>
      <c r="D36" s="119" t="s">
        <v>2</v>
      </c>
      <c r="E36" s="119" t="s">
        <v>2</v>
      </c>
      <c r="F36" s="579"/>
      <c r="G36" s="579"/>
      <c r="H36" s="579"/>
      <c r="I36" s="33" t="s">
        <v>79</v>
      </c>
      <c r="N36" s="525" t="s">
        <v>66</v>
      </c>
      <c r="O36" s="525"/>
      <c r="P36" s="526" t="s">
        <v>24</v>
      </c>
      <c r="Q36" s="526"/>
      <c r="R36" s="526"/>
      <c r="S36" s="526"/>
      <c r="T36" s="526"/>
      <c r="U36" s="21" t="s">
        <v>79</v>
      </c>
    </row>
    <row r="37" spans="1:21" hidden="1" x14ac:dyDescent="0.25">
      <c r="A37" s="527" t="s">
        <v>59</v>
      </c>
      <c r="B37" s="527"/>
      <c r="C37" s="210">
        <v>0</v>
      </c>
      <c r="D37" s="210">
        <v>0</v>
      </c>
      <c r="E37" s="276">
        <f t="shared" ref="E37:E42" si="6">IF(D$43=0,C37*2,C37+D37)</f>
        <v>0</v>
      </c>
      <c r="F37" s="211"/>
      <c r="G37" s="211"/>
      <c r="H37" s="211"/>
      <c r="I37" s="150">
        <f t="shared" ref="I37:I42" si="7">ROUND(ROUND(E37*$C$8,4)*($H$8),2)</f>
        <v>0</v>
      </c>
      <c r="N37" s="528" t="s">
        <v>59</v>
      </c>
      <c r="O37" s="528"/>
      <c r="P37" s="470">
        <f t="shared" ref="P37:P42" si="8">IF($H$115=1,E37,0)</f>
        <v>0</v>
      </c>
      <c r="Q37" s="470"/>
      <c r="R37" s="470"/>
      <c r="S37" s="470"/>
      <c r="T37" s="470"/>
      <c r="U37" s="127">
        <f t="shared" ref="U37:U42" si="9">ROUND(ROUND(P37*$C$8,4)*($H$8),0)</f>
        <v>0</v>
      </c>
    </row>
    <row r="38" spans="1:21" hidden="1" x14ac:dyDescent="0.25">
      <c r="A38" s="519" t="s">
        <v>60</v>
      </c>
      <c r="B38" s="519"/>
      <c r="C38" s="213">
        <v>0</v>
      </c>
      <c r="D38" s="213">
        <v>0</v>
      </c>
      <c r="E38" s="159">
        <f t="shared" si="6"/>
        <v>0</v>
      </c>
      <c r="F38" s="214"/>
      <c r="G38" s="214"/>
      <c r="H38" s="214"/>
      <c r="I38" s="130">
        <f t="shared" si="7"/>
        <v>0</v>
      </c>
      <c r="N38" s="476" t="s">
        <v>60</v>
      </c>
      <c r="O38" s="476"/>
      <c r="P38" s="470">
        <f t="shared" si="8"/>
        <v>0</v>
      </c>
      <c r="Q38" s="470"/>
      <c r="R38" s="470"/>
      <c r="S38" s="470"/>
      <c r="T38" s="470"/>
      <c r="U38" s="127">
        <f t="shared" si="9"/>
        <v>0</v>
      </c>
    </row>
    <row r="39" spans="1:21" hidden="1" x14ac:dyDescent="0.25">
      <c r="A39" s="522" t="s">
        <v>61</v>
      </c>
      <c r="B39" s="522"/>
      <c r="C39" s="213">
        <v>0</v>
      </c>
      <c r="D39" s="213">
        <v>0</v>
      </c>
      <c r="E39" s="159">
        <f t="shared" si="6"/>
        <v>0</v>
      </c>
      <c r="F39" s="214"/>
      <c r="G39" s="214"/>
      <c r="H39" s="214"/>
      <c r="I39" s="130">
        <f t="shared" si="7"/>
        <v>0</v>
      </c>
      <c r="N39" s="523" t="s">
        <v>61</v>
      </c>
      <c r="O39" s="523"/>
      <c r="P39" s="470">
        <f t="shared" si="8"/>
        <v>0</v>
      </c>
      <c r="Q39" s="470"/>
      <c r="R39" s="470"/>
      <c r="S39" s="470"/>
      <c r="T39" s="470"/>
      <c r="U39" s="127">
        <f t="shared" si="9"/>
        <v>0</v>
      </c>
    </row>
    <row r="40" spans="1:21" hidden="1" x14ac:dyDescent="0.25">
      <c r="A40" s="519" t="s">
        <v>62</v>
      </c>
      <c r="B40" s="519"/>
      <c r="C40" s="213">
        <v>0</v>
      </c>
      <c r="D40" s="213">
        <v>0</v>
      </c>
      <c r="E40" s="159">
        <f t="shared" si="6"/>
        <v>0</v>
      </c>
      <c r="F40" s="214"/>
      <c r="G40" s="214"/>
      <c r="H40" s="214"/>
      <c r="I40" s="130">
        <f t="shared" si="7"/>
        <v>0</v>
      </c>
      <c r="N40" s="476" t="s">
        <v>62</v>
      </c>
      <c r="O40" s="476"/>
      <c r="P40" s="470">
        <f t="shared" si="8"/>
        <v>0</v>
      </c>
      <c r="Q40" s="470"/>
      <c r="R40" s="470"/>
      <c r="S40" s="470"/>
      <c r="T40" s="470"/>
      <c r="U40" s="127">
        <f t="shared" si="9"/>
        <v>0</v>
      </c>
    </row>
    <row r="41" spans="1:21" hidden="1" x14ac:dyDescent="0.25">
      <c r="A41" s="519" t="s">
        <v>63</v>
      </c>
      <c r="B41" s="519"/>
      <c r="C41" s="213">
        <v>0</v>
      </c>
      <c r="D41" s="213">
        <v>0</v>
      </c>
      <c r="E41" s="159">
        <f t="shared" si="6"/>
        <v>0</v>
      </c>
      <c r="F41" s="214"/>
      <c r="G41" s="214"/>
      <c r="H41" s="214"/>
      <c r="I41" s="130">
        <f t="shared" si="7"/>
        <v>0</v>
      </c>
      <c r="N41" s="476" t="s">
        <v>63</v>
      </c>
      <c r="O41" s="476"/>
      <c r="P41" s="470">
        <f t="shared" si="8"/>
        <v>0</v>
      </c>
      <c r="Q41" s="470"/>
      <c r="R41" s="470"/>
      <c r="S41" s="470"/>
      <c r="T41" s="470"/>
      <c r="U41" s="127">
        <f t="shared" si="9"/>
        <v>0</v>
      </c>
    </row>
    <row r="42" spans="1:21" hidden="1" x14ac:dyDescent="0.25">
      <c r="A42" s="519" t="s">
        <v>55</v>
      </c>
      <c r="B42" s="519"/>
      <c r="C42" s="212">
        <v>0</v>
      </c>
      <c r="D42" s="212">
        <v>0</v>
      </c>
      <c r="E42" s="220">
        <f t="shared" si="6"/>
        <v>0</v>
      </c>
      <c r="F42" s="214"/>
      <c r="G42" s="214"/>
      <c r="H42" s="214"/>
      <c r="I42" s="123">
        <f t="shared" si="7"/>
        <v>0</v>
      </c>
      <c r="N42" s="469" t="s">
        <v>55</v>
      </c>
      <c r="O42" s="469"/>
      <c r="P42" s="470">
        <f t="shared" si="8"/>
        <v>0</v>
      </c>
      <c r="Q42" s="470"/>
      <c r="R42" s="470"/>
      <c r="S42" s="470"/>
      <c r="T42" s="470"/>
      <c r="U42" s="127">
        <f t="shared" si="9"/>
        <v>0</v>
      </c>
    </row>
    <row r="43" spans="1:21" hidden="1" x14ac:dyDescent="0.25">
      <c r="A43" s="64"/>
      <c r="B43" s="137" t="s">
        <v>164</v>
      </c>
      <c r="C43" s="126">
        <f>SUM(C37:C42)</f>
        <v>0</v>
      </c>
      <c r="D43" s="126">
        <f>SUM(D37:D42)</f>
        <v>0</v>
      </c>
      <c r="E43" s="126">
        <f>SUM(E37:E42)</f>
        <v>0</v>
      </c>
      <c r="F43" s="34"/>
      <c r="G43" s="138"/>
      <c r="H43" s="139" t="s">
        <v>166</v>
      </c>
      <c r="I43" s="126">
        <f>SUM(I37:I42)</f>
        <v>0</v>
      </c>
      <c r="N43" s="520" t="s">
        <v>57</v>
      </c>
      <c r="O43" s="520"/>
      <c r="P43" s="520"/>
      <c r="Q43" s="520"/>
      <c r="R43" s="36">
        <f>SUM(P37:R42)</f>
        <v>0</v>
      </c>
      <c r="S43" s="521" t="s">
        <v>68</v>
      </c>
      <c r="T43" s="521"/>
      <c r="U43" s="132">
        <f>SUM(U37:U42)</f>
        <v>0</v>
      </c>
    </row>
    <row r="44" spans="1:21" ht="16.5" hidden="1" thickBot="1" x14ac:dyDescent="0.3">
      <c r="A44" s="64"/>
      <c r="B44" s="137"/>
      <c r="C44" s="130"/>
      <c r="D44" s="130"/>
      <c r="E44" s="150"/>
      <c r="F44" s="34"/>
      <c r="G44" s="138"/>
      <c r="H44" s="139"/>
      <c r="I44" s="130"/>
      <c r="N44" s="35"/>
      <c r="O44" s="35"/>
      <c r="P44" s="35"/>
      <c r="Q44" s="35"/>
      <c r="R44" s="36"/>
      <c r="S44" s="32"/>
      <c r="T44" s="32"/>
      <c r="U44" s="132"/>
    </row>
    <row r="45" spans="1:21" ht="16.5" hidden="1" thickBot="1" x14ac:dyDescent="0.3">
      <c r="A45" s="64"/>
      <c r="B45" s="137" t="s">
        <v>165</v>
      </c>
      <c r="C45" s="64"/>
      <c r="D45" s="64"/>
      <c r="E45" s="215">
        <f>H29+E43</f>
        <v>424.0188</v>
      </c>
      <c r="F45" s="37"/>
      <c r="G45" s="138"/>
      <c r="H45" s="139" t="s">
        <v>167</v>
      </c>
      <c r="I45" s="123">
        <f>SUM(I43,I29)</f>
        <v>1817758.8200000003</v>
      </c>
      <c r="N45" s="520" t="s">
        <v>58</v>
      </c>
      <c r="O45" s="520"/>
      <c r="P45" s="520"/>
      <c r="Q45" s="520"/>
      <c r="R45" s="38">
        <f>R43+T29</f>
        <v>0</v>
      </c>
      <c r="S45" s="521" t="s">
        <v>56</v>
      </c>
      <c r="T45" s="521"/>
      <c r="U45" s="140">
        <f>SUM(U43,U29)</f>
        <v>0</v>
      </c>
    </row>
    <row r="46" spans="1:21" x14ac:dyDescent="0.25">
      <c r="A46" s="28"/>
      <c r="B46" s="28"/>
      <c r="C46" s="28"/>
      <c r="D46" s="28"/>
      <c r="E46" s="28"/>
      <c r="F46" s="37"/>
      <c r="G46" s="141"/>
      <c r="H46" s="141"/>
      <c r="I46" s="130"/>
      <c r="N46" s="35"/>
      <c r="O46" s="35"/>
      <c r="P46" s="35"/>
      <c r="Q46" s="35"/>
      <c r="R46" s="38"/>
      <c r="S46" s="32"/>
      <c r="T46" s="32"/>
      <c r="U46" s="132"/>
    </row>
    <row r="47" spans="1:21" x14ac:dyDescent="0.25">
      <c r="A47" s="28"/>
      <c r="B47" s="28"/>
      <c r="C47" s="28"/>
      <c r="D47" s="28"/>
      <c r="E47" s="28"/>
      <c r="F47" s="37"/>
      <c r="G47" s="141"/>
      <c r="H47" s="141"/>
      <c r="I47" s="130"/>
      <c r="N47" s="35"/>
      <c r="O47" s="35"/>
      <c r="P47" s="35"/>
      <c r="Q47" s="35"/>
      <c r="R47" s="38"/>
      <c r="S47" s="32"/>
      <c r="T47" s="32"/>
      <c r="U47" s="132"/>
    </row>
    <row r="48" spans="1:21" x14ac:dyDescent="0.25">
      <c r="A48" s="28"/>
      <c r="B48" s="28"/>
      <c r="C48" s="117" t="s">
        <v>162</v>
      </c>
      <c r="D48" s="117" t="s">
        <v>163</v>
      </c>
      <c r="E48" s="118" t="s">
        <v>8</v>
      </c>
      <c r="F48" s="142" t="s">
        <v>168</v>
      </c>
      <c r="G48" s="143" t="s">
        <v>170</v>
      </c>
      <c r="H48" s="144" t="s">
        <v>171</v>
      </c>
      <c r="I48" s="130"/>
      <c r="N48" s="35"/>
      <c r="O48" s="35"/>
      <c r="P48" s="35"/>
      <c r="Q48" s="35"/>
      <c r="R48" s="38"/>
      <c r="S48" s="32"/>
      <c r="T48" s="32"/>
      <c r="U48" s="132"/>
    </row>
    <row r="49" spans="1:21" x14ac:dyDescent="0.25">
      <c r="A49" s="39" t="s">
        <v>103</v>
      </c>
      <c r="B49" s="39"/>
      <c r="C49" s="119" t="s">
        <v>2</v>
      </c>
      <c r="D49" s="119" t="s">
        <v>2</v>
      </c>
      <c r="E49" s="119" t="s">
        <v>2</v>
      </c>
      <c r="F49" s="121" t="s">
        <v>169</v>
      </c>
      <c r="G49" s="77" t="s">
        <v>169</v>
      </c>
      <c r="H49" s="145" t="s">
        <v>172</v>
      </c>
      <c r="I49" s="39"/>
      <c r="N49" s="469" t="s">
        <v>103</v>
      </c>
      <c r="O49" s="469"/>
      <c r="P49" s="514" t="s">
        <v>2</v>
      </c>
      <c r="Q49" s="514"/>
      <c r="R49" s="40" t="s">
        <v>25</v>
      </c>
      <c r="S49" s="78" t="s">
        <v>26</v>
      </c>
      <c r="T49" s="146" t="s">
        <v>27</v>
      </c>
      <c r="U49" s="40"/>
    </row>
    <row r="50" spans="1:21" x14ac:dyDescent="0.25">
      <c r="A50" s="515" t="s">
        <v>127</v>
      </c>
      <c r="B50" s="515"/>
      <c r="C50" s="206">
        <v>0</v>
      </c>
      <c r="D50" s="206">
        <v>0</v>
      </c>
      <c r="E50" s="159">
        <f>IF(D$59=0,C50*2,C50+D50)</f>
        <v>0</v>
      </c>
      <c r="F50" s="41" t="s">
        <v>21</v>
      </c>
      <c r="G50" s="54">
        <v>251</v>
      </c>
      <c r="H50" s="328">
        <f>'0054'!H50</f>
        <v>1047</v>
      </c>
      <c r="I50" s="130">
        <f>ROUND(E50*H50,2)</f>
        <v>0</v>
      </c>
      <c r="N50" s="517" t="s">
        <v>28</v>
      </c>
      <c r="O50" s="517"/>
      <c r="P50" s="518"/>
      <c r="Q50" s="518"/>
      <c r="R50" s="43" t="s">
        <v>21</v>
      </c>
      <c r="S50" s="44">
        <v>251</v>
      </c>
      <c r="T50" s="148">
        <f>H50</f>
        <v>1047</v>
      </c>
      <c r="U50" s="149">
        <f>ROUND(P50*T50,0)</f>
        <v>0</v>
      </c>
    </row>
    <row r="51" spans="1:21" x14ac:dyDescent="0.25">
      <c r="A51" s="516"/>
      <c r="B51" s="516"/>
      <c r="C51" s="206">
        <v>0</v>
      </c>
      <c r="D51" s="206">
        <v>0</v>
      </c>
      <c r="E51" s="159">
        <f t="shared" ref="E51:E58" si="10">IF(D$59=0,C51*2,C51+D51)</f>
        <v>0</v>
      </c>
      <c r="F51" s="54" t="s">
        <v>21</v>
      </c>
      <c r="G51" s="54">
        <v>252</v>
      </c>
      <c r="H51" s="328">
        <f>'0054'!H51</f>
        <v>3380</v>
      </c>
      <c r="I51" s="130">
        <f t="shared" ref="I51:I58" si="11">ROUND(E51*H51,2)</f>
        <v>0</v>
      </c>
      <c r="N51" s="517"/>
      <c r="O51" s="517"/>
      <c r="P51" s="511"/>
      <c r="Q51" s="511"/>
      <c r="R51" s="44" t="s">
        <v>21</v>
      </c>
      <c r="S51" s="44">
        <v>252</v>
      </c>
      <c r="T51" s="148">
        <f t="shared" ref="T51:T58" si="12">H51</f>
        <v>3380</v>
      </c>
      <c r="U51" s="149">
        <f t="shared" ref="U51:U58" si="13">ROUND(P51*T51,0)</f>
        <v>0</v>
      </c>
    </row>
    <row r="52" spans="1:21" x14ac:dyDescent="0.25">
      <c r="A52" s="516"/>
      <c r="B52" s="516"/>
      <c r="C52" s="206">
        <v>0</v>
      </c>
      <c r="D52" s="206">
        <v>0</v>
      </c>
      <c r="E52" s="159">
        <f t="shared" si="10"/>
        <v>0</v>
      </c>
      <c r="F52" s="54" t="s">
        <v>21</v>
      </c>
      <c r="G52" s="54">
        <v>253</v>
      </c>
      <c r="H52" s="328">
        <f>'0054'!H52</f>
        <v>6896</v>
      </c>
      <c r="I52" s="130">
        <f t="shared" si="11"/>
        <v>0</v>
      </c>
      <c r="N52" s="517"/>
      <c r="O52" s="517"/>
      <c r="P52" s="511"/>
      <c r="Q52" s="511"/>
      <c r="R52" s="44" t="s">
        <v>21</v>
      </c>
      <c r="S52" s="44">
        <v>253</v>
      </c>
      <c r="T52" s="148">
        <f t="shared" si="12"/>
        <v>6896</v>
      </c>
      <c r="U52" s="149">
        <f t="shared" si="13"/>
        <v>0</v>
      </c>
    </row>
    <row r="53" spans="1:21" x14ac:dyDescent="0.25">
      <c r="A53" s="516"/>
      <c r="B53" s="516"/>
      <c r="C53" s="206">
        <v>0</v>
      </c>
      <c r="D53" s="206">
        <v>0</v>
      </c>
      <c r="E53" s="159">
        <f t="shared" si="10"/>
        <v>0</v>
      </c>
      <c r="F53" s="153" t="s">
        <v>14</v>
      </c>
      <c r="G53" s="54">
        <v>251</v>
      </c>
      <c r="H53" s="328">
        <f>'0054'!H53</f>
        <v>1173</v>
      </c>
      <c r="I53" s="130">
        <f t="shared" si="11"/>
        <v>0</v>
      </c>
      <c r="N53" s="517"/>
      <c r="O53" s="517"/>
      <c r="P53" s="511"/>
      <c r="Q53" s="511"/>
      <c r="R53" s="46" t="s">
        <v>14</v>
      </c>
      <c r="S53" s="44">
        <v>251</v>
      </c>
      <c r="T53" s="148">
        <f t="shared" si="12"/>
        <v>1173</v>
      </c>
      <c r="U53" s="149">
        <f t="shared" si="13"/>
        <v>0</v>
      </c>
    </row>
    <row r="54" spans="1:21" x14ac:dyDescent="0.25">
      <c r="A54" s="516"/>
      <c r="B54" s="516"/>
      <c r="C54" s="206">
        <v>0</v>
      </c>
      <c r="D54" s="206">
        <v>0</v>
      </c>
      <c r="E54" s="159">
        <f t="shared" si="10"/>
        <v>0</v>
      </c>
      <c r="F54" s="153" t="s">
        <v>14</v>
      </c>
      <c r="G54" s="54">
        <v>252</v>
      </c>
      <c r="H54" s="328">
        <f>'0054'!H54</f>
        <v>3506</v>
      </c>
      <c r="I54" s="130">
        <f t="shared" si="11"/>
        <v>0</v>
      </c>
      <c r="N54" s="517"/>
      <c r="O54" s="517"/>
      <c r="P54" s="511"/>
      <c r="Q54" s="511"/>
      <c r="R54" s="46" t="s">
        <v>14</v>
      </c>
      <c r="S54" s="44">
        <v>252</v>
      </c>
      <c r="T54" s="148">
        <f t="shared" si="12"/>
        <v>3506</v>
      </c>
      <c r="U54" s="149">
        <f t="shared" si="13"/>
        <v>0</v>
      </c>
    </row>
    <row r="55" spans="1:21" x14ac:dyDescent="0.25">
      <c r="A55" s="516"/>
      <c r="B55" s="516"/>
      <c r="C55" s="206">
        <v>0</v>
      </c>
      <c r="D55" s="206">
        <v>0</v>
      </c>
      <c r="E55" s="159">
        <f t="shared" si="10"/>
        <v>0</v>
      </c>
      <c r="F55" s="153" t="s">
        <v>14</v>
      </c>
      <c r="G55" s="54">
        <v>253</v>
      </c>
      <c r="H55" s="328">
        <f>'0054'!H55</f>
        <v>7023</v>
      </c>
      <c r="I55" s="130">
        <f t="shared" si="11"/>
        <v>0</v>
      </c>
      <c r="N55" s="517"/>
      <c r="O55" s="517"/>
      <c r="P55" s="511"/>
      <c r="Q55" s="511"/>
      <c r="R55" s="46" t="s">
        <v>14</v>
      </c>
      <c r="S55" s="44">
        <v>253</v>
      </c>
      <c r="T55" s="148">
        <f t="shared" si="12"/>
        <v>7023</v>
      </c>
      <c r="U55" s="149">
        <f t="shared" si="13"/>
        <v>0</v>
      </c>
    </row>
    <row r="56" spans="1:21" x14ac:dyDescent="0.25">
      <c r="A56" s="516"/>
      <c r="B56" s="516"/>
      <c r="C56" s="206">
        <v>39.96</v>
      </c>
      <c r="D56" s="206">
        <v>36.18</v>
      </c>
      <c r="E56" s="159">
        <f t="shared" si="10"/>
        <v>76.14</v>
      </c>
      <c r="F56" s="153" t="s">
        <v>15</v>
      </c>
      <c r="G56" s="54">
        <v>251</v>
      </c>
      <c r="H56" s="328">
        <f>'0054'!H56</f>
        <v>835</v>
      </c>
      <c r="I56" s="130">
        <f t="shared" si="11"/>
        <v>63576.9</v>
      </c>
      <c r="N56" s="517"/>
      <c r="O56" s="517"/>
      <c r="P56" s="511"/>
      <c r="Q56" s="511"/>
      <c r="R56" s="46" t="s">
        <v>15</v>
      </c>
      <c r="S56" s="44">
        <v>251</v>
      </c>
      <c r="T56" s="148">
        <f t="shared" si="12"/>
        <v>835</v>
      </c>
      <c r="U56" s="149">
        <f t="shared" si="13"/>
        <v>0</v>
      </c>
    </row>
    <row r="57" spans="1:21" x14ac:dyDescent="0.25">
      <c r="A57" s="516"/>
      <c r="B57" s="516"/>
      <c r="C57" s="206">
        <v>0</v>
      </c>
      <c r="D57" s="206">
        <v>0.49</v>
      </c>
      <c r="E57" s="159">
        <f t="shared" si="10"/>
        <v>0.49</v>
      </c>
      <c r="F57" s="153" t="s">
        <v>15</v>
      </c>
      <c r="G57" s="54">
        <v>252</v>
      </c>
      <c r="H57" s="328">
        <f>'0054'!H57</f>
        <v>3168</v>
      </c>
      <c r="I57" s="130">
        <f t="shared" si="11"/>
        <v>1552.32</v>
      </c>
      <c r="N57" s="517"/>
      <c r="O57" s="517"/>
      <c r="P57" s="511"/>
      <c r="Q57" s="511"/>
      <c r="R57" s="46" t="s">
        <v>15</v>
      </c>
      <c r="S57" s="44">
        <v>252</v>
      </c>
      <c r="T57" s="148">
        <f t="shared" si="12"/>
        <v>3168</v>
      </c>
      <c r="U57" s="149">
        <f t="shared" si="13"/>
        <v>0</v>
      </c>
    </row>
    <row r="58" spans="1:21" ht="16.5" thickBot="1" x14ac:dyDescent="0.3">
      <c r="A58" s="516"/>
      <c r="B58" s="516"/>
      <c r="C58" s="206">
        <v>0</v>
      </c>
      <c r="D58" s="206">
        <v>0</v>
      </c>
      <c r="E58" s="159">
        <f t="shared" si="10"/>
        <v>0</v>
      </c>
      <c r="F58" s="153" t="s">
        <v>15</v>
      </c>
      <c r="G58" s="54">
        <v>253</v>
      </c>
      <c r="H58" s="328">
        <f>'0054'!H58</f>
        <v>6685</v>
      </c>
      <c r="I58" s="130">
        <f t="shared" si="11"/>
        <v>0</v>
      </c>
      <c r="N58" s="517"/>
      <c r="O58" s="517"/>
      <c r="P58" s="512"/>
      <c r="Q58" s="512"/>
      <c r="R58" s="46" t="s">
        <v>15</v>
      </c>
      <c r="S58" s="44">
        <v>253</v>
      </c>
      <c r="T58" s="148">
        <f t="shared" si="12"/>
        <v>6685</v>
      </c>
      <c r="U58" s="151">
        <f t="shared" si="13"/>
        <v>0</v>
      </c>
    </row>
    <row r="59" spans="1:21" ht="16.5" thickBot="1" x14ac:dyDescent="0.3">
      <c r="A59" s="465" t="s">
        <v>16</v>
      </c>
      <c r="B59" s="465"/>
      <c r="C59" s="126">
        <f>SUM(C50:C58)</f>
        <v>39.96</v>
      </c>
      <c r="D59" s="126">
        <f>SUM(D50:D58)</f>
        <v>36.67</v>
      </c>
      <c r="E59" s="126">
        <f>SUM(E50:E58)</f>
        <v>76.63</v>
      </c>
      <c r="F59" s="465" t="s">
        <v>81</v>
      </c>
      <c r="G59" s="465"/>
      <c r="H59" s="465"/>
      <c r="I59" s="126">
        <f>SUM(I50:I58)</f>
        <v>65129.22</v>
      </c>
      <c r="N59" s="464" t="s">
        <v>16</v>
      </c>
      <c r="O59" s="464"/>
      <c r="P59" s="513">
        <f>SUM(P50:P58)</f>
        <v>0</v>
      </c>
      <c r="Q59" s="513"/>
      <c r="R59" s="464" t="s">
        <v>81</v>
      </c>
      <c r="S59" s="464"/>
      <c r="T59" s="464"/>
      <c r="U59" s="140">
        <f>SUM(U50:U58)</f>
        <v>0</v>
      </c>
    </row>
    <row r="60" spans="1:21" x14ac:dyDescent="0.25">
      <c r="A60" s="481"/>
      <c r="B60" s="481"/>
      <c r="C60" s="481"/>
      <c r="D60" s="481"/>
      <c r="E60" s="481"/>
      <c r="F60" s="481"/>
      <c r="G60" s="481"/>
      <c r="H60" s="481"/>
      <c r="I60" s="481"/>
      <c r="N60" s="471"/>
      <c r="O60" s="471"/>
      <c r="P60" s="471"/>
      <c r="Q60" s="471"/>
      <c r="R60" s="471"/>
      <c r="S60" s="471"/>
      <c r="T60" s="471"/>
      <c r="U60" s="471"/>
    </row>
    <row r="61" spans="1:21" x14ac:dyDescent="0.25">
      <c r="A61" s="509" t="s">
        <v>175</v>
      </c>
      <c r="B61" s="458"/>
      <c r="C61" s="458"/>
      <c r="D61" s="458"/>
      <c r="E61" s="458"/>
      <c r="F61" s="458"/>
      <c r="G61" s="458"/>
      <c r="H61" s="458"/>
      <c r="I61" s="458"/>
      <c r="N61" s="461" t="s">
        <v>104</v>
      </c>
      <c r="O61" s="461"/>
      <c r="P61" s="461"/>
      <c r="Q61" s="461"/>
      <c r="R61" s="461"/>
      <c r="S61" s="461"/>
      <c r="T61" s="461"/>
      <c r="U61" s="461"/>
    </row>
    <row r="62" spans="1:21" x14ac:dyDescent="0.25">
      <c r="A62" s="509" t="s">
        <v>177</v>
      </c>
      <c r="B62" s="458"/>
      <c r="C62" s="152">
        <f>E29</f>
        <v>420.45</v>
      </c>
      <c r="D62" s="576" t="s">
        <v>174</v>
      </c>
      <c r="E62" s="576"/>
      <c r="F62" s="576"/>
      <c r="G62" s="576"/>
      <c r="H62" s="331">
        <f>'0054'!H62</f>
        <v>186422.85</v>
      </c>
      <c r="I62" s="155"/>
      <c r="N62" s="510" t="s">
        <v>173</v>
      </c>
      <c r="O62" s="461"/>
      <c r="P62" s="47">
        <f>P29</f>
        <v>0</v>
      </c>
      <c r="Q62" s="507" t="s">
        <v>83</v>
      </c>
      <c r="R62" s="507"/>
      <c r="S62" s="507"/>
      <c r="T62" s="508">
        <f>H62</f>
        <v>186422.85</v>
      </c>
      <c r="U62" s="508"/>
    </row>
    <row r="63" spans="1:21" x14ac:dyDescent="0.25">
      <c r="B63" s="91"/>
      <c r="G63" s="48" t="s">
        <v>13</v>
      </c>
      <c r="H63" s="156">
        <f>ROUND(C62/H62,6)</f>
        <v>2.2550000000000001E-3</v>
      </c>
      <c r="I63" s="157"/>
      <c r="N63" s="461" t="s">
        <v>19</v>
      </c>
      <c r="O63" s="461"/>
      <c r="P63" s="461"/>
      <c r="Q63" s="461"/>
      <c r="R63" s="461"/>
      <c r="S63" s="461"/>
      <c r="T63" s="505">
        <f>ROUND(P62/T62,6)</f>
        <v>0</v>
      </c>
      <c r="U63" s="505"/>
    </row>
    <row r="64" spans="1:21" x14ac:dyDescent="0.25">
      <c r="A64" s="509" t="s">
        <v>176</v>
      </c>
      <c r="B64" s="458"/>
      <c r="C64" s="458"/>
      <c r="D64" s="458"/>
      <c r="E64" s="458"/>
      <c r="F64" s="458"/>
      <c r="G64" s="458"/>
      <c r="H64" s="458"/>
      <c r="I64" s="458"/>
      <c r="N64" s="461" t="s">
        <v>105</v>
      </c>
      <c r="O64" s="461"/>
      <c r="P64" s="461"/>
      <c r="Q64" s="461"/>
      <c r="R64" s="461"/>
      <c r="S64" s="461"/>
      <c r="T64" s="461"/>
      <c r="U64" s="461"/>
    </row>
    <row r="65" spans="1:21" x14ac:dyDescent="0.25">
      <c r="A65" s="509" t="s">
        <v>178</v>
      </c>
      <c r="B65" s="458"/>
      <c r="C65" s="152">
        <f>E45</f>
        <v>424.0188</v>
      </c>
      <c r="D65" s="576" t="s">
        <v>179</v>
      </c>
      <c r="E65" s="576"/>
      <c r="F65" s="576"/>
      <c r="G65" s="576"/>
      <c r="H65" s="220">
        <f>'0054'!H65</f>
        <v>204954.58</v>
      </c>
      <c r="I65" s="159"/>
      <c r="N65" s="461" t="s">
        <v>85</v>
      </c>
      <c r="O65" s="461"/>
      <c r="P65" s="49">
        <f>R45</f>
        <v>0</v>
      </c>
      <c r="Q65" s="507" t="s">
        <v>84</v>
      </c>
      <c r="R65" s="507"/>
      <c r="S65" s="507"/>
      <c r="T65" s="508">
        <f>H65</f>
        <v>204954.58</v>
      </c>
      <c r="U65" s="508"/>
    </row>
    <row r="66" spans="1:21" s="39" customFormat="1" x14ac:dyDescent="0.25">
      <c r="A66" s="160"/>
      <c r="G66" s="50" t="s">
        <v>13</v>
      </c>
      <c r="H66" s="161">
        <f>ROUND(C65/H65,6)</f>
        <v>2.0690000000000001E-3</v>
      </c>
      <c r="I66" s="161"/>
      <c r="N66" s="469" t="s">
        <v>20</v>
      </c>
      <c r="O66" s="469"/>
      <c r="P66" s="469"/>
      <c r="Q66" s="469"/>
      <c r="R66" s="469"/>
      <c r="S66" s="469"/>
      <c r="T66" s="503">
        <f>ROUND(P65/T65,6)</f>
        <v>0</v>
      </c>
      <c r="U66" s="503"/>
    </row>
    <row r="67" spans="1:21" s="64" customFormat="1" x14ac:dyDescent="0.25">
      <c r="A67" s="136"/>
      <c r="G67" s="48"/>
      <c r="H67" s="162"/>
      <c r="I67" s="162"/>
      <c r="N67" s="163"/>
      <c r="O67" s="163"/>
      <c r="P67" s="163"/>
      <c r="Q67" s="163"/>
      <c r="R67" s="164"/>
      <c r="S67" s="163"/>
      <c r="T67" s="165"/>
      <c r="U67" s="166"/>
    </row>
    <row r="68" spans="1:21" x14ac:dyDescent="0.25">
      <c r="A68" s="458" t="s">
        <v>100</v>
      </c>
      <c r="B68" s="458"/>
      <c r="C68" s="458"/>
      <c r="D68" s="91"/>
      <c r="E68" s="74" t="s">
        <v>3</v>
      </c>
      <c r="F68" s="174">
        <f>'0054'!F68</f>
        <v>35355377</v>
      </c>
      <c r="G68" s="41" t="s">
        <v>6</v>
      </c>
      <c r="H68" s="167">
        <f>H63</f>
        <v>2.2550000000000001E-3</v>
      </c>
      <c r="I68" s="130">
        <f>ROUND(F68*H68,2)</f>
        <v>79726.38</v>
      </c>
      <c r="N68" s="461" t="s">
        <v>100</v>
      </c>
      <c r="O68" s="461"/>
      <c r="P68" s="461"/>
      <c r="Q68" s="52" t="s">
        <v>3</v>
      </c>
      <c r="R68" s="168">
        <f>F68</f>
        <v>35355377</v>
      </c>
      <c r="S68" s="43" t="s">
        <v>6</v>
      </c>
      <c r="T68" s="169">
        <f>T63</f>
        <v>0</v>
      </c>
      <c r="U68" s="125">
        <f>ROUND(R68*T68,0)</f>
        <v>0</v>
      </c>
    </row>
    <row r="69" spans="1:21" x14ac:dyDescent="0.25">
      <c r="A69" s="571" t="s">
        <v>119</v>
      </c>
      <c r="B69" s="458"/>
      <c r="C69" s="458"/>
      <c r="D69" s="91"/>
      <c r="E69" s="74"/>
      <c r="F69" s="174"/>
      <c r="G69" s="41"/>
      <c r="H69" s="167"/>
      <c r="I69" s="130"/>
      <c r="N69" s="461" t="s">
        <v>99</v>
      </c>
      <c r="O69" s="461"/>
      <c r="P69" s="461"/>
      <c r="Q69" s="170"/>
      <c r="R69" s="170"/>
      <c r="S69" s="170"/>
      <c r="T69" s="170"/>
      <c r="U69" s="170"/>
    </row>
    <row r="70" spans="1:21" x14ac:dyDescent="0.25">
      <c r="A70" s="570" t="s">
        <v>180</v>
      </c>
      <c r="B70" s="458"/>
      <c r="C70" s="458"/>
      <c r="D70" s="91"/>
      <c r="E70" s="74" t="s">
        <v>3</v>
      </c>
      <c r="F70" s="174">
        <f>'0054'!F70</f>
        <v>0</v>
      </c>
      <c r="G70" s="41" t="s">
        <v>6</v>
      </c>
      <c r="H70" s="167">
        <f>H63</f>
        <v>2.2550000000000001E-3</v>
      </c>
      <c r="I70" s="130">
        <f>ROUND(F70*H70,2)</f>
        <v>0</v>
      </c>
      <c r="N70" s="53"/>
      <c r="O70" s="53"/>
      <c r="P70" s="53"/>
      <c r="Q70" s="52" t="s">
        <v>3</v>
      </c>
      <c r="R70" s="168">
        <f>F70</f>
        <v>0</v>
      </c>
      <c r="S70" s="43" t="s">
        <v>6</v>
      </c>
      <c r="T70" s="169">
        <f>T63</f>
        <v>0</v>
      </c>
      <c r="U70" s="125">
        <f>ROUND(R70*T70,0)</f>
        <v>0</v>
      </c>
    </row>
    <row r="71" spans="1:21" x14ac:dyDescent="0.25">
      <c r="A71" s="458" t="s">
        <v>98</v>
      </c>
      <c r="B71" s="458"/>
      <c r="C71" s="458"/>
      <c r="D71" s="91"/>
      <c r="E71" s="74" t="s">
        <v>128</v>
      </c>
      <c r="F71" s="174">
        <f>'0054'!F71</f>
        <v>3088857</v>
      </c>
      <c r="G71" s="41" t="s">
        <v>6</v>
      </c>
      <c r="H71" s="167">
        <f>H63</f>
        <v>2.2550000000000001E-3</v>
      </c>
      <c r="I71" s="130">
        <f>ROUND(F71*H71,2)</f>
        <v>6965.37</v>
      </c>
      <c r="N71" s="461" t="s">
        <v>98</v>
      </c>
      <c r="O71" s="461"/>
      <c r="P71" s="461"/>
      <c r="Q71" s="52" t="s">
        <v>86</v>
      </c>
      <c r="R71" s="168">
        <f>F71</f>
        <v>3088857</v>
      </c>
      <c r="S71" s="43" t="s">
        <v>6</v>
      </c>
      <c r="T71" s="169">
        <f>T63</f>
        <v>0</v>
      </c>
      <c r="U71" s="125">
        <f>ROUND(R71*T71,0)</f>
        <v>0</v>
      </c>
    </row>
    <row r="72" spans="1:21" x14ac:dyDescent="0.25">
      <c r="A72" s="458" t="s">
        <v>97</v>
      </c>
      <c r="B72" s="458"/>
      <c r="C72" s="458"/>
      <c r="D72" s="91"/>
      <c r="E72" s="74" t="s">
        <v>3</v>
      </c>
      <c r="F72" s="174">
        <f>'0054'!F72</f>
        <v>4226978</v>
      </c>
      <c r="G72" s="41" t="s">
        <v>6</v>
      </c>
      <c r="H72" s="167">
        <f>H63</f>
        <v>2.2550000000000001E-3</v>
      </c>
      <c r="I72" s="130">
        <f>ROUND(F72*H72,2)</f>
        <v>9531.84</v>
      </c>
      <c r="N72" s="461" t="s">
        <v>97</v>
      </c>
      <c r="O72" s="461"/>
      <c r="P72" s="461"/>
      <c r="Q72" s="52" t="s">
        <v>3</v>
      </c>
      <c r="R72" s="168">
        <f>F72</f>
        <v>4226978</v>
      </c>
      <c r="S72" s="43" t="s">
        <v>6</v>
      </c>
      <c r="T72" s="169">
        <f>T63</f>
        <v>0</v>
      </c>
      <c r="U72" s="125">
        <f>ROUND(R72*T72,0)</f>
        <v>0</v>
      </c>
    </row>
    <row r="73" spans="1:21" x14ac:dyDescent="0.25">
      <c r="A73" s="458" t="s">
        <v>96</v>
      </c>
      <c r="B73" s="458"/>
      <c r="C73" s="458"/>
      <c r="D73" s="91"/>
      <c r="E73" s="74" t="s">
        <v>3</v>
      </c>
      <c r="F73" s="174">
        <f>'0054'!F73</f>
        <v>14485979</v>
      </c>
      <c r="G73" s="41" t="s">
        <v>6</v>
      </c>
      <c r="H73" s="167">
        <f>H63</f>
        <v>2.2550000000000001E-3</v>
      </c>
      <c r="I73" s="130">
        <f>ROUND(F73*H73,2)</f>
        <v>32665.88</v>
      </c>
      <c r="N73" s="461" t="s">
        <v>96</v>
      </c>
      <c r="O73" s="461"/>
      <c r="P73" s="461"/>
      <c r="Q73" s="52" t="s">
        <v>3</v>
      </c>
      <c r="R73" s="171">
        <f>F73</f>
        <v>14485979</v>
      </c>
      <c r="S73" s="43" t="s">
        <v>6</v>
      </c>
      <c r="T73" s="169">
        <f>T63</f>
        <v>0</v>
      </c>
      <c r="U73" s="125">
        <f>ROUND(R73*T73,0)</f>
        <v>0</v>
      </c>
    </row>
    <row r="74" spans="1:21" x14ac:dyDescent="0.25">
      <c r="A74" s="375" t="s">
        <v>129</v>
      </c>
      <c r="D74" s="91"/>
      <c r="E74" s="54" t="s">
        <v>130</v>
      </c>
      <c r="F74" s="496"/>
      <c r="G74" s="496"/>
      <c r="H74" s="496"/>
      <c r="I74" s="130">
        <v>0</v>
      </c>
      <c r="N74" s="461" t="s">
        <v>156</v>
      </c>
      <c r="O74" s="461"/>
      <c r="P74" s="461"/>
      <c r="Q74" s="461"/>
      <c r="R74" s="461"/>
      <c r="S74" s="461"/>
      <c r="T74" s="461"/>
      <c r="U74" s="125">
        <f>IF($H$115=1,I74,0)</f>
        <v>0</v>
      </c>
    </row>
    <row r="75" spans="1:21" x14ac:dyDescent="0.25">
      <c r="A75" s="376" t="s">
        <v>181</v>
      </c>
      <c r="I75" s="130"/>
      <c r="N75" s="461" t="s">
        <v>44</v>
      </c>
      <c r="O75" s="461"/>
      <c r="P75" s="461"/>
      <c r="Q75" s="461"/>
      <c r="R75" s="461"/>
      <c r="S75" s="461"/>
      <c r="T75" s="461"/>
      <c r="U75" s="125">
        <f>IF($H$115=1,I75,0)</f>
        <v>0</v>
      </c>
    </row>
    <row r="76" spans="1:21" x14ac:dyDescent="0.25">
      <c r="A76" s="90" t="s">
        <v>134</v>
      </c>
      <c r="B76" s="91"/>
      <c r="C76" s="91"/>
      <c r="D76" s="91"/>
      <c r="E76" s="91"/>
      <c r="F76" s="91"/>
      <c r="G76" s="91"/>
      <c r="H76" s="91"/>
      <c r="I76" s="172"/>
      <c r="N76" s="173" t="s">
        <v>45</v>
      </c>
      <c r="O76" s="53"/>
      <c r="P76" s="53"/>
      <c r="Q76" s="53"/>
      <c r="R76" s="53"/>
      <c r="S76" s="53"/>
      <c r="T76" s="53"/>
      <c r="U76" s="132"/>
    </row>
    <row r="77" spans="1:21" x14ac:dyDescent="0.25">
      <c r="A77" s="509" t="s">
        <v>182</v>
      </c>
      <c r="B77" s="458"/>
      <c r="C77" s="458"/>
      <c r="D77" s="91"/>
      <c r="E77" s="74" t="s">
        <v>4</v>
      </c>
      <c r="F77" s="174">
        <f>'0054'!F77</f>
        <v>0</v>
      </c>
      <c r="G77" s="41" t="s">
        <v>6</v>
      </c>
      <c r="H77" s="167">
        <f>H66</f>
        <v>2.0690000000000001E-3</v>
      </c>
      <c r="I77" s="130">
        <f>ROUND(F77*H77,2)</f>
        <v>0</v>
      </c>
      <c r="N77" s="461" t="s">
        <v>101</v>
      </c>
      <c r="O77" s="461"/>
      <c r="P77" s="461"/>
      <c r="Q77" s="52" t="s">
        <v>4</v>
      </c>
      <c r="R77" s="171">
        <f>F77</f>
        <v>0</v>
      </c>
      <c r="S77" s="43" t="s">
        <v>6</v>
      </c>
      <c r="T77" s="169">
        <f>T66</f>
        <v>0</v>
      </c>
      <c r="U77" s="125">
        <f>ROUND(R77*T77,0)</f>
        <v>0</v>
      </c>
    </row>
    <row r="78" spans="1:21" x14ac:dyDescent="0.25">
      <c r="A78" s="458" t="s">
        <v>67</v>
      </c>
      <c r="B78" s="458"/>
      <c r="C78" s="458"/>
      <c r="D78" s="91"/>
      <c r="E78" s="74" t="s">
        <v>4</v>
      </c>
      <c r="F78" s="174">
        <f>'0054'!F78</f>
        <v>0</v>
      </c>
      <c r="G78" s="41" t="s">
        <v>6</v>
      </c>
      <c r="H78" s="167">
        <f>H66</f>
        <v>2.0690000000000001E-3</v>
      </c>
      <c r="I78" s="130">
        <f>ROUND(F78*H78,2)</f>
        <v>0</v>
      </c>
      <c r="N78" s="461" t="s">
        <v>67</v>
      </c>
      <c r="O78" s="461"/>
      <c r="P78" s="461"/>
      <c r="Q78" s="52" t="s">
        <v>4</v>
      </c>
      <c r="R78" s="171">
        <f>F78</f>
        <v>0</v>
      </c>
      <c r="S78" s="43" t="s">
        <v>6</v>
      </c>
      <c r="T78" s="169">
        <f>T66</f>
        <v>0</v>
      </c>
      <c r="U78" s="125">
        <f>ROUND(R78*T78,0)</f>
        <v>0</v>
      </c>
    </row>
    <row r="79" spans="1:21" x14ac:dyDescent="0.25">
      <c r="A79" s="458" t="s">
        <v>88</v>
      </c>
      <c r="B79" s="458"/>
      <c r="C79" s="458"/>
      <c r="D79" s="91"/>
      <c r="E79" s="74" t="s">
        <v>4</v>
      </c>
      <c r="F79" s="174">
        <f>'0054'!F79</f>
        <v>118620773</v>
      </c>
      <c r="G79" s="41" t="s">
        <v>6</v>
      </c>
      <c r="H79" s="167">
        <f>H66</f>
        <v>2.0690000000000001E-3</v>
      </c>
      <c r="I79" s="130">
        <f>ROUND(F79*H79,2)</f>
        <v>245426.38</v>
      </c>
      <c r="N79" s="461" t="s">
        <v>88</v>
      </c>
      <c r="O79" s="461"/>
      <c r="P79" s="461"/>
      <c r="Q79" s="52" t="s">
        <v>4</v>
      </c>
      <c r="R79" s="171">
        <f>F79</f>
        <v>118620773</v>
      </c>
      <c r="S79" s="43" t="s">
        <v>6</v>
      </c>
      <c r="T79" s="169">
        <f>T66</f>
        <v>0</v>
      </c>
      <c r="U79" s="125">
        <f>ROUND(R79*T79,0)</f>
        <v>0</v>
      </c>
    </row>
    <row r="80" spans="1:21" x14ac:dyDescent="0.25">
      <c r="A80" s="458" t="s">
        <v>89</v>
      </c>
      <c r="B80" s="458"/>
      <c r="C80" s="458"/>
      <c r="D80" s="91"/>
      <c r="E80" s="74" t="s">
        <v>4</v>
      </c>
      <c r="F80" s="174">
        <f>'0054'!F80</f>
        <v>-391991</v>
      </c>
      <c r="G80" s="41" t="s">
        <v>6</v>
      </c>
      <c r="H80" s="167">
        <f>H66</f>
        <v>2.0690000000000001E-3</v>
      </c>
      <c r="I80" s="130">
        <f>ROUND(F80*H80,2)</f>
        <v>-811.03</v>
      </c>
      <c r="N80" s="461" t="s">
        <v>89</v>
      </c>
      <c r="O80" s="461"/>
      <c r="P80" s="461"/>
      <c r="Q80" s="52" t="s">
        <v>4</v>
      </c>
      <c r="R80" s="168">
        <f>F80</f>
        <v>-391991</v>
      </c>
      <c r="S80" s="43" t="s">
        <v>6</v>
      </c>
      <c r="T80" s="169">
        <f>T66</f>
        <v>0</v>
      </c>
      <c r="U80" s="125">
        <f>ROUND(R80*T80,0)</f>
        <v>0</v>
      </c>
    </row>
    <row r="81" spans="1:21" x14ac:dyDescent="0.25">
      <c r="A81" s="458" t="s">
        <v>90</v>
      </c>
      <c r="B81" s="458"/>
      <c r="C81" s="458"/>
      <c r="D81" s="91"/>
      <c r="E81" s="74" t="s">
        <v>4</v>
      </c>
      <c r="F81" s="174">
        <f>'0054'!F81</f>
        <v>698197</v>
      </c>
      <c r="G81" s="41" t="s">
        <v>6</v>
      </c>
      <c r="H81" s="167">
        <f>H66</f>
        <v>2.0690000000000001E-3</v>
      </c>
      <c r="I81" s="130">
        <f>ROUND(F81*H81,2)</f>
        <v>1444.57</v>
      </c>
      <c r="N81" s="461" t="s">
        <v>90</v>
      </c>
      <c r="O81" s="461"/>
      <c r="P81" s="461"/>
      <c r="Q81" s="52" t="s">
        <v>4</v>
      </c>
      <c r="R81" s="171">
        <f>F81</f>
        <v>698197</v>
      </c>
      <c r="S81" s="43" t="s">
        <v>6</v>
      </c>
      <c r="T81" s="169">
        <f>T66</f>
        <v>0</v>
      </c>
      <c r="U81" s="125">
        <f>ROUND(R81*T81,0)</f>
        <v>0</v>
      </c>
    </row>
    <row r="82" spans="1:21" x14ac:dyDescent="0.25">
      <c r="B82" s="91"/>
      <c r="C82" s="91"/>
      <c r="D82" s="91"/>
      <c r="E82" s="74"/>
      <c r="F82" s="174"/>
      <c r="G82" s="41"/>
      <c r="H82" s="167"/>
      <c r="I82" s="130"/>
      <c r="N82" s="53"/>
      <c r="O82" s="53"/>
      <c r="P82" s="53"/>
      <c r="Q82" s="52"/>
      <c r="R82" s="175"/>
      <c r="S82" s="43"/>
      <c r="T82" s="169"/>
      <c r="U82" s="132"/>
    </row>
    <row r="83" spans="1:21" x14ac:dyDescent="0.25">
      <c r="A83" s="458" t="s">
        <v>112</v>
      </c>
      <c r="B83" s="458"/>
      <c r="C83" s="458"/>
      <c r="D83" s="458"/>
      <c r="E83" s="458"/>
      <c r="F83" s="458"/>
      <c r="G83" s="458"/>
      <c r="H83" s="458"/>
      <c r="I83" s="458"/>
      <c r="N83" s="461" t="s">
        <v>91</v>
      </c>
      <c r="O83" s="461"/>
      <c r="P83" s="461"/>
      <c r="Q83" s="461"/>
      <c r="R83" s="461"/>
      <c r="S83" s="461"/>
      <c r="T83" s="461"/>
      <c r="U83" s="461"/>
    </row>
    <row r="84" spans="1:21" x14ac:dyDescent="0.25">
      <c r="B84" s="91"/>
      <c r="C84" s="496" t="s">
        <v>77</v>
      </c>
      <c r="D84" s="496"/>
      <c r="E84" s="91"/>
      <c r="F84" s="153" t="s">
        <v>38</v>
      </c>
      <c r="G84" s="91"/>
      <c r="H84" s="91"/>
      <c r="I84" s="91"/>
      <c r="N84" s="53"/>
      <c r="O84" s="53"/>
      <c r="P84" s="53"/>
      <c r="Q84" s="53"/>
      <c r="R84" s="53"/>
      <c r="S84" s="53"/>
      <c r="T84" s="53"/>
      <c r="U84" s="53"/>
    </row>
    <row r="85" spans="1:21" x14ac:dyDescent="0.25">
      <c r="A85" s="4"/>
      <c r="B85" s="176"/>
      <c r="C85" s="481" t="s">
        <v>184</v>
      </c>
      <c r="D85" s="481"/>
      <c r="E85" s="177" t="s">
        <v>190</v>
      </c>
      <c r="F85" s="178" t="s">
        <v>189</v>
      </c>
      <c r="G85" s="179"/>
      <c r="H85" s="179"/>
      <c r="I85" s="179"/>
      <c r="N85" s="497" t="s">
        <v>49</v>
      </c>
      <c r="O85" s="497"/>
      <c r="P85" s="498" t="s">
        <v>157</v>
      </c>
      <c r="Q85" s="498"/>
      <c r="R85" s="499" t="s">
        <v>41</v>
      </c>
      <c r="S85" s="499"/>
      <c r="T85" s="499"/>
      <c r="U85" s="499"/>
    </row>
    <row r="86" spans="1:21" x14ac:dyDescent="0.25">
      <c r="A86" s="55"/>
      <c r="B86" s="67" t="s">
        <v>188</v>
      </c>
      <c r="C86" s="494">
        <f>H13+H14+H19+H22+H25</f>
        <v>0</v>
      </c>
      <c r="D86" s="494"/>
      <c r="E86" s="56">
        <f>H8</f>
        <v>1.0319</v>
      </c>
      <c r="F86" s="346">
        <f>'0054'!F86</f>
        <v>1313.27</v>
      </c>
      <c r="G86" s="200" t="s">
        <v>13</v>
      </c>
      <c r="H86" s="130">
        <f>ROUND(C86*E86*F86,2)</f>
        <v>0</v>
      </c>
      <c r="I86" s="134"/>
      <c r="N86" s="59" t="s">
        <v>22</v>
      </c>
      <c r="O86" s="60">
        <f>T13+T14+T19+T22+T25</f>
        <v>0</v>
      </c>
      <c r="P86" s="495">
        <f>T8</f>
        <v>1.0319</v>
      </c>
      <c r="Q86" s="495"/>
      <c r="R86" s="61">
        <f>F86</f>
        <v>1313.27</v>
      </c>
      <c r="S86" s="62" t="s">
        <v>13</v>
      </c>
      <c r="T86" s="171">
        <f>ROUND(O86*P86*R86,0)</f>
        <v>0</v>
      </c>
      <c r="U86" s="131"/>
    </row>
    <row r="87" spans="1:21" x14ac:dyDescent="0.25">
      <c r="A87" s="63"/>
      <c r="B87" s="63" t="s">
        <v>187</v>
      </c>
      <c r="C87" s="494">
        <f>H15+H16+H20+H23+H26</f>
        <v>0</v>
      </c>
      <c r="D87" s="494"/>
      <c r="E87" s="56">
        <f>H8</f>
        <v>1.0319</v>
      </c>
      <c r="F87" s="346">
        <f>'0054'!F87</f>
        <v>895.79</v>
      </c>
      <c r="G87" s="200" t="s">
        <v>13</v>
      </c>
      <c r="H87" s="130">
        <f>ROUND(C87*E87*F87,2)</f>
        <v>0</v>
      </c>
      <c r="I87" s="64"/>
      <c r="N87" s="65" t="s">
        <v>14</v>
      </c>
      <c r="O87" s="60">
        <f>T15+T16+T20+T23+T26</f>
        <v>0</v>
      </c>
      <c r="P87" s="495">
        <f>T8</f>
        <v>1.0319</v>
      </c>
      <c r="Q87" s="495"/>
      <c r="R87" s="61">
        <f>F87</f>
        <v>895.79</v>
      </c>
      <c r="S87" s="62" t="s">
        <v>13</v>
      </c>
      <c r="T87" s="171">
        <f>ROUND(O87*P87*R87,0)</f>
        <v>0</v>
      </c>
      <c r="U87" s="66"/>
    </row>
    <row r="88" spans="1:21" ht="16.5" thickBot="1" x14ac:dyDescent="0.3">
      <c r="A88" s="67"/>
      <c r="B88" s="67" t="s">
        <v>186</v>
      </c>
      <c r="C88" s="494">
        <f>H17+H18+H21+H24+H27+H28</f>
        <v>424.0188</v>
      </c>
      <c r="D88" s="494"/>
      <c r="E88" s="56">
        <f>H8</f>
        <v>1.0319</v>
      </c>
      <c r="F88" s="346">
        <f>'0054'!F88</f>
        <v>897.95</v>
      </c>
      <c r="G88" s="200" t="s">
        <v>13</v>
      </c>
      <c r="H88" s="123">
        <f>ROUND(C88*E88*F88,2)</f>
        <v>392893.53</v>
      </c>
      <c r="I88" s="64"/>
      <c r="N88" s="68" t="s">
        <v>15</v>
      </c>
      <c r="O88" s="69">
        <f>T17+T18+T21+T24+T27+T28</f>
        <v>0</v>
      </c>
      <c r="P88" s="495">
        <f>T8</f>
        <v>1.0319</v>
      </c>
      <c r="Q88" s="495"/>
      <c r="R88" s="61">
        <f>F88</f>
        <v>897.95</v>
      </c>
      <c r="S88" s="62" t="s">
        <v>13</v>
      </c>
      <c r="T88" s="171">
        <f>ROUND(O88*P88*R88,0)</f>
        <v>0</v>
      </c>
      <c r="U88" s="66"/>
    </row>
    <row r="89" spans="1:21" ht="16.5" thickBot="1" x14ac:dyDescent="0.3">
      <c r="A89" s="70"/>
      <c r="B89" s="180" t="s">
        <v>185</v>
      </c>
      <c r="C89" s="487">
        <f>SUM(C86:C88)</f>
        <v>424.0188</v>
      </c>
      <c r="D89" s="487"/>
      <c r="E89" s="181"/>
      <c r="F89" s="181"/>
      <c r="G89" s="181"/>
      <c r="H89" s="182" t="s">
        <v>183</v>
      </c>
      <c r="I89" s="130">
        <f>IF(A1=75,0,H88+H87+H86)</f>
        <v>392893.53</v>
      </c>
      <c r="N89" s="73" t="s">
        <v>158</v>
      </c>
      <c r="O89" s="72">
        <f>SUM(O86:O88)</f>
        <v>0</v>
      </c>
      <c r="P89" s="488" t="s">
        <v>18</v>
      </c>
      <c r="Q89" s="489"/>
      <c r="R89" s="489"/>
      <c r="S89" s="489"/>
      <c r="T89" s="489"/>
      <c r="U89" s="125">
        <f>IF(N1=75,0,T88+T87+T86)</f>
        <v>0</v>
      </c>
    </row>
    <row r="90" spans="1:21" ht="16.5" thickTop="1" x14ac:dyDescent="0.25">
      <c r="A90" s="490" t="s">
        <v>107</v>
      </c>
      <c r="B90" s="490"/>
      <c r="C90" s="490"/>
      <c r="D90" s="490"/>
      <c r="E90" s="490"/>
      <c r="F90" s="490"/>
      <c r="G90" s="490"/>
      <c r="H90" s="490"/>
      <c r="I90" s="490"/>
      <c r="N90" s="491" t="s">
        <v>107</v>
      </c>
      <c r="O90" s="491"/>
      <c r="P90" s="491"/>
      <c r="Q90" s="491"/>
      <c r="R90" s="491"/>
      <c r="S90" s="491"/>
      <c r="T90" s="491"/>
      <c r="U90" s="491"/>
    </row>
    <row r="91" spans="1:21" x14ac:dyDescent="0.25">
      <c r="A91" s="183"/>
      <c r="B91" s="183"/>
      <c r="C91" s="183"/>
      <c r="D91" s="183"/>
      <c r="E91" s="183"/>
      <c r="F91" s="183"/>
      <c r="G91" s="183"/>
      <c r="H91" s="183"/>
      <c r="I91" s="183"/>
      <c r="N91" s="184"/>
      <c r="O91" s="184"/>
      <c r="P91" s="184"/>
      <c r="Q91" s="184"/>
      <c r="R91" s="184"/>
      <c r="S91" s="184"/>
      <c r="T91" s="184"/>
      <c r="U91" s="184"/>
    </row>
    <row r="92" spans="1:21" x14ac:dyDescent="0.25">
      <c r="A92" s="4" t="s">
        <v>92</v>
      </c>
      <c r="C92" s="74"/>
      <c r="D92" s="91"/>
      <c r="E92" s="74" t="s">
        <v>46</v>
      </c>
      <c r="F92" s="492"/>
      <c r="G92" s="492"/>
      <c r="H92" s="492"/>
      <c r="I92" s="492"/>
      <c r="N92" s="461" t="s">
        <v>92</v>
      </c>
      <c r="O92" s="461"/>
      <c r="P92" s="461"/>
      <c r="Q92" s="493" t="s">
        <v>46</v>
      </c>
      <c r="R92" s="493"/>
      <c r="S92" s="493"/>
      <c r="T92" s="493"/>
      <c r="U92" s="132"/>
    </row>
    <row r="93" spans="1:21" x14ac:dyDescent="0.25">
      <c r="B93" s="91"/>
      <c r="C93" s="117" t="s">
        <v>162</v>
      </c>
      <c r="D93" s="117" t="s">
        <v>163</v>
      </c>
      <c r="E93" s="118" t="s">
        <v>191</v>
      </c>
      <c r="F93" s="74"/>
      <c r="G93" s="74"/>
      <c r="H93" s="74"/>
      <c r="I93" s="74"/>
      <c r="N93" s="53"/>
      <c r="O93" s="53"/>
      <c r="P93" s="53"/>
      <c r="Q93" s="185"/>
      <c r="R93" s="185"/>
      <c r="S93" s="185"/>
      <c r="T93" s="185"/>
      <c r="U93" s="132"/>
    </row>
    <row r="94" spans="1:21" x14ac:dyDescent="0.25">
      <c r="B94" s="91"/>
      <c r="C94" s="119" t="s">
        <v>2</v>
      </c>
      <c r="D94" s="119" t="s">
        <v>2</v>
      </c>
      <c r="E94" s="119" t="s">
        <v>2</v>
      </c>
      <c r="F94" s="74"/>
      <c r="G94" s="74"/>
      <c r="H94" s="74"/>
      <c r="I94" s="74"/>
      <c r="N94" s="53"/>
      <c r="O94" s="53"/>
      <c r="P94" s="53"/>
      <c r="Q94" s="185"/>
      <c r="R94" s="185"/>
      <c r="S94" s="185"/>
      <c r="T94" s="185"/>
      <c r="U94" s="132"/>
    </row>
    <row r="95" spans="1:21" x14ac:dyDescent="0.25">
      <c r="A95" s="465" t="s">
        <v>69</v>
      </c>
      <c r="B95" s="465"/>
      <c r="C95" s="206">
        <v>172</v>
      </c>
      <c r="D95" s="206">
        <v>198</v>
      </c>
      <c r="E95" s="159">
        <f>AVERAGE(C95:D95)</f>
        <v>185</v>
      </c>
      <c r="F95" s="186" t="s">
        <v>40</v>
      </c>
      <c r="G95" s="189">
        <f>'0054'!G95</f>
        <v>371</v>
      </c>
      <c r="I95" s="130">
        <f>ROUND(G95*E95,2)</f>
        <v>68635</v>
      </c>
      <c r="N95" s="486" t="s">
        <v>69</v>
      </c>
      <c r="O95" s="486"/>
      <c r="P95" s="485">
        <f>IF(H115=1,E95,0)</f>
        <v>0</v>
      </c>
      <c r="Q95" s="485"/>
      <c r="R95" s="485"/>
      <c r="S95" s="111" t="s">
        <v>40</v>
      </c>
      <c r="T95" s="76">
        <f>G95</f>
        <v>371</v>
      </c>
      <c r="U95" s="125">
        <f>ROUND(T95*P95,0)</f>
        <v>0</v>
      </c>
    </row>
    <row r="96" spans="1:21" x14ac:dyDescent="0.25">
      <c r="A96" s="465" t="s">
        <v>87</v>
      </c>
      <c r="B96" s="465"/>
      <c r="C96" s="206">
        <v>0</v>
      </c>
      <c r="D96" s="206">
        <v>0</v>
      </c>
      <c r="E96" s="159">
        <f>AVERAGE(C96:D96)</f>
        <v>0</v>
      </c>
      <c r="F96" s="186" t="s">
        <v>40</v>
      </c>
      <c r="G96" s="189">
        <f>'0054'!G96</f>
        <v>1391</v>
      </c>
      <c r="I96" s="130">
        <f>ROUND(G96*E96,2)</f>
        <v>0</v>
      </c>
      <c r="N96" s="486" t="s">
        <v>87</v>
      </c>
      <c r="O96" s="486"/>
      <c r="P96" s="470"/>
      <c r="Q96" s="470"/>
      <c r="R96" s="470"/>
      <c r="S96" s="111" t="s">
        <v>40</v>
      </c>
      <c r="T96" s="76">
        <f>G96</f>
        <v>1391</v>
      </c>
      <c r="U96" s="125">
        <f>ROUND(T96*P96,0)</f>
        <v>0</v>
      </c>
    </row>
    <row r="97" spans="1:21" x14ac:dyDescent="0.25">
      <c r="A97" s="187"/>
      <c r="B97" s="187"/>
      <c r="C97" s="94"/>
      <c r="D97" s="94"/>
      <c r="E97" s="94"/>
      <c r="F97" s="94"/>
      <c r="G97" s="188"/>
      <c r="H97" s="189"/>
      <c r="I97" s="130"/>
      <c r="N97" s="190"/>
      <c r="O97" s="190"/>
      <c r="P97" s="191"/>
      <c r="Q97" s="191"/>
      <c r="R97" s="191"/>
      <c r="S97" s="111"/>
      <c r="T97" s="76"/>
      <c r="U97" s="132"/>
    </row>
    <row r="98" spans="1:21" x14ac:dyDescent="0.25">
      <c r="A98" s="187"/>
      <c r="B98" s="187"/>
      <c r="C98" s="94"/>
      <c r="D98" s="94"/>
      <c r="E98" s="94"/>
      <c r="F98" s="94"/>
      <c r="G98" s="188"/>
      <c r="H98" s="189"/>
      <c r="I98" s="130"/>
      <c r="N98" s="190"/>
      <c r="O98" s="190"/>
      <c r="P98" s="191"/>
      <c r="Q98" s="191"/>
      <c r="R98" s="191"/>
      <c r="S98" s="111"/>
      <c r="T98" s="76"/>
      <c r="U98" s="132"/>
    </row>
    <row r="99" spans="1:21" hidden="1" x14ac:dyDescent="0.25">
      <c r="A99" s="458" t="s">
        <v>131</v>
      </c>
      <c r="B99" s="458"/>
      <c r="C99" s="458"/>
      <c r="D99" s="91"/>
      <c r="E99" s="54" t="s">
        <v>132</v>
      </c>
      <c r="F99" s="496"/>
      <c r="G99" s="496"/>
      <c r="H99" s="496"/>
      <c r="I99" s="496"/>
      <c r="N99" s="461" t="s">
        <v>106</v>
      </c>
      <c r="O99" s="461"/>
      <c r="P99" s="461"/>
      <c r="Q99" s="461"/>
      <c r="R99" s="461"/>
      <c r="S99" s="461"/>
      <c r="T99" s="461"/>
      <c r="U99" s="461"/>
    </row>
    <row r="100" spans="1:21" hidden="1" x14ac:dyDescent="0.25">
      <c r="B100" s="91"/>
      <c r="C100" s="481" t="s">
        <v>108</v>
      </c>
      <c r="D100" s="481"/>
      <c r="E100" s="481"/>
      <c r="F100" s="54"/>
      <c r="G100" s="54"/>
      <c r="H100" s="200" t="s">
        <v>192</v>
      </c>
      <c r="I100" s="54"/>
      <c r="N100" s="53"/>
      <c r="O100" s="53"/>
      <c r="P100" s="53"/>
      <c r="Q100" s="53"/>
      <c r="R100" s="53"/>
      <c r="S100" s="53"/>
      <c r="T100" s="53"/>
      <c r="U100" s="53"/>
    </row>
    <row r="101" spans="1:21" hidden="1" x14ac:dyDescent="0.25">
      <c r="B101" s="91"/>
      <c r="C101" s="117" t="s">
        <v>162</v>
      </c>
      <c r="D101" s="117" t="s">
        <v>163</v>
      </c>
      <c r="E101" s="199" t="s">
        <v>8</v>
      </c>
      <c r="F101" s="577" t="s">
        <v>193</v>
      </c>
      <c r="G101" s="472"/>
      <c r="H101" s="41" t="s">
        <v>39</v>
      </c>
      <c r="I101" s="54"/>
      <c r="N101" s="53"/>
      <c r="O101" s="53"/>
      <c r="P101" s="53"/>
      <c r="Q101" s="53"/>
      <c r="R101" s="53"/>
      <c r="S101" s="53"/>
      <c r="T101" s="53"/>
      <c r="U101" s="53"/>
    </row>
    <row r="102" spans="1:21" hidden="1" x14ac:dyDescent="0.25">
      <c r="A102" s="481" t="s">
        <v>113</v>
      </c>
      <c r="B102" s="481"/>
      <c r="C102" s="119" t="s">
        <v>2</v>
      </c>
      <c r="D102" s="119" t="s">
        <v>2</v>
      </c>
      <c r="E102" s="77" t="s">
        <v>2</v>
      </c>
      <c r="F102" s="481" t="s">
        <v>38</v>
      </c>
      <c r="G102" s="481"/>
      <c r="H102" s="77" t="s">
        <v>38</v>
      </c>
      <c r="I102" s="77" t="s">
        <v>8</v>
      </c>
      <c r="N102" s="471" t="s">
        <v>70</v>
      </c>
      <c r="O102" s="471"/>
      <c r="P102" s="485" t="s">
        <v>108</v>
      </c>
      <c r="Q102" s="485"/>
      <c r="R102" s="471" t="s">
        <v>71</v>
      </c>
      <c r="S102" s="471"/>
      <c r="T102" s="78" t="s">
        <v>72</v>
      </c>
      <c r="U102" s="78" t="s">
        <v>8</v>
      </c>
    </row>
    <row r="103" spans="1:21" hidden="1" x14ac:dyDescent="0.25">
      <c r="A103" s="474" t="s">
        <v>73</v>
      </c>
      <c r="B103" s="474"/>
      <c r="C103" s="204">
        <v>0</v>
      </c>
      <c r="D103" s="204">
        <v>0</v>
      </c>
      <c r="E103" s="276">
        <f>IF(D$59=0,C103*2,C103+D103)</f>
        <v>0</v>
      </c>
      <c r="F103" s="475">
        <v>0</v>
      </c>
      <c r="G103" s="475"/>
      <c r="H103" s="349">
        <f>IF(C103=0,0,125)</f>
        <v>0</v>
      </c>
      <c r="I103" s="130">
        <f>ROUND((H103+F103)*E103,2)</f>
        <v>0</v>
      </c>
      <c r="N103" s="476" t="s">
        <v>73</v>
      </c>
      <c r="O103" s="476"/>
      <c r="P103" s="470">
        <f>IF(H$115=1,C103,0)</f>
        <v>0</v>
      </c>
      <c r="Q103" s="470"/>
      <c r="R103" s="477">
        <f>F103</f>
        <v>0</v>
      </c>
      <c r="S103" s="477"/>
      <c r="T103" s="80">
        <f>H103</f>
        <v>0</v>
      </c>
      <c r="U103" s="125">
        <f>ROUND((T103+R103)*P103,0)</f>
        <v>0</v>
      </c>
    </row>
    <row r="104" spans="1:21" hidden="1" x14ac:dyDescent="0.25">
      <c r="A104" s="450" t="s">
        <v>74</v>
      </c>
      <c r="B104" s="450"/>
      <c r="C104" s="206">
        <v>0</v>
      </c>
      <c r="D104" s="206">
        <v>0</v>
      </c>
      <c r="E104" s="159">
        <f>IF(D$59=0,C104*2,C104+D104)</f>
        <v>0</v>
      </c>
      <c r="F104" s="572">
        <f>ROUND(F103/2,2)</f>
        <v>0</v>
      </c>
      <c r="G104" s="572"/>
      <c r="H104" s="350">
        <f>IF(C104=0,0,62.5)</f>
        <v>0</v>
      </c>
      <c r="I104" s="130">
        <f>ROUND((H104+F104)*E104,2)</f>
        <v>0</v>
      </c>
      <c r="N104" s="476" t="s">
        <v>74</v>
      </c>
      <c r="O104" s="476"/>
      <c r="P104" s="470">
        <f>IF(H$115=1,C104,0)</f>
        <v>0</v>
      </c>
      <c r="Q104" s="470"/>
      <c r="R104" s="479">
        <f>ROUND(R103/2,2)</f>
        <v>0</v>
      </c>
      <c r="S104" s="479"/>
      <c r="T104" s="82">
        <f>H104</f>
        <v>0</v>
      </c>
      <c r="U104" s="125">
        <f>ROUND((T104+R104)*P104,0)</f>
        <v>0</v>
      </c>
    </row>
    <row r="105" spans="1:21" ht="16.5" hidden="1" thickBot="1" x14ac:dyDescent="0.3">
      <c r="A105" s="450" t="s">
        <v>75</v>
      </c>
      <c r="B105" s="450"/>
      <c r="C105" s="206">
        <v>0</v>
      </c>
      <c r="D105" s="206">
        <v>0</v>
      </c>
      <c r="E105" s="159">
        <f>IF(D$59=0,C105*2,C105+D105)</f>
        <v>0</v>
      </c>
      <c r="F105" s="468"/>
      <c r="G105" s="468"/>
      <c r="H105" s="351">
        <f>IF(H103&gt;0,436,0)</f>
        <v>0</v>
      </c>
      <c r="I105" s="130">
        <f>ROUND(H105*E105,2)</f>
        <v>0</v>
      </c>
      <c r="N105" s="469" t="s">
        <v>75</v>
      </c>
      <c r="O105" s="469"/>
      <c r="P105" s="470">
        <f>IF(H$115=1,C105,0)</f>
        <v>0</v>
      </c>
      <c r="Q105" s="470"/>
      <c r="R105" s="471"/>
      <c r="S105" s="471"/>
      <c r="T105" s="84">
        <f>H105</f>
        <v>0</v>
      </c>
      <c r="U105" s="132">
        <f>ROUND(T105*P105,0)</f>
        <v>0</v>
      </c>
    </row>
    <row r="106" spans="1:21" ht="16.5" hidden="1" thickBot="1" x14ac:dyDescent="0.3">
      <c r="A106" s="472" t="s">
        <v>8</v>
      </c>
      <c r="B106" s="472"/>
      <c r="C106" s="85"/>
      <c r="D106" s="85"/>
      <c r="E106" s="85"/>
      <c r="F106" s="85"/>
      <c r="G106" s="85"/>
      <c r="H106" s="85"/>
      <c r="I106" s="126">
        <f>SUM(I103:I105)</f>
        <v>0</v>
      </c>
      <c r="N106" s="473" t="s">
        <v>8</v>
      </c>
      <c r="O106" s="473"/>
      <c r="P106" s="86"/>
      <c r="Q106" s="86"/>
      <c r="R106" s="86"/>
      <c r="S106" s="86"/>
      <c r="T106" s="86"/>
      <c r="U106" s="87">
        <f>SUM(U103:U105)</f>
        <v>0</v>
      </c>
    </row>
    <row r="107" spans="1:21" hidden="1" x14ac:dyDescent="0.25">
      <c r="A107" s="41"/>
      <c r="B107" s="41"/>
      <c r="C107" s="85"/>
      <c r="D107" s="85"/>
      <c r="E107" s="85"/>
      <c r="F107" s="85"/>
      <c r="G107" s="85"/>
      <c r="H107" s="85"/>
      <c r="I107" s="130"/>
      <c r="N107" s="43"/>
      <c r="O107" s="43"/>
      <c r="P107" s="86"/>
      <c r="Q107" s="86"/>
      <c r="R107" s="86"/>
      <c r="S107" s="86"/>
      <c r="T107" s="86"/>
      <c r="U107" s="201"/>
    </row>
    <row r="108" spans="1:21" x14ac:dyDescent="0.25">
      <c r="A108" s="458" t="s">
        <v>93</v>
      </c>
      <c r="B108" s="458"/>
      <c r="C108" s="458"/>
      <c r="D108" s="91"/>
      <c r="E108" s="89" t="s">
        <v>42</v>
      </c>
      <c r="F108" s="463"/>
      <c r="G108" s="463"/>
      <c r="H108" s="463"/>
      <c r="I108" s="159">
        <v>0</v>
      </c>
      <c r="N108" s="461" t="s">
        <v>93</v>
      </c>
      <c r="O108" s="461"/>
      <c r="P108" s="461"/>
      <c r="Q108" s="462" t="s">
        <v>42</v>
      </c>
      <c r="R108" s="462"/>
      <c r="S108" s="462"/>
      <c r="T108" s="462"/>
      <c r="U108" s="125">
        <f>IF('3401'!$H$115=1,'3401'!U109,0)</f>
        <v>0</v>
      </c>
    </row>
    <row r="109" spans="1:21" x14ac:dyDescent="0.25">
      <c r="A109" s="458" t="s">
        <v>94</v>
      </c>
      <c r="B109" s="458"/>
      <c r="C109" s="458"/>
      <c r="D109" s="91"/>
      <c r="E109" s="467"/>
      <c r="F109" s="467"/>
      <c r="G109" s="467"/>
      <c r="H109" s="467"/>
      <c r="I109" s="159">
        <v>0</v>
      </c>
      <c r="N109" s="461" t="s">
        <v>94</v>
      </c>
      <c r="O109" s="461"/>
      <c r="P109" s="461"/>
      <c r="Q109" s="462" t="s">
        <v>47</v>
      </c>
      <c r="R109" s="462"/>
      <c r="S109" s="462"/>
      <c r="T109" s="462"/>
      <c r="U109" s="125">
        <f>IF('3401'!$H$115=1,'3401'!U110,0)</f>
        <v>0</v>
      </c>
    </row>
    <row r="110" spans="1:21" x14ac:dyDescent="0.25">
      <c r="A110" s="90" t="s">
        <v>122</v>
      </c>
      <c r="B110" s="91"/>
      <c r="C110" s="91"/>
      <c r="D110" s="91"/>
      <c r="E110" s="192"/>
      <c r="F110" s="192"/>
      <c r="G110" s="192"/>
      <c r="H110" s="192"/>
      <c r="I110" s="219"/>
      <c r="N110" s="461" t="s">
        <v>95</v>
      </c>
      <c r="O110" s="461"/>
      <c r="P110" s="461"/>
      <c r="Q110" s="462" t="s">
        <v>48</v>
      </c>
      <c r="R110" s="462"/>
      <c r="S110" s="462"/>
      <c r="T110" s="462"/>
      <c r="U110" s="125">
        <f>IF('3401'!$H$115=1,'3401'!U113,0)</f>
        <v>0</v>
      </c>
    </row>
    <row r="111" spans="1:21" ht="16.5" thickBot="1" x14ac:dyDescent="0.3">
      <c r="A111" s="458" t="s">
        <v>95</v>
      </c>
      <c r="B111" s="458"/>
      <c r="C111" s="458"/>
      <c r="D111" s="91"/>
      <c r="E111" s="89" t="s">
        <v>47</v>
      </c>
      <c r="F111" s="463"/>
      <c r="G111" s="463"/>
      <c r="H111" s="463"/>
      <c r="I111" s="220">
        <v>0</v>
      </c>
      <c r="N111" s="464" t="s">
        <v>43</v>
      </c>
      <c r="O111" s="464"/>
      <c r="P111" s="464"/>
      <c r="Q111" s="464"/>
      <c r="R111" s="464"/>
      <c r="S111" s="464"/>
      <c r="T111" s="464"/>
      <c r="U111" s="193">
        <f>SUM(U109,U108,U106,U95,U89,U75,U74,U73,U72,U71,U70,U68,U59,U45,U77,U78,U79,U80,U81,U110)</f>
        <v>0</v>
      </c>
    </row>
    <row r="112" spans="1:21" ht="16.5" thickTop="1" x14ac:dyDescent="0.25">
      <c r="B112" s="91"/>
      <c r="C112" s="91"/>
      <c r="D112" s="91"/>
      <c r="E112" s="89"/>
      <c r="F112" s="89"/>
      <c r="G112" s="89"/>
      <c r="H112" s="89"/>
      <c r="I112" s="159"/>
      <c r="N112" s="59"/>
      <c r="O112" s="59"/>
      <c r="P112" s="59"/>
      <c r="Q112" s="59"/>
      <c r="R112" s="59"/>
      <c r="S112" s="59"/>
      <c r="T112" s="59"/>
      <c r="U112" s="201"/>
    </row>
    <row r="113" spans="1:21" x14ac:dyDescent="0.25">
      <c r="A113" s="465" t="s">
        <v>8</v>
      </c>
      <c r="B113" s="465"/>
      <c r="C113" s="465"/>
      <c r="D113" s="465"/>
      <c r="E113" s="465"/>
      <c r="F113" s="465"/>
      <c r="G113" s="465"/>
      <c r="H113" s="465"/>
      <c r="I113" s="130">
        <f>SUM(I111,I109,I108,I106,I96,I95,I89,I81,I80,I79,I78,I77,I75,I74,I73,I72,I71,I70,I68,I59,I45)</f>
        <v>2719365.96</v>
      </c>
      <c r="N113" s="466"/>
      <c r="O113" s="466"/>
      <c r="P113" s="466"/>
      <c r="Q113" s="466"/>
      <c r="R113" s="466"/>
      <c r="S113" s="466"/>
      <c r="T113" s="466"/>
      <c r="U113" s="466"/>
    </row>
    <row r="114" spans="1:21" x14ac:dyDescent="0.25">
      <c r="A114" s="458" t="s">
        <v>121</v>
      </c>
      <c r="B114" s="458"/>
      <c r="C114" s="458"/>
      <c r="D114" s="458"/>
      <c r="E114" s="458"/>
      <c r="F114" s="458"/>
      <c r="G114" s="458"/>
      <c r="H114" s="91" t="s">
        <v>48</v>
      </c>
      <c r="I114" s="195"/>
      <c r="N114" s="459" t="s">
        <v>7</v>
      </c>
      <c r="O114" s="459"/>
      <c r="P114" s="459"/>
      <c r="Q114" s="459"/>
      <c r="R114" s="459"/>
      <c r="S114" s="459"/>
      <c r="T114" s="459"/>
      <c r="U114" s="459"/>
    </row>
    <row r="115" spans="1:21" x14ac:dyDescent="0.25">
      <c r="A115" s="458" t="s">
        <v>116</v>
      </c>
      <c r="B115" s="458"/>
      <c r="C115" s="458"/>
      <c r="D115" s="458"/>
      <c r="E115" s="458"/>
      <c r="F115" s="458"/>
      <c r="G115" s="458"/>
      <c r="H115" s="92" t="str">
        <f>IF(E29=0,"",IF((E14+E16+SUM(E18:E24))/E29&gt;0.75,1,""))</f>
        <v/>
      </c>
      <c r="I115" s="159">
        <f>U111</f>
        <v>0</v>
      </c>
      <c r="N115" s="93" t="s">
        <v>144</v>
      </c>
      <c r="O115" s="93"/>
      <c r="P115" s="93"/>
      <c r="Q115" s="93"/>
      <c r="R115" s="93"/>
      <c r="S115" s="93"/>
      <c r="T115" s="93"/>
      <c r="U115" s="93"/>
    </row>
    <row r="116" spans="1:21" x14ac:dyDescent="0.25">
      <c r="B116" s="91"/>
      <c r="C116" s="91"/>
      <c r="D116" s="91"/>
      <c r="E116" s="91"/>
      <c r="F116" s="91"/>
      <c r="G116" s="91"/>
      <c r="H116" s="94"/>
      <c r="I116" s="130"/>
      <c r="N116" s="95" t="s">
        <v>145</v>
      </c>
      <c r="O116" s="93"/>
      <c r="P116" s="93"/>
      <c r="Q116" s="93"/>
      <c r="R116" s="93"/>
      <c r="S116" s="93"/>
      <c r="T116" s="93"/>
      <c r="U116" s="93"/>
    </row>
    <row r="117" spans="1:21" x14ac:dyDescent="0.25">
      <c r="A117" s="4" t="s">
        <v>138</v>
      </c>
      <c r="B117" s="91"/>
      <c r="C117" s="91"/>
      <c r="D117" s="91"/>
      <c r="E117" s="91"/>
      <c r="F117" s="91"/>
      <c r="G117" s="91"/>
      <c r="H117" s="202">
        <f>IF(H115=1,I115,I113)</f>
        <v>2719365.96</v>
      </c>
      <c r="I117" s="123">
        <f>IF(E29=0,0,IF(E29&gt;250,-(((250/E29)*H117)*IF(J117="H",0.02,0.05)),IF(J117="H",-0.02*H117,-0.05*H117)))</f>
        <v>-80846.889047449164</v>
      </c>
      <c r="N117" s="97"/>
      <c r="O117" s="97"/>
      <c r="P117" s="97"/>
      <c r="Q117" s="97"/>
      <c r="R117" s="97"/>
      <c r="S117" s="97"/>
      <c r="T117" s="97"/>
      <c r="U117" s="97"/>
    </row>
    <row r="118" spans="1:21" x14ac:dyDescent="0.25">
      <c r="B118" s="91"/>
      <c r="C118" s="91"/>
      <c r="D118" s="91"/>
      <c r="E118" s="91"/>
      <c r="F118" s="91"/>
      <c r="G118" s="91"/>
      <c r="H118" s="94"/>
      <c r="I118" s="130"/>
      <c r="N118" s="97"/>
      <c r="O118" s="97"/>
      <c r="P118" s="97"/>
      <c r="Q118" s="97"/>
      <c r="R118" s="97"/>
      <c r="S118" s="97"/>
      <c r="T118" s="97"/>
      <c r="U118" s="97"/>
    </row>
    <row r="119" spans="1:21" x14ac:dyDescent="0.25">
      <c r="A119" s="4" t="s">
        <v>139</v>
      </c>
      <c r="B119" s="91"/>
      <c r="C119" s="91"/>
      <c r="D119" s="91"/>
      <c r="E119" s="91"/>
      <c r="F119" s="91"/>
      <c r="G119" s="91"/>
      <c r="H119" s="94"/>
      <c r="I119" s="130">
        <f>I113+I117</f>
        <v>2638519.070952551</v>
      </c>
      <c r="N119" s="97"/>
      <c r="O119" s="97"/>
      <c r="P119" s="97"/>
      <c r="Q119" s="97"/>
      <c r="R119" s="97"/>
      <c r="S119" s="97"/>
      <c r="T119" s="97"/>
      <c r="U119" s="97"/>
    </row>
    <row r="120" spans="1:21" x14ac:dyDescent="0.25">
      <c r="B120" s="91"/>
      <c r="C120" s="91"/>
      <c r="D120" s="91"/>
      <c r="E120" s="91"/>
      <c r="F120" s="91"/>
      <c r="G120" s="91"/>
      <c r="H120" s="94"/>
      <c r="I120" s="130"/>
      <c r="N120" s="97"/>
      <c r="O120" s="97"/>
      <c r="P120" s="97"/>
      <c r="Q120" s="97"/>
      <c r="R120" s="97"/>
      <c r="S120" s="97"/>
      <c r="T120" s="97"/>
      <c r="U120" s="97"/>
    </row>
    <row r="121" spans="1:21" x14ac:dyDescent="0.25">
      <c r="A121" s="106" t="s">
        <v>140</v>
      </c>
      <c r="B121" s="91"/>
      <c r="C121" s="203">
        <f>'0054'!C121</f>
        <v>2</v>
      </c>
      <c r="D121" s="91"/>
      <c r="E121" s="4" t="s">
        <v>141</v>
      </c>
      <c r="F121" s="91"/>
      <c r="G121" s="91"/>
      <c r="H121" s="94"/>
      <c r="I121" s="130">
        <f>ROUND(I119/12*C121,2)</f>
        <v>439753.18</v>
      </c>
      <c r="N121" s="97"/>
      <c r="O121" s="97"/>
      <c r="P121" s="97"/>
      <c r="Q121" s="97"/>
      <c r="R121" s="97"/>
      <c r="S121" s="97"/>
      <c r="T121" s="97"/>
      <c r="U121" s="97"/>
    </row>
    <row r="122" spans="1:21" x14ac:dyDescent="0.25">
      <c r="B122" s="91"/>
      <c r="C122" s="91"/>
      <c r="D122" s="91"/>
      <c r="E122" s="91"/>
      <c r="F122" s="91"/>
      <c r="G122" s="91"/>
      <c r="H122" s="94"/>
      <c r="I122" s="130"/>
      <c r="N122" s="97"/>
      <c r="O122" s="97"/>
      <c r="P122" s="97"/>
      <c r="Q122" s="97"/>
      <c r="R122" s="97"/>
      <c r="S122" s="97"/>
      <c r="T122" s="97"/>
      <c r="U122" s="97"/>
    </row>
    <row r="123" spans="1:21" x14ac:dyDescent="0.25">
      <c r="A123" s="4" t="s">
        <v>142</v>
      </c>
      <c r="B123" s="91"/>
      <c r="C123" s="91"/>
      <c r="D123" s="91"/>
      <c r="E123" s="91"/>
      <c r="F123" s="91"/>
      <c r="G123" s="91"/>
      <c r="H123" s="94"/>
      <c r="I123" s="123">
        <v>-219876.59</v>
      </c>
      <c r="N123" s="97"/>
      <c r="O123" s="97"/>
      <c r="P123" s="97"/>
      <c r="Q123" s="97"/>
      <c r="R123" s="97"/>
      <c r="S123" s="97"/>
      <c r="T123" s="97"/>
      <c r="U123" s="97"/>
    </row>
    <row r="124" spans="1:21" x14ac:dyDescent="0.25">
      <c r="B124" s="91"/>
      <c r="C124" s="91"/>
      <c r="D124" s="91"/>
      <c r="E124" s="91"/>
      <c r="F124" s="91"/>
      <c r="G124" s="91"/>
      <c r="H124" s="94"/>
      <c r="I124" s="130"/>
      <c r="N124" s="97"/>
      <c r="O124" s="97"/>
      <c r="P124" s="97"/>
      <c r="Q124" s="97"/>
      <c r="R124" s="97"/>
      <c r="S124" s="97"/>
      <c r="T124" s="97"/>
      <c r="U124" s="97"/>
    </row>
    <row r="125" spans="1:21" ht="16.5" thickBot="1" x14ac:dyDescent="0.3">
      <c r="A125" s="4" t="s">
        <v>143</v>
      </c>
      <c r="B125" s="91"/>
      <c r="C125" s="91"/>
      <c r="D125" s="91"/>
      <c r="E125" s="91"/>
      <c r="F125" s="91"/>
      <c r="G125" s="91"/>
      <c r="H125" s="94"/>
      <c r="I125" s="222">
        <f>I121+I123</f>
        <v>219876.59</v>
      </c>
      <c r="N125" s="97"/>
      <c r="O125" s="97"/>
      <c r="P125" s="97"/>
      <c r="Q125" s="97"/>
      <c r="R125" s="97"/>
      <c r="S125" s="97"/>
      <c r="T125" s="97"/>
      <c r="U125" s="97"/>
    </row>
    <row r="126" spans="1:21" ht="16.5" thickTop="1" x14ac:dyDescent="0.25">
      <c r="B126" s="91"/>
      <c r="C126" s="91"/>
      <c r="D126" s="91"/>
      <c r="E126" s="91"/>
      <c r="F126" s="91"/>
      <c r="G126" s="91"/>
      <c r="H126" s="94"/>
      <c r="I126" s="130"/>
      <c r="N126" s="97"/>
      <c r="O126" s="97"/>
      <c r="P126" s="97"/>
      <c r="Q126" s="97"/>
      <c r="R126" s="97"/>
      <c r="S126" s="97"/>
      <c r="T126" s="97"/>
      <c r="U126" s="97"/>
    </row>
    <row r="127" spans="1:21" ht="16.5" thickBot="1" x14ac:dyDescent="0.3">
      <c r="A127" s="4" t="s">
        <v>159</v>
      </c>
      <c r="B127" s="91"/>
      <c r="C127" s="91"/>
      <c r="D127" s="91"/>
      <c r="E127" s="91"/>
      <c r="F127" s="91"/>
      <c r="G127" s="91"/>
      <c r="H127" s="94"/>
      <c r="I127" s="194">
        <f>IF(J117="H",(H117*0.02)+I117,(H117*0.05)+I117)</f>
        <v>55121.408952550846</v>
      </c>
      <c r="N127" s="97"/>
      <c r="O127" s="97"/>
      <c r="P127" s="97"/>
      <c r="Q127" s="97"/>
      <c r="R127" s="97"/>
      <c r="S127" s="97"/>
      <c r="T127" s="97"/>
      <c r="U127" s="97"/>
    </row>
    <row r="128" spans="1:21" ht="16.5" thickTop="1" x14ac:dyDescent="0.25">
      <c r="B128" s="91"/>
      <c r="C128" s="91"/>
      <c r="D128" s="91"/>
      <c r="E128" s="91"/>
      <c r="F128" s="91"/>
      <c r="G128" s="91"/>
      <c r="H128" s="94"/>
      <c r="I128" s="195"/>
      <c r="N128" s="97"/>
      <c r="O128" s="97"/>
      <c r="P128" s="97"/>
      <c r="Q128" s="97"/>
      <c r="R128" s="97"/>
      <c r="S128" s="97"/>
      <c r="T128" s="97"/>
      <c r="U128" s="97"/>
    </row>
    <row r="129" spans="1:21" x14ac:dyDescent="0.25">
      <c r="B129" s="91"/>
      <c r="C129" s="91"/>
      <c r="D129" s="91"/>
      <c r="E129" s="91"/>
      <c r="F129" s="91"/>
      <c r="G129" s="91"/>
      <c r="H129" s="94"/>
      <c r="I129" s="195"/>
      <c r="N129" s="97"/>
      <c r="O129" s="97"/>
      <c r="P129" s="97"/>
      <c r="Q129" s="97"/>
      <c r="R129" s="97"/>
      <c r="S129" s="97"/>
      <c r="T129" s="97"/>
      <c r="U129" s="97"/>
    </row>
    <row r="130" spans="1:21" x14ac:dyDescent="0.25">
      <c r="B130" s="91"/>
      <c r="C130" s="91"/>
      <c r="D130" s="91"/>
      <c r="E130" s="91"/>
      <c r="F130" s="91"/>
      <c r="G130" s="91"/>
      <c r="H130" s="94"/>
      <c r="I130" s="195"/>
      <c r="N130" s="97"/>
      <c r="O130" s="97"/>
      <c r="P130" s="97"/>
      <c r="Q130" s="97"/>
      <c r="R130" s="97"/>
      <c r="S130" s="97"/>
      <c r="T130" s="97"/>
      <c r="U130" s="97"/>
    </row>
    <row r="131" spans="1:21" x14ac:dyDescent="0.25">
      <c r="A131" s="455" t="s">
        <v>7</v>
      </c>
      <c r="B131" s="455"/>
      <c r="C131" s="455"/>
      <c r="D131" s="455"/>
      <c r="E131" s="455"/>
      <c r="F131" s="455"/>
      <c r="G131" s="455"/>
      <c r="H131" s="455"/>
      <c r="I131" s="455"/>
      <c r="J131" s="196"/>
      <c r="N131" s="455"/>
      <c r="O131" s="455"/>
      <c r="P131" s="455"/>
      <c r="Q131" s="455"/>
      <c r="R131" s="455"/>
      <c r="S131" s="455"/>
      <c r="T131" s="455"/>
      <c r="U131" s="455"/>
    </row>
    <row r="132" spans="1:21" s="101" customFormat="1" ht="28.5" customHeight="1" x14ac:dyDescent="0.2">
      <c r="A132" s="460" t="s">
        <v>114</v>
      </c>
      <c r="B132" s="460"/>
      <c r="C132" s="460"/>
      <c r="D132" s="460"/>
      <c r="E132" s="460"/>
      <c r="F132" s="460"/>
      <c r="G132" s="460"/>
      <c r="H132" s="460"/>
      <c r="I132" s="460"/>
      <c r="J132" s="102"/>
      <c r="N132" s="103"/>
      <c r="O132" s="104"/>
      <c r="P132" s="104"/>
      <c r="Q132" s="104"/>
      <c r="R132" s="104"/>
      <c r="S132" s="104"/>
      <c r="T132" s="104"/>
      <c r="U132" s="104"/>
    </row>
    <row r="133" spans="1:21" s="101" customFormat="1" ht="15.75" customHeight="1" x14ac:dyDescent="0.2">
      <c r="A133" s="455" t="s">
        <v>64</v>
      </c>
      <c r="B133" s="455"/>
      <c r="C133" s="455"/>
      <c r="D133" s="455"/>
      <c r="E133" s="455"/>
      <c r="F133" s="455"/>
      <c r="G133" s="455"/>
      <c r="H133" s="455"/>
      <c r="I133" s="455"/>
      <c r="N133" s="103"/>
    </row>
    <row r="134" spans="1:21" s="101" customFormat="1" ht="15.75" customHeight="1" x14ac:dyDescent="0.2">
      <c r="A134" s="455" t="s">
        <v>65</v>
      </c>
      <c r="B134" s="455"/>
      <c r="C134" s="455"/>
      <c r="D134" s="455"/>
      <c r="E134" s="455"/>
      <c r="F134" s="455"/>
      <c r="G134" s="455"/>
      <c r="H134" s="455"/>
      <c r="I134" s="455"/>
      <c r="N134" s="103"/>
    </row>
    <row r="135" spans="1:21" s="101" customFormat="1" ht="28.5" customHeight="1" x14ac:dyDescent="0.2">
      <c r="A135" s="454" t="s">
        <v>115</v>
      </c>
      <c r="B135" s="454"/>
      <c r="C135" s="454"/>
      <c r="D135" s="454"/>
      <c r="E135" s="454"/>
      <c r="F135" s="454"/>
      <c r="G135" s="454"/>
      <c r="H135" s="454"/>
      <c r="I135" s="454"/>
      <c r="N135" s="103"/>
    </row>
    <row r="136" spans="1:21" s="101" customFormat="1" ht="28.5" customHeight="1" x14ac:dyDescent="0.2">
      <c r="A136" s="454" t="s">
        <v>123</v>
      </c>
      <c r="B136" s="454"/>
      <c r="C136" s="454"/>
      <c r="D136" s="454"/>
      <c r="E136" s="454"/>
      <c r="F136" s="454"/>
      <c r="G136" s="454"/>
      <c r="H136" s="454"/>
      <c r="I136" s="454"/>
      <c r="N136" s="103"/>
    </row>
    <row r="137" spans="1:21" s="101" customFormat="1" ht="28.5" customHeight="1" x14ac:dyDescent="0.2">
      <c r="A137" s="454" t="s">
        <v>111</v>
      </c>
      <c r="B137" s="454"/>
      <c r="C137" s="454"/>
      <c r="D137" s="454"/>
      <c r="E137" s="454"/>
      <c r="F137" s="454"/>
      <c r="G137" s="454"/>
      <c r="H137" s="454"/>
      <c r="I137" s="454"/>
      <c r="N137" s="103"/>
    </row>
    <row r="138" spans="1:21" s="101" customFormat="1" ht="28.5" customHeight="1" x14ac:dyDescent="0.2">
      <c r="A138" s="454" t="s">
        <v>120</v>
      </c>
      <c r="B138" s="454"/>
      <c r="C138" s="454"/>
      <c r="D138" s="454"/>
      <c r="E138" s="454"/>
      <c r="F138" s="454"/>
      <c r="G138" s="454"/>
      <c r="H138" s="454"/>
      <c r="I138" s="454"/>
      <c r="N138" s="103"/>
    </row>
    <row r="139" spans="1:21" s="101" customFormat="1" ht="41.25" customHeight="1" x14ac:dyDescent="0.2">
      <c r="A139" s="454" t="s">
        <v>133</v>
      </c>
      <c r="B139" s="454"/>
      <c r="C139" s="454"/>
      <c r="D139" s="454"/>
      <c r="E139" s="454"/>
      <c r="F139" s="454"/>
      <c r="G139" s="454"/>
      <c r="H139" s="454"/>
      <c r="I139" s="454"/>
      <c r="N139" s="103"/>
    </row>
    <row r="140" spans="1:21" s="101" customFormat="1" ht="15.75" customHeight="1" x14ac:dyDescent="0.2">
      <c r="A140" s="455" t="s">
        <v>117</v>
      </c>
      <c r="B140" s="455"/>
      <c r="C140" s="455"/>
      <c r="D140" s="455"/>
      <c r="E140" s="455"/>
      <c r="F140" s="455"/>
      <c r="G140" s="455"/>
      <c r="H140" s="455"/>
      <c r="I140" s="455"/>
      <c r="N140" s="103"/>
    </row>
    <row r="141" spans="1:21" s="101" customFormat="1" ht="28.5" customHeight="1" x14ac:dyDescent="0.2">
      <c r="A141" s="456" t="s">
        <v>118</v>
      </c>
      <c r="B141" s="456"/>
      <c r="C141" s="456"/>
      <c r="D141" s="456"/>
      <c r="E141" s="456"/>
      <c r="F141" s="456"/>
      <c r="G141" s="456"/>
      <c r="H141" s="456"/>
      <c r="I141" s="456"/>
      <c r="N141" s="103"/>
    </row>
    <row r="142" spans="1:21" s="101" customFormat="1" ht="26.25" customHeight="1" x14ac:dyDescent="0.2">
      <c r="A142" s="457" t="s">
        <v>109</v>
      </c>
      <c r="B142" s="456"/>
      <c r="C142" s="456"/>
      <c r="D142" s="456"/>
      <c r="E142" s="456"/>
      <c r="F142" s="456"/>
      <c r="G142" s="456"/>
      <c r="H142" s="456"/>
      <c r="I142" s="456"/>
      <c r="N142" s="103"/>
    </row>
    <row r="143" spans="1:21" s="101" customFormat="1" ht="54" customHeight="1" x14ac:dyDescent="0.2">
      <c r="A143" s="452" t="s">
        <v>125</v>
      </c>
      <c r="B143" s="452"/>
      <c r="C143" s="452"/>
      <c r="D143" s="452"/>
      <c r="E143" s="452"/>
      <c r="F143" s="452"/>
      <c r="G143" s="452"/>
      <c r="H143" s="452"/>
      <c r="I143" s="452"/>
      <c r="N143" s="103"/>
    </row>
    <row r="144" spans="1:21" ht="57" customHeight="1" x14ac:dyDescent="0.25">
      <c r="A144" s="452" t="s">
        <v>124</v>
      </c>
      <c r="B144" s="452"/>
      <c r="C144" s="452"/>
      <c r="D144" s="452"/>
      <c r="E144" s="452"/>
      <c r="F144" s="452"/>
      <c r="G144" s="452"/>
      <c r="H144" s="452"/>
      <c r="I144" s="452"/>
      <c r="N144" s="98"/>
    </row>
    <row r="145" spans="1:14" s="101" customFormat="1" ht="26.25" customHeight="1" x14ac:dyDescent="0.2">
      <c r="A145" s="451" t="s">
        <v>110</v>
      </c>
      <c r="B145" s="451"/>
      <c r="C145" s="451"/>
      <c r="D145" s="451"/>
      <c r="E145" s="451"/>
      <c r="F145" s="451"/>
      <c r="G145" s="451"/>
      <c r="H145" s="451"/>
      <c r="I145" s="451"/>
      <c r="N145" s="103"/>
    </row>
    <row r="146" spans="1:14" s="101" customFormat="1" ht="28.5" customHeight="1" x14ac:dyDescent="0.2">
      <c r="A146" s="452" t="s">
        <v>36</v>
      </c>
      <c r="B146" s="452"/>
      <c r="C146" s="452"/>
      <c r="D146" s="452"/>
      <c r="E146" s="452"/>
      <c r="F146" s="452"/>
      <c r="G146" s="452"/>
      <c r="H146" s="452"/>
      <c r="I146" s="452"/>
      <c r="N146" s="103"/>
    </row>
    <row r="147" spans="1:14" s="101" customFormat="1" ht="15.75" customHeight="1" x14ac:dyDescent="0.2">
      <c r="A147" s="453" t="s">
        <v>12</v>
      </c>
      <c r="B147" s="453"/>
      <c r="C147" s="453"/>
      <c r="D147" s="453"/>
      <c r="E147" s="453"/>
      <c r="F147" s="453"/>
      <c r="G147" s="453"/>
      <c r="H147" s="453"/>
      <c r="I147" s="453"/>
      <c r="N147" s="103"/>
    </row>
    <row r="148" spans="1:14" x14ac:dyDescent="0.25">
      <c r="A148" s="453"/>
      <c r="B148" s="453"/>
      <c r="C148" s="453"/>
      <c r="D148" s="453"/>
      <c r="E148" s="453"/>
      <c r="F148" s="453"/>
      <c r="G148" s="453"/>
      <c r="H148" s="453"/>
      <c r="I148" s="453"/>
      <c r="N148" s="98"/>
    </row>
    <row r="149" spans="1:14" x14ac:dyDescent="0.25">
      <c r="A149" s="98"/>
      <c r="N149" s="98"/>
    </row>
    <row r="150" spans="1:14" x14ac:dyDescent="0.25">
      <c r="A150" s="98"/>
      <c r="N150" s="98"/>
    </row>
    <row r="151" spans="1:14" x14ac:dyDescent="0.25">
      <c r="A151" s="98"/>
      <c r="N151" s="98"/>
    </row>
    <row r="152" spans="1:14" x14ac:dyDescent="0.25">
      <c r="A152" s="98"/>
      <c r="B152" s="197"/>
      <c r="C152" s="197"/>
      <c r="D152" s="197"/>
      <c r="E152" s="197"/>
      <c r="F152" s="197"/>
      <c r="G152" s="197"/>
      <c r="H152" s="197"/>
      <c r="I152" s="197"/>
      <c r="N152" s="98"/>
    </row>
    <row r="153" spans="1:14" x14ac:dyDescent="0.25">
      <c r="A153" s="98"/>
      <c r="N153" s="98"/>
    </row>
    <row r="154" spans="1:14" x14ac:dyDescent="0.25">
      <c r="A154" s="98"/>
      <c r="N154" s="98"/>
    </row>
    <row r="155" spans="1:14" x14ac:dyDescent="0.25">
      <c r="A155" s="98"/>
      <c r="N155" s="98"/>
    </row>
    <row r="156" spans="1:14" x14ac:dyDescent="0.25">
      <c r="A156" s="98"/>
      <c r="N156" s="98"/>
    </row>
    <row r="157" spans="1:14" x14ac:dyDescent="0.25">
      <c r="A157" s="98"/>
      <c r="N157" s="98"/>
    </row>
    <row r="158" spans="1:14" x14ac:dyDescent="0.25">
      <c r="A158" s="98"/>
      <c r="N158" s="98"/>
    </row>
    <row r="159" spans="1:14" x14ac:dyDescent="0.25">
      <c r="A159" s="98"/>
      <c r="N159" s="98"/>
    </row>
    <row r="160" spans="1:14" x14ac:dyDescent="0.25">
      <c r="A160" s="98"/>
      <c r="N160" s="98"/>
    </row>
    <row r="161" spans="1:14" x14ac:dyDescent="0.25">
      <c r="A161" s="98"/>
      <c r="N161" s="98"/>
    </row>
    <row r="162" spans="1:14" x14ac:dyDescent="0.25">
      <c r="A162" s="98"/>
      <c r="N162" s="98"/>
    </row>
    <row r="163" spans="1:14" x14ac:dyDescent="0.25">
      <c r="A163" s="98"/>
      <c r="N163" s="98"/>
    </row>
    <row r="164" spans="1:14" x14ac:dyDescent="0.25">
      <c r="A164" s="98"/>
      <c r="N164" s="98"/>
    </row>
    <row r="165" spans="1:14" x14ac:dyDescent="0.25">
      <c r="A165" s="98"/>
      <c r="N165" s="98"/>
    </row>
    <row r="166" spans="1:14" x14ac:dyDescent="0.25">
      <c r="A166" s="98"/>
      <c r="N166" s="98"/>
    </row>
    <row r="167" spans="1:14" x14ac:dyDescent="0.25">
      <c r="A167" s="98"/>
      <c r="N167" s="98"/>
    </row>
    <row r="168" spans="1:14" x14ac:dyDescent="0.25">
      <c r="A168" s="98"/>
      <c r="N168" s="98"/>
    </row>
    <row r="169" spans="1:14" x14ac:dyDescent="0.25">
      <c r="A169" s="98"/>
      <c r="N169" s="98"/>
    </row>
    <row r="170" spans="1:14" x14ac:dyDescent="0.25">
      <c r="A170" s="98"/>
      <c r="N170" s="98"/>
    </row>
    <row r="171" spans="1:14" x14ac:dyDescent="0.25">
      <c r="A171" s="98"/>
      <c r="N171" s="98"/>
    </row>
    <row r="172" spans="1:14" x14ac:dyDescent="0.25">
      <c r="A172" s="98"/>
      <c r="N172" s="98"/>
    </row>
    <row r="173" spans="1:14" x14ac:dyDescent="0.25">
      <c r="A173" s="98"/>
      <c r="N173" s="98"/>
    </row>
    <row r="174" spans="1:14" x14ac:dyDescent="0.25">
      <c r="A174" s="98"/>
      <c r="N174" s="98"/>
    </row>
    <row r="175" spans="1:14" x14ac:dyDescent="0.25">
      <c r="A175" s="98"/>
      <c r="N175" s="98"/>
    </row>
    <row r="176" spans="1:14" x14ac:dyDescent="0.25">
      <c r="A176" s="98"/>
      <c r="N176" s="98"/>
    </row>
    <row r="177" spans="1:14" x14ac:dyDescent="0.25">
      <c r="A177" s="98"/>
      <c r="N177" s="98"/>
    </row>
    <row r="178" spans="1:14" x14ac:dyDescent="0.25">
      <c r="A178" s="98"/>
      <c r="N178" s="98"/>
    </row>
    <row r="179" spans="1:14" x14ac:dyDescent="0.25">
      <c r="A179" s="98"/>
      <c r="N179" s="98"/>
    </row>
    <row r="180" spans="1:14" x14ac:dyDescent="0.25">
      <c r="A180" s="98"/>
      <c r="N180" s="98"/>
    </row>
    <row r="181" spans="1:14" x14ac:dyDescent="0.25">
      <c r="A181" s="98"/>
      <c r="N181" s="98"/>
    </row>
    <row r="182" spans="1:14" x14ac:dyDescent="0.25">
      <c r="A182" s="98"/>
      <c r="N182" s="98"/>
    </row>
    <row r="183" spans="1:14" x14ac:dyDescent="0.25">
      <c r="A183" s="98"/>
      <c r="N183" s="98"/>
    </row>
    <row r="184" spans="1:14" x14ac:dyDescent="0.25">
      <c r="A184" s="98"/>
      <c r="N184" s="98"/>
    </row>
    <row r="185" spans="1:14" x14ac:dyDescent="0.25">
      <c r="A185" s="98"/>
      <c r="N185" s="98"/>
    </row>
    <row r="186" spans="1:14" x14ac:dyDescent="0.25">
      <c r="A186" s="98"/>
      <c r="N186" s="98"/>
    </row>
    <row r="187" spans="1:14" x14ac:dyDescent="0.25">
      <c r="A187" s="98"/>
      <c r="N187" s="98"/>
    </row>
    <row r="188" spans="1:14" x14ac:dyDescent="0.25">
      <c r="A188" s="98"/>
      <c r="N188" s="98"/>
    </row>
    <row r="189" spans="1:14" x14ac:dyDescent="0.25">
      <c r="A189" s="98"/>
    </row>
    <row r="190" spans="1:14" x14ac:dyDescent="0.25">
      <c r="A190" s="98"/>
    </row>
    <row r="191" spans="1:14" x14ac:dyDescent="0.25">
      <c r="A191" s="98"/>
    </row>
    <row r="192" spans="1:14" x14ac:dyDescent="0.25">
      <c r="A192" s="98"/>
    </row>
    <row r="193" spans="1:1" x14ac:dyDescent="0.25">
      <c r="A193" s="98"/>
    </row>
    <row r="194" spans="1:1" x14ac:dyDescent="0.25">
      <c r="A194" s="98"/>
    </row>
    <row r="195" spans="1:1" x14ac:dyDescent="0.25">
      <c r="A195" s="98"/>
    </row>
    <row r="196" spans="1:1" x14ac:dyDescent="0.25">
      <c r="A196" s="98"/>
    </row>
    <row r="197" spans="1:1" x14ac:dyDescent="0.25">
      <c r="A197" s="98"/>
    </row>
    <row r="198" spans="1:1" x14ac:dyDescent="0.25">
      <c r="A198" s="98"/>
    </row>
    <row r="199" spans="1:1" x14ac:dyDescent="0.25">
      <c r="A199" s="98"/>
    </row>
    <row r="200" spans="1:1" x14ac:dyDescent="0.25">
      <c r="A200" s="98"/>
    </row>
    <row r="201" spans="1:1" x14ac:dyDescent="0.25">
      <c r="A201" s="98"/>
    </row>
    <row r="202" spans="1:1" x14ac:dyDescent="0.25">
      <c r="A202" s="98"/>
    </row>
    <row r="203" spans="1:1" x14ac:dyDescent="0.25">
      <c r="A203" s="98"/>
    </row>
    <row r="204" spans="1:1" x14ac:dyDescent="0.25">
      <c r="A204" s="98"/>
    </row>
    <row r="205" spans="1:1" x14ac:dyDescent="0.25">
      <c r="A205" s="98"/>
    </row>
    <row r="206" spans="1:1" x14ac:dyDescent="0.25">
      <c r="A206" s="98"/>
    </row>
    <row r="207" spans="1:1" x14ac:dyDescent="0.25">
      <c r="A207" s="98"/>
    </row>
    <row r="208" spans="1:1" x14ac:dyDescent="0.25">
      <c r="A208" s="98"/>
    </row>
  </sheetData>
  <sheetProtection password="CDD2" sheet="1" objects="1" scenarios="1"/>
  <mergeCells count="290">
    <mergeCell ref="B1:I1"/>
    <mergeCell ref="O1:U1"/>
    <mergeCell ref="N2:U2"/>
    <mergeCell ref="N3:U3"/>
    <mergeCell ref="A4:B4"/>
    <mergeCell ref="C4:E4"/>
    <mergeCell ref="N4:O4"/>
    <mergeCell ref="P4:Q4"/>
    <mergeCell ref="A7:I7"/>
    <mergeCell ref="N7:U7"/>
    <mergeCell ref="N8:O8"/>
    <mergeCell ref="P8:Q8"/>
    <mergeCell ref="R8:S8"/>
    <mergeCell ref="T8:U8"/>
    <mergeCell ref="F10:G10"/>
    <mergeCell ref="R10:S10"/>
    <mergeCell ref="A11:B11"/>
    <mergeCell ref="F11:G11"/>
    <mergeCell ref="N11:O11"/>
    <mergeCell ref="P11:Q11"/>
    <mergeCell ref="R11:S11"/>
    <mergeCell ref="A12:B12"/>
    <mergeCell ref="F12:G12"/>
    <mergeCell ref="N12:O12"/>
    <mergeCell ref="P12:Q12"/>
    <mergeCell ref="R12:S12"/>
    <mergeCell ref="A13:B13"/>
    <mergeCell ref="F13:G13"/>
    <mergeCell ref="N13:O13"/>
    <mergeCell ref="P13:Q13"/>
    <mergeCell ref="R13:S13"/>
    <mergeCell ref="A14:B14"/>
    <mergeCell ref="F14:G14"/>
    <mergeCell ref="N14:O14"/>
    <mergeCell ref="P14:Q14"/>
    <mergeCell ref="R14:S14"/>
    <mergeCell ref="A15:B15"/>
    <mergeCell ref="F15:G15"/>
    <mergeCell ref="N15:O15"/>
    <mergeCell ref="P15:Q15"/>
    <mergeCell ref="R15:S15"/>
    <mergeCell ref="A16:B16"/>
    <mergeCell ref="F16:G16"/>
    <mergeCell ref="N16:O16"/>
    <mergeCell ref="P16:Q16"/>
    <mergeCell ref="R16:S16"/>
    <mergeCell ref="A17:B17"/>
    <mergeCell ref="F17:G17"/>
    <mergeCell ref="N17:O17"/>
    <mergeCell ref="P17:Q17"/>
    <mergeCell ref="R17:S17"/>
    <mergeCell ref="A18:B18"/>
    <mergeCell ref="F18:G18"/>
    <mergeCell ref="N18:O18"/>
    <mergeCell ref="P18:Q18"/>
    <mergeCell ref="R18:S18"/>
    <mergeCell ref="A19:B19"/>
    <mergeCell ref="F19:G19"/>
    <mergeCell ref="N19:O19"/>
    <mergeCell ref="P19:Q19"/>
    <mergeCell ref="R19:S19"/>
    <mergeCell ref="A20:B20"/>
    <mergeCell ref="F20:G20"/>
    <mergeCell ref="N20:O20"/>
    <mergeCell ref="P20:Q20"/>
    <mergeCell ref="R20:S20"/>
    <mergeCell ref="A21:B21"/>
    <mergeCell ref="F21:G21"/>
    <mergeCell ref="N21:O21"/>
    <mergeCell ref="P21:Q21"/>
    <mergeCell ref="R21:S21"/>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N34:T34"/>
    <mergeCell ref="A36:B36"/>
    <mergeCell ref="N36:O36"/>
    <mergeCell ref="P36:T36"/>
    <mergeCell ref="A37:B37"/>
    <mergeCell ref="N37:O37"/>
    <mergeCell ref="P37:T37"/>
    <mergeCell ref="F33:H36"/>
    <mergeCell ref="A38:B38"/>
    <mergeCell ref="N38:O38"/>
    <mergeCell ref="P38:T38"/>
    <mergeCell ref="A39:B39"/>
    <mergeCell ref="N39:O39"/>
    <mergeCell ref="P39:T39"/>
    <mergeCell ref="A40:B40"/>
    <mergeCell ref="N40:O40"/>
    <mergeCell ref="P40:T40"/>
    <mergeCell ref="A41:B41"/>
    <mergeCell ref="N41:O41"/>
    <mergeCell ref="P41:T41"/>
    <mergeCell ref="A42:B42"/>
    <mergeCell ref="N42:O42"/>
    <mergeCell ref="P42:T42"/>
    <mergeCell ref="N43:Q43"/>
    <mergeCell ref="S43:T43"/>
    <mergeCell ref="N45:Q45"/>
    <mergeCell ref="S45:T45"/>
    <mergeCell ref="N49:O49"/>
    <mergeCell ref="P49:Q49"/>
    <mergeCell ref="A50:B58"/>
    <mergeCell ref="N50:O58"/>
    <mergeCell ref="P50:Q50"/>
    <mergeCell ref="P51:Q51"/>
    <mergeCell ref="P52:Q52"/>
    <mergeCell ref="P53:Q53"/>
    <mergeCell ref="P54:Q54"/>
    <mergeCell ref="P55:Q55"/>
    <mergeCell ref="P56:Q56"/>
    <mergeCell ref="P57:Q57"/>
    <mergeCell ref="P58:Q58"/>
    <mergeCell ref="A59:B59"/>
    <mergeCell ref="F59:H59"/>
    <mergeCell ref="N59:O59"/>
    <mergeCell ref="P59:Q59"/>
    <mergeCell ref="R59:T59"/>
    <mergeCell ref="A60:I60"/>
    <mergeCell ref="N60:U60"/>
    <mergeCell ref="A61:I61"/>
    <mergeCell ref="N61:U61"/>
    <mergeCell ref="A62:B62"/>
    <mergeCell ref="D62:G62"/>
    <mergeCell ref="N62:O62"/>
    <mergeCell ref="Q62:S62"/>
    <mergeCell ref="T62:U62"/>
    <mergeCell ref="N63:S63"/>
    <mergeCell ref="T63:U63"/>
    <mergeCell ref="A64:I64"/>
    <mergeCell ref="N64:U64"/>
    <mergeCell ref="A65:B65"/>
    <mergeCell ref="D65:G65"/>
    <mergeCell ref="N65:O65"/>
    <mergeCell ref="Q65:S65"/>
    <mergeCell ref="T65:U65"/>
    <mergeCell ref="N66:S66"/>
    <mergeCell ref="T66:U66"/>
    <mergeCell ref="A68:C68"/>
    <mergeCell ref="N68:P68"/>
    <mergeCell ref="A69:C69"/>
    <mergeCell ref="N69:P69"/>
    <mergeCell ref="A70:C70"/>
    <mergeCell ref="A71:C71"/>
    <mergeCell ref="N71:P71"/>
    <mergeCell ref="A72:C72"/>
    <mergeCell ref="N72:P72"/>
    <mergeCell ref="A73:C73"/>
    <mergeCell ref="N73:P73"/>
    <mergeCell ref="F74:H74"/>
    <mergeCell ref="N74:T74"/>
    <mergeCell ref="N75:T75"/>
    <mergeCell ref="A77:C77"/>
    <mergeCell ref="N77:P77"/>
    <mergeCell ref="A78:C78"/>
    <mergeCell ref="N78:P78"/>
    <mergeCell ref="A79:C79"/>
    <mergeCell ref="N79:P79"/>
    <mergeCell ref="A80:C80"/>
    <mergeCell ref="N80:P80"/>
    <mergeCell ref="A81:C81"/>
    <mergeCell ref="N81:P81"/>
    <mergeCell ref="A83:I83"/>
    <mergeCell ref="N83:U83"/>
    <mergeCell ref="C84:D84"/>
    <mergeCell ref="C85:D85"/>
    <mergeCell ref="N85:O85"/>
    <mergeCell ref="P85:Q85"/>
    <mergeCell ref="R85:U85"/>
    <mergeCell ref="C86:D86"/>
    <mergeCell ref="P86:Q86"/>
    <mergeCell ref="C87:D87"/>
    <mergeCell ref="P87:Q87"/>
    <mergeCell ref="C88:D88"/>
    <mergeCell ref="P88:Q88"/>
    <mergeCell ref="C89:D89"/>
    <mergeCell ref="P89:T89"/>
    <mergeCell ref="A90:I90"/>
    <mergeCell ref="N90:U90"/>
    <mergeCell ref="F92:I92"/>
    <mergeCell ref="N92:P92"/>
    <mergeCell ref="Q92:T92"/>
    <mergeCell ref="A95:B95"/>
    <mergeCell ref="N95:O95"/>
    <mergeCell ref="P95:R95"/>
    <mergeCell ref="A96:B96"/>
    <mergeCell ref="N96:O96"/>
    <mergeCell ref="P96:R96"/>
    <mergeCell ref="A99:C99"/>
    <mergeCell ref="F99:I99"/>
    <mergeCell ref="N99:U99"/>
    <mergeCell ref="C100:E100"/>
    <mergeCell ref="F101:G101"/>
    <mergeCell ref="A102:B102"/>
    <mergeCell ref="F102:G102"/>
    <mergeCell ref="N102:O102"/>
    <mergeCell ref="P102:Q102"/>
    <mergeCell ref="R102:S102"/>
    <mergeCell ref="A103:B103"/>
    <mergeCell ref="F103:G103"/>
    <mergeCell ref="N103:O103"/>
    <mergeCell ref="P103:Q103"/>
    <mergeCell ref="R103:S103"/>
    <mergeCell ref="A104:B104"/>
    <mergeCell ref="F104:G104"/>
    <mergeCell ref="N104:O104"/>
    <mergeCell ref="P104:Q104"/>
    <mergeCell ref="R104:S104"/>
    <mergeCell ref="A105:B105"/>
    <mergeCell ref="F105:G105"/>
    <mergeCell ref="N105:O105"/>
    <mergeCell ref="P105:Q105"/>
    <mergeCell ref="R105:S105"/>
    <mergeCell ref="A106:B106"/>
    <mergeCell ref="N106:O106"/>
    <mergeCell ref="A108:C108"/>
    <mergeCell ref="F108:H108"/>
    <mergeCell ref="N108:P108"/>
    <mergeCell ref="Q108:T108"/>
    <mergeCell ref="A109:C109"/>
    <mergeCell ref="E109:H109"/>
    <mergeCell ref="N109:P109"/>
    <mergeCell ref="Q109:T109"/>
    <mergeCell ref="N110:P110"/>
    <mergeCell ref="Q110:T110"/>
    <mergeCell ref="A111:C111"/>
    <mergeCell ref="F111:H111"/>
    <mergeCell ref="N111:T111"/>
    <mergeCell ref="A113:H113"/>
    <mergeCell ref="N113:U113"/>
    <mergeCell ref="A114:G114"/>
    <mergeCell ref="N114:U114"/>
    <mergeCell ref="A115:G115"/>
    <mergeCell ref="A131:I131"/>
    <mergeCell ref="N131:U131"/>
    <mergeCell ref="A132:I132"/>
    <mergeCell ref="A133:I133"/>
    <mergeCell ref="A134:I134"/>
    <mergeCell ref="A135:I135"/>
    <mergeCell ref="A136:I136"/>
    <mergeCell ref="A137:I137"/>
    <mergeCell ref="A138:I138"/>
    <mergeCell ref="A145:I145"/>
    <mergeCell ref="A146:I146"/>
    <mergeCell ref="A147:I147"/>
    <mergeCell ref="A148:I148"/>
    <mergeCell ref="A139:I139"/>
    <mergeCell ref="A140:I140"/>
    <mergeCell ref="A141:I141"/>
    <mergeCell ref="A142:I142"/>
    <mergeCell ref="A143:I143"/>
    <mergeCell ref="A144:I144"/>
  </mergeCells>
  <pageMargins left="0.1" right="0.1" top="0.5" bottom="0.5" header="0" footer="0.1"/>
  <pageSetup scale="70" fitToHeight="3" orientation="portrait" r:id="rId1"/>
  <headerFooter alignWithMargins="0">
    <oddFooter>&amp;R&amp;P of &amp;N</oddFooter>
  </headerFooter>
  <rowBreaks count="1" manualBreakCount="1">
    <brk id="129" max="16383" man="1"/>
  </rowBreaks>
  <colBreaks count="1" manualBreakCount="1">
    <brk id="9"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9"/>
  <dimension ref="A1:U208"/>
  <sheetViews>
    <sheetView showGridLines="0" zoomScale="90" zoomScaleNormal="90" workbookViewId="0">
      <pane ySplit="1" topLeftCell="A91" activePane="bottomLeft" state="frozen"/>
      <selection activeCell="A111" sqref="A111:C111"/>
      <selection pane="bottomLeft" activeCell="A111" sqref="A111:C111"/>
    </sheetView>
  </sheetViews>
  <sheetFormatPr defaultRowHeight="15.75" x14ac:dyDescent="0.25"/>
  <cols>
    <col min="1" max="1" width="10.28515625" style="91" customWidth="1"/>
    <col min="2" max="2" width="30.28515625" style="4" bestFit="1" customWidth="1"/>
    <col min="3" max="4" width="10.7109375" style="4" customWidth="1"/>
    <col min="5" max="5" width="11.7109375" style="4" customWidth="1"/>
    <col min="6" max="6" width="14" style="4" customWidth="1"/>
    <col min="7" max="7" width="7.42578125" style="4" customWidth="1"/>
    <col min="8" max="8" width="14.5703125" style="4" customWidth="1"/>
    <col min="9" max="9" width="23.7109375" style="4" bestFit="1" customWidth="1"/>
    <col min="10" max="10" width="11" style="4" bestFit="1" customWidth="1"/>
    <col min="11" max="12" width="10.28515625" style="4" bestFit="1" customWidth="1"/>
    <col min="13" max="13" width="9.140625" style="4"/>
    <col min="14" max="14" width="10.28515625" style="91" customWidth="1"/>
    <col min="15" max="15" width="34.28515625" style="4" customWidth="1"/>
    <col min="16" max="16" width="16.42578125" style="4" customWidth="1"/>
    <col min="17" max="17" width="6.7109375" style="4" customWidth="1"/>
    <col min="18" max="18" width="14.5703125" style="4" customWidth="1"/>
    <col min="19" max="19" width="8" style="4" customWidth="1"/>
    <col min="20" max="20" width="15.42578125" style="4" customWidth="1"/>
    <col min="21" max="21" width="21.42578125" style="4" customWidth="1"/>
    <col min="22" max="16384" width="9.140625" style="4"/>
  </cols>
  <sheetData>
    <row r="1" spans="1:21" ht="16.5" thickBot="1" x14ac:dyDescent="0.3">
      <c r="A1" s="107">
        <v>50</v>
      </c>
      <c r="B1" s="554" t="s">
        <v>17</v>
      </c>
      <c r="C1" s="555"/>
      <c r="D1" s="555"/>
      <c r="E1" s="556"/>
      <c r="F1" s="556"/>
      <c r="G1" s="556"/>
      <c r="H1" s="556"/>
      <c r="I1" s="556"/>
      <c r="J1" s="325"/>
      <c r="K1" s="325"/>
      <c r="L1" s="325"/>
      <c r="N1" s="107">
        <f>A1</f>
        <v>50</v>
      </c>
      <c r="O1" s="557" t="s">
        <v>17</v>
      </c>
      <c r="P1" s="558"/>
      <c r="Q1" s="559"/>
      <c r="R1" s="559"/>
      <c r="S1" s="559"/>
      <c r="T1" s="559"/>
      <c r="U1" s="559"/>
    </row>
    <row r="2" spans="1:21" ht="21" x14ac:dyDescent="0.35">
      <c r="A2" s="1" t="s">
        <v>220</v>
      </c>
      <c r="B2" s="2"/>
      <c r="C2" s="2"/>
      <c r="D2" s="2"/>
      <c r="E2" s="2"/>
      <c r="F2" s="2"/>
      <c r="G2" s="2"/>
      <c r="H2" s="2"/>
      <c r="I2" s="2"/>
      <c r="N2" s="560" t="s">
        <v>23</v>
      </c>
      <c r="O2" s="560"/>
      <c r="P2" s="560"/>
      <c r="Q2" s="560"/>
      <c r="R2" s="560"/>
      <c r="S2" s="560"/>
      <c r="T2" s="560"/>
      <c r="U2" s="560"/>
    </row>
    <row r="3" spans="1:21" x14ac:dyDescent="0.25">
      <c r="A3" s="106" t="str">
        <f>'0054'!A3</f>
        <v>Based on the 2015-16 FEFP 2nd Calculation</v>
      </c>
      <c r="N3" s="561" t="str">
        <f>A3</f>
        <v>Based on the 2015-16 FEFP 2nd Calculation</v>
      </c>
      <c r="O3" s="561"/>
      <c r="P3" s="561"/>
      <c r="Q3" s="561"/>
      <c r="R3" s="561"/>
      <c r="S3" s="561"/>
      <c r="T3" s="561"/>
      <c r="U3" s="561"/>
    </row>
    <row r="4" spans="1:21" x14ac:dyDescent="0.25">
      <c r="A4" s="562" t="s">
        <v>0</v>
      </c>
      <c r="B4" s="562"/>
      <c r="C4" s="563" t="s">
        <v>9</v>
      </c>
      <c r="D4" s="563"/>
      <c r="E4" s="563"/>
      <c r="F4" s="5"/>
      <c r="G4" s="5"/>
      <c r="H4" s="5"/>
      <c r="I4" s="5"/>
      <c r="N4" s="549" t="s">
        <v>0</v>
      </c>
      <c r="O4" s="549"/>
      <c r="P4" s="564" t="str">
        <f>C4</f>
        <v>Palm Beach</v>
      </c>
      <c r="Q4" s="564"/>
      <c r="R4" s="6"/>
      <c r="S4" s="6"/>
      <c r="T4" s="6"/>
      <c r="U4" s="6"/>
    </row>
    <row r="5" spans="1:21" ht="12" customHeight="1" thickBot="1" x14ac:dyDescent="0.3">
      <c r="A5" s="371"/>
      <c r="B5" s="371"/>
      <c r="C5" s="353"/>
      <c r="D5" s="353"/>
      <c r="E5" s="353"/>
      <c r="F5" s="354"/>
      <c r="G5" s="354"/>
      <c r="H5" s="354"/>
      <c r="I5" s="354"/>
      <c r="N5" s="111"/>
      <c r="O5" s="111"/>
      <c r="P5" s="7"/>
      <c r="Q5" s="7"/>
      <c r="R5" s="6"/>
      <c r="S5" s="6"/>
      <c r="T5" s="6"/>
      <c r="U5" s="6"/>
    </row>
    <row r="6" spans="1:21" ht="12" customHeight="1" x14ac:dyDescent="0.25">
      <c r="A6" s="368"/>
      <c r="B6" s="368"/>
      <c r="C6" s="365"/>
      <c r="D6" s="365"/>
      <c r="E6" s="365"/>
      <c r="F6" s="5"/>
      <c r="G6" s="5"/>
      <c r="H6" s="5"/>
      <c r="I6" s="5"/>
      <c r="N6" s="366"/>
      <c r="O6" s="366"/>
      <c r="P6" s="367"/>
      <c r="Q6" s="367"/>
      <c r="R6" s="6"/>
      <c r="S6" s="6"/>
      <c r="T6" s="6"/>
      <c r="U6" s="6"/>
    </row>
    <row r="7" spans="1:21" x14ac:dyDescent="0.25">
      <c r="A7" s="548" t="s">
        <v>102</v>
      </c>
      <c r="B7" s="548"/>
      <c r="C7" s="548"/>
      <c r="D7" s="548"/>
      <c r="E7" s="548"/>
      <c r="F7" s="548"/>
      <c r="G7" s="548"/>
      <c r="H7" s="548"/>
      <c r="I7" s="548"/>
      <c r="N7" s="549" t="s">
        <v>102</v>
      </c>
      <c r="O7" s="549"/>
      <c r="P7" s="549"/>
      <c r="Q7" s="549"/>
      <c r="R7" s="549"/>
      <c r="S7" s="549"/>
      <c r="T7" s="549"/>
      <c r="U7" s="549"/>
    </row>
    <row r="8" spans="1:21" x14ac:dyDescent="0.25">
      <c r="A8" s="112"/>
      <c r="B8" s="113" t="s">
        <v>161</v>
      </c>
      <c r="C8" s="321">
        <f>'0054'!C8</f>
        <v>4154.45</v>
      </c>
      <c r="D8" s="115"/>
      <c r="E8" s="116"/>
      <c r="F8" s="112"/>
      <c r="G8" s="113" t="s">
        <v>160</v>
      </c>
      <c r="H8" s="324">
        <f>'0054'!H8</f>
        <v>1.0319</v>
      </c>
      <c r="I8" s="99"/>
      <c r="N8" s="550" t="s">
        <v>10</v>
      </c>
      <c r="O8" s="550"/>
      <c r="P8" s="551">
        <v>4154.45</v>
      </c>
      <c r="Q8" s="551"/>
      <c r="R8" s="552" t="s">
        <v>11</v>
      </c>
      <c r="S8" s="552"/>
      <c r="T8" s="553">
        <f>H8</f>
        <v>1.0319</v>
      </c>
      <c r="U8" s="553"/>
    </row>
    <row r="9" spans="1:21" x14ac:dyDescent="0.25">
      <c r="A9" s="8"/>
      <c r="B9" s="8"/>
      <c r="C9" s="9"/>
      <c r="D9" s="9"/>
      <c r="E9" s="9"/>
      <c r="F9" s="10"/>
      <c r="G9" s="10"/>
      <c r="H9" s="11"/>
      <c r="I9" s="12" t="s">
        <v>78</v>
      </c>
      <c r="N9" s="13"/>
      <c r="O9" s="13"/>
      <c r="P9" s="14"/>
      <c r="Q9" s="14"/>
      <c r="R9" s="15"/>
      <c r="S9" s="15"/>
      <c r="T9" s="16"/>
      <c r="U9" s="17" t="s">
        <v>78</v>
      </c>
    </row>
    <row r="10" spans="1:21" x14ac:dyDescent="0.25">
      <c r="A10" s="8"/>
      <c r="B10" s="8"/>
      <c r="C10" s="117" t="s">
        <v>162</v>
      </c>
      <c r="D10" s="117" t="s">
        <v>163</v>
      </c>
      <c r="E10" s="118" t="s">
        <v>8</v>
      </c>
      <c r="F10" s="543" t="s">
        <v>1</v>
      </c>
      <c r="G10" s="543"/>
      <c r="H10" s="11" t="s">
        <v>77</v>
      </c>
      <c r="I10" s="12" t="s">
        <v>37</v>
      </c>
      <c r="N10" s="13"/>
      <c r="O10" s="13"/>
      <c r="P10" s="14"/>
      <c r="Q10" s="14"/>
      <c r="R10" s="544" t="s">
        <v>1</v>
      </c>
      <c r="S10" s="544"/>
      <c r="T10" s="16" t="s">
        <v>77</v>
      </c>
      <c r="U10" s="17" t="s">
        <v>37</v>
      </c>
    </row>
    <row r="11" spans="1:21" x14ac:dyDescent="0.25">
      <c r="A11" s="524" t="s">
        <v>1</v>
      </c>
      <c r="B11" s="524"/>
      <c r="C11" s="119" t="s">
        <v>2</v>
      </c>
      <c r="D11" s="119" t="s">
        <v>2</v>
      </c>
      <c r="E11" s="119" t="s">
        <v>2</v>
      </c>
      <c r="F11" s="545" t="s">
        <v>80</v>
      </c>
      <c r="G11" s="545"/>
      <c r="H11" s="18" t="s">
        <v>76</v>
      </c>
      <c r="I11" s="19" t="s">
        <v>79</v>
      </c>
      <c r="N11" s="525" t="s">
        <v>1</v>
      </c>
      <c r="O11" s="525"/>
      <c r="P11" s="546" t="s">
        <v>24</v>
      </c>
      <c r="Q11" s="546"/>
      <c r="R11" s="547" t="s">
        <v>80</v>
      </c>
      <c r="S11" s="547"/>
      <c r="T11" s="20" t="s">
        <v>76</v>
      </c>
      <c r="U11" s="21" t="s">
        <v>79</v>
      </c>
    </row>
    <row r="12" spans="1:21" x14ac:dyDescent="0.25">
      <c r="A12" s="536" t="s">
        <v>50</v>
      </c>
      <c r="B12" s="536"/>
      <c r="C12" s="120"/>
      <c r="D12" s="120"/>
      <c r="E12" s="121" t="s">
        <v>51</v>
      </c>
      <c r="F12" s="537" t="s">
        <v>52</v>
      </c>
      <c r="G12" s="537"/>
      <c r="H12" s="22" t="s">
        <v>53</v>
      </c>
      <c r="I12" s="23" t="s">
        <v>54</v>
      </c>
      <c r="N12" s="538" t="s">
        <v>50</v>
      </c>
      <c r="O12" s="538"/>
      <c r="P12" s="539" t="s">
        <v>51</v>
      </c>
      <c r="Q12" s="539"/>
      <c r="R12" s="540" t="s">
        <v>52</v>
      </c>
      <c r="S12" s="540"/>
      <c r="T12" s="24" t="s">
        <v>53</v>
      </c>
      <c r="U12" s="25" t="s">
        <v>54</v>
      </c>
    </row>
    <row r="13" spans="1:21" x14ac:dyDescent="0.25">
      <c r="A13" s="527" t="s">
        <v>29</v>
      </c>
      <c r="B13" s="527"/>
      <c r="C13" s="204">
        <v>97.83</v>
      </c>
      <c r="D13" s="204">
        <v>98.06</v>
      </c>
      <c r="E13" s="276">
        <f>IF(D$29=0,C13*2,C13+D13)</f>
        <v>195.89</v>
      </c>
      <c r="F13" s="541">
        <f>'0054'!F13:G13</f>
        <v>1.115</v>
      </c>
      <c r="G13" s="541"/>
      <c r="H13" s="208">
        <f>ROUND(E13*F13,4)</f>
        <v>218.41739999999999</v>
      </c>
      <c r="I13" s="150">
        <f t="shared" ref="I13:I28" si="0">ROUND(ROUND(H13*$C$8,4)*($H$8),2)</f>
        <v>936350.36</v>
      </c>
      <c r="N13" s="528" t="s">
        <v>29</v>
      </c>
      <c r="O13" s="528"/>
      <c r="P13" s="530">
        <f t="shared" ref="P13:P28" si="1">IF($H$115=1,E13,0)</f>
        <v>0</v>
      </c>
      <c r="Q13" s="530"/>
      <c r="R13" s="542">
        <v>1</v>
      </c>
      <c r="S13" s="542"/>
      <c r="T13" s="124">
        <f>ROUND(P13*R13,4)</f>
        <v>0</v>
      </c>
      <c r="U13" s="125">
        <f t="shared" ref="U13:U28" si="2">ROUND(ROUND(T13*$C$8,4)*($H$8),0)</f>
        <v>0</v>
      </c>
    </row>
    <row r="14" spans="1:21" x14ac:dyDescent="0.25">
      <c r="A14" s="458" t="s">
        <v>30</v>
      </c>
      <c r="B14" s="458"/>
      <c r="C14" s="206">
        <v>12.5</v>
      </c>
      <c r="D14" s="206">
        <v>12.05</v>
      </c>
      <c r="E14" s="159">
        <f t="shared" ref="E14:E28" si="3">IF(D$29=0,C14*2,C14+D14)</f>
        <v>24.55</v>
      </c>
      <c r="F14" s="448">
        <f>'0054'!F14:G14</f>
        <v>1.115</v>
      </c>
      <c r="G14" s="448"/>
      <c r="H14" s="105">
        <f t="shared" ref="H14:H28" si="4">ROUND(E14*F14,4)</f>
        <v>27.3733</v>
      </c>
      <c r="I14" s="130">
        <f t="shared" si="0"/>
        <v>117348.71</v>
      </c>
      <c r="J14" s="85" t="str">
        <f>IF(ROUND(E14,2)=ROUND(SUM(E50:E52),2)," ","CHECK PK-3 LINES BELOW")</f>
        <v xml:space="preserve"> </v>
      </c>
      <c r="N14" s="461" t="s">
        <v>30</v>
      </c>
      <c r="O14" s="461"/>
      <c r="P14" s="530">
        <f t="shared" si="1"/>
        <v>0</v>
      </c>
      <c r="Q14" s="530"/>
      <c r="R14" s="535">
        <v>1</v>
      </c>
      <c r="S14" s="535"/>
      <c r="T14" s="124">
        <f t="shared" ref="T14:T28" si="5">ROUND(P14*R14,4)</f>
        <v>0</v>
      </c>
      <c r="U14" s="125">
        <f t="shared" si="2"/>
        <v>0</v>
      </c>
    </row>
    <row r="15" spans="1:21" x14ac:dyDescent="0.25">
      <c r="A15" s="458" t="s">
        <v>31</v>
      </c>
      <c r="B15" s="458"/>
      <c r="C15" s="206">
        <v>35.270000000000003</v>
      </c>
      <c r="D15" s="206">
        <v>35.5</v>
      </c>
      <c r="E15" s="159">
        <f t="shared" si="3"/>
        <v>70.77000000000001</v>
      </c>
      <c r="F15" s="448">
        <f>'0054'!F15:G15</f>
        <v>1</v>
      </c>
      <c r="G15" s="448"/>
      <c r="H15" s="105">
        <f t="shared" si="4"/>
        <v>70.77</v>
      </c>
      <c r="I15" s="130">
        <f t="shared" si="0"/>
        <v>303389.36</v>
      </c>
      <c r="N15" s="461" t="s">
        <v>31</v>
      </c>
      <c r="O15" s="461"/>
      <c r="P15" s="530">
        <f t="shared" si="1"/>
        <v>0</v>
      </c>
      <c r="Q15" s="530"/>
      <c r="R15" s="535">
        <v>1</v>
      </c>
      <c r="S15" s="535"/>
      <c r="T15" s="124">
        <f t="shared" si="5"/>
        <v>0</v>
      </c>
      <c r="U15" s="125">
        <f t="shared" si="2"/>
        <v>0</v>
      </c>
    </row>
    <row r="16" spans="1:21" x14ac:dyDescent="0.25">
      <c r="A16" s="458" t="s">
        <v>32</v>
      </c>
      <c r="B16" s="458"/>
      <c r="C16" s="206">
        <v>7</v>
      </c>
      <c r="D16" s="206">
        <v>7.55</v>
      </c>
      <c r="E16" s="159">
        <f t="shared" si="3"/>
        <v>14.55</v>
      </c>
      <c r="F16" s="448">
        <f>'0054'!F16:G16</f>
        <v>1</v>
      </c>
      <c r="G16" s="448"/>
      <c r="H16" s="105">
        <f t="shared" si="4"/>
        <v>14.55</v>
      </c>
      <c r="I16" s="130">
        <f t="shared" si="0"/>
        <v>62375.51</v>
      </c>
      <c r="J16" s="85" t="str">
        <f>IF(ROUND(E16,2)=ROUND(SUM(E53:E55),2)," ","CHECK 4-8 LINES BELOW")</f>
        <v xml:space="preserve"> </v>
      </c>
      <c r="N16" s="461" t="s">
        <v>32</v>
      </c>
      <c r="O16" s="461"/>
      <c r="P16" s="530">
        <f t="shared" si="1"/>
        <v>0</v>
      </c>
      <c r="Q16" s="530"/>
      <c r="R16" s="535">
        <v>1</v>
      </c>
      <c r="S16" s="535"/>
      <c r="T16" s="124">
        <f t="shared" si="5"/>
        <v>0</v>
      </c>
      <c r="U16" s="125">
        <f t="shared" si="2"/>
        <v>0</v>
      </c>
    </row>
    <row r="17" spans="1:21" x14ac:dyDescent="0.25">
      <c r="A17" s="458" t="s">
        <v>33</v>
      </c>
      <c r="B17" s="458"/>
      <c r="C17" s="206">
        <v>0</v>
      </c>
      <c r="D17" s="206">
        <v>0</v>
      </c>
      <c r="E17" s="159">
        <f t="shared" si="3"/>
        <v>0</v>
      </c>
      <c r="F17" s="448">
        <f>'0054'!F17:G17</f>
        <v>1.0049999999999999</v>
      </c>
      <c r="G17" s="448"/>
      <c r="H17" s="105">
        <f t="shared" si="4"/>
        <v>0</v>
      </c>
      <c r="I17" s="130">
        <f t="shared" si="0"/>
        <v>0</v>
      </c>
      <c r="N17" s="461" t="s">
        <v>33</v>
      </c>
      <c r="O17" s="461"/>
      <c r="P17" s="530">
        <f t="shared" si="1"/>
        <v>0</v>
      </c>
      <c r="Q17" s="530"/>
      <c r="R17" s="535">
        <v>1</v>
      </c>
      <c r="S17" s="535"/>
      <c r="T17" s="124">
        <f t="shared" si="5"/>
        <v>0</v>
      </c>
      <c r="U17" s="125">
        <f t="shared" si="2"/>
        <v>0</v>
      </c>
    </row>
    <row r="18" spans="1:21" x14ac:dyDescent="0.25">
      <c r="A18" s="458" t="s">
        <v>34</v>
      </c>
      <c r="B18" s="458"/>
      <c r="C18" s="206">
        <v>0</v>
      </c>
      <c r="D18" s="206">
        <v>0</v>
      </c>
      <c r="E18" s="159">
        <f t="shared" si="3"/>
        <v>0</v>
      </c>
      <c r="F18" s="448">
        <f>'0054'!F18:G18</f>
        <v>1.0049999999999999</v>
      </c>
      <c r="G18" s="448"/>
      <c r="H18" s="105">
        <f t="shared" si="4"/>
        <v>0</v>
      </c>
      <c r="I18" s="130">
        <f t="shared" si="0"/>
        <v>0</v>
      </c>
      <c r="J18" s="85" t="str">
        <f>IF(ROUND(E18,2)=ROUND(SUM(E56:E58),2)," ","CHECK 4-8 LINES BELOW")</f>
        <v xml:space="preserve"> </v>
      </c>
      <c r="N18" s="461" t="s">
        <v>34</v>
      </c>
      <c r="O18" s="461"/>
      <c r="P18" s="530">
        <f t="shared" si="1"/>
        <v>0</v>
      </c>
      <c r="Q18" s="530"/>
      <c r="R18" s="535">
        <v>1</v>
      </c>
      <c r="S18" s="535"/>
      <c r="T18" s="124">
        <f t="shared" si="5"/>
        <v>0</v>
      </c>
      <c r="U18" s="127">
        <f t="shared" si="2"/>
        <v>0</v>
      </c>
    </row>
    <row r="19" spans="1:21" x14ac:dyDescent="0.25">
      <c r="A19" s="458" t="s">
        <v>146</v>
      </c>
      <c r="B19" s="458"/>
      <c r="C19" s="206">
        <v>0</v>
      </c>
      <c r="D19" s="206">
        <v>0</v>
      </c>
      <c r="E19" s="159">
        <f t="shared" si="3"/>
        <v>0</v>
      </c>
      <c r="F19" s="448">
        <f>'0054'!F19:G19</f>
        <v>3.613</v>
      </c>
      <c r="G19" s="448"/>
      <c r="H19" s="105">
        <f t="shared" si="4"/>
        <v>0</v>
      </c>
      <c r="I19" s="130">
        <f t="shared" si="0"/>
        <v>0</v>
      </c>
      <c r="N19" s="461" t="s">
        <v>146</v>
      </c>
      <c r="O19" s="461"/>
      <c r="P19" s="530">
        <f t="shared" si="1"/>
        <v>0</v>
      </c>
      <c r="Q19" s="530"/>
      <c r="R19" s="535">
        <v>1</v>
      </c>
      <c r="S19" s="535"/>
      <c r="T19" s="124">
        <f t="shared" si="5"/>
        <v>0</v>
      </c>
      <c r="U19" s="125">
        <f t="shared" si="2"/>
        <v>0</v>
      </c>
    </row>
    <row r="20" spans="1:21" x14ac:dyDescent="0.25">
      <c r="A20" s="458" t="s">
        <v>147</v>
      </c>
      <c r="B20" s="458"/>
      <c r="C20" s="206">
        <v>0</v>
      </c>
      <c r="D20" s="206">
        <v>0</v>
      </c>
      <c r="E20" s="159">
        <f t="shared" si="3"/>
        <v>0</v>
      </c>
      <c r="F20" s="448">
        <f>'0054'!F20:G20</f>
        <v>3.613</v>
      </c>
      <c r="G20" s="448"/>
      <c r="H20" s="105">
        <f t="shared" si="4"/>
        <v>0</v>
      </c>
      <c r="I20" s="130">
        <f t="shared" si="0"/>
        <v>0</v>
      </c>
      <c r="N20" s="461" t="s">
        <v>147</v>
      </c>
      <c r="O20" s="461"/>
      <c r="P20" s="530">
        <f t="shared" si="1"/>
        <v>0</v>
      </c>
      <c r="Q20" s="530"/>
      <c r="R20" s="535">
        <v>1</v>
      </c>
      <c r="S20" s="535"/>
      <c r="T20" s="124">
        <f t="shared" si="5"/>
        <v>0</v>
      </c>
      <c r="U20" s="125">
        <f t="shared" si="2"/>
        <v>0</v>
      </c>
    </row>
    <row r="21" spans="1:21" x14ac:dyDescent="0.25">
      <c r="A21" s="458" t="s">
        <v>148</v>
      </c>
      <c r="B21" s="458"/>
      <c r="C21" s="206">
        <v>0</v>
      </c>
      <c r="D21" s="206">
        <v>0</v>
      </c>
      <c r="E21" s="159">
        <f t="shared" si="3"/>
        <v>0</v>
      </c>
      <c r="F21" s="448">
        <f>'0054'!F21:G21</f>
        <v>3.613</v>
      </c>
      <c r="G21" s="448"/>
      <c r="H21" s="105">
        <f t="shared" si="4"/>
        <v>0</v>
      </c>
      <c r="I21" s="130">
        <f t="shared" si="0"/>
        <v>0</v>
      </c>
      <c r="N21" s="461" t="s">
        <v>148</v>
      </c>
      <c r="O21" s="461"/>
      <c r="P21" s="530">
        <f t="shared" si="1"/>
        <v>0</v>
      </c>
      <c r="Q21" s="530"/>
      <c r="R21" s="535">
        <v>1</v>
      </c>
      <c r="S21" s="535"/>
      <c r="T21" s="124">
        <f t="shared" si="5"/>
        <v>0</v>
      </c>
      <c r="U21" s="125">
        <f t="shared" si="2"/>
        <v>0</v>
      </c>
    </row>
    <row r="22" spans="1:21" x14ac:dyDescent="0.25">
      <c r="A22" s="458" t="s">
        <v>149</v>
      </c>
      <c r="B22" s="458"/>
      <c r="C22" s="206">
        <v>0</v>
      </c>
      <c r="D22" s="206">
        <v>0</v>
      </c>
      <c r="E22" s="159">
        <f t="shared" si="3"/>
        <v>0</v>
      </c>
      <c r="F22" s="448">
        <f>'0054'!F22:G22</f>
        <v>5.258</v>
      </c>
      <c r="G22" s="448"/>
      <c r="H22" s="105">
        <f t="shared" si="4"/>
        <v>0</v>
      </c>
      <c r="I22" s="130">
        <f t="shared" si="0"/>
        <v>0</v>
      </c>
      <c r="N22" s="461" t="s">
        <v>149</v>
      </c>
      <c r="O22" s="461"/>
      <c r="P22" s="530">
        <f t="shared" si="1"/>
        <v>0</v>
      </c>
      <c r="Q22" s="530"/>
      <c r="R22" s="535">
        <v>1</v>
      </c>
      <c r="S22" s="535"/>
      <c r="T22" s="124">
        <f t="shared" si="5"/>
        <v>0</v>
      </c>
      <c r="U22" s="125">
        <f t="shared" si="2"/>
        <v>0</v>
      </c>
    </row>
    <row r="23" spans="1:21" x14ac:dyDescent="0.25">
      <c r="A23" s="458" t="s">
        <v>150</v>
      </c>
      <c r="B23" s="458"/>
      <c r="C23" s="206">
        <v>0</v>
      </c>
      <c r="D23" s="206">
        <v>0</v>
      </c>
      <c r="E23" s="159">
        <f t="shared" si="3"/>
        <v>0</v>
      </c>
      <c r="F23" s="448">
        <f>'0054'!F23:G23</f>
        <v>5.258</v>
      </c>
      <c r="G23" s="448"/>
      <c r="H23" s="105">
        <f t="shared" si="4"/>
        <v>0</v>
      </c>
      <c r="I23" s="130">
        <f t="shared" si="0"/>
        <v>0</v>
      </c>
      <c r="N23" s="461" t="s">
        <v>150</v>
      </c>
      <c r="O23" s="461"/>
      <c r="P23" s="530">
        <f t="shared" si="1"/>
        <v>0</v>
      </c>
      <c r="Q23" s="530"/>
      <c r="R23" s="535">
        <v>1</v>
      </c>
      <c r="S23" s="535"/>
      <c r="T23" s="124">
        <f t="shared" si="5"/>
        <v>0</v>
      </c>
      <c r="U23" s="125">
        <f t="shared" si="2"/>
        <v>0</v>
      </c>
    </row>
    <row r="24" spans="1:21" x14ac:dyDescent="0.25">
      <c r="A24" s="458" t="s">
        <v>151</v>
      </c>
      <c r="B24" s="458"/>
      <c r="C24" s="206">
        <v>0</v>
      </c>
      <c r="D24" s="206">
        <v>0</v>
      </c>
      <c r="E24" s="159">
        <f t="shared" si="3"/>
        <v>0</v>
      </c>
      <c r="F24" s="448">
        <f>'0054'!F24:G24</f>
        <v>5.258</v>
      </c>
      <c r="G24" s="448"/>
      <c r="H24" s="105">
        <f t="shared" si="4"/>
        <v>0</v>
      </c>
      <c r="I24" s="130">
        <f t="shared" si="0"/>
        <v>0</v>
      </c>
      <c r="N24" s="461" t="s">
        <v>151</v>
      </c>
      <c r="O24" s="461"/>
      <c r="P24" s="530">
        <f t="shared" si="1"/>
        <v>0</v>
      </c>
      <c r="Q24" s="530"/>
      <c r="R24" s="535">
        <v>1</v>
      </c>
      <c r="S24" s="535"/>
      <c r="T24" s="124">
        <f t="shared" si="5"/>
        <v>0</v>
      </c>
      <c r="U24" s="125">
        <f t="shared" si="2"/>
        <v>0</v>
      </c>
    </row>
    <row r="25" spans="1:21" x14ac:dyDescent="0.25">
      <c r="A25" s="458" t="s">
        <v>152</v>
      </c>
      <c r="B25" s="458"/>
      <c r="C25" s="206">
        <v>3.55</v>
      </c>
      <c r="D25" s="206">
        <v>3.5500000000000003</v>
      </c>
      <c r="E25" s="159">
        <f t="shared" si="3"/>
        <v>7.1</v>
      </c>
      <c r="F25" s="448">
        <f>'0054'!F25:G25</f>
        <v>1.18</v>
      </c>
      <c r="G25" s="448"/>
      <c r="H25" s="105">
        <f t="shared" si="4"/>
        <v>8.3780000000000001</v>
      </c>
      <c r="I25" s="130">
        <f t="shared" si="0"/>
        <v>35916.29</v>
      </c>
      <c r="N25" s="461" t="s">
        <v>152</v>
      </c>
      <c r="O25" s="461"/>
      <c r="P25" s="530">
        <f t="shared" si="1"/>
        <v>0</v>
      </c>
      <c r="Q25" s="530"/>
      <c r="R25" s="535">
        <v>1</v>
      </c>
      <c r="S25" s="535"/>
      <c r="T25" s="124">
        <f t="shared" si="5"/>
        <v>0</v>
      </c>
      <c r="U25" s="125">
        <f t="shared" si="2"/>
        <v>0</v>
      </c>
    </row>
    <row r="26" spans="1:21" x14ac:dyDescent="0.25">
      <c r="A26" s="458" t="s">
        <v>153</v>
      </c>
      <c r="B26" s="458"/>
      <c r="C26" s="206">
        <v>2.63</v>
      </c>
      <c r="D26" s="206">
        <v>2.63</v>
      </c>
      <c r="E26" s="159">
        <f t="shared" si="3"/>
        <v>5.26</v>
      </c>
      <c r="F26" s="448">
        <f>'0054'!F26:G26</f>
        <v>1.18</v>
      </c>
      <c r="G26" s="448"/>
      <c r="H26" s="105">
        <f t="shared" si="4"/>
        <v>6.2068000000000003</v>
      </c>
      <c r="I26" s="130">
        <f t="shared" si="0"/>
        <v>26608.41</v>
      </c>
      <c r="N26" s="461" t="s">
        <v>153</v>
      </c>
      <c r="O26" s="461"/>
      <c r="P26" s="530">
        <f t="shared" si="1"/>
        <v>0</v>
      </c>
      <c r="Q26" s="530"/>
      <c r="R26" s="535">
        <v>1</v>
      </c>
      <c r="S26" s="535"/>
      <c r="T26" s="124">
        <f t="shared" si="5"/>
        <v>0</v>
      </c>
      <c r="U26" s="125">
        <f t="shared" si="2"/>
        <v>0</v>
      </c>
    </row>
    <row r="27" spans="1:21" x14ac:dyDescent="0.25">
      <c r="A27" s="458" t="s">
        <v>154</v>
      </c>
      <c r="B27" s="458"/>
      <c r="C27" s="206">
        <v>0</v>
      </c>
      <c r="D27" s="206">
        <v>0</v>
      </c>
      <c r="E27" s="159">
        <f t="shared" si="3"/>
        <v>0</v>
      </c>
      <c r="F27" s="448">
        <f>'0054'!F27:G27</f>
        <v>1.18</v>
      </c>
      <c r="G27" s="448"/>
      <c r="H27" s="105">
        <f t="shared" si="4"/>
        <v>0</v>
      </c>
      <c r="I27" s="130">
        <f t="shared" si="0"/>
        <v>0</v>
      </c>
      <c r="N27" s="461" t="s">
        <v>154</v>
      </c>
      <c r="O27" s="461"/>
      <c r="P27" s="530">
        <f t="shared" si="1"/>
        <v>0</v>
      </c>
      <c r="Q27" s="530"/>
      <c r="R27" s="535">
        <v>1</v>
      </c>
      <c r="S27" s="535"/>
      <c r="T27" s="124">
        <f t="shared" si="5"/>
        <v>0</v>
      </c>
      <c r="U27" s="125">
        <f t="shared" si="2"/>
        <v>0</v>
      </c>
    </row>
    <row r="28" spans="1:21" x14ac:dyDescent="0.25">
      <c r="A28" s="575" t="s">
        <v>155</v>
      </c>
      <c r="B28" s="575"/>
      <c r="C28" s="147">
        <v>0</v>
      </c>
      <c r="D28" s="147">
        <v>0</v>
      </c>
      <c r="E28" s="220">
        <f t="shared" si="3"/>
        <v>0</v>
      </c>
      <c r="F28" s="529">
        <f>'0054'!F28:G28</f>
        <v>1.0049999999999999</v>
      </c>
      <c r="G28" s="529"/>
      <c r="H28" s="122">
        <f t="shared" si="4"/>
        <v>0</v>
      </c>
      <c r="I28" s="123">
        <f t="shared" si="0"/>
        <v>0</v>
      </c>
      <c r="N28" s="469" t="s">
        <v>155</v>
      </c>
      <c r="O28" s="469"/>
      <c r="P28" s="530">
        <f t="shared" si="1"/>
        <v>0</v>
      </c>
      <c r="Q28" s="530"/>
      <c r="R28" s="531">
        <v>1</v>
      </c>
      <c r="S28" s="531"/>
      <c r="T28" s="124">
        <f t="shared" si="5"/>
        <v>0</v>
      </c>
      <c r="U28" s="125">
        <f t="shared" si="2"/>
        <v>0</v>
      </c>
    </row>
    <row r="29" spans="1:21" x14ac:dyDescent="0.25">
      <c r="A29" s="573" t="s">
        <v>5</v>
      </c>
      <c r="B29" s="573"/>
      <c r="C29" s="123">
        <f>SUM(C13:C28)</f>
        <v>158.78</v>
      </c>
      <c r="D29" s="123">
        <f>SUM(D13:D28)</f>
        <v>159.34000000000003</v>
      </c>
      <c r="E29" s="123">
        <f>SUM(E13:E28)</f>
        <v>318.12000000000006</v>
      </c>
      <c r="F29" s="574"/>
      <c r="G29" s="574"/>
      <c r="H29" s="128">
        <f>SUM(H13:H28)</f>
        <v>345.69549999999998</v>
      </c>
      <c r="I29" s="123">
        <f>SUM(I13:I28)</f>
        <v>1481988.6400000001</v>
      </c>
      <c r="N29" s="533" t="s">
        <v>5</v>
      </c>
      <c r="O29" s="533"/>
      <c r="P29" s="534">
        <f>SUM(P13:P28)</f>
        <v>0</v>
      </c>
      <c r="Q29" s="534"/>
      <c r="R29" s="521"/>
      <c r="S29" s="521"/>
      <c r="T29" s="129">
        <f>SUM(T13:T28)</f>
        <v>0</v>
      </c>
      <c r="U29" s="125">
        <f>SUM(U13:U28)</f>
        <v>0</v>
      </c>
    </row>
    <row r="30" spans="1:21" x14ac:dyDescent="0.25">
      <c r="A30" s="28"/>
      <c r="B30" s="28"/>
      <c r="C30" s="130"/>
      <c r="D30" s="130"/>
      <c r="E30" s="130"/>
      <c r="F30" s="29"/>
      <c r="G30" s="29"/>
      <c r="H30" s="105"/>
      <c r="I30" s="130"/>
      <c r="N30" s="35"/>
      <c r="O30" s="35"/>
      <c r="P30" s="31"/>
      <c r="Q30" s="31"/>
      <c r="R30" s="32"/>
      <c r="S30" s="32"/>
      <c r="T30" s="131"/>
      <c r="U30" s="132"/>
    </row>
    <row r="31" spans="1:21" x14ac:dyDescent="0.25">
      <c r="A31" s="209" t="s">
        <v>126</v>
      </c>
      <c r="B31" s="28"/>
      <c r="C31" s="130"/>
      <c r="D31" s="130"/>
      <c r="E31" s="130"/>
      <c r="F31" s="29"/>
      <c r="G31" s="29"/>
      <c r="H31" s="105"/>
      <c r="I31" s="130"/>
      <c r="N31" s="35"/>
      <c r="O31" s="35"/>
      <c r="P31" s="31"/>
      <c r="Q31" s="31"/>
      <c r="R31" s="32"/>
      <c r="S31" s="32"/>
      <c r="T31" s="131"/>
      <c r="U31" s="132"/>
    </row>
    <row r="32" spans="1:21" hidden="1" x14ac:dyDescent="0.25">
      <c r="A32" s="209"/>
      <c r="B32" s="28"/>
      <c r="C32" s="130"/>
      <c r="D32" s="130"/>
      <c r="E32" s="130"/>
      <c r="F32" s="364"/>
      <c r="G32" s="364"/>
      <c r="H32" s="105"/>
      <c r="I32" s="130"/>
      <c r="N32" s="362"/>
      <c r="O32" s="362"/>
      <c r="P32" s="31"/>
      <c r="Q32" s="31"/>
      <c r="R32" s="363"/>
      <c r="S32" s="363"/>
      <c r="T32" s="131"/>
      <c r="U32" s="132"/>
    </row>
    <row r="33" spans="1:21" hidden="1" x14ac:dyDescent="0.25">
      <c r="A33" s="209"/>
      <c r="B33" s="28"/>
      <c r="C33" s="130"/>
      <c r="D33" s="130"/>
      <c r="E33" s="130"/>
      <c r="F33" s="578" t="s">
        <v>386</v>
      </c>
      <c r="G33" s="578"/>
      <c r="H33" s="578"/>
      <c r="I33" s="130"/>
      <c r="N33" s="362"/>
      <c r="O33" s="362"/>
      <c r="P33" s="31"/>
      <c r="Q33" s="31"/>
      <c r="R33" s="363"/>
      <c r="S33" s="363"/>
      <c r="T33" s="131"/>
      <c r="U33" s="132"/>
    </row>
    <row r="34" spans="1:21" hidden="1" x14ac:dyDescent="0.25">
      <c r="A34" s="4"/>
      <c r="B34" s="136"/>
      <c r="C34" s="136"/>
      <c r="D34" s="136"/>
      <c r="E34" s="136"/>
      <c r="F34" s="578"/>
      <c r="G34" s="578"/>
      <c r="H34" s="578"/>
      <c r="I34" s="26" t="s">
        <v>78</v>
      </c>
      <c r="N34" s="473" t="s">
        <v>35</v>
      </c>
      <c r="O34" s="473"/>
      <c r="P34" s="473"/>
      <c r="Q34" s="473"/>
      <c r="R34" s="473"/>
      <c r="S34" s="473"/>
      <c r="T34" s="473"/>
      <c r="U34" s="27" t="s">
        <v>78</v>
      </c>
    </row>
    <row r="35" spans="1:21" hidden="1" x14ac:dyDescent="0.25">
      <c r="A35" s="28"/>
      <c r="B35" s="28"/>
      <c r="C35" s="117" t="s">
        <v>162</v>
      </c>
      <c r="D35" s="117" t="s">
        <v>163</v>
      </c>
      <c r="E35" s="118" t="s">
        <v>8</v>
      </c>
      <c r="F35" s="578"/>
      <c r="G35" s="578"/>
      <c r="H35" s="578"/>
      <c r="I35" s="26" t="s">
        <v>37</v>
      </c>
      <c r="N35" s="35"/>
      <c r="O35" s="35"/>
      <c r="P35" s="31"/>
      <c r="Q35" s="31"/>
      <c r="R35" s="32"/>
      <c r="S35" s="32"/>
      <c r="T35" s="131"/>
      <c r="U35" s="27" t="s">
        <v>37</v>
      </c>
    </row>
    <row r="36" spans="1:21" hidden="1" x14ac:dyDescent="0.25">
      <c r="A36" s="524" t="s">
        <v>66</v>
      </c>
      <c r="B36" s="524"/>
      <c r="C36" s="119" t="s">
        <v>2</v>
      </c>
      <c r="D36" s="119" t="s">
        <v>2</v>
      </c>
      <c r="E36" s="119" t="s">
        <v>2</v>
      </c>
      <c r="F36" s="579"/>
      <c r="G36" s="579"/>
      <c r="H36" s="579"/>
      <c r="I36" s="33" t="s">
        <v>79</v>
      </c>
      <c r="N36" s="525" t="s">
        <v>66</v>
      </c>
      <c r="O36" s="525"/>
      <c r="P36" s="526" t="s">
        <v>24</v>
      </c>
      <c r="Q36" s="526"/>
      <c r="R36" s="526"/>
      <c r="S36" s="526"/>
      <c r="T36" s="526"/>
      <c r="U36" s="21" t="s">
        <v>79</v>
      </c>
    </row>
    <row r="37" spans="1:21" hidden="1" x14ac:dyDescent="0.25">
      <c r="A37" s="527" t="s">
        <v>59</v>
      </c>
      <c r="B37" s="527"/>
      <c r="C37" s="210">
        <v>0</v>
      </c>
      <c r="D37" s="210">
        <v>0</v>
      </c>
      <c r="E37" s="276">
        <f t="shared" ref="E37:E42" si="6">IF(D$43=0,C37*2,C37+D37)</f>
        <v>0</v>
      </c>
      <c r="F37" s="211"/>
      <c r="G37" s="211"/>
      <c r="H37" s="211"/>
      <c r="I37" s="150">
        <f t="shared" ref="I37:I42" si="7">ROUND(ROUND(E37*$C$8,4)*($H$8),2)</f>
        <v>0</v>
      </c>
      <c r="N37" s="528" t="s">
        <v>59</v>
      </c>
      <c r="O37" s="528"/>
      <c r="P37" s="470">
        <f t="shared" ref="P37:P42" si="8">IF($H$115=1,E37,0)</f>
        <v>0</v>
      </c>
      <c r="Q37" s="470"/>
      <c r="R37" s="470"/>
      <c r="S37" s="470"/>
      <c r="T37" s="470"/>
      <c r="U37" s="127">
        <f t="shared" ref="U37:U42" si="9">ROUND(ROUND(P37*$C$8,4)*($H$8),0)</f>
        <v>0</v>
      </c>
    </row>
    <row r="38" spans="1:21" hidden="1" x14ac:dyDescent="0.25">
      <c r="A38" s="519" t="s">
        <v>60</v>
      </c>
      <c r="B38" s="519"/>
      <c r="C38" s="213">
        <v>0</v>
      </c>
      <c r="D38" s="213">
        <v>0</v>
      </c>
      <c r="E38" s="159">
        <f t="shared" si="6"/>
        <v>0</v>
      </c>
      <c r="F38" s="214"/>
      <c r="G38" s="214"/>
      <c r="H38" s="214"/>
      <c r="I38" s="130">
        <f t="shared" si="7"/>
        <v>0</v>
      </c>
      <c r="N38" s="476" t="s">
        <v>60</v>
      </c>
      <c r="O38" s="476"/>
      <c r="P38" s="470">
        <f t="shared" si="8"/>
        <v>0</v>
      </c>
      <c r="Q38" s="470"/>
      <c r="R38" s="470"/>
      <c r="S38" s="470"/>
      <c r="T38" s="470"/>
      <c r="U38" s="127">
        <f t="shared" si="9"/>
        <v>0</v>
      </c>
    </row>
    <row r="39" spans="1:21" hidden="1" x14ac:dyDescent="0.25">
      <c r="A39" s="522" t="s">
        <v>61</v>
      </c>
      <c r="B39" s="522"/>
      <c r="C39" s="213">
        <v>0</v>
      </c>
      <c r="D39" s="213">
        <v>0</v>
      </c>
      <c r="E39" s="159">
        <f t="shared" si="6"/>
        <v>0</v>
      </c>
      <c r="F39" s="214"/>
      <c r="G39" s="214"/>
      <c r="H39" s="214"/>
      <c r="I39" s="130">
        <f t="shared" si="7"/>
        <v>0</v>
      </c>
      <c r="N39" s="523" t="s">
        <v>61</v>
      </c>
      <c r="O39" s="523"/>
      <c r="P39" s="470">
        <f t="shared" si="8"/>
        <v>0</v>
      </c>
      <c r="Q39" s="470"/>
      <c r="R39" s="470"/>
      <c r="S39" s="470"/>
      <c r="T39" s="470"/>
      <c r="U39" s="127">
        <f t="shared" si="9"/>
        <v>0</v>
      </c>
    </row>
    <row r="40" spans="1:21" hidden="1" x14ac:dyDescent="0.25">
      <c r="A40" s="519" t="s">
        <v>62</v>
      </c>
      <c r="B40" s="519"/>
      <c r="C40" s="213">
        <v>0</v>
      </c>
      <c r="D40" s="213">
        <v>0</v>
      </c>
      <c r="E40" s="159">
        <f t="shared" si="6"/>
        <v>0</v>
      </c>
      <c r="F40" s="214"/>
      <c r="G40" s="214"/>
      <c r="H40" s="214"/>
      <c r="I40" s="130">
        <f t="shared" si="7"/>
        <v>0</v>
      </c>
      <c r="N40" s="476" t="s">
        <v>62</v>
      </c>
      <c r="O40" s="476"/>
      <c r="P40" s="470">
        <f t="shared" si="8"/>
        <v>0</v>
      </c>
      <c r="Q40" s="470"/>
      <c r="R40" s="470"/>
      <c r="S40" s="470"/>
      <c r="T40" s="470"/>
      <c r="U40" s="127">
        <f t="shared" si="9"/>
        <v>0</v>
      </c>
    </row>
    <row r="41" spans="1:21" hidden="1" x14ac:dyDescent="0.25">
      <c r="A41" s="519" t="s">
        <v>63</v>
      </c>
      <c r="B41" s="519"/>
      <c r="C41" s="213">
        <v>0</v>
      </c>
      <c r="D41" s="213">
        <v>0</v>
      </c>
      <c r="E41" s="159">
        <f t="shared" si="6"/>
        <v>0</v>
      </c>
      <c r="F41" s="214"/>
      <c r="G41" s="214"/>
      <c r="H41" s="214"/>
      <c r="I41" s="130">
        <f t="shared" si="7"/>
        <v>0</v>
      </c>
      <c r="N41" s="476" t="s">
        <v>63</v>
      </c>
      <c r="O41" s="476"/>
      <c r="P41" s="470">
        <f t="shared" si="8"/>
        <v>0</v>
      </c>
      <c r="Q41" s="470"/>
      <c r="R41" s="470"/>
      <c r="S41" s="470"/>
      <c r="T41" s="470"/>
      <c r="U41" s="127">
        <f t="shared" si="9"/>
        <v>0</v>
      </c>
    </row>
    <row r="42" spans="1:21" hidden="1" x14ac:dyDescent="0.25">
      <c r="A42" s="519" t="s">
        <v>55</v>
      </c>
      <c r="B42" s="519"/>
      <c r="C42" s="212">
        <v>0</v>
      </c>
      <c r="D42" s="212">
        <v>0</v>
      </c>
      <c r="E42" s="220">
        <f t="shared" si="6"/>
        <v>0</v>
      </c>
      <c r="F42" s="214"/>
      <c r="G42" s="214"/>
      <c r="H42" s="214"/>
      <c r="I42" s="123">
        <f t="shared" si="7"/>
        <v>0</v>
      </c>
      <c r="N42" s="469" t="s">
        <v>55</v>
      </c>
      <c r="O42" s="469"/>
      <c r="P42" s="470">
        <f t="shared" si="8"/>
        <v>0</v>
      </c>
      <c r="Q42" s="470"/>
      <c r="R42" s="470"/>
      <c r="S42" s="470"/>
      <c r="T42" s="470"/>
      <c r="U42" s="127">
        <f t="shared" si="9"/>
        <v>0</v>
      </c>
    </row>
    <row r="43" spans="1:21" hidden="1" x14ac:dyDescent="0.25">
      <c r="A43" s="64"/>
      <c r="B43" s="137" t="s">
        <v>164</v>
      </c>
      <c r="C43" s="126">
        <f>SUM(C37:C42)</f>
        <v>0</v>
      </c>
      <c r="D43" s="126">
        <f>SUM(D37:D42)</f>
        <v>0</v>
      </c>
      <c r="E43" s="126">
        <f>SUM(E37:E42)</f>
        <v>0</v>
      </c>
      <c r="F43" s="34"/>
      <c r="G43" s="138"/>
      <c r="H43" s="139" t="s">
        <v>166</v>
      </c>
      <c r="I43" s="126">
        <f>SUM(I37:I42)</f>
        <v>0</v>
      </c>
      <c r="N43" s="520" t="s">
        <v>57</v>
      </c>
      <c r="O43" s="520"/>
      <c r="P43" s="520"/>
      <c r="Q43" s="520"/>
      <c r="R43" s="36">
        <f>SUM(P37:R42)</f>
        <v>0</v>
      </c>
      <c r="S43" s="521" t="s">
        <v>68</v>
      </c>
      <c r="T43" s="521"/>
      <c r="U43" s="132">
        <f>SUM(U37:U42)</f>
        <v>0</v>
      </c>
    </row>
    <row r="44" spans="1:21" ht="16.5" hidden="1" thickBot="1" x14ac:dyDescent="0.3">
      <c r="A44" s="64"/>
      <c r="B44" s="137"/>
      <c r="C44" s="130"/>
      <c r="D44" s="130"/>
      <c r="E44" s="150"/>
      <c r="F44" s="34"/>
      <c r="G44" s="138"/>
      <c r="H44" s="139"/>
      <c r="I44" s="130"/>
      <c r="N44" s="35"/>
      <c r="O44" s="35"/>
      <c r="P44" s="35"/>
      <c r="Q44" s="35"/>
      <c r="R44" s="36"/>
      <c r="S44" s="32"/>
      <c r="T44" s="32"/>
      <c r="U44" s="132"/>
    </row>
    <row r="45" spans="1:21" ht="16.5" hidden="1" thickBot="1" x14ac:dyDescent="0.3">
      <c r="A45" s="64"/>
      <c r="B45" s="137" t="s">
        <v>165</v>
      </c>
      <c r="C45" s="64"/>
      <c r="D45" s="64"/>
      <c r="E45" s="215">
        <f>H29+E43</f>
        <v>345.69549999999998</v>
      </c>
      <c r="F45" s="37"/>
      <c r="G45" s="138"/>
      <c r="H45" s="139" t="s">
        <v>167</v>
      </c>
      <c r="I45" s="123">
        <f>SUM(I43,I29)</f>
        <v>1481988.6400000001</v>
      </c>
      <c r="N45" s="520" t="s">
        <v>58</v>
      </c>
      <c r="O45" s="520"/>
      <c r="P45" s="520"/>
      <c r="Q45" s="520"/>
      <c r="R45" s="38">
        <f>R43+T29</f>
        <v>0</v>
      </c>
      <c r="S45" s="521" t="s">
        <v>56</v>
      </c>
      <c r="T45" s="521"/>
      <c r="U45" s="140">
        <f>SUM(U43,U29)</f>
        <v>0</v>
      </c>
    </row>
    <row r="46" spans="1:21" x14ac:dyDescent="0.25">
      <c r="A46" s="28"/>
      <c r="B46" s="28"/>
      <c r="C46" s="28"/>
      <c r="D46" s="28"/>
      <c r="E46" s="28"/>
      <c r="F46" s="37"/>
      <c r="G46" s="141"/>
      <c r="H46" s="141"/>
      <c r="I46" s="130"/>
      <c r="N46" s="35"/>
      <c r="O46" s="35"/>
      <c r="P46" s="35"/>
      <c r="Q46" s="35"/>
      <c r="R46" s="38"/>
      <c r="S46" s="32"/>
      <c r="T46" s="32"/>
      <c r="U46" s="132"/>
    </row>
    <row r="47" spans="1:21" x14ac:dyDescent="0.25">
      <c r="A47" s="28"/>
      <c r="B47" s="28"/>
      <c r="C47" s="28"/>
      <c r="D47" s="28"/>
      <c r="E47" s="28"/>
      <c r="F47" s="37"/>
      <c r="G47" s="141"/>
      <c r="H47" s="141"/>
      <c r="I47" s="130"/>
      <c r="N47" s="35"/>
      <c r="O47" s="35"/>
      <c r="P47" s="35"/>
      <c r="Q47" s="35"/>
      <c r="R47" s="38"/>
      <c r="S47" s="32"/>
      <c r="T47" s="32"/>
      <c r="U47" s="132"/>
    </row>
    <row r="48" spans="1:21" x14ac:dyDescent="0.25">
      <c r="A48" s="28"/>
      <c r="B48" s="28"/>
      <c r="C48" s="117" t="s">
        <v>162</v>
      </c>
      <c r="D48" s="117" t="s">
        <v>163</v>
      </c>
      <c r="E48" s="118" t="s">
        <v>8</v>
      </c>
      <c r="F48" s="142" t="s">
        <v>168</v>
      </c>
      <c r="G48" s="143" t="s">
        <v>170</v>
      </c>
      <c r="H48" s="144" t="s">
        <v>171</v>
      </c>
      <c r="I48" s="130"/>
      <c r="N48" s="35"/>
      <c r="O48" s="35"/>
      <c r="P48" s="35"/>
      <c r="Q48" s="35"/>
      <c r="R48" s="38"/>
      <c r="S48" s="32"/>
      <c r="T48" s="32"/>
      <c r="U48" s="132"/>
    </row>
    <row r="49" spans="1:21" x14ac:dyDescent="0.25">
      <c r="A49" s="39" t="s">
        <v>103</v>
      </c>
      <c r="B49" s="39"/>
      <c r="C49" s="119" t="s">
        <v>2</v>
      </c>
      <c r="D49" s="119" t="s">
        <v>2</v>
      </c>
      <c r="E49" s="119" t="s">
        <v>2</v>
      </c>
      <c r="F49" s="121" t="s">
        <v>169</v>
      </c>
      <c r="G49" s="77" t="s">
        <v>169</v>
      </c>
      <c r="H49" s="145" t="s">
        <v>172</v>
      </c>
      <c r="I49" s="39"/>
      <c r="N49" s="469" t="s">
        <v>103</v>
      </c>
      <c r="O49" s="469"/>
      <c r="P49" s="514" t="s">
        <v>2</v>
      </c>
      <c r="Q49" s="514"/>
      <c r="R49" s="40" t="s">
        <v>25</v>
      </c>
      <c r="S49" s="78" t="s">
        <v>26</v>
      </c>
      <c r="T49" s="146" t="s">
        <v>27</v>
      </c>
      <c r="U49" s="40"/>
    </row>
    <row r="50" spans="1:21" x14ac:dyDescent="0.25">
      <c r="A50" s="515" t="s">
        <v>127</v>
      </c>
      <c r="B50" s="515"/>
      <c r="C50" s="206">
        <v>12</v>
      </c>
      <c r="D50" s="206">
        <v>11.55</v>
      </c>
      <c r="E50" s="159">
        <f>IF(D$59=0,C50*2,C50+D50)</f>
        <v>23.55</v>
      </c>
      <c r="F50" s="41" t="s">
        <v>21</v>
      </c>
      <c r="G50" s="54">
        <v>251</v>
      </c>
      <c r="H50" s="328">
        <f>'0054'!H50</f>
        <v>1047</v>
      </c>
      <c r="I50" s="130">
        <f>ROUND(E50*H50,2)</f>
        <v>24656.85</v>
      </c>
      <c r="N50" s="517" t="s">
        <v>28</v>
      </c>
      <c r="O50" s="517"/>
      <c r="P50" s="518"/>
      <c r="Q50" s="518"/>
      <c r="R50" s="43" t="s">
        <v>21</v>
      </c>
      <c r="S50" s="44">
        <v>251</v>
      </c>
      <c r="T50" s="148">
        <f>H50</f>
        <v>1047</v>
      </c>
      <c r="U50" s="149">
        <f>ROUND(P50*T50,0)</f>
        <v>0</v>
      </c>
    </row>
    <row r="51" spans="1:21" x14ac:dyDescent="0.25">
      <c r="A51" s="516"/>
      <c r="B51" s="516"/>
      <c r="C51" s="206">
        <v>0.5</v>
      </c>
      <c r="D51" s="206">
        <v>0.5</v>
      </c>
      <c r="E51" s="159">
        <f t="shared" ref="E51:E58" si="10">IF(D$59=0,C51*2,C51+D51)</f>
        <v>1</v>
      </c>
      <c r="F51" s="54" t="s">
        <v>21</v>
      </c>
      <c r="G51" s="54">
        <v>252</v>
      </c>
      <c r="H51" s="328">
        <f>'0054'!H51</f>
        <v>3380</v>
      </c>
      <c r="I51" s="130">
        <f t="shared" ref="I51:I58" si="11">ROUND(E51*H51,2)</f>
        <v>3380</v>
      </c>
      <c r="N51" s="517"/>
      <c r="O51" s="517"/>
      <c r="P51" s="511"/>
      <c r="Q51" s="511"/>
      <c r="R51" s="44" t="s">
        <v>21</v>
      </c>
      <c r="S51" s="44">
        <v>252</v>
      </c>
      <c r="T51" s="148">
        <f t="shared" ref="T51:T58" si="12">H51</f>
        <v>3380</v>
      </c>
      <c r="U51" s="149">
        <f t="shared" ref="U51:U58" si="13">ROUND(P51*T51,0)</f>
        <v>0</v>
      </c>
    </row>
    <row r="52" spans="1:21" x14ac:dyDescent="0.25">
      <c r="A52" s="516"/>
      <c r="B52" s="516"/>
      <c r="C52" s="206">
        <v>0</v>
      </c>
      <c r="D52" s="206">
        <v>0</v>
      </c>
      <c r="E52" s="159">
        <f t="shared" si="10"/>
        <v>0</v>
      </c>
      <c r="F52" s="54" t="s">
        <v>21</v>
      </c>
      <c r="G52" s="54">
        <v>253</v>
      </c>
      <c r="H52" s="328">
        <f>'0054'!H52</f>
        <v>6896</v>
      </c>
      <c r="I52" s="130">
        <f t="shared" si="11"/>
        <v>0</v>
      </c>
      <c r="N52" s="517"/>
      <c r="O52" s="517"/>
      <c r="P52" s="511"/>
      <c r="Q52" s="511"/>
      <c r="R52" s="44" t="s">
        <v>21</v>
      </c>
      <c r="S52" s="44">
        <v>253</v>
      </c>
      <c r="T52" s="148">
        <f t="shared" si="12"/>
        <v>6896</v>
      </c>
      <c r="U52" s="149">
        <f t="shared" si="13"/>
        <v>0</v>
      </c>
    </row>
    <row r="53" spans="1:21" x14ac:dyDescent="0.25">
      <c r="A53" s="516"/>
      <c r="B53" s="516"/>
      <c r="C53" s="206">
        <v>7</v>
      </c>
      <c r="D53" s="206">
        <v>7.55</v>
      </c>
      <c r="E53" s="159">
        <f t="shared" si="10"/>
        <v>14.55</v>
      </c>
      <c r="F53" s="153" t="s">
        <v>14</v>
      </c>
      <c r="G53" s="54">
        <v>251</v>
      </c>
      <c r="H53" s="328">
        <f>'0054'!H53</f>
        <v>1173</v>
      </c>
      <c r="I53" s="130">
        <f t="shared" si="11"/>
        <v>17067.150000000001</v>
      </c>
      <c r="N53" s="517"/>
      <c r="O53" s="517"/>
      <c r="P53" s="511"/>
      <c r="Q53" s="511"/>
      <c r="R53" s="46" t="s">
        <v>14</v>
      </c>
      <c r="S53" s="44">
        <v>251</v>
      </c>
      <c r="T53" s="148">
        <f t="shared" si="12"/>
        <v>1173</v>
      </c>
      <c r="U53" s="149">
        <f t="shared" si="13"/>
        <v>0</v>
      </c>
    </row>
    <row r="54" spans="1:21" x14ac:dyDescent="0.25">
      <c r="A54" s="516"/>
      <c r="B54" s="516"/>
      <c r="C54" s="206">
        <v>0</v>
      </c>
      <c r="D54" s="206">
        <v>0</v>
      </c>
      <c r="E54" s="159">
        <f t="shared" si="10"/>
        <v>0</v>
      </c>
      <c r="F54" s="153" t="s">
        <v>14</v>
      </c>
      <c r="G54" s="54">
        <v>252</v>
      </c>
      <c r="H54" s="328">
        <f>'0054'!H54</f>
        <v>3506</v>
      </c>
      <c r="I54" s="130">
        <f t="shared" si="11"/>
        <v>0</v>
      </c>
      <c r="N54" s="517"/>
      <c r="O54" s="517"/>
      <c r="P54" s="511"/>
      <c r="Q54" s="511"/>
      <c r="R54" s="46" t="s">
        <v>14</v>
      </c>
      <c r="S54" s="44">
        <v>252</v>
      </c>
      <c r="T54" s="148">
        <f t="shared" si="12"/>
        <v>3506</v>
      </c>
      <c r="U54" s="149">
        <f t="shared" si="13"/>
        <v>0</v>
      </c>
    </row>
    <row r="55" spans="1:21" x14ac:dyDescent="0.25">
      <c r="A55" s="516"/>
      <c r="B55" s="516"/>
      <c r="C55" s="206">
        <v>0</v>
      </c>
      <c r="D55" s="206">
        <v>0</v>
      </c>
      <c r="E55" s="159">
        <f t="shared" si="10"/>
        <v>0</v>
      </c>
      <c r="F55" s="153" t="s">
        <v>14</v>
      </c>
      <c r="G55" s="54">
        <v>253</v>
      </c>
      <c r="H55" s="328">
        <f>'0054'!H55</f>
        <v>7023</v>
      </c>
      <c r="I55" s="130">
        <f t="shared" si="11"/>
        <v>0</v>
      </c>
      <c r="N55" s="517"/>
      <c r="O55" s="517"/>
      <c r="P55" s="511"/>
      <c r="Q55" s="511"/>
      <c r="R55" s="46" t="s">
        <v>14</v>
      </c>
      <c r="S55" s="44">
        <v>253</v>
      </c>
      <c r="T55" s="148">
        <f t="shared" si="12"/>
        <v>7023</v>
      </c>
      <c r="U55" s="149">
        <f t="shared" si="13"/>
        <v>0</v>
      </c>
    </row>
    <row r="56" spans="1:21" x14ac:dyDescent="0.25">
      <c r="A56" s="516"/>
      <c r="B56" s="516"/>
      <c r="C56" s="206">
        <v>0</v>
      </c>
      <c r="D56" s="206">
        <v>0</v>
      </c>
      <c r="E56" s="159">
        <f t="shared" si="10"/>
        <v>0</v>
      </c>
      <c r="F56" s="153" t="s">
        <v>15</v>
      </c>
      <c r="G56" s="54">
        <v>251</v>
      </c>
      <c r="H56" s="328">
        <f>'0054'!H56</f>
        <v>835</v>
      </c>
      <c r="I56" s="130">
        <f t="shared" si="11"/>
        <v>0</v>
      </c>
      <c r="N56" s="517"/>
      <c r="O56" s="517"/>
      <c r="P56" s="511"/>
      <c r="Q56" s="511"/>
      <c r="R56" s="46" t="s">
        <v>15</v>
      </c>
      <c r="S56" s="44">
        <v>251</v>
      </c>
      <c r="T56" s="148">
        <f t="shared" si="12"/>
        <v>835</v>
      </c>
      <c r="U56" s="149">
        <f t="shared" si="13"/>
        <v>0</v>
      </c>
    </row>
    <row r="57" spans="1:21" x14ac:dyDescent="0.25">
      <c r="A57" s="516"/>
      <c r="B57" s="516"/>
      <c r="C57" s="206">
        <v>0</v>
      </c>
      <c r="D57" s="206">
        <v>0</v>
      </c>
      <c r="E57" s="159">
        <f t="shared" si="10"/>
        <v>0</v>
      </c>
      <c r="F57" s="153" t="s">
        <v>15</v>
      </c>
      <c r="G57" s="54">
        <v>252</v>
      </c>
      <c r="H57" s="328">
        <f>'0054'!H57</f>
        <v>3168</v>
      </c>
      <c r="I57" s="130">
        <f t="shared" si="11"/>
        <v>0</v>
      </c>
      <c r="N57" s="517"/>
      <c r="O57" s="517"/>
      <c r="P57" s="511"/>
      <c r="Q57" s="511"/>
      <c r="R57" s="46" t="s">
        <v>15</v>
      </c>
      <c r="S57" s="44">
        <v>252</v>
      </c>
      <c r="T57" s="148">
        <f t="shared" si="12"/>
        <v>3168</v>
      </c>
      <c r="U57" s="149">
        <f t="shared" si="13"/>
        <v>0</v>
      </c>
    </row>
    <row r="58" spans="1:21" ht="16.5" thickBot="1" x14ac:dyDescent="0.3">
      <c r="A58" s="516"/>
      <c r="B58" s="516"/>
      <c r="C58" s="206">
        <v>0</v>
      </c>
      <c r="D58" s="206">
        <v>0</v>
      </c>
      <c r="E58" s="159">
        <f t="shared" si="10"/>
        <v>0</v>
      </c>
      <c r="F58" s="153" t="s">
        <v>15</v>
      </c>
      <c r="G58" s="54">
        <v>253</v>
      </c>
      <c r="H58" s="328">
        <f>'0054'!H58</f>
        <v>6685</v>
      </c>
      <c r="I58" s="130">
        <f t="shared" si="11"/>
        <v>0</v>
      </c>
      <c r="N58" s="517"/>
      <c r="O58" s="517"/>
      <c r="P58" s="512"/>
      <c r="Q58" s="512"/>
      <c r="R58" s="46" t="s">
        <v>15</v>
      </c>
      <c r="S58" s="44">
        <v>253</v>
      </c>
      <c r="T58" s="148">
        <f t="shared" si="12"/>
        <v>6685</v>
      </c>
      <c r="U58" s="151">
        <f t="shared" si="13"/>
        <v>0</v>
      </c>
    </row>
    <row r="59" spans="1:21" ht="16.5" thickBot="1" x14ac:dyDescent="0.3">
      <c r="A59" s="465" t="s">
        <v>16</v>
      </c>
      <c r="B59" s="465"/>
      <c r="C59" s="126">
        <f>SUM(C50:C58)</f>
        <v>19.5</v>
      </c>
      <c r="D59" s="126">
        <f>SUM(D50:D58)</f>
        <v>19.600000000000001</v>
      </c>
      <c r="E59" s="126">
        <f>SUM(E50:E58)</f>
        <v>39.1</v>
      </c>
      <c r="F59" s="465" t="s">
        <v>81</v>
      </c>
      <c r="G59" s="465"/>
      <c r="H59" s="465"/>
      <c r="I59" s="126">
        <f>SUM(I50:I58)</f>
        <v>45104</v>
      </c>
      <c r="N59" s="464" t="s">
        <v>16</v>
      </c>
      <c r="O59" s="464"/>
      <c r="P59" s="513">
        <f>SUM(P50:P58)</f>
        <v>0</v>
      </c>
      <c r="Q59" s="513"/>
      <c r="R59" s="464" t="s">
        <v>81</v>
      </c>
      <c r="S59" s="464"/>
      <c r="T59" s="464"/>
      <c r="U59" s="140">
        <f>SUM(U50:U58)</f>
        <v>0</v>
      </c>
    </row>
    <row r="60" spans="1:21" x14ac:dyDescent="0.25">
      <c r="A60" s="481"/>
      <c r="B60" s="481"/>
      <c r="C60" s="481"/>
      <c r="D60" s="481"/>
      <c r="E60" s="481"/>
      <c r="F60" s="481"/>
      <c r="G60" s="481"/>
      <c r="H60" s="481"/>
      <c r="I60" s="481"/>
      <c r="N60" s="471"/>
      <c r="O60" s="471"/>
      <c r="P60" s="471"/>
      <c r="Q60" s="471"/>
      <c r="R60" s="471"/>
      <c r="S60" s="471"/>
      <c r="T60" s="471"/>
      <c r="U60" s="471"/>
    </row>
    <row r="61" spans="1:21" x14ac:dyDescent="0.25">
      <c r="A61" s="509" t="s">
        <v>175</v>
      </c>
      <c r="B61" s="458"/>
      <c r="C61" s="458"/>
      <c r="D61" s="458"/>
      <c r="E61" s="458"/>
      <c r="F61" s="458"/>
      <c r="G61" s="458"/>
      <c r="H61" s="458"/>
      <c r="I61" s="458"/>
      <c r="N61" s="461" t="s">
        <v>104</v>
      </c>
      <c r="O61" s="461"/>
      <c r="P61" s="461"/>
      <c r="Q61" s="461"/>
      <c r="R61" s="461"/>
      <c r="S61" s="461"/>
      <c r="T61" s="461"/>
      <c r="U61" s="461"/>
    </row>
    <row r="62" spans="1:21" x14ac:dyDescent="0.25">
      <c r="A62" s="509" t="s">
        <v>177</v>
      </c>
      <c r="B62" s="458"/>
      <c r="C62" s="152">
        <f>E29</f>
        <v>318.12000000000006</v>
      </c>
      <c r="D62" s="576" t="s">
        <v>174</v>
      </c>
      <c r="E62" s="576"/>
      <c r="F62" s="576"/>
      <c r="G62" s="576"/>
      <c r="H62" s="331">
        <f>'0054'!H62</f>
        <v>186422.85</v>
      </c>
      <c r="I62" s="155"/>
      <c r="N62" s="510" t="s">
        <v>173</v>
      </c>
      <c r="O62" s="461"/>
      <c r="P62" s="47">
        <f>P29</f>
        <v>0</v>
      </c>
      <c r="Q62" s="507" t="s">
        <v>83</v>
      </c>
      <c r="R62" s="507"/>
      <c r="S62" s="507"/>
      <c r="T62" s="508">
        <f>H62</f>
        <v>186422.85</v>
      </c>
      <c r="U62" s="508"/>
    </row>
    <row r="63" spans="1:21" x14ac:dyDescent="0.25">
      <c r="B63" s="91"/>
      <c r="G63" s="48" t="s">
        <v>13</v>
      </c>
      <c r="H63" s="156">
        <f>ROUND(C62/H62,6)</f>
        <v>1.7060000000000001E-3</v>
      </c>
      <c r="I63" s="157"/>
      <c r="N63" s="461" t="s">
        <v>19</v>
      </c>
      <c r="O63" s="461"/>
      <c r="P63" s="461"/>
      <c r="Q63" s="461"/>
      <c r="R63" s="461"/>
      <c r="S63" s="461"/>
      <c r="T63" s="505">
        <f>ROUND(P62/T62,6)</f>
        <v>0</v>
      </c>
      <c r="U63" s="505"/>
    </row>
    <row r="64" spans="1:21" x14ac:dyDescent="0.25">
      <c r="A64" s="509" t="s">
        <v>176</v>
      </c>
      <c r="B64" s="458"/>
      <c r="C64" s="458"/>
      <c r="D64" s="458"/>
      <c r="E64" s="458"/>
      <c r="F64" s="458"/>
      <c r="G64" s="458"/>
      <c r="H64" s="458"/>
      <c r="I64" s="458"/>
      <c r="N64" s="461" t="s">
        <v>105</v>
      </c>
      <c r="O64" s="461"/>
      <c r="P64" s="461"/>
      <c r="Q64" s="461"/>
      <c r="R64" s="461"/>
      <c r="S64" s="461"/>
      <c r="T64" s="461"/>
      <c r="U64" s="461"/>
    </row>
    <row r="65" spans="1:21" x14ac:dyDescent="0.25">
      <c r="A65" s="509" t="s">
        <v>178</v>
      </c>
      <c r="B65" s="458"/>
      <c r="C65" s="152">
        <f>E45</f>
        <v>345.69549999999998</v>
      </c>
      <c r="D65" s="576" t="s">
        <v>179</v>
      </c>
      <c r="E65" s="576"/>
      <c r="F65" s="576"/>
      <c r="G65" s="576"/>
      <c r="H65" s="220">
        <f>'0054'!H65</f>
        <v>204954.58</v>
      </c>
      <c r="I65" s="159"/>
      <c r="N65" s="461" t="s">
        <v>85</v>
      </c>
      <c r="O65" s="461"/>
      <c r="P65" s="49">
        <f>R45</f>
        <v>0</v>
      </c>
      <c r="Q65" s="507" t="s">
        <v>84</v>
      </c>
      <c r="R65" s="507"/>
      <c r="S65" s="507"/>
      <c r="T65" s="508">
        <f>H65</f>
        <v>204954.58</v>
      </c>
      <c r="U65" s="508"/>
    </row>
    <row r="66" spans="1:21" s="39" customFormat="1" x14ac:dyDescent="0.25">
      <c r="A66" s="160"/>
      <c r="G66" s="50" t="s">
        <v>13</v>
      </c>
      <c r="H66" s="161">
        <f>ROUND(C65/H65,6)</f>
        <v>1.6869999999999999E-3</v>
      </c>
      <c r="I66" s="161"/>
      <c r="N66" s="469" t="s">
        <v>20</v>
      </c>
      <c r="O66" s="469"/>
      <c r="P66" s="469"/>
      <c r="Q66" s="469"/>
      <c r="R66" s="469"/>
      <c r="S66" s="469"/>
      <c r="T66" s="503">
        <f>ROUND(P65/T65,6)</f>
        <v>0</v>
      </c>
      <c r="U66" s="503"/>
    </row>
    <row r="67" spans="1:21" s="64" customFormat="1" x14ac:dyDescent="0.25">
      <c r="A67" s="136"/>
      <c r="G67" s="48"/>
      <c r="H67" s="162"/>
      <c r="I67" s="162"/>
      <c r="N67" s="163"/>
      <c r="O67" s="163"/>
      <c r="P67" s="163"/>
      <c r="Q67" s="163"/>
      <c r="R67" s="164"/>
      <c r="S67" s="163"/>
      <c r="T67" s="165"/>
      <c r="U67" s="166"/>
    </row>
    <row r="68" spans="1:21" x14ac:dyDescent="0.25">
      <c r="A68" s="458" t="s">
        <v>100</v>
      </c>
      <c r="B68" s="458"/>
      <c r="C68" s="458"/>
      <c r="D68" s="91"/>
      <c r="E68" s="74" t="s">
        <v>3</v>
      </c>
      <c r="F68" s="174">
        <f>'0054'!F68</f>
        <v>35355377</v>
      </c>
      <c r="G68" s="41" t="s">
        <v>6</v>
      </c>
      <c r="H68" s="167">
        <f>H63</f>
        <v>1.7060000000000001E-3</v>
      </c>
      <c r="I68" s="130">
        <f>ROUND(F68*H68,2)</f>
        <v>60316.27</v>
      </c>
      <c r="N68" s="461" t="s">
        <v>100</v>
      </c>
      <c r="O68" s="461"/>
      <c r="P68" s="461"/>
      <c r="Q68" s="52" t="s">
        <v>3</v>
      </c>
      <c r="R68" s="168">
        <f>F68</f>
        <v>35355377</v>
      </c>
      <c r="S68" s="43" t="s">
        <v>6</v>
      </c>
      <c r="T68" s="169">
        <f>T63</f>
        <v>0</v>
      </c>
      <c r="U68" s="125">
        <f>ROUND(R68*T68,0)</f>
        <v>0</v>
      </c>
    </row>
    <row r="69" spans="1:21" x14ac:dyDescent="0.25">
      <c r="A69" s="571" t="s">
        <v>119</v>
      </c>
      <c r="B69" s="458"/>
      <c r="C69" s="458"/>
      <c r="D69" s="91"/>
      <c r="E69" s="74"/>
      <c r="F69" s="174"/>
      <c r="G69" s="41"/>
      <c r="H69" s="167"/>
      <c r="I69" s="130"/>
      <c r="N69" s="461" t="s">
        <v>99</v>
      </c>
      <c r="O69" s="461"/>
      <c r="P69" s="461"/>
      <c r="Q69" s="170"/>
      <c r="R69" s="170"/>
      <c r="S69" s="170"/>
      <c r="T69" s="170"/>
      <c r="U69" s="170"/>
    </row>
    <row r="70" spans="1:21" x14ac:dyDescent="0.25">
      <c r="A70" s="570" t="s">
        <v>180</v>
      </c>
      <c r="B70" s="458"/>
      <c r="C70" s="458"/>
      <c r="D70" s="91"/>
      <c r="E70" s="74" t="s">
        <v>3</v>
      </c>
      <c r="F70" s="174">
        <f>'0054'!F70</f>
        <v>0</v>
      </c>
      <c r="G70" s="41" t="s">
        <v>6</v>
      </c>
      <c r="H70" s="167">
        <f>H63</f>
        <v>1.7060000000000001E-3</v>
      </c>
      <c r="I70" s="130">
        <f>ROUND(F70*H70,2)</f>
        <v>0</v>
      </c>
      <c r="N70" s="53"/>
      <c r="O70" s="53"/>
      <c r="P70" s="53"/>
      <c r="Q70" s="52" t="s">
        <v>3</v>
      </c>
      <c r="R70" s="168">
        <f>F70</f>
        <v>0</v>
      </c>
      <c r="S70" s="43" t="s">
        <v>6</v>
      </c>
      <c r="T70" s="169">
        <f>T63</f>
        <v>0</v>
      </c>
      <c r="U70" s="125">
        <f>ROUND(R70*T70,0)</f>
        <v>0</v>
      </c>
    </row>
    <row r="71" spans="1:21" x14ac:dyDescent="0.25">
      <c r="A71" s="458" t="s">
        <v>98</v>
      </c>
      <c r="B71" s="458"/>
      <c r="C71" s="458"/>
      <c r="D71" s="91"/>
      <c r="E71" s="74" t="s">
        <v>128</v>
      </c>
      <c r="F71" s="174">
        <f>'0054'!F71</f>
        <v>3088857</v>
      </c>
      <c r="G71" s="41" t="s">
        <v>6</v>
      </c>
      <c r="H71" s="167">
        <f>H63</f>
        <v>1.7060000000000001E-3</v>
      </c>
      <c r="I71" s="130">
        <f>ROUND(F71*H71,2)</f>
        <v>5269.59</v>
      </c>
      <c r="N71" s="461" t="s">
        <v>98</v>
      </c>
      <c r="O71" s="461"/>
      <c r="P71" s="461"/>
      <c r="Q71" s="52" t="s">
        <v>86</v>
      </c>
      <c r="R71" s="168">
        <f>F71</f>
        <v>3088857</v>
      </c>
      <c r="S71" s="43" t="s">
        <v>6</v>
      </c>
      <c r="T71" s="169">
        <f>T63</f>
        <v>0</v>
      </c>
      <c r="U71" s="125">
        <f>ROUND(R71*T71,0)</f>
        <v>0</v>
      </c>
    </row>
    <row r="72" spans="1:21" x14ac:dyDescent="0.25">
      <c r="A72" s="458" t="s">
        <v>97</v>
      </c>
      <c r="B72" s="458"/>
      <c r="C72" s="458"/>
      <c r="D72" s="91"/>
      <c r="E72" s="74" t="s">
        <v>3</v>
      </c>
      <c r="F72" s="174">
        <f>'0054'!F72</f>
        <v>4226978</v>
      </c>
      <c r="G72" s="41" t="s">
        <v>6</v>
      </c>
      <c r="H72" s="167">
        <f>H63</f>
        <v>1.7060000000000001E-3</v>
      </c>
      <c r="I72" s="130">
        <f>ROUND(F72*H72,2)</f>
        <v>7211.22</v>
      </c>
      <c r="N72" s="461" t="s">
        <v>97</v>
      </c>
      <c r="O72" s="461"/>
      <c r="P72" s="461"/>
      <c r="Q72" s="52" t="s">
        <v>3</v>
      </c>
      <c r="R72" s="168">
        <f>F72</f>
        <v>4226978</v>
      </c>
      <c r="S72" s="43" t="s">
        <v>6</v>
      </c>
      <c r="T72" s="169">
        <f>T63</f>
        <v>0</v>
      </c>
      <c r="U72" s="125">
        <f>ROUND(R72*T72,0)</f>
        <v>0</v>
      </c>
    </row>
    <row r="73" spans="1:21" x14ac:dyDescent="0.25">
      <c r="A73" s="458" t="s">
        <v>96</v>
      </c>
      <c r="B73" s="458"/>
      <c r="C73" s="458"/>
      <c r="D73" s="91"/>
      <c r="E73" s="74" t="s">
        <v>3</v>
      </c>
      <c r="F73" s="174">
        <f>'0054'!F73</f>
        <v>14485979</v>
      </c>
      <c r="G73" s="41" t="s">
        <v>6</v>
      </c>
      <c r="H73" s="167">
        <f>H63</f>
        <v>1.7060000000000001E-3</v>
      </c>
      <c r="I73" s="130">
        <f>ROUND(F73*H73,2)</f>
        <v>24713.08</v>
      </c>
      <c r="N73" s="461" t="s">
        <v>96</v>
      </c>
      <c r="O73" s="461"/>
      <c r="P73" s="461"/>
      <c r="Q73" s="52" t="s">
        <v>3</v>
      </c>
      <c r="R73" s="171">
        <f>F73</f>
        <v>14485979</v>
      </c>
      <c r="S73" s="43" t="s">
        <v>6</v>
      </c>
      <c r="T73" s="169">
        <f>T63</f>
        <v>0</v>
      </c>
      <c r="U73" s="125">
        <f>ROUND(R73*T73,0)</f>
        <v>0</v>
      </c>
    </row>
    <row r="74" spans="1:21" x14ac:dyDescent="0.25">
      <c r="A74" s="375" t="s">
        <v>129</v>
      </c>
      <c r="D74" s="91"/>
      <c r="E74" s="54" t="s">
        <v>130</v>
      </c>
      <c r="F74" s="496"/>
      <c r="G74" s="496"/>
      <c r="H74" s="496"/>
      <c r="I74" s="130">
        <v>0</v>
      </c>
      <c r="N74" s="461" t="s">
        <v>156</v>
      </c>
      <c r="O74" s="461"/>
      <c r="P74" s="461"/>
      <c r="Q74" s="461"/>
      <c r="R74" s="461"/>
      <c r="S74" s="461"/>
      <c r="T74" s="461"/>
      <c r="U74" s="125">
        <f>IF($H$115=1,I74,0)</f>
        <v>0</v>
      </c>
    </row>
    <row r="75" spans="1:21" x14ac:dyDescent="0.25">
      <c r="A75" s="376" t="s">
        <v>181</v>
      </c>
      <c r="I75" s="130"/>
      <c r="N75" s="461" t="s">
        <v>44</v>
      </c>
      <c r="O75" s="461"/>
      <c r="P75" s="461"/>
      <c r="Q75" s="461"/>
      <c r="R75" s="461"/>
      <c r="S75" s="461"/>
      <c r="T75" s="461"/>
      <c r="U75" s="125">
        <f>IF($H$115=1,I75,0)</f>
        <v>0</v>
      </c>
    </row>
    <row r="76" spans="1:21" x14ac:dyDescent="0.25">
      <c r="A76" s="90" t="s">
        <v>134</v>
      </c>
      <c r="B76" s="91"/>
      <c r="C76" s="91"/>
      <c r="D76" s="91"/>
      <c r="E76" s="91"/>
      <c r="F76" s="91"/>
      <c r="G76" s="91"/>
      <c r="H76" s="91"/>
      <c r="I76" s="172"/>
      <c r="N76" s="173" t="s">
        <v>45</v>
      </c>
      <c r="O76" s="53"/>
      <c r="P76" s="53"/>
      <c r="Q76" s="53"/>
      <c r="R76" s="53"/>
      <c r="S76" s="53"/>
      <c r="T76" s="53"/>
      <c r="U76" s="132"/>
    </row>
    <row r="77" spans="1:21" x14ac:dyDescent="0.25">
      <c r="A77" s="509" t="s">
        <v>182</v>
      </c>
      <c r="B77" s="458"/>
      <c r="C77" s="458"/>
      <c r="D77" s="91"/>
      <c r="E77" s="74" t="s">
        <v>4</v>
      </c>
      <c r="F77" s="174">
        <f>'0054'!F77</f>
        <v>0</v>
      </c>
      <c r="G77" s="41" t="s">
        <v>6</v>
      </c>
      <c r="H77" s="167">
        <f>H66</f>
        <v>1.6869999999999999E-3</v>
      </c>
      <c r="I77" s="130">
        <f>ROUND(F77*H77,2)</f>
        <v>0</v>
      </c>
      <c r="N77" s="461" t="s">
        <v>101</v>
      </c>
      <c r="O77" s="461"/>
      <c r="P77" s="461"/>
      <c r="Q77" s="52" t="s">
        <v>4</v>
      </c>
      <c r="R77" s="171">
        <f>F77</f>
        <v>0</v>
      </c>
      <c r="S77" s="43" t="s">
        <v>6</v>
      </c>
      <c r="T77" s="169">
        <f>T66</f>
        <v>0</v>
      </c>
      <c r="U77" s="125">
        <f>ROUND(R77*T77,0)</f>
        <v>0</v>
      </c>
    </row>
    <row r="78" spans="1:21" x14ac:dyDescent="0.25">
      <c r="A78" s="458" t="s">
        <v>67</v>
      </c>
      <c r="B78" s="458"/>
      <c r="C78" s="458"/>
      <c r="D78" s="91"/>
      <c r="E78" s="74" t="s">
        <v>4</v>
      </c>
      <c r="F78" s="174">
        <f>'0054'!F78</f>
        <v>0</v>
      </c>
      <c r="G78" s="41" t="s">
        <v>6</v>
      </c>
      <c r="H78" s="167">
        <f>H66</f>
        <v>1.6869999999999999E-3</v>
      </c>
      <c r="I78" s="130">
        <f>ROUND(F78*H78,2)</f>
        <v>0</v>
      </c>
      <c r="N78" s="461" t="s">
        <v>67</v>
      </c>
      <c r="O78" s="461"/>
      <c r="P78" s="461"/>
      <c r="Q78" s="52" t="s">
        <v>4</v>
      </c>
      <c r="R78" s="171">
        <f>F78</f>
        <v>0</v>
      </c>
      <c r="S78" s="43" t="s">
        <v>6</v>
      </c>
      <c r="T78" s="169">
        <f>T66</f>
        <v>0</v>
      </c>
      <c r="U78" s="125">
        <f>ROUND(R78*T78,0)</f>
        <v>0</v>
      </c>
    </row>
    <row r="79" spans="1:21" x14ac:dyDescent="0.25">
      <c r="A79" s="458" t="s">
        <v>88</v>
      </c>
      <c r="B79" s="458"/>
      <c r="C79" s="458"/>
      <c r="D79" s="91"/>
      <c r="E79" s="74" t="s">
        <v>4</v>
      </c>
      <c r="F79" s="174">
        <f>'0054'!F79</f>
        <v>118620773</v>
      </c>
      <c r="G79" s="41" t="s">
        <v>6</v>
      </c>
      <c r="H79" s="167">
        <f>H66</f>
        <v>1.6869999999999999E-3</v>
      </c>
      <c r="I79" s="130">
        <f>ROUND(F79*H79,2)</f>
        <v>200113.24</v>
      </c>
      <c r="N79" s="461" t="s">
        <v>88</v>
      </c>
      <c r="O79" s="461"/>
      <c r="P79" s="461"/>
      <c r="Q79" s="52" t="s">
        <v>4</v>
      </c>
      <c r="R79" s="171">
        <f>F79</f>
        <v>118620773</v>
      </c>
      <c r="S79" s="43" t="s">
        <v>6</v>
      </c>
      <c r="T79" s="169">
        <f>T66</f>
        <v>0</v>
      </c>
      <c r="U79" s="125">
        <f>ROUND(R79*T79,0)</f>
        <v>0</v>
      </c>
    </row>
    <row r="80" spans="1:21" x14ac:dyDescent="0.25">
      <c r="A80" s="458" t="s">
        <v>89</v>
      </c>
      <c r="B80" s="458"/>
      <c r="C80" s="458"/>
      <c r="D80" s="91"/>
      <c r="E80" s="74" t="s">
        <v>4</v>
      </c>
      <c r="F80" s="174">
        <f>'0054'!F80</f>
        <v>-391991</v>
      </c>
      <c r="G80" s="41" t="s">
        <v>6</v>
      </c>
      <c r="H80" s="167">
        <f>H66</f>
        <v>1.6869999999999999E-3</v>
      </c>
      <c r="I80" s="130">
        <f>ROUND(F80*H80,2)</f>
        <v>-661.29</v>
      </c>
      <c r="N80" s="461" t="s">
        <v>89</v>
      </c>
      <c r="O80" s="461"/>
      <c r="P80" s="461"/>
      <c r="Q80" s="52" t="s">
        <v>4</v>
      </c>
      <c r="R80" s="168">
        <f>F80</f>
        <v>-391991</v>
      </c>
      <c r="S80" s="43" t="s">
        <v>6</v>
      </c>
      <c r="T80" s="169">
        <f>T66</f>
        <v>0</v>
      </c>
      <c r="U80" s="125">
        <f>ROUND(R80*T80,0)</f>
        <v>0</v>
      </c>
    </row>
    <row r="81" spans="1:21" x14ac:dyDescent="0.25">
      <c r="A81" s="458" t="s">
        <v>90</v>
      </c>
      <c r="B81" s="458"/>
      <c r="C81" s="458"/>
      <c r="D81" s="91"/>
      <c r="E81" s="74" t="s">
        <v>4</v>
      </c>
      <c r="F81" s="174">
        <f>'0054'!F81</f>
        <v>698197</v>
      </c>
      <c r="G81" s="41" t="s">
        <v>6</v>
      </c>
      <c r="H81" s="167">
        <f>H66</f>
        <v>1.6869999999999999E-3</v>
      </c>
      <c r="I81" s="130">
        <f>ROUND(F81*H81,2)</f>
        <v>1177.8599999999999</v>
      </c>
      <c r="N81" s="461" t="s">
        <v>90</v>
      </c>
      <c r="O81" s="461"/>
      <c r="P81" s="461"/>
      <c r="Q81" s="52" t="s">
        <v>4</v>
      </c>
      <c r="R81" s="171">
        <f>F81</f>
        <v>698197</v>
      </c>
      <c r="S81" s="43" t="s">
        <v>6</v>
      </c>
      <c r="T81" s="169">
        <f>T66</f>
        <v>0</v>
      </c>
      <c r="U81" s="125">
        <f>ROUND(R81*T81,0)</f>
        <v>0</v>
      </c>
    </row>
    <row r="82" spans="1:21" x14ac:dyDescent="0.25">
      <c r="B82" s="91"/>
      <c r="C82" s="91"/>
      <c r="D82" s="91"/>
      <c r="E82" s="74"/>
      <c r="F82" s="174"/>
      <c r="G82" s="41"/>
      <c r="H82" s="167"/>
      <c r="I82" s="130"/>
      <c r="N82" s="53"/>
      <c r="O82" s="53"/>
      <c r="P82" s="53"/>
      <c r="Q82" s="52"/>
      <c r="R82" s="175"/>
      <c r="S82" s="43"/>
      <c r="T82" s="169"/>
      <c r="U82" s="132"/>
    </row>
    <row r="83" spans="1:21" x14ac:dyDescent="0.25">
      <c r="A83" s="458" t="s">
        <v>112</v>
      </c>
      <c r="B83" s="458"/>
      <c r="C83" s="458"/>
      <c r="D83" s="458"/>
      <c r="E83" s="458"/>
      <c r="F83" s="458"/>
      <c r="G83" s="458"/>
      <c r="H83" s="458"/>
      <c r="I83" s="458"/>
      <c r="N83" s="461" t="s">
        <v>91</v>
      </c>
      <c r="O83" s="461"/>
      <c r="P83" s="461"/>
      <c r="Q83" s="461"/>
      <c r="R83" s="461"/>
      <c r="S83" s="461"/>
      <c r="T83" s="461"/>
      <c r="U83" s="461"/>
    </row>
    <row r="84" spans="1:21" x14ac:dyDescent="0.25">
      <c r="B84" s="91"/>
      <c r="C84" s="496" t="s">
        <v>77</v>
      </c>
      <c r="D84" s="496"/>
      <c r="E84" s="91"/>
      <c r="F84" s="153" t="s">
        <v>38</v>
      </c>
      <c r="G84" s="91"/>
      <c r="H84" s="91"/>
      <c r="I84" s="91"/>
      <c r="N84" s="53"/>
      <c r="O84" s="53"/>
      <c r="P84" s="53"/>
      <c r="Q84" s="53"/>
      <c r="R84" s="53"/>
      <c r="S84" s="53"/>
      <c r="T84" s="53"/>
      <c r="U84" s="53"/>
    </row>
    <row r="85" spans="1:21" x14ac:dyDescent="0.25">
      <c r="A85" s="4"/>
      <c r="B85" s="176"/>
      <c r="C85" s="481" t="s">
        <v>184</v>
      </c>
      <c r="D85" s="481"/>
      <c r="E85" s="177" t="s">
        <v>190</v>
      </c>
      <c r="F85" s="178" t="s">
        <v>189</v>
      </c>
      <c r="G85" s="179"/>
      <c r="H85" s="179"/>
      <c r="I85" s="179"/>
      <c r="N85" s="497" t="s">
        <v>49</v>
      </c>
      <c r="O85" s="497"/>
      <c r="P85" s="498" t="s">
        <v>157</v>
      </c>
      <c r="Q85" s="498"/>
      <c r="R85" s="499" t="s">
        <v>41</v>
      </c>
      <c r="S85" s="499"/>
      <c r="T85" s="499"/>
      <c r="U85" s="499"/>
    </row>
    <row r="86" spans="1:21" x14ac:dyDescent="0.25">
      <c r="A86" s="55"/>
      <c r="B86" s="67" t="s">
        <v>188</v>
      </c>
      <c r="C86" s="494">
        <f>H13+H14+H19+H22+H25</f>
        <v>254.1687</v>
      </c>
      <c r="D86" s="494"/>
      <c r="E86" s="56">
        <f>H8</f>
        <v>1.0319</v>
      </c>
      <c r="F86" s="346">
        <f>'0054'!F86</f>
        <v>1313.27</v>
      </c>
      <c r="G86" s="200" t="s">
        <v>13</v>
      </c>
      <c r="H86" s="130">
        <f>ROUND(C86*E86*F86,2)</f>
        <v>344440.1</v>
      </c>
      <c r="I86" s="134"/>
      <c r="N86" s="59" t="s">
        <v>22</v>
      </c>
      <c r="O86" s="60">
        <f>T13+T14+T19+T22+T25</f>
        <v>0</v>
      </c>
      <c r="P86" s="495">
        <f>T8</f>
        <v>1.0319</v>
      </c>
      <c r="Q86" s="495"/>
      <c r="R86" s="61">
        <f>F86</f>
        <v>1313.27</v>
      </c>
      <c r="S86" s="62" t="s">
        <v>13</v>
      </c>
      <c r="T86" s="171">
        <f>ROUND(O86*P86*R86,0)</f>
        <v>0</v>
      </c>
      <c r="U86" s="131"/>
    </row>
    <row r="87" spans="1:21" x14ac:dyDescent="0.25">
      <c r="A87" s="63"/>
      <c r="B87" s="63" t="s">
        <v>187</v>
      </c>
      <c r="C87" s="494">
        <f>H15+H16+H20+H23+H26</f>
        <v>91.526799999999994</v>
      </c>
      <c r="D87" s="494"/>
      <c r="E87" s="56">
        <f>H8</f>
        <v>1.0319</v>
      </c>
      <c r="F87" s="346">
        <f>'0054'!F87</f>
        <v>895.79</v>
      </c>
      <c r="G87" s="200" t="s">
        <v>13</v>
      </c>
      <c r="H87" s="130">
        <f>ROUND(C87*E87*F87,2)</f>
        <v>84604.23</v>
      </c>
      <c r="I87" s="64"/>
      <c r="N87" s="65" t="s">
        <v>14</v>
      </c>
      <c r="O87" s="60">
        <f>T15+T16+T20+T23+T26</f>
        <v>0</v>
      </c>
      <c r="P87" s="495">
        <f>T8</f>
        <v>1.0319</v>
      </c>
      <c r="Q87" s="495"/>
      <c r="R87" s="61">
        <f>F87</f>
        <v>895.79</v>
      </c>
      <c r="S87" s="62" t="s">
        <v>13</v>
      </c>
      <c r="T87" s="171">
        <f>ROUND(O87*P87*R87,0)</f>
        <v>0</v>
      </c>
      <c r="U87" s="66"/>
    </row>
    <row r="88" spans="1:21" ht="16.5" thickBot="1" x14ac:dyDescent="0.3">
      <c r="A88" s="67"/>
      <c r="B88" s="67" t="s">
        <v>186</v>
      </c>
      <c r="C88" s="494">
        <f>H17+H18+H21+H24+H27+H28</f>
        <v>0</v>
      </c>
      <c r="D88" s="494"/>
      <c r="E88" s="56">
        <f>H8</f>
        <v>1.0319</v>
      </c>
      <c r="F88" s="346">
        <f>'0054'!F88</f>
        <v>897.95</v>
      </c>
      <c r="G88" s="200" t="s">
        <v>13</v>
      </c>
      <c r="H88" s="123">
        <f>ROUND(C88*E88*F88,2)</f>
        <v>0</v>
      </c>
      <c r="I88" s="64"/>
      <c r="N88" s="68" t="s">
        <v>15</v>
      </c>
      <c r="O88" s="69">
        <f>T17+T18+T21+T24+T27+T28</f>
        <v>0</v>
      </c>
      <c r="P88" s="495">
        <f>T8</f>
        <v>1.0319</v>
      </c>
      <c r="Q88" s="495"/>
      <c r="R88" s="61">
        <f>F88</f>
        <v>897.95</v>
      </c>
      <c r="S88" s="62" t="s">
        <v>13</v>
      </c>
      <c r="T88" s="171">
        <f>ROUND(O88*P88*R88,0)</f>
        <v>0</v>
      </c>
      <c r="U88" s="66"/>
    </row>
    <row r="89" spans="1:21" ht="16.5" thickBot="1" x14ac:dyDescent="0.3">
      <c r="A89" s="70"/>
      <c r="B89" s="180" t="s">
        <v>185</v>
      </c>
      <c r="C89" s="487">
        <f>SUM(C86:C88)</f>
        <v>345.69549999999998</v>
      </c>
      <c r="D89" s="487"/>
      <c r="E89" s="181"/>
      <c r="F89" s="181"/>
      <c r="G89" s="181"/>
      <c r="H89" s="182" t="s">
        <v>183</v>
      </c>
      <c r="I89" s="130">
        <f>IF(A1=75,0,H88+H87+H86)</f>
        <v>429044.32999999996</v>
      </c>
      <c r="N89" s="73" t="s">
        <v>158</v>
      </c>
      <c r="O89" s="72">
        <f>SUM(O86:O88)</f>
        <v>0</v>
      </c>
      <c r="P89" s="488" t="s">
        <v>18</v>
      </c>
      <c r="Q89" s="489"/>
      <c r="R89" s="489"/>
      <c r="S89" s="489"/>
      <c r="T89" s="489"/>
      <c r="U89" s="125">
        <f>IF(N1=75,0,T88+T87+T86)</f>
        <v>0</v>
      </c>
    </row>
    <row r="90" spans="1:21" ht="16.5" thickTop="1" x14ac:dyDescent="0.25">
      <c r="A90" s="490" t="s">
        <v>107</v>
      </c>
      <c r="B90" s="490"/>
      <c r="C90" s="490"/>
      <c r="D90" s="490"/>
      <c r="E90" s="490"/>
      <c r="F90" s="490"/>
      <c r="G90" s="490"/>
      <c r="H90" s="490"/>
      <c r="I90" s="490"/>
      <c r="N90" s="491" t="s">
        <v>107</v>
      </c>
      <c r="O90" s="491"/>
      <c r="P90" s="491"/>
      <c r="Q90" s="491"/>
      <c r="R90" s="491"/>
      <c r="S90" s="491"/>
      <c r="T90" s="491"/>
      <c r="U90" s="491"/>
    </row>
    <row r="91" spans="1:21" x14ac:dyDescent="0.25">
      <c r="A91" s="183"/>
      <c r="B91" s="183"/>
      <c r="C91" s="183"/>
      <c r="D91" s="183"/>
      <c r="E91" s="183"/>
      <c r="F91" s="183"/>
      <c r="G91" s="183"/>
      <c r="H91" s="183"/>
      <c r="I91" s="183"/>
      <c r="N91" s="184"/>
      <c r="O91" s="184"/>
      <c r="P91" s="184"/>
      <c r="Q91" s="184"/>
      <c r="R91" s="184"/>
      <c r="S91" s="184"/>
      <c r="T91" s="184"/>
      <c r="U91" s="184"/>
    </row>
    <row r="92" spans="1:21" x14ac:dyDescent="0.25">
      <c r="A92" s="4" t="s">
        <v>92</v>
      </c>
      <c r="C92" s="74"/>
      <c r="D92" s="91"/>
      <c r="E92" s="74" t="s">
        <v>46</v>
      </c>
      <c r="F92" s="492"/>
      <c r="G92" s="492"/>
      <c r="H92" s="492"/>
      <c r="I92" s="492"/>
      <c r="N92" s="461" t="s">
        <v>92</v>
      </c>
      <c r="O92" s="461"/>
      <c r="P92" s="461"/>
      <c r="Q92" s="493" t="s">
        <v>46</v>
      </c>
      <c r="R92" s="493"/>
      <c r="S92" s="493"/>
      <c r="T92" s="493"/>
      <c r="U92" s="132"/>
    </row>
    <row r="93" spans="1:21" x14ac:dyDescent="0.25">
      <c r="B93" s="91"/>
      <c r="C93" s="117" t="s">
        <v>162</v>
      </c>
      <c r="D93" s="117" t="s">
        <v>163</v>
      </c>
      <c r="E93" s="118" t="s">
        <v>191</v>
      </c>
      <c r="F93" s="74"/>
      <c r="G93" s="74"/>
      <c r="H93" s="74"/>
      <c r="I93" s="74"/>
      <c r="N93" s="53"/>
      <c r="O93" s="53"/>
      <c r="P93" s="53"/>
      <c r="Q93" s="185"/>
      <c r="R93" s="185"/>
      <c r="S93" s="185"/>
      <c r="T93" s="185"/>
      <c r="U93" s="132"/>
    </row>
    <row r="94" spans="1:21" x14ac:dyDescent="0.25">
      <c r="B94" s="91"/>
      <c r="C94" s="119" t="s">
        <v>2</v>
      </c>
      <c r="D94" s="119" t="s">
        <v>2</v>
      </c>
      <c r="E94" s="119" t="s">
        <v>2</v>
      </c>
      <c r="F94" s="74"/>
      <c r="G94" s="74"/>
      <c r="H94" s="74"/>
      <c r="I94" s="74"/>
      <c r="N94" s="53"/>
      <c r="O94" s="53"/>
      <c r="P94" s="53"/>
      <c r="Q94" s="185"/>
      <c r="R94" s="185"/>
      <c r="S94" s="185"/>
      <c r="T94" s="185"/>
      <c r="U94" s="132"/>
    </row>
    <row r="95" spans="1:21" x14ac:dyDescent="0.25">
      <c r="A95" s="465" t="s">
        <v>69</v>
      </c>
      <c r="B95" s="465"/>
      <c r="C95" s="206">
        <v>0</v>
      </c>
      <c r="D95" s="206">
        <v>0</v>
      </c>
      <c r="E95" s="159">
        <f>AVERAGE(C95:D95)</f>
        <v>0</v>
      </c>
      <c r="F95" s="186" t="s">
        <v>40</v>
      </c>
      <c r="G95" s="189">
        <f>'0054'!G95</f>
        <v>371</v>
      </c>
      <c r="I95" s="130">
        <f>ROUND(G95*E95,2)</f>
        <v>0</v>
      </c>
      <c r="N95" s="486" t="s">
        <v>69</v>
      </c>
      <c r="O95" s="486"/>
      <c r="P95" s="485">
        <f>IF(H115=1,E95,0)</f>
        <v>0</v>
      </c>
      <c r="Q95" s="485"/>
      <c r="R95" s="485"/>
      <c r="S95" s="111" t="s">
        <v>40</v>
      </c>
      <c r="T95" s="76">
        <f>G95</f>
        <v>371</v>
      </c>
      <c r="U95" s="125">
        <f>ROUND(T95*P95,0)</f>
        <v>0</v>
      </c>
    </row>
    <row r="96" spans="1:21" x14ac:dyDescent="0.25">
      <c r="A96" s="465" t="s">
        <v>87</v>
      </c>
      <c r="B96" s="465"/>
      <c r="C96" s="206">
        <v>0</v>
      </c>
      <c r="D96" s="206">
        <v>0</v>
      </c>
      <c r="E96" s="159">
        <f>AVERAGE(C96:D96)</f>
        <v>0</v>
      </c>
      <c r="F96" s="186" t="s">
        <v>40</v>
      </c>
      <c r="G96" s="189">
        <f>'0054'!G96</f>
        <v>1391</v>
      </c>
      <c r="I96" s="130">
        <f>ROUND(G96*E96,2)</f>
        <v>0</v>
      </c>
      <c r="N96" s="486" t="s">
        <v>87</v>
      </c>
      <c r="O96" s="486"/>
      <c r="P96" s="470"/>
      <c r="Q96" s="470"/>
      <c r="R96" s="470"/>
      <c r="S96" s="111" t="s">
        <v>40</v>
      </c>
      <c r="T96" s="76">
        <f>G96</f>
        <v>1391</v>
      </c>
      <c r="U96" s="125">
        <f>ROUND(T96*P96,0)</f>
        <v>0</v>
      </c>
    </row>
    <row r="97" spans="1:21" x14ac:dyDescent="0.25">
      <c r="A97" s="187"/>
      <c r="B97" s="187"/>
      <c r="C97" s="94"/>
      <c r="D97" s="94"/>
      <c r="E97" s="94"/>
      <c r="F97" s="94"/>
      <c r="G97" s="188"/>
      <c r="H97" s="189"/>
      <c r="I97" s="130"/>
      <c r="N97" s="190"/>
      <c r="O97" s="190"/>
      <c r="P97" s="191"/>
      <c r="Q97" s="191"/>
      <c r="R97" s="191"/>
      <c r="S97" s="111"/>
      <c r="T97" s="76"/>
      <c r="U97" s="132"/>
    </row>
    <row r="98" spans="1:21" x14ac:dyDescent="0.25">
      <c r="A98" s="187"/>
      <c r="B98" s="187"/>
      <c r="C98" s="94"/>
      <c r="D98" s="94"/>
      <c r="E98" s="94"/>
      <c r="F98" s="94"/>
      <c r="G98" s="188"/>
      <c r="H98" s="189"/>
      <c r="I98" s="130"/>
      <c r="N98" s="190"/>
      <c r="O98" s="190"/>
      <c r="P98" s="191"/>
      <c r="Q98" s="191"/>
      <c r="R98" s="191"/>
      <c r="S98" s="111"/>
      <c r="T98" s="76"/>
      <c r="U98" s="132"/>
    </row>
    <row r="99" spans="1:21" hidden="1" x14ac:dyDescent="0.25">
      <c r="A99" s="458" t="s">
        <v>131</v>
      </c>
      <c r="B99" s="458"/>
      <c r="C99" s="458"/>
      <c r="D99" s="91"/>
      <c r="E99" s="54" t="s">
        <v>132</v>
      </c>
      <c r="F99" s="496"/>
      <c r="G99" s="496"/>
      <c r="H99" s="496"/>
      <c r="I99" s="496"/>
      <c r="N99" s="461" t="s">
        <v>106</v>
      </c>
      <c r="O99" s="461"/>
      <c r="P99" s="461"/>
      <c r="Q99" s="461"/>
      <c r="R99" s="461"/>
      <c r="S99" s="461"/>
      <c r="T99" s="461"/>
      <c r="U99" s="461"/>
    </row>
    <row r="100" spans="1:21" hidden="1" x14ac:dyDescent="0.25">
      <c r="B100" s="91"/>
      <c r="C100" s="481" t="s">
        <v>108</v>
      </c>
      <c r="D100" s="481"/>
      <c r="E100" s="481"/>
      <c r="F100" s="54"/>
      <c r="G100" s="54"/>
      <c r="H100" s="200" t="s">
        <v>192</v>
      </c>
      <c r="I100" s="54"/>
      <c r="N100" s="53"/>
      <c r="O100" s="53"/>
      <c r="P100" s="53"/>
      <c r="Q100" s="53"/>
      <c r="R100" s="53"/>
      <c r="S100" s="53"/>
      <c r="T100" s="53"/>
      <c r="U100" s="53"/>
    </row>
    <row r="101" spans="1:21" hidden="1" x14ac:dyDescent="0.25">
      <c r="B101" s="91"/>
      <c r="C101" s="117" t="s">
        <v>162</v>
      </c>
      <c r="D101" s="117" t="s">
        <v>163</v>
      </c>
      <c r="E101" s="199" t="s">
        <v>8</v>
      </c>
      <c r="F101" s="577" t="s">
        <v>193</v>
      </c>
      <c r="G101" s="472"/>
      <c r="H101" s="41" t="s">
        <v>39</v>
      </c>
      <c r="I101" s="54"/>
      <c r="N101" s="53"/>
      <c r="O101" s="53"/>
      <c r="P101" s="53"/>
      <c r="Q101" s="53"/>
      <c r="R101" s="53"/>
      <c r="S101" s="53"/>
      <c r="T101" s="53"/>
      <c r="U101" s="53"/>
    </row>
    <row r="102" spans="1:21" hidden="1" x14ac:dyDescent="0.25">
      <c r="A102" s="481" t="s">
        <v>113</v>
      </c>
      <c r="B102" s="481"/>
      <c r="C102" s="119" t="s">
        <v>2</v>
      </c>
      <c r="D102" s="119" t="s">
        <v>2</v>
      </c>
      <c r="E102" s="77" t="s">
        <v>2</v>
      </c>
      <c r="F102" s="481" t="s">
        <v>38</v>
      </c>
      <c r="G102" s="481"/>
      <c r="H102" s="77" t="s">
        <v>38</v>
      </c>
      <c r="I102" s="77" t="s">
        <v>8</v>
      </c>
      <c r="N102" s="471" t="s">
        <v>70</v>
      </c>
      <c r="O102" s="471"/>
      <c r="P102" s="485" t="s">
        <v>108</v>
      </c>
      <c r="Q102" s="485"/>
      <c r="R102" s="471" t="s">
        <v>71</v>
      </c>
      <c r="S102" s="471"/>
      <c r="T102" s="78" t="s">
        <v>72</v>
      </c>
      <c r="U102" s="78" t="s">
        <v>8</v>
      </c>
    </row>
    <row r="103" spans="1:21" hidden="1" x14ac:dyDescent="0.25">
      <c r="A103" s="474" t="s">
        <v>73</v>
      </c>
      <c r="B103" s="474"/>
      <c r="C103" s="204">
        <v>0</v>
      </c>
      <c r="D103" s="204">
        <v>0</v>
      </c>
      <c r="E103" s="276">
        <f>IF(D$59=0,C103*2,C103+D103)</f>
        <v>0</v>
      </c>
      <c r="F103" s="475">
        <v>0</v>
      </c>
      <c r="G103" s="475"/>
      <c r="H103" s="349">
        <f>IF(C103=0,0,125)</f>
        <v>0</v>
      </c>
      <c r="I103" s="130">
        <f>ROUND((H103+F103)*E103,2)</f>
        <v>0</v>
      </c>
      <c r="N103" s="476" t="s">
        <v>73</v>
      </c>
      <c r="O103" s="476"/>
      <c r="P103" s="470">
        <f>IF(H$115=1,C103,0)</f>
        <v>0</v>
      </c>
      <c r="Q103" s="470"/>
      <c r="R103" s="477">
        <f>F103</f>
        <v>0</v>
      </c>
      <c r="S103" s="477"/>
      <c r="T103" s="80">
        <f>H103</f>
        <v>0</v>
      </c>
      <c r="U103" s="125">
        <f>ROUND((T103+R103)*P103,0)</f>
        <v>0</v>
      </c>
    </row>
    <row r="104" spans="1:21" hidden="1" x14ac:dyDescent="0.25">
      <c r="A104" s="450" t="s">
        <v>74</v>
      </c>
      <c r="B104" s="450"/>
      <c r="C104" s="206">
        <v>0</v>
      </c>
      <c r="D104" s="206">
        <v>0</v>
      </c>
      <c r="E104" s="159">
        <f>IF(D$59=0,C104*2,C104+D104)</f>
        <v>0</v>
      </c>
      <c r="F104" s="572">
        <f>ROUND(F103/2,2)</f>
        <v>0</v>
      </c>
      <c r="G104" s="572"/>
      <c r="H104" s="350">
        <f>IF(C104=0,0,62.5)</f>
        <v>0</v>
      </c>
      <c r="I104" s="130">
        <f>ROUND((H104+F104)*E104,2)</f>
        <v>0</v>
      </c>
      <c r="N104" s="476" t="s">
        <v>74</v>
      </c>
      <c r="O104" s="476"/>
      <c r="P104" s="470">
        <f>IF(H$115=1,C104,0)</f>
        <v>0</v>
      </c>
      <c r="Q104" s="470"/>
      <c r="R104" s="479">
        <f>ROUND(R103/2,2)</f>
        <v>0</v>
      </c>
      <c r="S104" s="479"/>
      <c r="T104" s="82">
        <f>H104</f>
        <v>0</v>
      </c>
      <c r="U104" s="125">
        <f>ROUND((T104+R104)*P104,0)</f>
        <v>0</v>
      </c>
    </row>
    <row r="105" spans="1:21" ht="16.5" hidden="1" thickBot="1" x14ac:dyDescent="0.3">
      <c r="A105" s="450" t="s">
        <v>75</v>
      </c>
      <c r="B105" s="450"/>
      <c r="C105" s="206">
        <v>0</v>
      </c>
      <c r="D105" s="206">
        <v>0</v>
      </c>
      <c r="E105" s="159">
        <f>IF(D$59=0,C105*2,C105+D105)</f>
        <v>0</v>
      </c>
      <c r="F105" s="468"/>
      <c r="G105" s="468"/>
      <c r="H105" s="351">
        <f>IF(H103&gt;0,436,0)</f>
        <v>0</v>
      </c>
      <c r="I105" s="130">
        <f>ROUND(H105*E105,2)</f>
        <v>0</v>
      </c>
      <c r="N105" s="469" t="s">
        <v>75</v>
      </c>
      <c r="O105" s="469"/>
      <c r="P105" s="470">
        <f>IF(H$115=1,C105,0)</f>
        <v>0</v>
      </c>
      <c r="Q105" s="470"/>
      <c r="R105" s="471"/>
      <c r="S105" s="471"/>
      <c r="T105" s="84">
        <f>H105</f>
        <v>0</v>
      </c>
      <c r="U105" s="132">
        <f>ROUND(T105*P105,0)</f>
        <v>0</v>
      </c>
    </row>
    <row r="106" spans="1:21" ht="16.5" hidden="1" thickBot="1" x14ac:dyDescent="0.3">
      <c r="A106" s="472" t="s">
        <v>8</v>
      </c>
      <c r="B106" s="472"/>
      <c r="C106" s="85"/>
      <c r="D106" s="85"/>
      <c r="E106" s="85"/>
      <c r="F106" s="85"/>
      <c r="G106" s="85"/>
      <c r="H106" s="85"/>
      <c r="I106" s="126">
        <f>SUM(I103:I105)</f>
        <v>0</v>
      </c>
      <c r="N106" s="473" t="s">
        <v>8</v>
      </c>
      <c r="O106" s="473"/>
      <c r="P106" s="86"/>
      <c r="Q106" s="86"/>
      <c r="R106" s="86"/>
      <c r="S106" s="86"/>
      <c r="T106" s="86"/>
      <c r="U106" s="87">
        <f>SUM(U103:U105)</f>
        <v>0</v>
      </c>
    </row>
    <row r="107" spans="1:21" hidden="1" x14ac:dyDescent="0.25">
      <c r="A107" s="41"/>
      <c r="B107" s="41"/>
      <c r="C107" s="85"/>
      <c r="D107" s="85"/>
      <c r="E107" s="85"/>
      <c r="F107" s="85"/>
      <c r="G107" s="85"/>
      <c r="H107" s="85"/>
      <c r="I107" s="130"/>
      <c r="N107" s="43"/>
      <c r="O107" s="43"/>
      <c r="P107" s="86"/>
      <c r="Q107" s="86"/>
      <c r="R107" s="86"/>
      <c r="S107" s="86"/>
      <c r="T107" s="86"/>
      <c r="U107" s="201"/>
    </row>
    <row r="108" spans="1:21" x14ac:dyDescent="0.25">
      <c r="A108" s="458" t="s">
        <v>93</v>
      </c>
      <c r="B108" s="458"/>
      <c r="C108" s="458"/>
      <c r="D108" s="91"/>
      <c r="E108" s="89" t="s">
        <v>42</v>
      </c>
      <c r="F108" s="463"/>
      <c r="G108" s="463"/>
      <c r="H108" s="463"/>
      <c r="I108" s="159">
        <v>0</v>
      </c>
      <c r="N108" s="461" t="s">
        <v>93</v>
      </c>
      <c r="O108" s="461"/>
      <c r="P108" s="461"/>
      <c r="Q108" s="462" t="s">
        <v>42</v>
      </c>
      <c r="R108" s="462"/>
      <c r="S108" s="462"/>
      <c r="T108" s="462"/>
      <c r="U108" s="125">
        <f>IF('3413'!$H$115=1,'3413'!U109,0)</f>
        <v>0</v>
      </c>
    </row>
    <row r="109" spans="1:21" x14ac:dyDescent="0.25">
      <c r="A109" s="458" t="s">
        <v>94</v>
      </c>
      <c r="B109" s="458"/>
      <c r="C109" s="458"/>
      <c r="D109" s="91"/>
      <c r="E109" s="467"/>
      <c r="F109" s="467"/>
      <c r="G109" s="467"/>
      <c r="H109" s="467"/>
      <c r="I109" s="159">
        <v>0</v>
      </c>
      <c r="N109" s="461" t="s">
        <v>94</v>
      </c>
      <c r="O109" s="461"/>
      <c r="P109" s="461"/>
      <c r="Q109" s="462" t="s">
        <v>47</v>
      </c>
      <c r="R109" s="462"/>
      <c r="S109" s="462"/>
      <c r="T109" s="462"/>
      <c r="U109" s="125">
        <f>IF('3413'!$H$115=1,'3413'!U110,0)</f>
        <v>0</v>
      </c>
    </row>
    <row r="110" spans="1:21" x14ac:dyDescent="0.25">
      <c r="A110" s="90" t="s">
        <v>122</v>
      </c>
      <c r="B110" s="91"/>
      <c r="C110" s="91"/>
      <c r="D110" s="91"/>
      <c r="E110" s="192"/>
      <c r="F110" s="192"/>
      <c r="G110" s="192"/>
      <c r="H110" s="192"/>
      <c r="I110" s="219"/>
      <c r="N110" s="461" t="s">
        <v>95</v>
      </c>
      <c r="O110" s="461"/>
      <c r="P110" s="461"/>
      <c r="Q110" s="462" t="s">
        <v>48</v>
      </c>
      <c r="R110" s="462"/>
      <c r="S110" s="462"/>
      <c r="T110" s="462"/>
      <c r="U110" s="125">
        <f>IF('3413'!$H$115=1,'3413'!U113,0)</f>
        <v>0</v>
      </c>
    </row>
    <row r="111" spans="1:21" ht="16.5" thickBot="1" x14ac:dyDescent="0.3">
      <c r="A111" s="458" t="s">
        <v>95</v>
      </c>
      <c r="B111" s="458"/>
      <c r="C111" s="458"/>
      <c r="D111" s="91"/>
      <c r="E111" s="89" t="s">
        <v>47</v>
      </c>
      <c r="F111" s="463"/>
      <c r="G111" s="463"/>
      <c r="H111" s="463"/>
      <c r="I111" s="220">
        <v>0</v>
      </c>
      <c r="N111" s="464" t="s">
        <v>43</v>
      </c>
      <c r="O111" s="464"/>
      <c r="P111" s="464"/>
      <c r="Q111" s="464"/>
      <c r="R111" s="464"/>
      <c r="S111" s="464"/>
      <c r="T111" s="464"/>
      <c r="U111" s="193">
        <f>SUM(U109,U108,U106,U95,U89,U75,U74,U73,U72,U71,U70,U68,U59,U45,U77,U78,U79,U80,U81,U110)</f>
        <v>0</v>
      </c>
    </row>
    <row r="112" spans="1:21" ht="16.5" thickTop="1" x14ac:dyDescent="0.25">
      <c r="B112" s="91"/>
      <c r="C112" s="91"/>
      <c r="D112" s="91"/>
      <c r="E112" s="89"/>
      <c r="F112" s="89"/>
      <c r="G112" s="89"/>
      <c r="H112" s="89"/>
      <c r="I112" s="159"/>
      <c r="N112" s="59"/>
      <c r="O112" s="59"/>
      <c r="P112" s="59"/>
      <c r="Q112" s="59"/>
      <c r="R112" s="59"/>
      <c r="S112" s="59"/>
      <c r="T112" s="59"/>
      <c r="U112" s="201"/>
    </row>
    <row r="113" spans="1:21" x14ac:dyDescent="0.25">
      <c r="A113" s="465" t="s">
        <v>8</v>
      </c>
      <c r="B113" s="465"/>
      <c r="C113" s="465"/>
      <c r="D113" s="465"/>
      <c r="E113" s="465"/>
      <c r="F113" s="465"/>
      <c r="G113" s="465"/>
      <c r="H113" s="465"/>
      <c r="I113" s="130">
        <f>SUM(I111,I109,I108,I106,I96,I95,I89,I81,I80,I79,I78,I77,I75,I74,I73,I72,I71,I70,I68,I59,I45)</f>
        <v>2254276.94</v>
      </c>
      <c r="N113" s="466"/>
      <c r="O113" s="466"/>
      <c r="P113" s="466"/>
      <c r="Q113" s="466"/>
      <c r="R113" s="466"/>
      <c r="S113" s="466"/>
      <c r="T113" s="466"/>
      <c r="U113" s="466"/>
    </row>
    <row r="114" spans="1:21" x14ac:dyDescent="0.25">
      <c r="A114" s="458" t="s">
        <v>121</v>
      </c>
      <c r="B114" s="458"/>
      <c r="C114" s="458"/>
      <c r="D114" s="458"/>
      <c r="E114" s="458"/>
      <c r="F114" s="458"/>
      <c r="G114" s="458"/>
      <c r="H114" s="91" t="s">
        <v>48</v>
      </c>
      <c r="I114" s="195"/>
      <c r="N114" s="459" t="s">
        <v>7</v>
      </c>
      <c r="O114" s="459"/>
      <c r="P114" s="459"/>
      <c r="Q114" s="459"/>
      <c r="R114" s="459"/>
      <c r="S114" s="459"/>
      <c r="T114" s="459"/>
      <c r="U114" s="459"/>
    </row>
    <row r="115" spans="1:21" x14ac:dyDescent="0.25">
      <c r="A115" s="458" t="s">
        <v>116</v>
      </c>
      <c r="B115" s="458"/>
      <c r="C115" s="458"/>
      <c r="D115" s="458"/>
      <c r="E115" s="458"/>
      <c r="F115" s="458"/>
      <c r="G115" s="458"/>
      <c r="H115" s="92" t="str">
        <f>IF(E29=0,"",IF((E14+E16+SUM(E18:E24))/E29&gt;0.75,1,""))</f>
        <v/>
      </c>
      <c r="I115" s="159">
        <f>U111</f>
        <v>0</v>
      </c>
      <c r="N115" s="93" t="s">
        <v>144</v>
      </c>
      <c r="O115" s="93"/>
      <c r="P115" s="93"/>
      <c r="Q115" s="93"/>
      <c r="R115" s="93"/>
      <c r="S115" s="93"/>
      <c r="T115" s="93"/>
      <c r="U115" s="93"/>
    </row>
    <row r="116" spans="1:21" x14ac:dyDescent="0.25">
      <c r="B116" s="91"/>
      <c r="C116" s="91"/>
      <c r="D116" s="91"/>
      <c r="E116" s="91"/>
      <c r="F116" s="91"/>
      <c r="G116" s="91"/>
      <c r="H116" s="94"/>
      <c r="I116" s="130"/>
      <c r="N116" s="95" t="s">
        <v>145</v>
      </c>
      <c r="O116" s="93"/>
      <c r="P116" s="93"/>
      <c r="Q116" s="93"/>
      <c r="R116" s="93"/>
      <c r="S116" s="93"/>
      <c r="T116" s="93"/>
      <c r="U116" s="93"/>
    </row>
    <row r="117" spans="1:21" x14ac:dyDescent="0.25">
      <c r="A117" s="4" t="s">
        <v>138</v>
      </c>
      <c r="B117" s="91"/>
      <c r="C117" s="91"/>
      <c r="D117" s="91"/>
      <c r="E117" s="91"/>
      <c r="F117" s="91"/>
      <c r="G117" s="91"/>
      <c r="H117" s="202">
        <f>IF(H115=1,I115,I113)</f>
        <v>2254276.94</v>
      </c>
      <c r="I117" s="123">
        <f>IF(E29=0,0,IF(E29&gt;250,-(((250/E29)*H117)*IF(J117="H",0.02,0.05)),IF(J117="H",-0.02*H117,-0.05*H117)))</f>
        <v>-88578.08924305292</v>
      </c>
      <c r="N117" s="97"/>
      <c r="O117" s="97"/>
      <c r="P117" s="97"/>
      <c r="Q117" s="97"/>
      <c r="R117" s="97"/>
      <c r="S117" s="97"/>
      <c r="T117" s="97"/>
      <c r="U117" s="97"/>
    </row>
    <row r="118" spans="1:21" x14ac:dyDescent="0.25">
      <c r="B118" s="91"/>
      <c r="C118" s="91"/>
      <c r="D118" s="91"/>
      <c r="E118" s="91"/>
      <c r="F118" s="91"/>
      <c r="G118" s="91"/>
      <c r="H118" s="94"/>
      <c r="I118" s="130"/>
      <c r="N118" s="97"/>
      <c r="O118" s="97"/>
      <c r="P118" s="97"/>
      <c r="Q118" s="97"/>
      <c r="R118" s="97"/>
      <c r="S118" s="97"/>
      <c r="T118" s="97"/>
      <c r="U118" s="97"/>
    </row>
    <row r="119" spans="1:21" x14ac:dyDescent="0.25">
      <c r="A119" s="4" t="s">
        <v>139</v>
      </c>
      <c r="B119" s="91"/>
      <c r="C119" s="91"/>
      <c r="D119" s="91"/>
      <c r="E119" s="91"/>
      <c r="F119" s="91"/>
      <c r="G119" s="91"/>
      <c r="H119" s="94"/>
      <c r="I119" s="130">
        <f>I113+I117</f>
        <v>2165698.850756947</v>
      </c>
      <c r="N119" s="97"/>
      <c r="O119" s="97"/>
      <c r="P119" s="97"/>
      <c r="Q119" s="97"/>
      <c r="R119" s="97"/>
      <c r="S119" s="97"/>
      <c r="T119" s="97"/>
      <c r="U119" s="97"/>
    </row>
    <row r="120" spans="1:21" x14ac:dyDescent="0.25">
      <c r="B120" s="91"/>
      <c r="C120" s="91"/>
      <c r="D120" s="91"/>
      <c r="E120" s="91"/>
      <c r="F120" s="91"/>
      <c r="G120" s="91"/>
      <c r="H120" s="94"/>
      <c r="I120" s="130"/>
      <c r="N120" s="97"/>
      <c r="O120" s="97"/>
      <c r="P120" s="97"/>
      <c r="Q120" s="97"/>
      <c r="R120" s="97"/>
      <c r="S120" s="97"/>
      <c r="T120" s="97"/>
      <c r="U120" s="97"/>
    </row>
    <row r="121" spans="1:21" x14ac:dyDescent="0.25">
      <c r="A121" s="106" t="s">
        <v>140</v>
      </c>
      <c r="B121" s="91"/>
      <c r="C121" s="203">
        <f>'0054'!C121</f>
        <v>2</v>
      </c>
      <c r="D121" s="91"/>
      <c r="E121" s="4" t="s">
        <v>141</v>
      </c>
      <c r="F121" s="91"/>
      <c r="G121" s="91"/>
      <c r="H121" s="94"/>
      <c r="I121" s="130">
        <f>ROUND(I119/12*C121,2)</f>
        <v>360949.81</v>
      </c>
      <c r="N121" s="97"/>
      <c r="O121" s="97"/>
      <c r="P121" s="97"/>
      <c r="Q121" s="97"/>
      <c r="R121" s="97"/>
      <c r="S121" s="97"/>
      <c r="T121" s="97"/>
      <c r="U121" s="97"/>
    </row>
    <row r="122" spans="1:21" x14ac:dyDescent="0.25">
      <c r="B122" s="91"/>
      <c r="C122" s="91"/>
      <c r="D122" s="91"/>
      <c r="E122" s="91"/>
      <c r="F122" s="91"/>
      <c r="G122" s="91"/>
      <c r="H122" s="94"/>
      <c r="I122" s="130"/>
      <c r="N122" s="97"/>
      <c r="O122" s="97"/>
      <c r="P122" s="97"/>
      <c r="Q122" s="97"/>
      <c r="R122" s="97"/>
      <c r="S122" s="97"/>
      <c r="T122" s="97"/>
      <c r="U122" s="97"/>
    </row>
    <row r="123" spans="1:21" x14ac:dyDescent="0.25">
      <c r="A123" s="4" t="s">
        <v>142</v>
      </c>
      <c r="B123" s="91"/>
      <c r="C123" s="91"/>
      <c r="D123" s="91"/>
      <c r="E123" s="91"/>
      <c r="F123" s="91"/>
      <c r="G123" s="91"/>
      <c r="H123" s="94"/>
      <c r="I123" s="123">
        <v>-180474.9</v>
      </c>
      <c r="N123" s="97"/>
      <c r="O123" s="97"/>
      <c r="P123" s="97"/>
      <c r="Q123" s="97"/>
      <c r="R123" s="97"/>
      <c r="S123" s="97"/>
      <c r="T123" s="97"/>
      <c r="U123" s="97"/>
    </row>
    <row r="124" spans="1:21" x14ac:dyDescent="0.25">
      <c r="B124" s="91"/>
      <c r="C124" s="91"/>
      <c r="D124" s="91"/>
      <c r="E124" s="91"/>
      <c r="F124" s="91"/>
      <c r="G124" s="91"/>
      <c r="H124" s="94"/>
      <c r="I124" s="130"/>
      <c r="N124" s="97"/>
      <c r="O124" s="97"/>
      <c r="P124" s="97"/>
      <c r="Q124" s="97"/>
      <c r="R124" s="97"/>
      <c r="S124" s="97"/>
      <c r="T124" s="97"/>
      <c r="U124" s="97"/>
    </row>
    <row r="125" spans="1:21" ht="16.5" thickBot="1" x14ac:dyDescent="0.3">
      <c r="A125" s="4" t="s">
        <v>143</v>
      </c>
      <c r="B125" s="91"/>
      <c r="C125" s="91"/>
      <c r="D125" s="91"/>
      <c r="E125" s="91"/>
      <c r="F125" s="91"/>
      <c r="G125" s="91"/>
      <c r="H125" s="94"/>
      <c r="I125" s="222">
        <f>I121+I123</f>
        <v>180474.91</v>
      </c>
      <c r="N125" s="97"/>
      <c r="O125" s="97"/>
      <c r="P125" s="97"/>
      <c r="Q125" s="97"/>
      <c r="R125" s="97"/>
      <c r="S125" s="97"/>
      <c r="T125" s="97"/>
      <c r="U125" s="97"/>
    </row>
    <row r="126" spans="1:21" ht="16.5" thickTop="1" x14ac:dyDescent="0.25">
      <c r="B126" s="91"/>
      <c r="C126" s="91"/>
      <c r="D126" s="91"/>
      <c r="E126" s="91"/>
      <c r="F126" s="91"/>
      <c r="G126" s="91"/>
      <c r="H126" s="94"/>
      <c r="I126" s="130"/>
      <c r="N126" s="97"/>
      <c r="O126" s="97"/>
      <c r="P126" s="97"/>
      <c r="Q126" s="97"/>
      <c r="R126" s="97"/>
      <c r="S126" s="97"/>
      <c r="T126" s="97"/>
      <c r="U126" s="97"/>
    </row>
    <row r="127" spans="1:21" ht="16.5" thickBot="1" x14ac:dyDescent="0.3">
      <c r="A127" s="4" t="s">
        <v>159</v>
      </c>
      <c r="B127" s="91"/>
      <c r="C127" s="91"/>
      <c r="D127" s="91"/>
      <c r="E127" s="91"/>
      <c r="F127" s="91"/>
      <c r="G127" s="91"/>
      <c r="H127" s="94"/>
      <c r="I127" s="194">
        <f>IF(J117="H",(H117*0.02)+I117,(H117*0.05)+I117)</f>
        <v>24135.757756947089</v>
      </c>
      <c r="N127" s="97"/>
      <c r="O127" s="97"/>
      <c r="P127" s="97"/>
      <c r="Q127" s="97"/>
      <c r="R127" s="97"/>
      <c r="S127" s="97"/>
      <c r="T127" s="97"/>
      <c r="U127" s="97"/>
    </row>
    <row r="128" spans="1:21" ht="16.5" thickTop="1" x14ac:dyDescent="0.25">
      <c r="B128" s="91"/>
      <c r="C128" s="91"/>
      <c r="D128" s="91"/>
      <c r="E128" s="91"/>
      <c r="F128" s="91"/>
      <c r="G128" s="91"/>
      <c r="H128" s="94"/>
      <c r="I128" s="195"/>
      <c r="N128" s="97"/>
      <c r="O128" s="97"/>
      <c r="P128" s="97"/>
      <c r="Q128" s="97"/>
      <c r="R128" s="97"/>
      <c r="S128" s="97"/>
      <c r="T128" s="97"/>
      <c r="U128" s="97"/>
    </row>
    <row r="129" spans="1:21" x14ac:dyDescent="0.25">
      <c r="B129" s="91"/>
      <c r="C129" s="91"/>
      <c r="D129" s="91"/>
      <c r="E129" s="91"/>
      <c r="F129" s="91"/>
      <c r="G129" s="91"/>
      <c r="H129" s="94"/>
      <c r="I129" s="195"/>
      <c r="N129" s="97"/>
      <c r="O129" s="97"/>
      <c r="P129" s="97"/>
      <c r="Q129" s="97"/>
      <c r="R129" s="97"/>
      <c r="S129" s="97"/>
      <c r="T129" s="97"/>
      <c r="U129" s="97"/>
    </row>
    <row r="130" spans="1:21" x14ac:dyDescent="0.25">
      <c r="B130" s="91"/>
      <c r="C130" s="91"/>
      <c r="D130" s="91"/>
      <c r="E130" s="91"/>
      <c r="F130" s="91"/>
      <c r="G130" s="91"/>
      <c r="H130" s="94"/>
      <c r="I130" s="195"/>
      <c r="N130" s="97"/>
      <c r="O130" s="97"/>
      <c r="P130" s="97"/>
      <c r="Q130" s="97"/>
      <c r="R130" s="97"/>
      <c r="S130" s="97"/>
      <c r="T130" s="97"/>
      <c r="U130" s="97"/>
    </row>
    <row r="131" spans="1:21" x14ac:dyDescent="0.25">
      <c r="A131" s="455" t="s">
        <v>7</v>
      </c>
      <c r="B131" s="455"/>
      <c r="C131" s="455"/>
      <c r="D131" s="455"/>
      <c r="E131" s="455"/>
      <c r="F131" s="455"/>
      <c r="G131" s="455"/>
      <c r="H131" s="455"/>
      <c r="I131" s="455"/>
      <c r="J131" s="196"/>
      <c r="N131" s="455"/>
      <c r="O131" s="455"/>
      <c r="P131" s="455"/>
      <c r="Q131" s="455"/>
      <c r="R131" s="455"/>
      <c r="S131" s="455"/>
      <c r="T131" s="455"/>
      <c r="U131" s="455"/>
    </row>
    <row r="132" spans="1:21" s="101" customFormat="1" ht="28.5" customHeight="1" x14ac:dyDescent="0.2">
      <c r="A132" s="460" t="s">
        <v>114</v>
      </c>
      <c r="B132" s="460"/>
      <c r="C132" s="460"/>
      <c r="D132" s="460"/>
      <c r="E132" s="460"/>
      <c r="F132" s="460"/>
      <c r="G132" s="460"/>
      <c r="H132" s="460"/>
      <c r="I132" s="460"/>
      <c r="J132" s="102"/>
      <c r="N132" s="103"/>
      <c r="O132" s="104"/>
      <c r="P132" s="104"/>
      <c r="Q132" s="104"/>
      <c r="R132" s="104"/>
      <c r="S132" s="104"/>
      <c r="T132" s="104"/>
      <c r="U132" s="104"/>
    </row>
    <row r="133" spans="1:21" s="101" customFormat="1" ht="15.75" customHeight="1" x14ac:dyDescent="0.2">
      <c r="A133" s="455" t="s">
        <v>64</v>
      </c>
      <c r="B133" s="455"/>
      <c r="C133" s="455"/>
      <c r="D133" s="455"/>
      <c r="E133" s="455"/>
      <c r="F133" s="455"/>
      <c r="G133" s="455"/>
      <c r="H133" s="455"/>
      <c r="I133" s="455"/>
      <c r="N133" s="103"/>
    </row>
    <row r="134" spans="1:21" s="101" customFormat="1" ht="15.75" customHeight="1" x14ac:dyDescent="0.2">
      <c r="A134" s="455" t="s">
        <v>65</v>
      </c>
      <c r="B134" s="455"/>
      <c r="C134" s="455"/>
      <c r="D134" s="455"/>
      <c r="E134" s="455"/>
      <c r="F134" s="455"/>
      <c r="G134" s="455"/>
      <c r="H134" s="455"/>
      <c r="I134" s="455"/>
      <c r="N134" s="103"/>
    </row>
    <row r="135" spans="1:21" s="101" customFormat="1" ht="28.5" customHeight="1" x14ac:dyDescent="0.2">
      <c r="A135" s="454" t="s">
        <v>115</v>
      </c>
      <c r="B135" s="454"/>
      <c r="C135" s="454"/>
      <c r="D135" s="454"/>
      <c r="E135" s="454"/>
      <c r="F135" s="454"/>
      <c r="G135" s="454"/>
      <c r="H135" s="454"/>
      <c r="I135" s="454"/>
      <c r="N135" s="103"/>
    </row>
    <row r="136" spans="1:21" s="101" customFormat="1" ht="28.5" customHeight="1" x14ac:dyDescent="0.2">
      <c r="A136" s="454" t="s">
        <v>123</v>
      </c>
      <c r="B136" s="454"/>
      <c r="C136" s="454"/>
      <c r="D136" s="454"/>
      <c r="E136" s="454"/>
      <c r="F136" s="454"/>
      <c r="G136" s="454"/>
      <c r="H136" s="454"/>
      <c r="I136" s="454"/>
      <c r="N136" s="103"/>
    </row>
    <row r="137" spans="1:21" s="101" customFormat="1" ht="28.5" customHeight="1" x14ac:dyDescent="0.2">
      <c r="A137" s="454" t="s">
        <v>111</v>
      </c>
      <c r="B137" s="454"/>
      <c r="C137" s="454"/>
      <c r="D137" s="454"/>
      <c r="E137" s="454"/>
      <c r="F137" s="454"/>
      <c r="G137" s="454"/>
      <c r="H137" s="454"/>
      <c r="I137" s="454"/>
      <c r="N137" s="103"/>
    </row>
    <row r="138" spans="1:21" s="101" customFormat="1" ht="28.5" customHeight="1" x14ac:dyDescent="0.2">
      <c r="A138" s="454" t="s">
        <v>120</v>
      </c>
      <c r="B138" s="454"/>
      <c r="C138" s="454"/>
      <c r="D138" s="454"/>
      <c r="E138" s="454"/>
      <c r="F138" s="454"/>
      <c r="G138" s="454"/>
      <c r="H138" s="454"/>
      <c r="I138" s="454"/>
      <c r="N138" s="103"/>
    </row>
    <row r="139" spans="1:21" s="101" customFormat="1" ht="41.25" customHeight="1" x14ac:dyDescent="0.2">
      <c r="A139" s="454" t="s">
        <v>133</v>
      </c>
      <c r="B139" s="454"/>
      <c r="C139" s="454"/>
      <c r="D139" s="454"/>
      <c r="E139" s="454"/>
      <c r="F139" s="454"/>
      <c r="G139" s="454"/>
      <c r="H139" s="454"/>
      <c r="I139" s="454"/>
      <c r="N139" s="103"/>
    </row>
    <row r="140" spans="1:21" s="101" customFormat="1" ht="15.75" customHeight="1" x14ac:dyDescent="0.2">
      <c r="A140" s="455" t="s">
        <v>117</v>
      </c>
      <c r="B140" s="455"/>
      <c r="C140" s="455"/>
      <c r="D140" s="455"/>
      <c r="E140" s="455"/>
      <c r="F140" s="455"/>
      <c r="G140" s="455"/>
      <c r="H140" s="455"/>
      <c r="I140" s="455"/>
      <c r="N140" s="103"/>
    </row>
    <row r="141" spans="1:21" s="101" customFormat="1" ht="28.5" customHeight="1" x14ac:dyDescent="0.2">
      <c r="A141" s="456" t="s">
        <v>118</v>
      </c>
      <c r="B141" s="456"/>
      <c r="C141" s="456"/>
      <c r="D141" s="456"/>
      <c r="E141" s="456"/>
      <c r="F141" s="456"/>
      <c r="G141" s="456"/>
      <c r="H141" s="456"/>
      <c r="I141" s="456"/>
      <c r="N141" s="103"/>
    </row>
    <row r="142" spans="1:21" s="101" customFormat="1" ht="26.25" customHeight="1" x14ac:dyDescent="0.2">
      <c r="A142" s="457" t="s">
        <v>109</v>
      </c>
      <c r="B142" s="456"/>
      <c r="C142" s="456"/>
      <c r="D142" s="456"/>
      <c r="E142" s="456"/>
      <c r="F142" s="456"/>
      <c r="G142" s="456"/>
      <c r="H142" s="456"/>
      <c r="I142" s="456"/>
      <c r="N142" s="103"/>
    </row>
    <row r="143" spans="1:21" s="101" customFormat="1" ht="54" customHeight="1" x14ac:dyDescent="0.2">
      <c r="A143" s="452" t="s">
        <v>125</v>
      </c>
      <c r="B143" s="452"/>
      <c r="C143" s="452"/>
      <c r="D143" s="452"/>
      <c r="E143" s="452"/>
      <c r="F143" s="452"/>
      <c r="G143" s="452"/>
      <c r="H143" s="452"/>
      <c r="I143" s="452"/>
      <c r="N143" s="103"/>
    </row>
    <row r="144" spans="1:21" ht="57" customHeight="1" x14ac:dyDescent="0.25">
      <c r="A144" s="452" t="s">
        <v>124</v>
      </c>
      <c r="B144" s="452"/>
      <c r="C144" s="452"/>
      <c r="D144" s="452"/>
      <c r="E144" s="452"/>
      <c r="F144" s="452"/>
      <c r="G144" s="452"/>
      <c r="H144" s="452"/>
      <c r="I144" s="452"/>
      <c r="N144" s="98"/>
    </row>
    <row r="145" spans="1:14" s="101" customFormat="1" ht="26.25" customHeight="1" x14ac:dyDescent="0.2">
      <c r="A145" s="451" t="s">
        <v>110</v>
      </c>
      <c r="B145" s="451"/>
      <c r="C145" s="451"/>
      <c r="D145" s="451"/>
      <c r="E145" s="451"/>
      <c r="F145" s="451"/>
      <c r="G145" s="451"/>
      <c r="H145" s="451"/>
      <c r="I145" s="451"/>
      <c r="N145" s="103"/>
    </row>
    <row r="146" spans="1:14" s="101" customFormat="1" ht="28.5" customHeight="1" x14ac:dyDescent="0.2">
      <c r="A146" s="452" t="s">
        <v>36</v>
      </c>
      <c r="B146" s="452"/>
      <c r="C146" s="452"/>
      <c r="D146" s="452"/>
      <c r="E146" s="452"/>
      <c r="F146" s="452"/>
      <c r="G146" s="452"/>
      <c r="H146" s="452"/>
      <c r="I146" s="452"/>
      <c r="N146" s="103"/>
    </row>
    <row r="147" spans="1:14" s="101" customFormat="1" ht="15.75" customHeight="1" x14ac:dyDescent="0.2">
      <c r="A147" s="453" t="s">
        <v>12</v>
      </c>
      <c r="B147" s="453"/>
      <c r="C147" s="453"/>
      <c r="D147" s="453"/>
      <c r="E147" s="453"/>
      <c r="F147" s="453"/>
      <c r="G147" s="453"/>
      <c r="H147" s="453"/>
      <c r="I147" s="453"/>
      <c r="N147" s="103"/>
    </row>
    <row r="148" spans="1:14" x14ac:dyDescent="0.25">
      <c r="A148" s="453"/>
      <c r="B148" s="453"/>
      <c r="C148" s="453"/>
      <c r="D148" s="453"/>
      <c r="E148" s="453"/>
      <c r="F148" s="453"/>
      <c r="G148" s="453"/>
      <c r="H148" s="453"/>
      <c r="I148" s="453"/>
      <c r="N148" s="98"/>
    </row>
    <row r="149" spans="1:14" x14ac:dyDescent="0.25">
      <c r="A149" s="98"/>
      <c r="N149" s="98"/>
    </row>
    <row r="150" spans="1:14" x14ac:dyDescent="0.25">
      <c r="A150" s="98"/>
      <c r="N150" s="98"/>
    </row>
    <row r="151" spans="1:14" x14ac:dyDescent="0.25">
      <c r="A151" s="98"/>
      <c r="N151" s="98"/>
    </row>
    <row r="152" spans="1:14" x14ac:dyDescent="0.25">
      <c r="A152" s="98"/>
      <c r="B152" s="197"/>
      <c r="C152" s="197"/>
      <c r="D152" s="197"/>
      <c r="E152" s="197"/>
      <c r="F152" s="197"/>
      <c r="G152" s="197"/>
      <c r="H152" s="197"/>
      <c r="I152" s="197"/>
      <c r="N152" s="98"/>
    </row>
    <row r="153" spans="1:14" x14ac:dyDescent="0.25">
      <c r="A153" s="98"/>
      <c r="N153" s="98"/>
    </row>
    <row r="154" spans="1:14" x14ac:dyDescent="0.25">
      <c r="A154" s="98"/>
      <c r="N154" s="98"/>
    </row>
    <row r="155" spans="1:14" x14ac:dyDescent="0.25">
      <c r="A155" s="98"/>
      <c r="N155" s="98"/>
    </row>
    <row r="156" spans="1:14" x14ac:dyDescent="0.25">
      <c r="A156" s="98"/>
      <c r="N156" s="98"/>
    </row>
    <row r="157" spans="1:14" x14ac:dyDescent="0.25">
      <c r="A157" s="98"/>
      <c r="N157" s="98"/>
    </row>
    <row r="158" spans="1:14" x14ac:dyDescent="0.25">
      <c r="A158" s="98"/>
      <c r="N158" s="98"/>
    </row>
    <row r="159" spans="1:14" x14ac:dyDescent="0.25">
      <c r="A159" s="98"/>
      <c r="N159" s="98"/>
    </row>
    <row r="160" spans="1:14" x14ac:dyDescent="0.25">
      <c r="A160" s="98"/>
      <c r="N160" s="98"/>
    </row>
    <row r="161" spans="1:14" x14ac:dyDescent="0.25">
      <c r="A161" s="98"/>
      <c r="N161" s="98"/>
    </row>
    <row r="162" spans="1:14" x14ac:dyDescent="0.25">
      <c r="A162" s="98"/>
      <c r="N162" s="98"/>
    </row>
    <row r="163" spans="1:14" x14ac:dyDescent="0.25">
      <c r="A163" s="98"/>
      <c r="N163" s="98"/>
    </row>
    <row r="164" spans="1:14" x14ac:dyDescent="0.25">
      <c r="A164" s="98"/>
      <c r="N164" s="98"/>
    </row>
    <row r="165" spans="1:14" x14ac:dyDescent="0.25">
      <c r="A165" s="98"/>
      <c r="N165" s="98"/>
    </row>
    <row r="166" spans="1:14" x14ac:dyDescent="0.25">
      <c r="A166" s="98"/>
      <c r="N166" s="98"/>
    </row>
    <row r="167" spans="1:14" x14ac:dyDescent="0.25">
      <c r="A167" s="98"/>
      <c r="N167" s="98"/>
    </row>
    <row r="168" spans="1:14" x14ac:dyDescent="0.25">
      <c r="A168" s="98"/>
      <c r="N168" s="98"/>
    </row>
    <row r="169" spans="1:14" x14ac:dyDescent="0.25">
      <c r="A169" s="98"/>
      <c r="N169" s="98"/>
    </row>
    <row r="170" spans="1:14" x14ac:dyDescent="0.25">
      <c r="A170" s="98"/>
      <c r="N170" s="98"/>
    </row>
    <row r="171" spans="1:14" x14ac:dyDescent="0.25">
      <c r="A171" s="98"/>
      <c r="N171" s="98"/>
    </row>
    <row r="172" spans="1:14" x14ac:dyDescent="0.25">
      <c r="A172" s="98"/>
      <c r="N172" s="98"/>
    </row>
    <row r="173" spans="1:14" x14ac:dyDescent="0.25">
      <c r="A173" s="98"/>
      <c r="N173" s="98"/>
    </row>
    <row r="174" spans="1:14" x14ac:dyDescent="0.25">
      <c r="A174" s="98"/>
      <c r="N174" s="98"/>
    </row>
    <row r="175" spans="1:14" x14ac:dyDescent="0.25">
      <c r="A175" s="98"/>
      <c r="N175" s="98"/>
    </row>
    <row r="176" spans="1:14" x14ac:dyDescent="0.25">
      <c r="A176" s="98"/>
      <c r="N176" s="98"/>
    </row>
    <row r="177" spans="1:14" x14ac:dyDescent="0.25">
      <c r="A177" s="98"/>
      <c r="N177" s="98"/>
    </row>
    <row r="178" spans="1:14" x14ac:dyDescent="0.25">
      <c r="A178" s="98"/>
      <c r="N178" s="98"/>
    </row>
    <row r="179" spans="1:14" x14ac:dyDescent="0.25">
      <c r="A179" s="98"/>
      <c r="N179" s="98"/>
    </row>
    <row r="180" spans="1:14" x14ac:dyDescent="0.25">
      <c r="A180" s="98"/>
      <c r="N180" s="98"/>
    </row>
    <row r="181" spans="1:14" x14ac:dyDescent="0.25">
      <c r="A181" s="98"/>
      <c r="N181" s="98"/>
    </row>
    <row r="182" spans="1:14" x14ac:dyDescent="0.25">
      <c r="A182" s="98"/>
      <c r="N182" s="98"/>
    </row>
    <row r="183" spans="1:14" x14ac:dyDescent="0.25">
      <c r="A183" s="98"/>
      <c r="N183" s="98"/>
    </row>
    <row r="184" spans="1:14" x14ac:dyDescent="0.25">
      <c r="A184" s="98"/>
      <c r="N184" s="98"/>
    </row>
    <row r="185" spans="1:14" x14ac:dyDescent="0.25">
      <c r="A185" s="98"/>
      <c r="N185" s="98"/>
    </row>
    <row r="186" spans="1:14" x14ac:dyDescent="0.25">
      <c r="A186" s="98"/>
      <c r="N186" s="98"/>
    </row>
    <row r="187" spans="1:14" x14ac:dyDescent="0.25">
      <c r="A187" s="98"/>
      <c r="N187" s="98"/>
    </row>
    <row r="188" spans="1:14" x14ac:dyDescent="0.25">
      <c r="A188" s="98"/>
      <c r="N188" s="98"/>
    </row>
    <row r="189" spans="1:14" x14ac:dyDescent="0.25">
      <c r="A189" s="98"/>
    </row>
    <row r="190" spans="1:14" x14ac:dyDescent="0.25">
      <c r="A190" s="98"/>
    </row>
    <row r="191" spans="1:14" x14ac:dyDescent="0.25">
      <c r="A191" s="98"/>
    </row>
    <row r="192" spans="1:14" x14ac:dyDescent="0.25">
      <c r="A192" s="98"/>
    </row>
    <row r="193" spans="1:1" x14ac:dyDescent="0.25">
      <c r="A193" s="98"/>
    </row>
    <row r="194" spans="1:1" x14ac:dyDescent="0.25">
      <c r="A194" s="98"/>
    </row>
    <row r="195" spans="1:1" x14ac:dyDescent="0.25">
      <c r="A195" s="98"/>
    </row>
    <row r="196" spans="1:1" x14ac:dyDescent="0.25">
      <c r="A196" s="98"/>
    </row>
    <row r="197" spans="1:1" x14ac:dyDescent="0.25">
      <c r="A197" s="98"/>
    </row>
    <row r="198" spans="1:1" x14ac:dyDescent="0.25">
      <c r="A198" s="98"/>
    </row>
    <row r="199" spans="1:1" x14ac:dyDescent="0.25">
      <c r="A199" s="98"/>
    </row>
    <row r="200" spans="1:1" x14ac:dyDescent="0.25">
      <c r="A200" s="98"/>
    </row>
    <row r="201" spans="1:1" x14ac:dyDescent="0.25">
      <c r="A201" s="98"/>
    </row>
    <row r="202" spans="1:1" x14ac:dyDescent="0.25">
      <c r="A202" s="98"/>
    </row>
    <row r="203" spans="1:1" x14ac:dyDescent="0.25">
      <c r="A203" s="98"/>
    </row>
    <row r="204" spans="1:1" x14ac:dyDescent="0.25">
      <c r="A204" s="98"/>
    </row>
    <row r="205" spans="1:1" x14ac:dyDescent="0.25">
      <c r="A205" s="98"/>
    </row>
    <row r="206" spans="1:1" x14ac:dyDescent="0.25">
      <c r="A206" s="98"/>
    </row>
    <row r="207" spans="1:1" x14ac:dyDescent="0.25">
      <c r="A207" s="98"/>
    </row>
    <row r="208" spans="1:1" x14ac:dyDescent="0.25">
      <c r="A208" s="98"/>
    </row>
  </sheetData>
  <sheetProtection password="CDD2" sheet="1" objects="1" scenarios="1"/>
  <mergeCells count="290">
    <mergeCell ref="B1:I1"/>
    <mergeCell ref="O1:U1"/>
    <mergeCell ref="N2:U2"/>
    <mergeCell ref="N3:U3"/>
    <mergeCell ref="A4:B4"/>
    <mergeCell ref="C4:E4"/>
    <mergeCell ref="N4:O4"/>
    <mergeCell ref="P4:Q4"/>
    <mergeCell ref="A7:I7"/>
    <mergeCell ref="N7:U7"/>
    <mergeCell ref="N8:O8"/>
    <mergeCell ref="P8:Q8"/>
    <mergeCell ref="R8:S8"/>
    <mergeCell ref="T8:U8"/>
    <mergeCell ref="F10:G10"/>
    <mergeCell ref="R10:S10"/>
    <mergeCell ref="A11:B11"/>
    <mergeCell ref="F11:G11"/>
    <mergeCell ref="N11:O11"/>
    <mergeCell ref="P11:Q11"/>
    <mergeCell ref="R11:S11"/>
    <mergeCell ref="A12:B12"/>
    <mergeCell ref="F12:G12"/>
    <mergeCell ref="N12:O12"/>
    <mergeCell ref="P12:Q12"/>
    <mergeCell ref="R12:S12"/>
    <mergeCell ref="A13:B13"/>
    <mergeCell ref="F13:G13"/>
    <mergeCell ref="N13:O13"/>
    <mergeCell ref="P13:Q13"/>
    <mergeCell ref="R13:S13"/>
    <mergeCell ref="A14:B14"/>
    <mergeCell ref="F14:G14"/>
    <mergeCell ref="N14:O14"/>
    <mergeCell ref="P14:Q14"/>
    <mergeCell ref="R14:S14"/>
    <mergeCell ref="A15:B15"/>
    <mergeCell ref="F15:G15"/>
    <mergeCell ref="N15:O15"/>
    <mergeCell ref="P15:Q15"/>
    <mergeCell ref="R15:S15"/>
    <mergeCell ref="A16:B16"/>
    <mergeCell ref="F16:G16"/>
    <mergeCell ref="N16:O16"/>
    <mergeCell ref="P16:Q16"/>
    <mergeCell ref="R16:S16"/>
    <mergeCell ref="A17:B17"/>
    <mergeCell ref="F17:G17"/>
    <mergeCell ref="N17:O17"/>
    <mergeCell ref="P17:Q17"/>
    <mergeCell ref="R17:S17"/>
    <mergeCell ref="A18:B18"/>
    <mergeCell ref="F18:G18"/>
    <mergeCell ref="N18:O18"/>
    <mergeCell ref="P18:Q18"/>
    <mergeCell ref="R18:S18"/>
    <mergeCell ref="A19:B19"/>
    <mergeCell ref="F19:G19"/>
    <mergeCell ref="N19:O19"/>
    <mergeCell ref="P19:Q19"/>
    <mergeCell ref="R19:S19"/>
    <mergeCell ref="A20:B20"/>
    <mergeCell ref="F20:G20"/>
    <mergeCell ref="N20:O20"/>
    <mergeCell ref="P20:Q20"/>
    <mergeCell ref="R20:S20"/>
    <mergeCell ref="A21:B21"/>
    <mergeCell ref="F21:G21"/>
    <mergeCell ref="N21:O21"/>
    <mergeCell ref="P21:Q21"/>
    <mergeCell ref="R21:S21"/>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N34:T34"/>
    <mergeCell ref="A36:B36"/>
    <mergeCell ref="N36:O36"/>
    <mergeCell ref="P36:T36"/>
    <mergeCell ref="A37:B37"/>
    <mergeCell ref="N37:O37"/>
    <mergeCell ref="P37:T37"/>
    <mergeCell ref="F33:H36"/>
    <mergeCell ref="A38:B38"/>
    <mergeCell ref="N38:O38"/>
    <mergeCell ref="P38:T38"/>
    <mergeCell ref="A39:B39"/>
    <mergeCell ref="N39:O39"/>
    <mergeCell ref="P39:T39"/>
    <mergeCell ref="A40:B40"/>
    <mergeCell ref="N40:O40"/>
    <mergeCell ref="P40:T40"/>
    <mergeCell ref="A41:B41"/>
    <mergeCell ref="N41:O41"/>
    <mergeCell ref="P41:T41"/>
    <mergeCell ref="A42:B42"/>
    <mergeCell ref="N42:O42"/>
    <mergeCell ref="P42:T42"/>
    <mergeCell ref="N43:Q43"/>
    <mergeCell ref="S43:T43"/>
    <mergeCell ref="N45:Q45"/>
    <mergeCell ref="S45:T45"/>
    <mergeCell ref="N49:O49"/>
    <mergeCell ref="P49:Q49"/>
    <mergeCell ref="A50:B58"/>
    <mergeCell ref="N50:O58"/>
    <mergeCell ref="P50:Q50"/>
    <mergeCell ref="P51:Q51"/>
    <mergeCell ref="P52:Q52"/>
    <mergeCell ref="P53:Q53"/>
    <mergeCell ref="P54:Q54"/>
    <mergeCell ref="P55:Q55"/>
    <mergeCell ref="P56:Q56"/>
    <mergeCell ref="P57:Q57"/>
    <mergeCell ref="P58:Q58"/>
    <mergeCell ref="A59:B59"/>
    <mergeCell ref="F59:H59"/>
    <mergeCell ref="N59:O59"/>
    <mergeCell ref="P59:Q59"/>
    <mergeCell ref="R59:T59"/>
    <mergeCell ref="A60:I60"/>
    <mergeCell ref="N60:U60"/>
    <mergeCell ref="A61:I61"/>
    <mergeCell ref="N61:U61"/>
    <mergeCell ref="A62:B62"/>
    <mergeCell ref="D62:G62"/>
    <mergeCell ref="N62:O62"/>
    <mergeCell ref="Q62:S62"/>
    <mergeCell ref="T62:U62"/>
    <mergeCell ref="N63:S63"/>
    <mergeCell ref="T63:U63"/>
    <mergeCell ref="A64:I64"/>
    <mergeCell ref="N64:U64"/>
    <mergeCell ref="A65:B65"/>
    <mergeCell ref="D65:G65"/>
    <mergeCell ref="N65:O65"/>
    <mergeCell ref="Q65:S65"/>
    <mergeCell ref="T65:U65"/>
    <mergeCell ref="N66:S66"/>
    <mergeCell ref="T66:U66"/>
    <mergeCell ref="A68:C68"/>
    <mergeCell ref="N68:P68"/>
    <mergeCell ref="A69:C69"/>
    <mergeCell ref="N69:P69"/>
    <mergeCell ref="A70:C70"/>
    <mergeCell ref="A71:C71"/>
    <mergeCell ref="N71:P71"/>
    <mergeCell ref="A72:C72"/>
    <mergeCell ref="N72:P72"/>
    <mergeCell ref="A73:C73"/>
    <mergeCell ref="N73:P73"/>
    <mergeCell ref="F74:H74"/>
    <mergeCell ref="N74:T74"/>
    <mergeCell ref="N75:T75"/>
    <mergeCell ref="A77:C77"/>
    <mergeCell ref="N77:P77"/>
    <mergeCell ref="A78:C78"/>
    <mergeCell ref="N78:P78"/>
    <mergeCell ref="A79:C79"/>
    <mergeCell ref="N79:P79"/>
    <mergeCell ref="A80:C80"/>
    <mergeCell ref="N80:P80"/>
    <mergeCell ref="A81:C81"/>
    <mergeCell ref="N81:P81"/>
    <mergeCell ref="A83:I83"/>
    <mergeCell ref="N83:U83"/>
    <mergeCell ref="C84:D84"/>
    <mergeCell ref="C85:D85"/>
    <mergeCell ref="N85:O85"/>
    <mergeCell ref="P85:Q85"/>
    <mergeCell ref="R85:U85"/>
    <mergeCell ref="C86:D86"/>
    <mergeCell ref="P86:Q86"/>
    <mergeCell ref="C87:D87"/>
    <mergeCell ref="P87:Q87"/>
    <mergeCell ref="C88:D88"/>
    <mergeCell ref="P88:Q88"/>
    <mergeCell ref="C89:D89"/>
    <mergeCell ref="P89:T89"/>
    <mergeCell ref="A90:I90"/>
    <mergeCell ref="N90:U90"/>
    <mergeCell ref="F92:I92"/>
    <mergeCell ref="N92:P92"/>
    <mergeCell ref="Q92:T92"/>
    <mergeCell ref="A95:B95"/>
    <mergeCell ref="N95:O95"/>
    <mergeCell ref="P95:R95"/>
    <mergeCell ref="A96:B96"/>
    <mergeCell ref="N96:O96"/>
    <mergeCell ref="P96:R96"/>
    <mergeCell ref="A99:C99"/>
    <mergeCell ref="F99:I99"/>
    <mergeCell ref="N99:U99"/>
    <mergeCell ref="C100:E100"/>
    <mergeCell ref="F101:G101"/>
    <mergeCell ref="A102:B102"/>
    <mergeCell ref="F102:G102"/>
    <mergeCell ref="N102:O102"/>
    <mergeCell ref="P102:Q102"/>
    <mergeCell ref="R102:S102"/>
    <mergeCell ref="A103:B103"/>
    <mergeCell ref="F103:G103"/>
    <mergeCell ref="N103:O103"/>
    <mergeCell ref="P103:Q103"/>
    <mergeCell ref="R103:S103"/>
    <mergeCell ref="A104:B104"/>
    <mergeCell ref="F104:G104"/>
    <mergeCell ref="N104:O104"/>
    <mergeCell ref="P104:Q104"/>
    <mergeCell ref="R104:S104"/>
    <mergeCell ref="A105:B105"/>
    <mergeCell ref="F105:G105"/>
    <mergeCell ref="N105:O105"/>
    <mergeCell ref="P105:Q105"/>
    <mergeCell ref="R105:S105"/>
    <mergeCell ref="A106:B106"/>
    <mergeCell ref="N106:O106"/>
    <mergeCell ref="A108:C108"/>
    <mergeCell ref="F108:H108"/>
    <mergeCell ref="N108:P108"/>
    <mergeCell ref="Q108:T108"/>
    <mergeCell ref="A109:C109"/>
    <mergeCell ref="E109:H109"/>
    <mergeCell ref="N109:P109"/>
    <mergeCell ref="Q109:T109"/>
    <mergeCell ref="N110:P110"/>
    <mergeCell ref="Q110:T110"/>
    <mergeCell ref="A111:C111"/>
    <mergeCell ref="F111:H111"/>
    <mergeCell ref="N111:T111"/>
    <mergeCell ref="A113:H113"/>
    <mergeCell ref="N113:U113"/>
    <mergeCell ref="A114:G114"/>
    <mergeCell ref="N114:U114"/>
    <mergeCell ref="A115:G115"/>
    <mergeCell ref="A131:I131"/>
    <mergeCell ref="N131:U131"/>
    <mergeCell ref="A132:I132"/>
    <mergeCell ref="A133:I133"/>
    <mergeCell ref="A134:I134"/>
    <mergeCell ref="A135:I135"/>
    <mergeCell ref="A136:I136"/>
    <mergeCell ref="A137:I137"/>
    <mergeCell ref="A138:I138"/>
    <mergeCell ref="A145:I145"/>
    <mergeCell ref="A146:I146"/>
    <mergeCell ref="A147:I147"/>
    <mergeCell ref="A148:I148"/>
    <mergeCell ref="A139:I139"/>
    <mergeCell ref="A140:I140"/>
    <mergeCell ref="A141:I141"/>
    <mergeCell ref="A142:I142"/>
    <mergeCell ref="A143:I143"/>
    <mergeCell ref="A144:I144"/>
  </mergeCells>
  <pageMargins left="0.1" right="0.1" top="0.5" bottom="0.5" header="0" footer="0.1"/>
  <pageSetup scale="70" fitToHeight="3" orientation="portrait" r:id="rId1"/>
  <headerFooter alignWithMargins="0">
    <oddFooter>&amp;R&amp;P of &amp;N</oddFooter>
  </headerFooter>
  <rowBreaks count="1" manualBreakCount="1">
    <brk id="129" max="16383" man="1"/>
  </rowBreaks>
  <colBreaks count="1" manualBreakCount="1">
    <brk id="9"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F53"/>
  <sheetViews>
    <sheetView showGridLines="0" topLeftCell="A4" workbookViewId="0">
      <selection activeCell="F17" sqref="F17"/>
    </sheetView>
  </sheetViews>
  <sheetFormatPr defaultRowHeight="12.75" x14ac:dyDescent="0.2"/>
  <cols>
    <col min="1" max="1" width="4.140625" style="279" bestFit="1" customWidth="1"/>
    <col min="2" max="2" width="9.140625" style="279"/>
    <col min="3" max="3" width="48.85546875" style="279" bestFit="1" customWidth="1"/>
    <col min="4" max="4" width="2.140625" style="279" customWidth="1"/>
    <col min="5" max="5" width="9.140625" style="279" customWidth="1"/>
    <col min="6" max="6" width="48.85546875" style="279" bestFit="1" customWidth="1"/>
    <col min="7" max="16384" width="9.140625" style="279"/>
  </cols>
  <sheetData>
    <row r="1" spans="1:6" x14ac:dyDescent="0.2">
      <c r="B1" s="300" t="s">
        <v>306</v>
      </c>
      <c r="C1" s="301"/>
      <c r="D1" s="301"/>
      <c r="E1" s="302"/>
      <c r="F1" s="301"/>
    </row>
    <row r="2" spans="1:6" x14ac:dyDescent="0.2">
      <c r="B2" s="303"/>
      <c r="C2" s="301"/>
      <c r="D2" s="301"/>
      <c r="E2" s="302"/>
      <c r="F2" s="301"/>
    </row>
    <row r="3" spans="1:6" x14ac:dyDescent="0.2">
      <c r="B3" s="566" t="s">
        <v>307</v>
      </c>
      <c r="C3" s="567"/>
      <c r="D3" s="301"/>
      <c r="E3" s="566" t="s">
        <v>308</v>
      </c>
      <c r="F3" s="567"/>
    </row>
    <row r="4" spans="1:6" x14ac:dyDescent="0.2">
      <c r="B4" s="304" t="s">
        <v>309</v>
      </c>
      <c r="C4" s="305" t="s">
        <v>310</v>
      </c>
      <c r="D4" s="301"/>
      <c r="E4" s="304" t="s">
        <v>309</v>
      </c>
      <c r="F4" s="305" t="s">
        <v>310</v>
      </c>
    </row>
    <row r="5" spans="1:6" x14ac:dyDescent="0.2">
      <c r="A5" s="312">
        <v>1</v>
      </c>
      <c r="B5" s="306" t="s">
        <v>271</v>
      </c>
      <c r="C5" s="307" t="s">
        <v>311</v>
      </c>
      <c r="D5" s="301"/>
      <c r="E5" s="306" t="s">
        <v>272</v>
      </c>
      <c r="F5" s="308" t="s">
        <v>312</v>
      </c>
    </row>
    <row r="6" spans="1:6" x14ac:dyDescent="0.2">
      <c r="A6" s="312">
        <v>2</v>
      </c>
      <c r="B6" s="306" t="s">
        <v>272</v>
      </c>
      <c r="C6" s="308" t="s">
        <v>312</v>
      </c>
      <c r="D6" s="301"/>
      <c r="E6" s="306" t="s">
        <v>293</v>
      </c>
      <c r="F6" s="307" t="s">
        <v>313</v>
      </c>
    </row>
    <row r="7" spans="1:6" x14ac:dyDescent="0.2">
      <c r="A7" s="312">
        <v>3</v>
      </c>
      <c r="B7" s="306" t="s">
        <v>273</v>
      </c>
      <c r="C7" s="308" t="s">
        <v>316</v>
      </c>
      <c r="D7" s="301"/>
      <c r="E7" s="306" t="s">
        <v>314</v>
      </c>
      <c r="F7" s="307" t="s">
        <v>315</v>
      </c>
    </row>
    <row r="8" spans="1:6" x14ac:dyDescent="0.2">
      <c r="A8" s="312">
        <v>4</v>
      </c>
      <c r="B8" s="306" t="s">
        <v>274</v>
      </c>
      <c r="C8" s="308" t="s">
        <v>318</v>
      </c>
      <c r="D8" s="301"/>
      <c r="E8" s="306" t="s">
        <v>299</v>
      </c>
      <c r="F8" s="307" t="s">
        <v>317</v>
      </c>
    </row>
    <row r="9" spans="1:6" x14ac:dyDescent="0.2">
      <c r="A9" s="312">
        <v>5</v>
      </c>
      <c r="B9" s="306" t="s">
        <v>275</v>
      </c>
      <c r="C9" s="308" t="s">
        <v>319</v>
      </c>
      <c r="D9" s="301"/>
      <c r="E9" s="306" t="s">
        <v>271</v>
      </c>
      <c r="F9" s="307" t="s">
        <v>311</v>
      </c>
    </row>
    <row r="10" spans="1:6" x14ac:dyDescent="0.2">
      <c r="A10" s="312">
        <v>6</v>
      </c>
      <c r="B10" s="306" t="s">
        <v>276</v>
      </c>
      <c r="C10" s="307" t="s">
        <v>321</v>
      </c>
      <c r="D10" s="301"/>
      <c r="E10" s="306" t="s">
        <v>286</v>
      </c>
      <c r="F10" s="307" t="s">
        <v>320</v>
      </c>
    </row>
    <row r="11" spans="1:6" x14ac:dyDescent="0.2">
      <c r="A11" s="312">
        <v>7</v>
      </c>
      <c r="B11" s="306" t="s">
        <v>277</v>
      </c>
      <c r="C11" s="307" t="s">
        <v>322</v>
      </c>
      <c r="D11" s="301"/>
      <c r="E11" s="306" t="s">
        <v>323</v>
      </c>
      <c r="F11" s="307" t="s">
        <v>324</v>
      </c>
    </row>
    <row r="12" spans="1:6" x14ac:dyDescent="0.2">
      <c r="A12" s="312">
        <v>8</v>
      </c>
      <c r="B12" s="306" t="s">
        <v>278</v>
      </c>
      <c r="C12" s="307" t="s">
        <v>325</v>
      </c>
      <c r="D12" s="301"/>
      <c r="E12" s="306" t="s">
        <v>275</v>
      </c>
      <c r="F12" s="308" t="s">
        <v>319</v>
      </c>
    </row>
    <row r="13" spans="1:6" x14ac:dyDescent="0.2">
      <c r="A13" s="312">
        <v>9</v>
      </c>
      <c r="B13" s="306" t="s">
        <v>279</v>
      </c>
      <c r="C13" s="307" t="s">
        <v>326</v>
      </c>
      <c r="D13" s="301"/>
      <c r="E13" s="306" t="s">
        <v>292</v>
      </c>
      <c r="F13" s="307" t="s">
        <v>327</v>
      </c>
    </row>
    <row r="14" spans="1:6" x14ac:dyDescent="0.2">
      <c r="A14" s="312">
        <v>10</v>
      </c>
      <c r="B14" s="306" t="s">
        <v>280</v>
      </c>
      <c r="C14" s="308" t="s">
        <v>328</v>
      </c>
      <c r="D14" s="301"/>
      <c r="E14" s="306" t="s">
        <v>403</v>
      </c>
      <c r="F14" s="307" t="s">
        <v>404</v>
      </c>
    </row>
    <row r="15" spans="1:6" x14ac:dyDescent="0.2">
      <c r="A15" s="312">
        <v>11</v>
      </c>
      <c r="B15" s="306" t="s">
        <v>281</v>
      </c>
      <c r="C15" s="307" t="s">
        <v>330</v>
      </c>
      <c r="D15" s="301"/>
      <c r="E15" s="306" t="s">
        <v>303</v>
      </c>
      <c r="F15" s="309" t="s">
        <v>329</v>
      </c>
    </row>
    <row r="16" spans="1:6" x14ac:dyDescent="0.2">
      <c r="A16" s="312">
        <v>12</v>
      </c>
      <c r="B16" s="306" t="s">
        <v>282</v>
      </c>
      <c r="C16" s="308" t="s">
        <v>333</v>
      </c>
      <c r="D16" s="301"/>
      <c r="E16" s="306" t="s">
        <v>331</v>
      </c>
      <c r="F16" s="308" t="s">
        <v>332</v>
      </c>
    </row>
    <row r="17" spans="1:6" x14ac:dyDescent="0.2">
      <c r="A17" s="312">
        <v>13</v>
      </c>
      <c r="B17" s="306" t="s">
        <v>283</v>
      </c>
      <c r="C17" s="309" t="s">
        <v>336</v>
      </c>
      <c r="D17" s="301"/>
      <c r="E17" s="306" t="s">
        <v>334</v>
      </c>
      <c r="F17" s="308" t="s">
        <v>335</v>
      </c>
    </row>
    <row r="18" spans="1:6" x14ac:dyDescent="0.2">
      <c r="A18" s="312">
        <v>14</v>
      </c>
      <c r="B18" s="306" t="s">
        <v>284</v>
      </c>
      <c r="C18" s="308" t="s">
        <v>339</v>
      </c>
      <c r="D18" s="301"/>
      <c r="E18" s="306" t="s">
        <v>337</v>
      </c>
      <c r="F18" s="307" t="s">
        <v>338</v>
      </c>
    </row>
    <row r="19" spans="1:6" x14ac:dyDescent="0.2">
      <c r="A19" s="312">
        <v>15</v>
      </c>
      <c r="B19" s="306" t="s">
        <v>285</v>
      </c>
      <c r="C19" s="308" t="s">
        <v>341</v>
      </c>
      <c r="D19" s="301"/>
      <c r="E19" s="306" t="s">
        <v>300</v>
      </c>
      <c r="F19" s="308" t="s">
        <v>340</v>
      </c>
    </row>
    <row r="20" spans="1:6" x14ac:dyDescent="0.2">
      <c r="A20" s="312">
        <v>16</v>
      </c>
      <c r="B20" s="306" t="s">
        <v>286</v>
      </c>
      <c r="C20" s="307" t="s">
        <v>320</v>
      </c>
      <c r="D20" s="301"/>
      <c r="E20" s="306" t="s">
        <v>285</v>
      </c>
      <c r="F20" s="308" t="s">
        <v>341</v>
      </c>
    </row>
    <row r="21" spans="1:6" x14ac:dyDescent="0.2">
      <c r="A21" s="312">
        <v>17</v>
      </c>
      <c r="B21" s="306" t="s">
        <v>287</v>
      </c>
      <c r="C21" s="307" t="s">
        <v>343</v>
      </c>
      <c r="D21" s="301"/>
      <c r="E21" s="306" t="s">
        <v>291</v>
      </c>
      <c r="F21" s="308" t="s">
        <v>342</v>
      </c>
    </row>
    <row r="22" spans="1:6" x14ac:dyDescent="0.2">
      <c r="A22" s="312">
        <v>18</v>
      </c>
      <c r="B22" s="306" t="s">
        <v>288</v>
      </c>
      <c r="C22" s="308" t="s">
        <v>344</v>
      </c>
      <c r="D22" s="301"/>
      <c r="E22" s="306" t="s">
        <v>283</v>
      </c>
      <c r="F22" s="309" t="s">
        <v>336</v>
      </c>
    </row>
    <row r="23" spans="1:6" x14ac:dyDescent="0.2">
      <c r="A23" s="312">
        <v>19</v>
      </c>
      <c r="B23" s="306" t="s">
        <v>289</v>
      </c>
      <c r="C23" s="308" t="s">
        <v>345</v>
      </c>
      <c r="D23" s="301"/>
      <c r="E23" s="306" t="s">
        <v>284</v>
      </c>
      <c r="F23" s="308" t="s">
        <v>339</v>
      </c>
    </row>
    <row r="24" spans="1:6" x14ac:dyDescent="0.2">
      <c r="A24" s="312">
        <v>20</v>
      </c>
      <c r="B24" s="306" t="s">
        <v>290</v>
      </c>
      <c r="C24" s="308" t="s">
        <v>346</v>
      </c>
      <c r="D24" s="301"/>
      <c r="E24" s="306" t="s">
        <v>273</v>
      </c>
      <c r="F24" s="308" t="s">
        <v>316</v>
      </c>
    </row>
    <row r="25" spans="1:6" x14ac:dyDescent="0.2">
      <c r="A25" s="312">
        <v>21</v>
      </c>
      <c r="B25" s="306" t="s">
        <v>291</v>
      </c>
      <c r="C25" s="308" t="s">
        <v>342</v>
      </c>
      <c r="D25" s="301"/>
      <c r="E25" s="306" t="s">
        <v>290</v>
      </c>
      <c r="F25" s="308" t="s">
        <v>346</v>
      </c>
    </row>
    <row r="26" spans="1:6" x14ac:dyDescent="0.2">
      <c r="A26" s="312">
        <v>22</v>
      </c>
      <c r="B26" s="306" t="s">
        <v>292</v>
      </c>
      <c r="C26" s="307" t="s">
        <v>327</v>
      </c>
      <c r="D26" s="301"/>
      <c r="E26" s="306" t="s">
        <v>277</v>
      </c>
      <c r="F26" s="307" t="s">
        <v>322</v>
      </c>
    </row>
    <row r="27" spans="1:6" x14ac:dyDescent="0.2">
      <c r="A27" s="312">
        <v>23</v>
      </c>
      <c r="B27" s="306" t="s">
        <v>293</v>
      </c>
      <c r="C27" s="307" t="s">
        <v>313</v>
      </c>
      <c r="D27" s="301"/>
      <c r="E27" s="306" t="s">
        <v>347</v>
      </c>
      <c r="F27" s="308" t="s">
        <v>348</v>
      </c>
    </row>
    <row r="28" spans="1:6" x14ac:dyDescent="0.2">
      <c r="A28" s="312">
        <v>24</v>
      </c>
      <c r="B28" s="306" t="s">
        <v>294</v>
      </c>
      <c r="C28" s="308" t="s">
        <v>350</v>
      </c>
      <c r="D28" s="301"/>
      <c r="E28" s="306" t="s">
        <v>301</v>
      </c>
      <c r="F28" s="308" t="s">
        <v>349</v>
      </c>
    </row>
    <row r="29" spans="1:6" x14ac:dyDescent="0.2">
      <c r="A29" s="312">
        <v>25</v>
      </c>
      <c r="B29" s="306" t="s">
        <v>295</v>
      </c>
      <c r="C29" s="307" t="s">
        <v>351</v>
      </c>
      <c r="D29" s="301"/>
      <c r="E29" s="306" t="s">
        <v>289</v>
      </c>
      <c r="F29" s="308" t="s">
        <v>345</v>
      </c>
    </row>
    <row r="30" spans="1:6" x14ac:dyDescent="0.2">
      <c r="A30" s="312">
        <v>26</v>
      </c>
      <c r="B30" s="310" t="s">
        <v>296</v>
      </c>
      <c r="C30" s="307" t="s">
        <v>352</v>
      </c>
      <c r="D30" s="301"/>
      <c r="E30" s="306" t="s">
        <v>279</v>
      </c>
      <c r="F30" s="307" t="s">
        <v>326</v>
      </c>
    </row>
    <row r="31" spans="1:6" x14ac:dyDescent="0.2">
      <c r="A31" s="312">
        <v>27</v>
      </c>
      <c r="B31" s="306" t="s">
        <v>297</v>
      </c>
      <c r="C31" s="308" t="s">
        <v>355</v>
      </c>
      <c r="D31" s="301"/>
      <c r="E31" s="306" t="s">
        <v>353</v>
      </c>
      <c r="F31" s="309" t="s">
        <v>354</v>
      </c>
    </row>
    <row r="32" spans="1:6" x14ac:dyDescent="0.2">
      <c r="A32" s="312">
        <v>28</v>
      </c>
      <c r="B32" s="306" t="s">
        <v>356</v>
      </c>
      <c r="C32" s="307" t="s">
        <v>357</v>
      </c>
      <c r="D32" s="301"/>
      <c r="E32" s="306" t="s">
        <v>281</v>
      </c>
      <c r="F32" s="307" t="s">
        <v>330</v>
      </c>
    </row>
    <row r="33" spans="1:6" x14ac:dyDescent="0.2">
      <c r="A33" s="312">
        <v>29</v>
      </c>
      <c r="B33" s="306" t="s">
        <v>298</v>
      </c>
      <c r="C33" s="308" t="s">
        <v>358</v>
      </c>
      <c r="D33" s="301"/>
      <c r="E33" s="306" t="s">
        <v>276</v>
      </c>
      <c r="F33" s="307" t="s">
        <v>321</v>
      </c>
    </row>
    <row r="34" spans="1:6" x14ac:dyDescent="0.2">
      <c r="A34" s="312">
        <v>30</v>
      </c>
      <c r="B34" s="306" t="s">
        <v>353</v>
      </c>
      <c r="C34" s="309" t="s">
        <v>354</v>
      </c>
      <c r="D34" s="301"/>
      <c r="E34" s="306" t="s">
        <v>294</v>
      </c>
      <c r="F34" s="308" t="s">
        <v>350</v>
      </c>
    </row>
    <row r="35" spans="1:6" x14ac:dyDescent="0.2">
      <c r="A35" s="312">
        <v>31</v>
      </c>
      <c r="B35" s="306" t="s">
        <v>299</v>
      </c>
      <c r="C35" s="307" t="s">
        <v>317</v>
      </c>
      <c r="D35" s="301"/>
      <c r="E35" s="306" t="s">
        <v>359</v>
      </c>
      <c r="F35" s="307" t="s">
        <v>360</v>
      </c>
    </row>
    <row r="36" spans="1:6" x14ac:dyDescent="0.2">
      <c r="A36" s="312">
        <v>32</v>
      </c>
      <c r="B36" s="306" t="s">
        <v>300</v>
      </c>
      <c r="C36" s="308" t="s">
        <v>340</v>
      </c>
      <c r="D36" s="301"/>
      <c r="E36" s="306" t="s">
        <v>361</v>
      </c>
      <c r="F36" s="307" t="s">
        <v>362</v>
      </c>
    </row>
    <row r="37" spans="1:6" x14ac:dyDescent="0.2">
      <c r="A37" s="312">
        <v>33</v>
      </c>
      <c r="B37" s="306" t="s">
        <v>301</v>
      </c>
      <c r="C37" s="308" t="s">
        <v>349</v>
      </c>
      <c r="D37" s="301"/>
      <c r="E37" s="306" t="s">
        <v>363</v>
      </c>
      <c r="F37" s="308" t="s">
        <v>364</v>
      </c>
    </row>
    <row r="38" spans="1:6" x14ac:dyDescent="0.2">
      <c r="A38" s="312">
        <v>34</v>
      </c>
      <c r="B38" s="306" t="s">
        <v>363</v>
      </c>
      <c r="C38" s="308" t="s">
        <v>364</v>
      </c>
      <c r="D38" s="301"/>
      <c r="E38" s="306" t="s">
        <v>365</v>
      </c>
      <c r="F38" s="307" t="s">
        <v>366</v>
      </c>
    </row>
    <row r="39" spans="1:6" x14ac:dyDescent="0.2">
      <c r="A39" s="312">
        <v>35</v>
      </c>
      <c r="B39" s="306" t="s">
        <v>302</v>
      </c>
      <c r="C39" s="308" t="s">
        <v>367</v>
      </c>
      <c r="D39" s="301"/>
      <c r="E39" s="306" t="s">
        <v>302</v>
      </c>
      <c r="F39" s="308" t="s">
        <v>367</v>
      </c>
    </row>
    <row r="40" spans="1:6" x14ac:dyDescent="0.2">
      <c r="A40" s="312">
        <v>36</v>
      </c>
      <c r="B40" s="306" t="s">
        <v>365</v>
      </c>
      <c r="C40" s="307" t="s">
        <v>366</v>
      </c>
      <c r="D40" s="301"/>
      <c r="E40" s="306" t="s">
        <v>297</v>
      </c>
      <c r="F40" s="308" t="s">
        <v>355</v>
      </c>
    </row>
    <row r="41" spans="1:6" x14ac:dyDescent="0.2">
      <c r="A41" s="312">
        <v>37</v>
      </c>
      <c r="B41" s="306" t="s">
        <v>314</v>
      </c>
      <c r="C41" s="307" t="s">
        <v>315</v>
      </c>
      <c r="D41" s="301"/>
      <c r="E41" s="306" t="s">
        <v>282</v>
      </c>
      <c r="F41" s="308" t="s">
        <v>333</v>
      </c>
    </row>
    <row r="42" spans="1:6" x14ac:dyDescent="0.2">
      <c r="A42" s="312">
        <v>38</v>
      </c>
      <c r="B42" s="306" t="s">
        <v>368</v>
      </c>
      <c r="C42" s="311" t="s">
        <v>369</v>
      </c>
      <c r="D42" s="301"/>
      <c r="E42" s="306" t="s">
        <v>278</v>
      </c>
      <c r="F42" s="307" t="s">
        <v>325</v>
      </c>
    </row>
    <row r="43" spans="1:6" x14ac:dyDescent="0.2">
      <c r="A43" s="312">
        <v>39</v>
      </c>
      <c r="B43" s="306" t="s">
        <v>370</v>
      </c>
      <c r="C43" s="308" t="s">
        <v>371</v>
      </c>
      <c r="D43" s="301"/>
      <c r="E43" s="306" t="s">
        <v>298</v>
      </c>
      <c r="F43" s="308" t="s">
        <v>358</v>
      </c>
    </row>
    <row r="44" spans="1:6" x14ac:dyDescent="0.2">
      <c r="A44" s="312">
        <v>40</v>
      </c>
      <c r="B44" s="306" t="s">
        <v>331</v>
      </c>
      <c r="C44" s="308" t="s">
        <v>332</v>
      </c>
      <c r="D44" s="301"/>
      <c r="E44" s="306" t="s">
        <v>288</v>
      </c>
      <c r="F44" s="308" t="s">
        <v>344</v>
      </c>
    </row>
    <row r="45" spans="1:6" x14ac:dyDescent="0.2">
      <c r="A45" s="312">
        <v>41</v>
      </c>
      <c r="B45" s="306" t="s">
        <v>334</v>
      </c>
      <c r="C45" s="308" t="s">
        <v>335</v>
      </c>
      <c r="D45" s="301"/>
      <c r="E45" s="306" t="s">
        <v>295</v>
      </c>
      <c r="F45" s="307" t="s">
        <v>351</v>
      </c>
    </row>
    <row r="46" spans="1:6" x14ac:dyDescent="0.2">
      <c r="A46" s="312">
        <v>42</v>
      </c>
      <c r="B46" s="306" t="s">
        <v>347</v>
      </c>
      <c r="C46" s="308" t="s">
        <v>348</v>
      </c>
      <c r="D46" s="301"/>
      <c r="E46" s="306" t="s">
        <v>372</v>
      </c>
      <c r="F46" s="307" t="s">
        <v>373</v>
      </c>
    </row>
    <row r="47" spans="1:6" x14ac:dyDescent="0.2">
      <c r="A47" s="312">
        <v>43</v>
      </c>
      <c r="B47" s="306" t="s">
        <v>303</v>
      </c>
      <c r="C47" s="309" t="s">
        <v>329</v>
      </c>
      <c r="D47" s="301"/>
      <c r="E47" s="306" t="s">
        <v>370</v>
      </c>
      <c r="F47" s="308" t="s">
        <v>371</v>
      </c>
    </row>
    <row r="48" spans="1:6" x14ac:dyDescent="0.2">
      <c r="A48" s="312">
        <v>44</v>
      </c>
      <c r="B48" s="306" t="s">
        <v>372</v>
      </c>
      <c r="C48" s="307" t="s">
        <v>373</v>
      </c>
      <c r="D48" s="301"/>
      <c r="E48" s="306" t="s">
        <v>368</v>
      </c>
      <c r="F48" s="311" t="s">
        <v>369</v>
      </c>
    </row>
    <row r="49" spans="1:6" x14ac:dyDescent="0.2">
      <c r="A49" s="312">
        <v>45</v>
      </c>
      <c r="B49" s="306" t="s">
        <v>361</v>
      </c>
      <c r="C49" s="307" t="s">
        <v>362</v>
      </c>
      <c r="D49" s="301"/>
      <c r="E49" s="306" t="s">
        <v>274</v>
      </c>
      <c r="F49" s="308" t="s">
        <v>318</v>
      </c>
    </row>
    <row r="50" spans="1:6" x14ac:dyDescent="0.2">
      <c r="A50" s="312">
        <v>46</v>
      </c>
      <c r="B50" s="306" t="s">
        <v>359</v>
      </c>
      <c r="C50" s="307" t="s">
        <v>360</v>
      </c>
      <c r="D50" s="301"/>
      <c r="E50" s="306" t="s">
        <v>356</v>
      </c>
      <c r="F50" s="307" t="s">
        <v>357</v>
      </c>
    </row>
    <row r="51" spans="1:6" x14ac:dyDescent="0.2">
      <c r="A51" s="312">
        <v>47</v>
      </c>
      <c r="B51" s="306" t="s">
        <v>337</v>
      </c>
      <c r="C51" s="307" t="s">
        <v>338</v>
      </c>
      <c r="D51" s="301"/>
      <c r="E51" s="306" t="s">
        <v>287</v>
      </c>
      <c r="F51" s="307" t="s">
        <v>343</v>
      </c>
    </row>
    <row r="52" spans="1:6" x14ac:dyDescent="0.2">
      <c r="A52" s="312">
        <v>48</v>
      </c>
      <c r="B52" s="306" t="s">
        <v>323</v>
      </c>
      <c r="C52" s="307" t="s">
        <v>324</v>
      </c>
      <c r="D52" s="301"/>
      <c r="E52" s="306" t="s">
        <v>280</v>
      </c>
      <c r="F52" s="308" t="s">
        <v>328</v>
      </c>
    </row>
    <row r="53" spans="1:6" x14ac:dyDescent="0.2">
      <c r="A53" s="312">
        <v>49</v>
      </c>
      <c r="B53" s="435" t="s">
        <v>403</v>
      </c>
      <c r="C53" s="279" t="s">
        <v>404</v>
      </c>
      <c r="D53" s="301"/>
      <c r="E53" s="310" t="s">
        <v>296</v>
      </c>
      <c r="F53" s="307" t="s">
        <v>352</v>
      </c>
    </row>
  </sheetData>
  <sheetProtection password="CDD2" sheet="1" objects="1" scenarios="1"/>
  <mergeCells count="2">
    <mergeCell ref="B3:C3"/>
    <mergeCell ref="E3:F3"/>
  </mergeCells>
  <conditionalFormatting sqref="B5:C52">
    <cfRule type="expression" dxfId="1" priority="2">
      <formula>MOD(ROW(),2)=0</formula>
    </cfRule>
  </conditionalFormatting>
  <conditionalFormatting sqref="E5:F53">
    <cfRule type="expression" dxfId="0" priority="1">
      <formula>MOD(ROW(),2)=0</formula>
    </cfRule>
  </conditionalFormatting>
  <pageMargins left="0.7" right="0.7" top="0.75" bottom="0.75" header="0.3" footer="0.3"/>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0"/>
  <dimension ref="A1:U208"/>
  <sheetViews>
    <sheetView showGridLines="0" zoomScale="90" zoomScaleNormal="90" workbookViewId="0">
      <pane ySplit="1" topLeftCell="A98" activePane="bottomLeft" state="frozen"/>
      <selection activeCell="A111" sqref="A111:C111"/>
      <selection pane="bottomLeft" activeCell="A111" sqref="A111:C111"/>
    </sheetView>
  </sheetViews>
  <sheetFormatPr defaultRowHeight="15.75" x14ac:dyDescent="0.25"/>
  <cols>
    <col min="1" max="1" width="10.28515625" style="91" customWidth="1"/>
    <col min="2" max="2" width="30.28515625" style="4" bestFit="1" customWidth="1"/>
    <col min="3" max="4" width="10.7109375" style="4" customWidth="1"/>
    <col min="5" max="5" width="11.7109375" style="4" customWidth="1"/>
    <col min="6" max="6" width="14" style="4" customWidth="1"/>
    <col min="7" max="7" width="7.42578125" style="4" customWidth="1"/>
    <col min="8" max="8" width="14.5703125" style="4" customWidth="1"/>
    <col min="9" max="9" width="23.7109375" style="4" bestFit="1" customWidth="1"/>
    <col min="10" max="10" width="11" style="4" bestFit="1" customWidth="1"/>
    <col min="11" max="12" width="10.28515625" style="4" bestFit="1" customWidth="1"/>
    <col min="13" max="13" width="9.140625" style="4"/>
    <col min="14" max="14" width="10.28515625" style="91" customWidth="1"/>
    <col min="15" max="15" width="34.28515625" style="4" customWidth="1"/>
    <col min="16" max="16" width="16.42578125" style="4" customWidth="1"/>
    <col min="17" max="17" width="6.7109375" style="4" customWidth="1"/>
    <col min="18" max="18" width="14.5703125" style="4" customWidth="1"/>
    <col min="19" max="19" width="8" style="4" customWidth="1"/>
    <col min="20" max="20" width="15.42578125" style="4" customWidth="1"/>
    <col min="21" max="21" width="21.42578125" style="4" customWidth="1"/>
    <col min="22" max="16384" width="9.140625" style="4"/>
  </cols>
  <sheetData>
    <row r="1" spans="1:21" ht="16.5" thickBot="1" x14ac:dyDescent="0.3">
      <c r="A1" s="107">
        <v>50</v>
      </c>
      <c r="B1" s="554" t="s">
        <v>17</v>
      </c>
      <c r="C1" s="555"/>
      <c r="D1" s="555"/>
      <c r="E1" s="556"/>
      <c r="F1" s="556"/>
      <c r="G1" s="556"/>
      <c r="H1" s="556"/>
      <c r="I1" s="556"/>
      <c r="J1" s="325"/>
      <c r="K1" s="325"/>
      <c r="L1" s="325"/>
      <c r="N1" s="107">
        <f>A1</f>
        <v>50</v>
      </c>
      <c r="O1" s="557" t="s">
        <v>17</v>
      </c>
      <c r="P1" s="558"/>
      <c r="Q1" s="559"/>
      <c r="R1" s="559"/>
      <c r="S1" s="559"/>
      <c r="T1" s="559"/>
      <c r="U1" s="559"/>
    </row>
    <row r="2" spans="1:21" ht="21" x14ac:dyDescent="0.35">
      <c r="A2" s="1" t="s">
        <v>221</v>
      </c>
      <c r="B2" s="2"/>
      <c r="C2" s="2"/>
      <c r="D2" s="2"/>
      <c r="E2" s="2"/>
      <c r="F2" s="2"/>
      <c r="G2" s="2"/>
      <c r="H2" s="2"/>
      <c r="I2" s="2"/>
      <c r="N2" s="560" t="s">
        <v>23</v>
      </c>
      <c r="O2" s="560"/>
      <c r="P2" s="560"/>
      <c r="Q2" s="560"/>
      <c r="R2" s="560"/>
      <c r="S2" s="560"/>
      <c r="T2" s="560"/>
      <c r="U2" s="560"/>
    </row>
    <row r="3" spans="1:21" x14ac:dyDescent="0.25">
      <c r="A3" s="106" t="str">
        <f>'0054'!A3</f>
        <v>Based on the 2015-16 FEFP 2nd Calculation</v>
      </c>
      <c r="N3" s="561" t="str">
        <f>A3</f>
        <v>Based on the 2015-16 FEFP 2nd Calculation</v>
      </c>
      <c r="O3" s="561"/>
      <c r="P3" s="561"/>
      <c r="Q3" s="561"/>
      <c r="R3" s="561"/>
      <c r="S3" s="561"/>
      <c r="T3" s="561"/>
      <c r="U3" s="561"/>
    </row>
    <row r="4" spans="1:21" x14ac:dyDescent="0.25">
      <c r="A4" s="562" t="s">
        <v>0</v>
      </c>
      <c r="B4" s="562"/>
      <c r="C4" s="563" t="s">
        <v>9</v>
      </c>
      <c r="D4" s="563"/>
      <c r="E4" s="563"/>
      <c r="F4" s="5"/>
      <c r="G4" s="5"/>
      <c r="H4" s="5"/>
      <c r="I4" s="5"/>
      <c r="N4" s="549" t="s">
        <v>0</v>
      </c>
      <c r="O4" s="549"/>
      <c r="P4" s="564" t="str">
        <f>C4</f>
        <v>Palm Beach</v>
      </c>
      <c r="Q4" s="564"/>
      <c r="R4" s="6"/>
      <c r="S4" s="6"/>
      <c r="T4" s="6"/>
      <c r="U4" s="6"/>
    </row>
    <row r="5" spans="1:21" ht="12" customHeight="1" thickBot="1" x14ac:dyDescent="0.3">
      <c r="A5" s="371"/>
      <c r="B5" s="371"/>
      <c r="C5" s="353"/>
      <c r="D5" s="353"/>
      <c r="E5" s="353"/>
      <c r="F5" s="354"/>
      <c r="G5" s="354"/>
      <c r="H5" s="354"/>
      <c r="I5" s="354"/>
      <c r="N5" s="111"/>
      <c r="O5" s="111"/>
      <c r="P5" s="7"/>
      <c r="Q5" s="7"/>
      <c r="R5" s="6"/>
      <c r="S5" s="6"/>
      <c r="T5" s="6"/>
      <c r="U5" s="6"/>
    </row>
    <row r="6" spans="1:21" ht="12" customHeight="1" x14ac:dyDescent="0.25">
      <c r="A6" s="368"/>
      <c r="B6" s="368"/>
      <c r="C6" s="365"/>
      <c r="D6" s="365"/>
      <c r="E6" s="365"/>
      <c r="F6" s="5"/>
      <c r="G6" s="5"/>
      <c r="H6" s="5"/>
      <c r="I6" s="5"/>
      <c r="N6" s="366"/>
      <c r="O6" s="366"/>
      <c r="P6" s="367"/>
      <c r="Q6" s="367"/>
      <c r="R6" s="6"/>
      <c r="S6" s="6"/>
      <c r="T6" s="6"/>
      <c r="U6" s="6"/>
    </row>
    <row r="7" spans="1:21" x14ac:dyDescent="0.25">
      <c r="A7" s="548" t="s">
        <v>102</v>
      </c>
      <c r="B7" s="548"/>
      <c r="C7" s="548"/>
      <c r="D7" s="548"/>
      <c r="E7" s="548"/>
      <c r="F7" s="548"/>
      <c r="G7" s="548"/>
      <c r="H7" s="548"/>
      <c r="I7" s="548"/>
      <c r="N7" s="549" t="s">
        <v>102</v>
      </c>
      <c r="O7" s="549"/>
      <c r="P7" s="549"/>
      <c r="Q7" s="549"/>
      <c r="R7" s="549"/>
      <c r="S7" s="549"/>
      <c r="T7" s="549"/>
      <c r="U7" s="549"/>
    </row>
    <row r="8" spans="1:21" x14ac:dyDescent="0.25">
      <c r="A8" s="112"/>
      <c r="B8" s="113" t="s">
        <v>161</v>
      </c>
      <c r="C8" s="321">
        <f>'0054'!C8</f>
        <v>4154.45</v>
      </c>
      <c r="D8" s="115"/>
      <c r="E8" s="116"/>
      <c r="F8" s="112"/>
      <c r="G8" s="113" t="s">
        <v>160</v>
      </c>
      <c r="H8" s="324">
        <f>'0054'!H8</f>
        <v>1.0319</v>
      </c>
      <c r="I8" s="99"/>
      <c r="N8" s="550" t="s">
        <v>10</v>
      </c>
      <c r="O8" s="550"/>
      <c r="P8" s="551">
        <v>4154.45</v>
      </c>
      <c r="Q8" s="551"/>
      <c r="R8" s="552" t="s">
        <v>11</v>
      </c>
      <c r="S8" s="552"/>
      <c r="T8" s="553">
        <f>H8</f>
        <v>1.0319</v>
      </c>
      <c r="U8" s="553"/>
    </row>
    <row r="9" spans="1:21" x14ac:dyDescent="0.25">
      <c r="A9" s="8"/>
      <c r="B9" s="8"/>
      <c r="C9" s="9"/>
      <c r="D9" s="9"/>
      <c r="E9" s="9"/>
      <c r="F9" s="10"/>
      <c r="G9" s="10"/>
      <c r="H9" s="11"/>
      <c r="I9" s="12" t="s">
        <v>78</v>
      </c>
      <c r="N9" s="13"/>
      <c r="O9" s="13"/>
      <c r="P9" s="14"/>
      <c r="Q9" s="14"/>
      <c r="R9" s="15"/>
      <c r="S9" s="15"/>
      <c r="T9" s="16"/>
      <c r="U9" s="17" t="s">
        <v>78</v>
      </c>
    </row>
    <row r="10" spans="1:21" x14ac:dyDescent="0.25">
      <c r="A10" s="8"/>
      <c r="B10" s="8"/>
      <c r="C10" s="117" t="s">
        <v>162</v>
      </c>
      <c r="D10" s="117" t="s">
        <v>163</v>
      </c>
      <c r="E10" s="118" t="s">
        <v>8</v>
      </c>
      <c r="F10" s="543" t="s">
        <v>1</v>
      </c>
      <c r="G10" s="543"/>
      <c r="H10" s="11" t="s">
        <v>77</v>
      </c>
      <c r="I10" s="12" t="s">
        <v>37</v>
      </c>
      <c r="N10" s="13"/>
      <c r="O10" s="13"/>
      <c r="P10" s="14"/>
      <c r="Q10" s="14"/>
      <c r="R10" s="544" t="s">
        <v>1</v>
      </c>
      <c r="S10" s="544"/>
      <c r="T10" s="16" t="s">
        <v>77</v>
      </c>
      <c r="U10" s="17" t="s">
        <v>37</v>
      </c>
    </row>
    <row r="11" spans="1:21" x14ac:dyDescent="0.25">
      <c r="A11" s="524" t="s">
        <v>1</v>
      </c>
      <c r="B11" s="524"/>
      <c r="C11" s="119" t="s">
        <v>2</v>
      </c>
      <c r="D11" s="119" t="s">
        <v>2</v>
      </c>
      <c r="E11" s="119" t="s">
        <v>2</v>
      </c>
      <c r="F11" s="545" t="s">
        <v>80</v>
      </c>
      <c r="G11" s="545"/>
      <c r="H11" s="18" t="s">
        <v>76</v>
      </c>
      <c r="I11" s="19" t="s">
        <v>79</v>
      </c>
      <c r="N11" s="525" t="s">
        <v>1</v>
      </c>
      <c r="O11" s="525"/>
      <c r="P11" s="546" t="s">
        <v>24</v>
      </c>
      <c r="Q11" s="546"/>
      <c r="R11" s="547" t="s">
        <v>80</v>
      </c>
      <c r="S11" s="547"/>
      <c r="T11" s="20" t="s">
        <v>76</v>
      </c>
      <c r="U11" s="21" t="s">
        <v>79</v>
      </c>
    </row>
    <row r="12" spans="1:21" x14ac:dyDescent="0.25">
      <c r="A12" s="536" t="s">
        <v>50</v>
      </c>
      <c r="B12" s="536"/>
      <c r="C12" s="120"/>
      <c r="D12" s="120"/>
      <c r="E12" s="121" t="s">
        <v>51</v>
      </c>
      <c r="F12" s="537" t="s">
        <v>52</v>
      </c>
      <c r="G12" s="537"/>
      <c r="H12" s="22" t="s">
        <v>53</v>
      </c>
      <c r="I12" s="23" t="s">
        <v>54</v>
      </c>
      <c r="N12" s="538" t="s">
        <v>50</v>
      </c>
      <c r="O12" s="538"/>
      <c r="P12" s="539" t="s">
        <v>51</v>
      </c>
      <c r="Q12" s="539"/>
      <c r="R12" s="540" t="s">
        <v>52</v>
      </c>
      <c r="S12" s="540"/>
      <c r="T12" s="24" t="s">
        <v>53</v>
      </c>
      <c r="U12" s="25" t="s">
        <v>54</v>
      </c>
    </row>
    <row r="13" spans="1:21" x14ac:dyDescent="0.25">
      <c r="A13" s="527" t="s">
        <v>29</v>
      </c>
      <c r="B13" s="527"/>
      <c r="C13" s="204">
        <v>0</v>
      </c>
      <c r="D13" s="204">
        <v>0</v>
      </c>
      <c r="E13" s="276">
        <f>IF(D$29=0,C13*2,C13+D13)</f>
        <v>0</v>
      </c>
      <c r="F13" s="541">
        <f>'0054'!F13:G13</f>
        <v>1.115</v>
      </c>
      <c r="G13" s="541"/>
      <c r="H13" s="208">
        <f>ROUND(E13*F13,4)</f>
        <v>0</v>
      </c>
      <c r="I13" s="150">
        <f t="shared" ref="I13:I28" si="0">ROUND(ROUND(H13*$C$8,4)*($H$8),2)</f>
        <v>0</v>
      </c>
      <c r="N13" s="528" t="s">
        <v>29</v>
      </c>
      <c r="O13" s="528"/>
      <c r="P13" s="530">
        <f t="shared" ref="P13:P28" si="1">IF($H$115=1,E13,0)</f>
        <v>0</v>
      </c>
      <c r="Q13" s="530"/>
      <c r="R13" s="542">
        <v>1</v>
      </c>
      <c r="S13" s="542"/>
      <c r="T13" s="124">
        <f>ROUND(P13*R13,4)</f>
        <v>0</v>
      </c>
      <c r="U13" s="125">
        <f t="shared" ref="U13:U28" si="2">ROUND(ROUND(T13*$C$8,4)*($H$8),0)</f>
        <v>0</v>
      </c>
    </row>
    <row r="14" spans="1:21" x14ac:dyDescent="0.25">
      <c r="A14" s="458" t="s">
        <v>30</v>
      </c>
      <c r="B14" s="458"/>
      <c r="C14" s="206">
        <v>0</v>
      </c>
      <c r="D14" s="206">
        <v>0</v>
      </c>
      <c r="E14" s="159">
        <f t="shared" ref="E14:E28" si="3">IF(D$29=0,C14*2,C14+D14)</f>
        <v>0</v>
      </c>
      <c r="F14" s="448">
        <f>'0054'!F14:G14</f>
        <v>1.115</v>
      </c>
      <c r="G14" s="448"/>
      <c r="H14" s="105">
        <f t="shared" ref="H14:H28" si="4">ROUND(E14*F14,4)</f>
        <v>0</v>
      </c>
      <c r="I14" s="130">
        <f t="shared" si="0"/>
        <v>0</v>
      </c>
      <c r="J14" s="85" t="str">
        <f>IF(ROUND(E14,2)=ROUND(SUM(E50:E52),2)," ","CHECK PK-3 LINES BELOW")</f>
        <v xml:space="preserve"> </v>
      </c>
      <c r="N14" s="461" t="s">
        <v>30</v>
      </c>
      <c r="O14" s="461"/>
      <c r="P14" s="530">
        <f t="shared" si="1"/>
        <v>0</v>
      </c>
      <c r="Q14" s="530"/>
      <c r="R14" s="535">
        <v>1</v>
      </c>
      <c r="S14" s="535"/>
      <c r="T14" s="124">
        <f t="shared" ref="T14:T28" si="5">ROUND(P14*R14,4)</f>
        <v>0</v>
      </c>
      <c r="U14" s="125">
        <f t="shared" si="2"/>
        <v>0</v>
      </c>
    </row>
    <row r="15" spans="1:21" x14ac:dyDescent="0.25">
      <c r="A15" s="458" t="s">
        <v>31</v>
      </c>
      <c r="B15" s="458"/>
      <c r="C15" s="206">
        <v>0</v>
      </c>
      <c r="D15" s="206">
        <v>0</v>
      </c>
      <c r="E15" s="159">
        <f t="shared" si="3"/>
        <v>0</v>
      </c>
      <c r="F15" s="448">
        <f>'0054'!F15:G15</f>
        <v>1</v>
      </c>
      <c r="G15" s="448"/>
      <c r="H15" s="105">
        <f t="shared" si="4"/>
        <v>0</v>
      </c>
      <c r="I15" s="130">
        <f t="shared" si="0"/>
        <v>0</v>
      </c>
      <c r="N15" s="461" t="s">
        <v>31</v>
      </c>
      <c r="O15" s="461"/>
      <c r="P15" s="530">
        <f t="shared" si="1"/>
        <v>0</v>
      </c>
      <c r="Q15" s="530"/>
      <c r="R15" s="535">
        <v>1</v>
      </c>
      <c r="S15" s="535"/>
      <c r="T15" s="124">
        <f t="shared" si="5"/>
        <v>0</v>
      </c>
      <c r="U15" s="125">
        <f t="shared" si="2"/>
        <v>0</v>
      </c>
    </row>
    <row r="16" spans="1:21" x14ac:dyDescent="0.25">
      <c r="A16" s="458" t="s">
        <v>32</v>
      </c>
      <c r="B16" s="458"/>
      <c r="C16" s="206">
        <v>0</v>
      </c>
      <c r="D16" s="206">
        <v>0</v>
      </c>
      <c r="E16" s="159">
        <f t="shared" si="3"/>
        <v>0</v>
      </c>
      <c r="F16" s="448">
        <f>'0054'!F16:G16</f>
        <v>1</v>
      </c>
      <c r="G16" s="448"/>
      <c r="H16" s="105">
        <f t="shared" si="4"/>
        <v>0</v>
      </c>
      <c r="I16" s="130">
        <f t="shared" si="0"/>
        <v>0</v>
      </c>
      <c r="J16" s="85" t="str">
        <f>IF(ROUND(E16,2)=ROUND(SUM(E53:E55),2)," ","CHECK 4-8 LINES BELOW")</f>
        <v xml:space="preserve"> </v>
      </c>
      <c r="N16" s="461" t="s">
        <v>32</v>
      </c>
      <c r="O16" s="461"/>
      <c r="P16" s="530">
        <f t="shared" si="1"/>
        <v>0</v>
      </c>
      <c r="Q16" s="530"/>
      <c r="R16" s="535">
        <v>1</v>
      </c>
      <c r="S16" s="535"/>
      <c r="T16" s="124">
        <f t="shared" si="5"/>
        <v>0</v>
      </c>
      <c r="U16" s="125">
        <f t="shared" si="2"/>
        <v>0</v>
      </c>
    </row>
    <row r="17" spans="1:21" x14ac:dyDescent="0.25">
      <c r="A17" s="458" t="s">
        <v>33</v>
      </c>
      <c r="B17" s="458"/>
      <c r="C17" s="206">
        <v>135.41999999999999</v>
      </c>
      <c r="D17" s="206">
        <v>136.49</v>
      </c>
      <c r="E17" s="159">
        <f t="shared" si="3"/>
        <v>271.90999999999997</v>
      </c>
      <c r="F17" s="448">
        <f>'0054'!F17:G17</f>
        <v>1.0049999999999999</v>
      </c>
      <c r="G17" s="448"/>
      <c r="H17" s="105">
        <f t="shared" si="4"/>
        <v>273.26960000000003</v>
      </c>
      <c r="I17" s="130">
        <f t="shared" si="0"/>
        <v>1171500.48</v>
      </c>
      <c r="N17" s="461" t="s">
        <v>33</v>
      </c>
      <c r="O17" s="461"/>
      <c r="P17" s="530">
        <f t="shared" si="1"/>
        <v>0</v>
      </c>
      <c r="Q17" s="530"/>
      <c r="R17" s="535">
        <v>1</v>
      </c>
      <c r="S17" s="535"/>
      <c r="T17" s="124">
        <f t="shared" si="5"/>
        <v>0</v>
      </c>
      <c r="U17" s="125">
        <f t="shared" si="2"/>
        <v>0</v>
      </c>
    </row>
    <row r="18" spans="1:21" x14ac:dyDescent="0.25">
      <c r="A18" s="458" t="s">
        <v>34</v>
      </c>
      <c r="B18" s="458"/>
      <c r="C18" s="206">
        <v>26.32</v>
      </c>
      <c r="D18" s="206">
        <v>23.11</v>
      </c>
      <c r="E18" s="159">
        <f t="shared" si="3"/>
        <v>49.43</v>
      </c>
      <c r="F18" s="448">
        <f>'0054'!F18:G18</f>
        <v>1.0049999999999999</v>
      </c>
      <c r="G18" s="448"/>
      <c r="H18" s="105">
        <f t="shared" si="4"/>
        <v>49.677199999999999</v>
      </c>
      <c r="I18" s="130">
        <f t="shared" si="0"/>
        <v>212965.01</v>
      </c>
      <c r="J18" s="85" t="str">
        <f>IF(ROUND(E18,2)=ROUND(SUM(E56:E58),2)," ","CHECK 4-8 LINES BELOW")</f>
        <v xml:space="preserve"> </v>
      </c>
      <c r="N18" s="461" t="s">
        <v>34</v>
      </c>
      <c r="O18" s="461"/>
      <c r="P18" s="530">
        <f t="shared" si="1"/>
        <v>0</v>
      </c>
      <c r="Q18" s="530"/>
      <c r="R18" s="535">
        <v>1</v>
      </c>
      <c r="S18" s="535"/>
      <c r="T18" s="124">
        <f t="shared" si="5"/>
        <v>0</v>
      </c>
      <c r="U18" s="127">
        <f t="shared" si="2"/>
        <v>0</v>
      </c>
    </row>
    <row r="19" spans="1:21" x14ac:dyDescent="0.25">
      <c r="A19" s="458" t="s">
        <v>146</v>
      </c>
      <c r="B19" s="458"/>
      <c r="C19" s="206">
        <v>0</v>
      </c>
      <c r="D19" s="206">
        <v>0</v>
      </c>
      <c r="E19" s="159">
        <f t="shared" si="3"/>
        <v>0</v>
      </c>
      <c r="F19" s="448">
        <f>'0054'!F19:G19</f>
        <v>3.613</v>
      </c>
      <c r="G19" s="448"/>
      <c r="H19" s="105">
        <f t="shared" si="4"/>
        <v>0</v>
      </c>
      <c r="I19" s="130">
        <f t="shared" si="0"/>
        <v>0</v>
      </c>
      <c r="N19" s="461" t="s">
        <v>146</v>
      </c>
      <c r="O19" s="461"/>
      <c r="P19" s="530">
        <f t="shared" si="1"/>
        <v>0</v>
      </c>
      <c r="Q19" s="530"/>
      <c r="R19" s="535">
        <v>1</v>
      </c>
      <c r="S19" s="535"/>
      <c r="T19" s="124">
        <f t="shared" si="5"/>
        <v>0</v>
      </c>
      <c r="U19" s="125">
        <f t="shared" si="2"/>
        <v>0</v>
      </c>
    </row>
    <row r="20" spans="1:21" x14ac:dyDescent="0.25">
      <c r="A20" s="458" t="s">
        <v>147</v>
      </c>
      <c r="B20" s="458"/>
      <c r="C20" s="206">
        <v>0</v>
      </c>
      <c r="D20" s="206">
        <v>0</v>
      </c>
      <c r="E20" s="159">
        <f t="shared" si="3"/>
        <v>0</v>
      </c>
      <c r="F20" s="448">
        <f>'0054'!F20:G20</f>
        <v>3.613</v>
      </c>
      <c r="G20" s="448"/>
      <c r="H20" s="105">
        <f t="shared" si="4"/>
        <v>0</v>
      </c>
      <c r="I20" s="130">
        <f t="shared" si="0"/>
        <v>0</v>
      </c>
      <c r="N20" s="461" t="s">
        <v>147</v>
      </c>
      <c r="O20" s="461"/>
      <c r="P20" s="530">
        <f t="shared" si="1"/>
        <v>0</v>
      </c>
      <c r="Q20" s="530"/>
      <c r="R20" s="535">
        <v>1</v>
      </c>
      <c r="S20" s="535"/>
      <c r="T20" s="124">
        <f t="shared" si="5"/>
        <v>0</v>
      </c>
      <c r="U20" s="125">
        <f t="shared" si="2"/>
        <v>0</v>
      </c>
    </row>
    <row r="21" spans="1:21" x14ac:dyDescent="0.25">
      <c r="A21" s="458" t="s">
        <v>148</v>
      </c>
      <c r="B21" s="458"/>
      <c r="C21" s="206">
        <v>0</v>
      </c>
      <c r="D21" s="206">
        <v>0</v>
      </c>
      <c r="E21" s="159">
        <f t="shared" si="3"/>
        <v>0</v>
      </c>
      <c r="F21" s="448">
        <f>'0054'!F21:G21</f>
        <v>3.613</v>
      </c>
      <c r="G21" s="448"/>
      <c r="H21" s="105">
        <f t="shared" si="4"/>
        <v>0</v>
      </c>
      <c r="I21" s="130">
        <f t="shared" si="0"/>
        <v>0</v>
      </c>
      <c r="N21" s="461" t="s">
        <v>148</v>
      </c>
      <c r="O21" s="461"/>
      <c r="P21" s="530">
        <f t="shared" si="1"/>
        <v>0</v>
      </c>
      <c r="Q21" s="530"/>
      <c r="R21" s="535">
        <v>1</v>
      </c>
      <c r="S21" s="535"/>
      <c r="T21" s="124">
        <f t="shared" si="5"/>
        <v>0</v>
      </c>
      <c r="U21" s="125">
        <f t="shared" si="2"/>
        <v>0</v>
      </c>
    </row>
    <row r="22" spans="1:21" x14ac:dyDescent="0.25">
      <c r="A22" s="458" t="s">
        <v>149</v>
      </c>
      <c r="B22" s="458"/>
      <c r="C22" s="206">
        <v>0</v>
      </c>
      <c r="D22" s="206">
        <v>0</v>
      </c>
      <c r="E22" s="159">
        <f t="shared" si="3"/>
        <v>0</v>
      </c>
      <c r="F22" s="448">
        <f>'0054'!F22:G22</f>
        <v>5.258</v>
      </c>
      <c r="G22" s="448"/>
      <c r="H22" s="105">
        <f t="shared" si="4"/>
        <v>0</v>
      </c>
      <c r="I22" s="130">
        <f t="shared" si="0"/>
        <v>0</v>
      </c>
      <c r="N22" s="461" t="s">
        <v>149</v>
      </c>
      <c r="O22" s="461"/>
      <c r="P22" s="530">
        <f t="shared" si="1"/>
        <v>0</v>
      </c>
      <c r="Q22" s="530"/>
      <c r="R22" s="535">
        <v>1</v>
      </c>
      <c r="S22" s="535"/>
      <c r="T22" s="124">
        <f t="shared" si="5"/>
        <v>0</v>
      </c>
      <c r="U22" s="125">
        <f t="shared" si="2"/>
        <v>0</v>
      </c>
    </row>
    <row r="23" spans="1:21" x14ac:dyDescent="0.25">
      <c r="A23" s="458" t="s">
        <v>150</v>
      </c>
      <c r="B23" s="458"/>
      <c r="C23" s="206">
        <v>0</v>
      </c>
      <c r="D23" s="206">
        <v>0</v>
      </c>
      <c r="E23" s="159">
        <f t="shared" si="3"/>
        <v>0</v>
      </c>
      <c r="F23" s="448">
        <f>'0054'!F23:G23</f>
        <v>5.258</v>
      </c>
      <c r="G23" s="448"/>
      <c r="H23" s="105">
        <f t="shared" si="4"/>
        <v>0</v>
      </c>
      <c r="I23" s="130">
        <f t="shared" si="0"/>
        <v>0</v>
      </c>
      <c r="N23" s="461" t="s">
        <v>150</v>
      </c>
      <c r="O23" s="461"/>
      <c r="P23" s="530">
        <f t="shared" si="1"/>
        <v>0</v>
      </c>
      <c r="Q23" s="530"/>
      <c r="R23" s="535">
        <v>1</v>
      </c>
      <c r="S23" s="535"/>
      <c r="T23" s="124">
        <f t="shared" si="5"/>
        <v>0</v>
      </c>
      <c r="U23" s="125">
        <f t="shared" si="2"/>
        <v>0</v>
      </c>
    </row>
    <row r="24" spans="1:21" x14ac:dyDescent="0.25">
      <c r="A24" s="458" t="s">
        <v>151</v>
      </c>
      <c r="B24" s="458"/>
      <c r="C24" s="206">
        <v>0</v>
      </c>
      <c r="D24" s="206">
        <v>0</v>
      </c>
      <c r="E24" s="159">
        <f t="shared" si="3"/>
        <v>0</v>
      </c>
      <c r="F24" s="448">
        <f>'0054'!F24:G24</f>
        <v>5.258</v>
      </c>
      <c r="G24" s="448"/>
      <c r="H24" s="105">
        <f t="shared" si="4"/>
        <v>0</v>
      </c>
      <c r="I24" s="130">
        <f t="shared" si="0"/>
        <v>0</v>
      </c>
      <c r="N24" s="461" t="s">
        <v>151</v>
      </c>
      <c r="O24" s="461"/>
      <c r="P24" s="530">
        <f t="shared" si="1"/>
        <v>0</v>
      </c>
      <c r="Q24" s="530"/>
      <c r="R24" s="535">
        <v>1</v>
      </c>
      <c r="S24" s="535"/>
      <c r="T24" s="124">
        <f t="shared" si="5"/>
        <v>0</v>
      </c>
      <c r="U24" s="125">
        <f t="shared" si="2"/>
        <v>0</v>
      </c>
    </row>
    <row r="25" spans="1:21" x14ac:dyDescent="0.25">
      <c r="A25" s="458" t="s">
        <v>152</v>
      </c>
      <c r="B25" s="458"/>
      <c r="C25" s="206">
        <v>0</v>
      </c>
      <c r="D25" s="206">
        <v>0</v>
      </c>
      <c r="E25" s="159">
        <f t="shared" si="3"/>
        <v>0</v>
      </c>
      <c r="F25" s="448">
        <f>'0054'!F25:G25</f>
        <v>1.18</v>
      </c>
      <c r="G25" s="448"/>
      <c r="H25" s="105">
        <f t="shared" si="4"/>
        <v>0</v>
      </c>
      <c r="I25" s="130">
        <f t="shared" si="0"/>
        <v>0</v>
      </c>
      <c r="N25" s="461" t="s">
        <v>152</v>
      </c>
      <c r="O25" s="461"/>
      <c r="P25" s="530">
        <f t="shared" si="1"/>
        <v>0</v>
      </c>
      <c r="Q25" s="530"/>
      <c r="R25" s="535">
        <v>1</v>
      </c>
      <c r="S25" s="535"/>
      <c r="T25" s="124">
        <f t="shared" si="5"/>
        <v>0</v>
      </c>
      <c r="U25" s="125">
        <f t="shared" si="2"/>
        <v>0</v>
      </c>
    </row>
    <row r="26" spans="1:21" x14ac:dyDescent="0.25">
      <c r="A26" s="458" t="s">
        <v>153</v>
      </c>
      <c r="B26" s="458"/>
      <c r="C26" s="206">
        <v>0</v>
      </c>
      <c r="D26" s="206">
        <v>0</v>
      </c>
      <c r="E26" s="159">
        <f t="shared" si="3"/>
        <v>0</v>
      </c>
      <c r="F26" s="448">
        <f>'0054'!F26:G26</f>
        <v>1.18</v>
      </c>
      <c r="G26" s="448"/>
      <c r="H26" s="105">
        <f t="shared" si="4"/>
        <v>0</v>
      </c>
      <c r="I26" s="130">
        <f t="shared" si="0"/>
        <v>0</v>
      </c>
      <c r="N26" s="461" t="s">
        <v>153</v>
      </c>
      <c r="O26" s="461"/>
      <c r="P26" s="530">
        <f t="shared" si="1"/>
        <v>0</v>
      </c>
      <c r="Q26" s="530"/>
      <c r="R26" s="535">
        <v>1</v>
      </c>
      <c r="S26" s="535"/>
      <c r="T26" s="124">
        <f t="shared" si="5"/>
        <v>0</v>
      </c>
      <c r="U26" s="125">
        <f t="shared" si="2"/>
        <v>0</v>
      </c>
    </row>
    <row r="27" spans="1:21" x14ac:dyDescent="0.25">
      <c r="A27" s="458" t="s">
        <v>154</v>
      </c>
      <c r="B27" s="458"/>
      <c r="C27" s="206">
        <v>5.0999999999999996</v>
      </c>
      <c r="D27" s="206">
        <v>4.57</v>
      </c>
      <c r="E27" s="159">
        <f t="shared" si="3"/>
        <v>9.67</v>
      </c>
      <c r="F27" s="448">
        <f>'0054'!F27:G27</f>
        <v>1.18</v>
      </c>
      <c r="G27" s="448"/>
      <c r="H27" s="105">
        <f t="shared" si="4"/>
        <v>11.410600000000001</v>
      </c>
      <c r="I27" s="130">
        <f t="shared" si="0"/>
        <v>48916.98</v>
      </c>
      <c r="N27" s="461" t="s">
        <v>154</v>
      </c>
      <c r="O27" s="461"/>
      <c r="P27" s="530">
        <f t="shared" si="1"/>
        <v>0</v>
      </c>
      <c r="Q27" s="530"/>
      <c r="R27" s="535">
        <v>1</v>
      </c>
      <c r="S27" s="535"/>
      <c r="T27" s="124">
        <f t="shared" si="5"/>
        <v>0</v>
      </c>
      <c r="U27" s="125">
        <f t="shared" si="2"/>
        <v>0</v>
      </c>
    </row>
    <row r="28" spans="1:21" x14ac:dyDescent="0.25">
      <c r="A28" s="575" t="s">
        <v>155</v>
      </c>
      <c r="B28" s="575"/>
      <c r="C28" s="147">
        <v>0</v>
      </c>
      <c r="D28" s="147">
        <v>0</v>
      </c>
      <c r="E28" s="220">
        <f t="shared" si="3"/>
        <v>0</v>
      </c>
      <c r="F28" s="529">
        <f>'0054'!F28:G28</f>
        <v>1.0049999999999999</v>
      </c>
      <c r="G28" s="529"/>
      <c r="H28" s="122">
        <f t="shared" si="4"/>
        <v>0</v>
      </c>
      <c r="I28" s="123">
        <f t="shared" si="0"/>
        <v>0</v>
      </c>
      <c r="N28" s="469" t="s">
        <v>155</v>
      </c>
      <c r="O28" s="469"/>
      <c r="P28" s="530">
        <f t="shared" si="1"/>
        <v>0</v>
      </c>
      <c r="Q28" s="530"/>
      <c r="R28" s="531">
        <v>1</v>
      </c>
      <c r="S28" s="531"/>
      <c r="T28" s="124">
        <f t="shared" si="5"/>
        <v>0</v>
      </c>
      <c r="U28" s="125">
        <f t="shared" si="2"/>
        <v>0</v>
      </c>
    </row>
    <row r="29" spans="1:21" x14ac:dyDescent="0.25">
      <c r="A29" s="573" t="s">
        <v>5</v>
      </c>
      <c r="B29" s="573"/>
      <c r="C29" s="123">
        <f>SUM(C13:C28)</f>
        <v>166.83999999999997</v>
      </c>
      <c r="D29" s="123">
        <f>SUM(D13:D28)</f>
        <v>164.17000000000002</v>
      </c>
      <c r="E29" s="123">
        <f>SUM(E13:E28)</f>
        <v>331.01</v>
      </c>
      <c r="F29" s="574"/>
      <c r="G29" s="574"/>
      <c r="H29" s="128">
        <f>SUM(H13:H28)</f>
        <v>334.35740000000004</v>
      </c>
      <c r="I29" s="123">
        <f>SUM(I13:I28)</f>
        <v>1433382.47</v>
      </c>
      <c r="N29" s="533" t="s">
        <v>5</v>
      </c>
      <c r="O29" s="533"/>
      <c r="P29" s="534">
        <f>SUM(P13:P28)</f>
        <v>0</v>
      </c>
      <c r="Q29" s="534"/>
      <c r="R29" s="521"/>
      <c r="S29" s="521"/>
      <c r="T29" s="129">
        <f>SUM(T13:T28)</f>
        <v>0</v>
      </c>
      <c r="U29" s="125">
        <f>SUM(U13:U28)</f>
        <v>0</v>
      </c>
    </row>
    <row r="30" spans="1:21" x14ac:dyDescent="0.25">
      <c r="A30" s="28"/>
      <c r="B30" s="28"/>
      <c r="C30" s="130"/>
      <c r="D30" s="130"/>
      <c r="E30" s="130"/>
      <c r="F30" s="29"/>
      <c r="G30" s="29"/>
      <c r="H30" s="105"/>
      <c r="I30" s="130"/>
      <c r="N30" s="35"/>
      <c r="O30" s="35"/>
      <c r="P30" s="31"/>
      <c r="Q30" s="31"/>
      <c r="R30" s="32"/>
      <c r="S30" s="32"/>
      <c r="T30" s="131"/>
      <c r="U30" s="132"/>
    </row>
    <row r="31" spans="1:21" x14ac:dyDescent="0.25">
      <c r="A31" s="209" t="s">
        <v>126</v>
      </c>
      <c r="B31" s="28"/>
      <c r="C31" s="130"/>
      <c r="D31" s="130"/>
      <c r="E31" s="130"/>
      <c r="F31" s="29"/>
      <c r="G31" s="29"/>
      <c r="H31" s="105"/>
      <c r="I31" s="130"/>
      <c r="N31" s="35"/>
      <c r="O31" s="35"/>
      <c r="P31" s="31"/>
      <c r="Q31" s="31"/>
      <c r="R31" s="32"/>
      <c r="S31" s="32"/>
      <c r="T31" s="131"/>
      <c r="U31" s="132"/>
    </row>
    <row r="32" spans="1:21" hidden="1" x14ac:dyDescent="0.25">
      <c r="A32" s="209"/>
      <c r="B32" s="28"/>
      <c r="C32" s="130"/>
      <c r="D32" s="130"/>
      <c r="E32" s="130"/>
      <c r="F32" s="364"/>
      <c r="G32" s="364"/>
      <c r="H32" s="105"/>
      <c r="I32" s="130"/>
      <c r="N32" s="362"/>
      <c r="O32" s="362"/>
      <c r="P32" s="31"/>
      <c r="Q32" s="31"/>
      <c r="R32" s="363"/>
      <c r="S32" s="363"/>
      <c r="T32" s="131"/>
      <c r="U32" s="132"/>
    </row>
    <row r="33" spans="1:21" hidden="1" x14ac:dyDescent="0.25">
      <c r="A33" s="209"/>
      <c r="B33" s="28"/>
      <c r="C33" s="130"/>
      <c r="D33" s="130"/>
      <c r="E33" s="130"/>
      <c r="F33" s="578" t="s">
        <v>386</v>
      </c>
      <c r="G33" s="578"/>
      <c r="H33" s="578"/>
      <c r="I33" s="130"/>
      <c r="N33" s="362"/>
      <c r="O33" s="362"/>
      <c r="P33" s="31"/>
      <c r="Q33" s="31"/>
      <c r="R33" s="363"/>
      <c r="S33" s="363"/>
      <c r="T33" s="131"/>
      <c r="U33" s="132"/>
    </row>
    <row r="34" spans="1:21" hidden="1" x14ac:dyDescent="0.25">
      <c r="A34" s="4"/>
      <c r="B34" s="136"/>
      <c r="C34" s="136"/>
      <c r="D34" s="136"/>
      <c r="E34" s="136"/>
      <c r="F34" s="578"/>
      <c r="G34" s="578"/>
      <c r="H34" s="578"/>
      <c r="I34" s="26" t="s">
        <v>78</v>
      </c>
      <c r="N34" s="473" t="s">
        <v>35</v>
      </c>
      <c r="O34" s="473"/>
      <c r="P34" s="473"/>
      <c r="Q34" s="473"/>
      <c r="R34" s="473"/>
      <c r="S34" s="473"/>
      <c r="T34" s="473"/>
      <c r="U34" s="27" t="s">
        <v>78</v>
      </c>
    </row>
    <row r="35" spans="1:21" hidden="1" x14ac:dyDescent="0.25">
      <c r="A35" s="28"/>
      <c r="B35" s="28"/>
      <c r="C35" s="117" t="s">
        <v>162</v>
      </c>
      <c r="D35" s="117" t="s">
        <v>163</v>
      </c>
      <c r="E35" s="118" t="s">
        <v>8</v>
      </c>
      <c r="F35" s="578"/>
      <c r="G35" s="578"/>
      <c r="H35" s="578"/>
      <c r="I35" s="26" t="s">
        <v>37</v>
      </c>
      <c r="N35" s="35"/>
      <c r="O35" s="35"/>
      <c r="P35" s="31"/>
      <c r="Q35" s="31"/>
      <c r="R35" s="32"/>
      <c r="S35" s="32"/>
      <c r="T35" s="131"/>
      <c r="U35" s="27" t="s">
        <v>37</v>
      </c>
    </row>
    <row r="36" spans="1:21" hidden="1" x14ac:dyDescent="0.25">
      <c r="A36" s="524" t="s">
        <v>66</v>
      </c>
      <c r="B36" s="524"/>
      <c r="C36" s="119" t="s">
        <v>2</v>
      </c>
      <c r="D36" s="119" t="s">
        <v>2</v>
      </c>
      <c r="E36" s="119" t="s">
        <v>2</v>
      </c>
      <c r="F36" s="579"/>
      <c r="G36" s="579"/>
      <c r="H36" s="579"/>
      <c r="I36" s="33" t="s">
        <v>79</v>
      </c>
      <c r="N36" s="525" t="s">
        <v>66</v>
      </c>
      <c r="O36" s="525"/>
      <c r="P36" s="526" t="s">
        <v>24</v>
      </c>
      <c r="Q36" s="526"/>
      <c r="R36" s="526"/>
      <c r="S36" s="526"/>
      <c r="T36" s="526"/>
      <c r="U36" s="21" t="s">
        <v>79</v>
      </c>
    </row>
    <row r="37" spans="1:21" hidden="1" x14ac:dyDescent="0.25">
      <c r="A37" s="527" t="s">
        <v>59</v>
      </c>
      <c r="B37" s="527"/>
      <c r="C37" s="210">
        <v>0</v>
      </c>
      <c r="D37" s="210">
        <v>0</v>
      </c>
      <c r="E37" s="276">
        <f t="shared" ref="E37:E42" si="6">IF(D$43=0,C37*2,C37+D37)</f>
        <v>0</v>
      </c>
      <c r="F37" s="211"/>
      <c r="G37" s="211"/>
      <c r="H37" s="211"/>
      <c r="I37" s="150">
        <f t="shared" ref="I37:I42" si="7">ROUND(ROUND(E37*$C$8,4)*($H$8),2)</f>
        <v>0</v>
      </c>
      <c r="N37" s="528" t="s">
        <v>59</v>
      </c>
      <c r="O37" s="528"/>
      <c r="P37" s="470">
        <f t="shared" ref="P37:P42" si="8">IF($H$115=1,E37,0)</f>
        <v>0</v>
      </c>
      <c r="Q37" s="470"/>
      <c r="R37" s="470"/>
      <c r="S37" s="470"/>
      <c r="T37" s="470"/>
      <c r="U37" s="127">
        <f t="shared" ref="U37:U42" si="9">ROUND(ROUND(P37*$C$8,4)*($H$8),0)</f>
        <v>0</v>
      </c>
    </row>
    <row r="38" spans="1:21" hidden="1" x14ac:dyDescent="0.25">
      <c r="A38" s="519" t="s">
        <v>60</v>
      </c>
      <c r="B38" s="519"/>
      <c r="C38" s="213">
        <v>0</v>
      </c>
      <c r="D38" s="213">
        <v>0</v>
      </c>
      <c r="E38" s="159">
        <f t="shared" si="6"/>
        <v>0</v>
      </c>
      <c r="F38" s="214"/>
      <c r="G38" s="214"/>
      <c r="H38" s="214"/>
      <c r="I38" s="130">
        <f t="shared" si="7"/>
        <v>0</v>
      </c>
      <c r="N38" s="476" t="s">
        <v>60</v>
      </c>
      <c r="O38" s="476"/>
      <c r="P38" s="470">
        <f t="shared" si="8"/>
        <v>0</v>
      </c>
      <c r="Q38" s="470"/>
      <c r="R38" s="470"/>
      <c r="S38" s="470"/>
      <c r="T38" s="470"/>
      <c r="U38" s="127">
        <f t="shared" si="9"/>
        <v>0</v>
      </c>
    </row>
    <row r="39" spans="1:21" hidden="1" x14ac:dyDescent="0.25">
      <c r="A39" s="522" t="s">
        <v>61</v>
      </c>
      <c r="B39" s="522"/>
      <c r="C39" s="213">
        <v>0</v>
      </c>
      <c r="D39" s="213">
        <v>0</v>
      </c>
      <c r="E39" s="159">
        <f t="shared" si="6"/>
        <v>0</v>
      </c>
      <c r="F39" s="214"/>
      <c r="G39" s="214"/>
      <c r="H39" s="214"/>
      <c r="I39" s="130">
        <f t="shared" si="7"/>
        <v>0</v>
      </c>
      <c r="N39" s="523" t="s">
        <v>61</v>
      </c>
      <c r="O39" s="523"/>
      <c r="P39" s="470">
        <f t="shared" si="8"/>
        <v>0</v>
      </c>
      <c r="Q39" s="470"/>
      <c r="R39" s="470"/>
      <c r="S39" s="470"/>
      <c r="T39" s="470"/>
      <c r="U39" s="127">
        <f t="shared" si="9"/>
        <v>0</v>
      </c>
    </row>
    <row r="40" spans="1:21" hidden="1" x14ac:dyDescent="0.25">
      <c r="A40" s="519" t="s">
        <v>62</v>
      </c>
      <c r="B40" s="519"/>
      <c r="C40" s="213">
        <v>0</v>
      </c>
      <c r="D40" s="213">
        <v>0</v>
      </c>
      <c r="E40" s="159">
        <f t="shared" si="6"/>
        <v>0</v>
      </c>
      <c r="F40" s="214"/>
      <c r="G40" s="214"/>
      <c r="H40" s="214"/>
      <c r="I40" s="130">
        <f t="shared" si="7"/>
        <v>0</v>
      </c>
      <c r="N40" s="476" t="s">
        <v>62</v>
      </c>
      <c r="O40" s="476"/>
      <c r="P40" s="470">
        <f t="shared" si="8"/>
        <v>0</v>
      </c>
      <c r="Q40" s="470"/>
      <c r="R40" s="470"/>
      <c r="S40" s="470"/>
      <c r="T40" s="470"/>
      <c r="U40" s="127">
        <f t="shared" si="9"/>
        <v>0</v>
      </c>
    </row>
    <row r="41" spans="1:21" hidden="1" x14ac:dyDescent="0.25">
      <c r="A41" s="519" t="s">
        <v>63</v>
      </c>
      <c r="B41" s="519"/>
      <c r="C41" s="213">
        <v>0</v>
      </c>
      <c r="D41" s="213">
        <v>0</v>
      </c>
      <c r="E41" s="159">
        <f t="shared" si="6"/>
        <v>0</v>
      </c>
      <c r="F41" s="214"/>
      <c r="G41" s="214"/>
      <c r="H41" s="214"/>
      <c r="I41" s="130">
        <f t="shared" si="7"/>
        <v>0</v>
      </c>
      <c r="N41" s="476" t="s">
        <v>63</v>
      </c>
      <c r="O41" s="476"/>
      <c r="P41" s="470">
        <f t="shared" si="8"/>
        <v>0</v>
      </c>
      <c r="Q41" s="470"/>
      <c r="R41" s="470"/>
      <c r="S41" s="470"/>
      <c r="T41" s="470"/>
      <c r="U41" s="127">
        <f t="shared" si="9"/>
        <v>0</v>
      </c>
    </row>
    <row r="42" spans="1:21" hidden="1" x14ac:dyDescent="0.25">
      <c r="A42" s="519" t="s">
        <v>55</v>
      </c>
      <c r="B42" s="519"/>
      <c r="C42" s="212">
        <v>0</v>
      </c>
      <c r="D42" s="212">
        <v>0</v>
      </c>
      <c r="E42" s="220">
        <f t="shared" si="6"/>
        <v>0</v>
      </c>
      <c r="F42" s="214"/>
      <c r="G42" s="214"/>
      <c r="H42" s="214"/>
      <c r="I42" s="123">
        <f t="shared" si="7"/>
        <v>0</v>
      </c>
      <c r="N42" s="469" t="s">
        <v>55</v>
      </c>
      <c r="O42" s="469"/>
      <c r="P42" s="470">
        <f t="shared" si="8"/>
        <v>0</v>
      </c>
      <c r="Q42" s="470"/>
      <c r="R42" s="470"/>
      <c r="S42" s="470"/>
      <c r="T42" s="470"/>
      <c r="U42" s="127">
        <f t="shared" si="9"/>
        <v>0</v>
      </c>
    </row>
    <row r="43" spans="1:21" hidden="1" x14ac:dyDescent="0.25">
      <c r="A43" s="64"/>
      <c r="B43" s="137" t="s">
        <v>164</v>
      </c>
      <c r="C43" s="126">
        <f>SUM(C37:C42)</f>
        <v>0</v>
      </c>
      <c r="D43" s="126">
        <f>SUM(D37:D42)</f>
        <v>0</v>
      </c>
      <c r="E43" s="126">
        <f>SUM(E37:E42)</f>
        <v>0</v>
      </c>
      <c r="F43" s="34"/>
      <c r="G43" s="138"/>
      <c r="H43" s="139" t="s">
        <v>166</v>
      </c>
      <c r="I43" s="126">
        <f>SUM(I37:I42)</f>
        <v>0</v>
      </c>
      <c r="N43" s="520" t="s">
        <v>57</v>
      </c>
      <c r="O43" s="520"/>
      <c r="P43" s="520"/>
      <c r="Q43" s="520"/>
      <c r="R43" s="36">
        <f>SUM(P37:R42)</f>
        <v>0</v>
      </c>
      <c r="S43" s="521" t="s">
        <v>68</v>
      </c>
      <c r="T43" s="521"/>
      <c r="U43" s="132">
        <f>SUM(U37:U42)</f>
        <v>0</v>
      </c>
    </row>
    <row r="44" spans="1:21" ht="16.5" hidden="1" thickBot="1" x14ac:dyDescent="0.3">
      <c r="A44" s="64"/>
      <c r="B44" s="137"/>
      <c r="C44" s="130"/>
      <c r="D44" s="130"/>
      <c r="E44" s="150"/>
      <c r="F44" s="34"/>
      <c r="G44" s="138"/>
      <c r="H44" s="139"/>
      <c r="I44" s="130"/>
      <c r="N44" s="35"/>
      <c r="O44" s="35"/>
      <c r="P44" s="35"/>
      <c r="Q44" s="35"/>
      <c r="R44" s="36"/>
      <c r="S44" s="32"/>
      <c r="T44" s="32"/>
      <c r="U44" s="132"/>
    </row>
    <row r="45" spans="1:21" ht="16.5" hidden="1" thickBot="1" x14ac:dyDescent="0.3">
      <c r="A45" s="64"/>
      <c r="B45" s="137" t="s">
        <v>165</v>
      </c>
      <c r="C45" s="64"/>
      <c r="D45" s="64"/>
      <c r="E45" s="215">
        <f>H29+E43</f>
        <v>334.35740000000004</v>
      </c>
      <c r="F45" s="37"/>
      <c r="G45" s="138"/>
      <c r="H45" s="139" t="s">
        <v>167</v>
      </c>
      <c r="I45" s="123">
        <f>SUM(I43,I29)</f>
        <v>1433382.47</v>
      </c>
      <c r="N45" s="520" t="s">
        <v>58</v>
      </c>
      <c r="O45" s="520"/>
      <c r="P45" s="520"/>
      <c r="Q45" s="520"/>
      <c r="R45" s="38">
        <f>R43+T29</f>
        <v>0</v>
      </c>
      <c r="S45" s="521" t="s">
        <v>56</v>
      </c>
      <c r="T45" s="521"/>
      <c r="U45" s="140">
        <f>SUM(U43,U29)</f>
        <v>0</v>
      </c>
    </row>
    <row r="46" spans="1:21" x14ac:dyDescent="0.25">
      <c r="A46" s="28"/>
      <c r="B46" s="28"/>
      <c r="C46" s="28"/>
      <c r="D46" s="28"/>
      <c r="E46" s="28"/>
      <c r="F46" s="37"/>
      <c r="G46" s="141"/>
      <c r="H46" s="141"/>
      <c r="I46" s="130"/>
      <c r="N46" s="35"/>
      <c r="O46" s="35"/>
      <c r="P46" s="35"/>
      <c r="Q46" s="35"/>
      <c r="R46" s="38"/>
      <c r="S46" s="32"/>
      <c r="T46" s="32"/>
      <c r="U46" s="132"/>
    </row>
    <row r="47" spans="1:21" x14ac:dyDescent="0.25">
      <c r="A47" s="28"/>
      <c r="B47" s="28"/>
      <c r="C47" s="28"/>
      <c r="D47" s="28"/>
      <c r="E47" s="28"/>
      <c r="F47" s="37"/>
      <c r="G47" s="141"/>
      <c r="H47" s="141"/>
      <c r="I47" s="130"/>
      <c r="N47" s="35"/>
      <c r="O47" s="35"/>
      <c r="P47" s="35"/>
      <c r="Q47" s="35"/>
      <c r="R47" s="38"/>
      <c r="S47" s="32"/>
      <c r="T47" s="32"/>
      <c r="U47" s="132"/>
    </row>
    <row r="48" spans="1:21" x14ac:dyDescent="0.25">
      <c r="A48" s="28"/>
      <c r="B48" s="28"/>
      <c r="C48" s="117" t="s">
        <v>162</v>
      </c>
      <c r="D48" s="117" t="s">
        <v>163</v>
      </c>
      <c r="E48" s="118" t="s">
        <v>8</v>
      </c>
      <c r="F48" s="142" t="s">
        <v>168</v>
      </c>
      <c r="G48" s="143" t="s">
        <v>170</v>
      </c>
      <c r="H48" s="144" t="s">
        <v>171</v>
      </c>
      <c r="I48" s="130"/>
      <c r="N48" s="35"/>
      <c r="O48" s="35"/>
      <c r="P48" s="35"/>
      <c r="Q48" s="35"/>
      <c r="R48" s="38"/>
      <c r="S48" s="32"/>
      <c r="T48" s="32"/>
      <c r="U48" s="132"/>
    </row>
    <row r="49" spans="1:21" x14ac:dyDescent="0.25">
      <c r="A49" s="39" t="s">
        <v>103</v>
      </c>
      <c r="B49" s="39"/>
      <c r="C49" s="119" t="s">
        <v>2</v>
      </c>
      <c r="D49" s="119" t="s">
        <v>2</v>
      </c>
      <c r="E49" s="119" t="s">
        <v>2</v>
      </c>
      <c r="F49" s="121" t="s">
        <v>169</v>
      </c>
      <c r="G49" s="77" t="s">
        <v>169</v>
      </c>
      <c r="H49" s="145" t="s">
        <v>172</v>
      </c>
      <c r="I49" s="39"/>
      <c r="N49" s="469" t="s">
        <v>103</v>
      </c>
      <c r="O49" s="469"/>
      <c r="P49" s="514" t="s">
        <v>2</v>
      </c>
      <c r="Q49" s="514"/>
      <c r="R49" s="40" t="s">
        <v>25</v>
      </c>
      <c r="S49" s="78" t="s">
        <v>26</v>
      </c>
      <c r="T49" s="146" t="s">
        <v>27</v>
      </c>
      <c r="U49" s="40"/>
    </row>
    <row r="50" spans="1:21" x14ac:dyDescent="0.25">
      <c r="A50" s="515" t="s">
        <v>127</v>
      </c>
      <c r="B50" s="515"/>
      <c r="C50" s="206">
        <v>0</v>
      </c>
      <c r="D50" s="206">
        <v>0</v>
      </c>
      <c r="E50" s="159">
        <f>IF(D$59=0,C50*2,C50+D50)</f>
        <v>0</v>
      </c>
      <c r="F50" s="41" t="s">
        <v>21</v>
      </c>
      <c r="G50" s="54">
        <v>251</v>
      </c>
      <c r="H50" s="328">
        <f>'0054'!H50</f>
        <v>1047</v>
      </c>
      <c r="I50" s="130">
        <f>ROUND(E50*H50,2)</f>
        <v>0</v>
      </c>
      <c r="N50" s="517" t="s">
        <v>28</v>
      </c>
      <c r="O50" s="517"/>
      <c r="P50" s="518"/>
      <c r="Q50" s="518"/>
      <c r="R50" s="43" t="s">
        <v>21</v>
      </c>
      <c r="S50" s="44">
        <v>251</v>
      </c>
      <c r="T50" s="148">
        <f>H50</f>
        <v>1047</v>
      </c>
      <c r="U50" s="149">
        <f>ROUND(P50*T50,0)</f>
        <v>0</v>
      </c>
    </row>
    <row r="51" spans="1:21" x14ac:dyDescent="0.25">
      <c r="A51" s="516"/>
      <c r="B51" s="516"/>
      <c r="C51" s="206">
        <v>0</v>
      </c>
      <c r="D51" s="206">
        <v>0</v>
      </c>
      <c r="E51" s="159">
        <f t="shared" ref="E51:E58" si="10">IF(D$59=0,C51*2,C51+D51)</f>
        <v>0</v>
      </c>
      <c r="F51" s="54" t="s">
        <v>21</v>
      </c>
      <c r="G51" s="54">
        <v>252</v>
      </c>
      <c r="H51" s="328">
        <f>'0054'!H51</f>
        <v>3380</v>
      </c>
      <c r="I51" s="130">
        <f t="shared" ref="I51:I58" si="11">ROUND(E51*H51,2)</f>
        <v>0</v>
      </c>
      <c r="N51" s="517"/>
      <c r="O51" s="517"/>
      <c r="P51" s="511"/>
      <c r="Q51" s="511"/>
      <c r="R51" s="44" t="s">
        <v>21</v>
      </c>
      <c r="S51" s="44">
        <v>252</v>
      </c>
      <c r="T51" s="148">
        <f t="shared" ref="T51:T58" si="12">H51</f>
        <v>3380</v>
      </c>
      <c r="U51" s="149">
        <f t="shared" ref="U51:U58" si="13">ROUND(P51*T51,0)</f>
        <v>0</v>
      </c>
    </row>
    <row r="52" spans="1:21" x14ac:dyDescent="0.25">
      <c r="A52" s="516"/>
      <c r="B52" s="516"/>
      <c r="C52" s="206">
        <v>0</v>
      </c>
      <c r="D52" s="206">
        <v>0</v>
      </c>
      <c r="E52" s="159">
        <f t="shared" si="10"/>
        <v>0</v>
      </c>
      <c r="F52" s="54" t="s">
        <v>21</v>
      </c>
      <c r="G52" s="54">
        <v>253</v>
      </c>
      <c r="H52" s="328">
        <f>'0054'!H52</f>
        <v>6896</v>
      </c>
      <c r="I52" s="130">
        <f t="shared" si="11"/>
        <v>0</v>
      </c>
      <c r="N52" s="517"/>
      <c r="O52" s="517"/>
      <c r="P52" s="511"/>
      <c r="Q52" s="511"/>
      <c r="R52" s="44" t="s">
        <v>21</v>
      </c>
      <c r="S52" s="44">
        <v>253</v>
      </c>
      <c r="T52" s="148">
        <f t="shared" si="12"/>
        <v>6896</v>
      </c>
      <c r="U52" s="149">
        <f t="shared" si="13"/>
        <v>0</v>
      </c>
    </row>
    <row r="53" spans="1:21" x14ac:dyDescent="0.25">
      <c r="A53" s="516"/>
      <c r="B53" s="516"/>
      <c r="C53" s="206">
        <v>0</v>
      </c>
      <c r="D53" s="206">
        <v>0</v>
      </c>
      <c r="E53" s="159">
        <f t="shared" si="10"/>
        <v>0</v>
      </c>
      <c r="F53" s="153" t="s">
        <v>14</v>
      </c>
      <c r="G53" s="54">
        <v>251</v>
      </c>
      <c r="H53" s="328">
        <f>'0054'!H53</f>
        <v>1173</v>
      </c>
      <c r="I53" s="130">
        <f t="shared" si="11"/>
        <v>0</v>
      </c>
      <c r="N53" s="517"/>
      <c r="O53" s="517"/>
      <c r="P53" s="511"/>
      <c r="Q53" s="511"/>
      <c r="R53" s="46" t="s">
        <v>14</v>
      </c>
      <c r="S53" s="44">
        <v>251</v>
      </c>
      <c r="T53" s="148">
        <f t="shared" si="12"/>
        <v>1173</v>
      </c>
      <c r="U53" s="149">
        <f t="shared" si="13"/>
        <v>0</v>
      </c>
    </row>
    <row r="54" spans="1:21" x14ac:dyDescent="0.25">
      <c r="A54" s="516"/>
      <c r="B54" s="516"/>
      <c r="C54" s="206">
        <v>0</v>
      </c>
      <c r="D54" s="206">
        <v>0</v>
      </c>
      <c r="E54" s="159">
        <f t="shared" si="10"/>
        <v>0</v>
      </c>
      <c r="F54" s="153" t="s">
        <v>14</v>
      </c>
      <c r="G54" s="54">
        <v>252</v>
      </c>
      <c r="H54" s="328">
        <f>'0054'!H54</f>
        <v>3506</v>
      </c>
      <c r="I54" s="130">
        <f t="shared" si="11"/>
        <v>0</v>
      </c>
      <c r="N54" s="517"/>
      <c r="O54" s="517"/>
      <c r="P54" s="511"/>
      <c r="Q54" s="511"/>
      <c r="R54" s="46" t="s">
        <v>14</v>
      </c>
      <c r="S54" s="44">
        <v>252</v>
      </c>
      <c r="T54" s="148">
        <f t="shared" si="12"/>
        <v>3506</v>
      </c>
      <c r="U54" s="149">
        <f t="shared" si="13"/>
        <v>0</v>
      </c>
    </row>
    <row r="55" spans="1:21" x14ac:dyDescent="0.25">
      <c r="A55" s="516"/>
      <c r="B55" s="516"/>
      <c r="C55" s="206">
        <v>0</v>
      </c>
      <c r="D55" s="206">
        <v>0</v>
      </c>
      <c r="E55" s="159">
        <f t="shared" si="10"/>
        <v>0</v>
      </c>
      <c r="F55" s="153" t="s">
        <v>14</v>
      </c>
      <c r="G55" s="54">
        <v>253</v>
      </c>
      <c r="H55" s="328">
        <f>'0054'!H55</f>
        <v>7023</v>
      </c>
      <c r="I55" s="130">
        <f t="shared" si="11"/>
        <v>0</v>
      </c>
      <c r="N55" s="517"/>
      <c r="O55" s="517"/>
      <c r="P55" s="511"/>
      <c r="Q55" s="511"/>
      <c r="R55" s="46" t="s">
        <v>14</v>
      </c>
      <c r="S55" s="44">
        <v>253</v>
      </c>
      <c r="T55" s="148">
        <f t="shared" si="12"/>
        <v>7023</v>
      </c>
      <c r="U55" s="149">
        <f t="shared" si="13"/>
        <v>0</v>
      </c>
    </row>
    <row r="56" spans="1:21" x14ac:dyDescent="0.25">
      <c r="A56" s="516"/>
      <c r="B56" s="516"/>
      <c r="C56" s="206">
        <v>24.82</v>
      </c>
      <c r="D56" s="206">
        <v>20.07</v>
      </c>
      <c r="E56" s="159">
        <f t="shared" si="10"/>
        <v>44.89</v>
      </c>
      <c r="F56" s="153" t="s">
        <v>15</v>
      </c>
      <c r="G56" s="54">
        <v>251</v>
      </c>
      <c r="H56" s="328">
        <f>'0054'!H56</f>
        <v>835</v>
      </c>
      <c r="I56" s="130">
        <f t="shared" si="11"/>
        <v>37483.15</v>
      </c>
      <c r="N56" s="517"/>
      <c r="O56" s="517"/>
      <c r="P56" s="511"/>
      <c r="Q56" s="511"/>
      <c r="R56" s="46" t="s">
        <v>15</v>
      </c>
      <c r="S56" s="44">
        <v>251</v>
      </c>
      <c r="T56" s="148">
        <f t="shared" si="12"/>
        <v>835</v>
      </c>
      <c r="U56" s="149">
        <f t="shared" si="13"/>
        <v>0</v>
      </c>
    </row>
    <row r="57" spans="1:21" x14ac:dyDescent="0.25">
      <c r="A57" s="516"/>
      <c r="B57" s="516"/>
      <c r="C57" s="206">
        <v>1.5</v>
      </c>
      <c r="D57" s="206">
        <v>2.58</v>
      </c>
      <c r="E57" s="159">
        <f t="shared" si="10"/>
        <v>4.08</v>
      </c>
      <c r="F57" s="153" t="s">
        <v>15</v>
      </c>
      <c r="G57" s="54">
        <v>252</v>
      </c>
      <c r="H57" s="328">
        <f>'0054'!H57</f>
        <v>3168</v>
      </c>
      <c r="I57" s="130">
        <f t="shared" si="11"/>
        <v>12925.44</v>
      </c>
      <c r="N57" s="517"/>
      <c r="O57" s="517"/>
      <c r="P57" s="511"/>
      <c r="Q57" s="511"/>
      <c r="R57" s="46" t="s">
        <v>15</v>
      </c>
      <c r="S57" s="44">
        <v>252</v>
      </c>
      <c r="T57" s="148">
        <f t="shared" si="12"/>
        <v>3168</v>
      </c>
      <c r="U57" s="149">
        <f t="shared" si="13"/>
        <v>0</v>
      </c>
    </row>
    <row r="58" spans="1:21" ht="16.5" thickBot="1" x14ac:dyDescent="0.3">
      <c r="A58" s="516"/>
      <c r="B58" s="516"/>
      <c r="C58" s="206">
        <v>0</v>
      </c>
      <c r="D58" s="206">
        <v>0.46</v>
      </c>
      <c r="E58" s="159">
        <f t="shared" si="10"/>
        <v>0.46</v>
      </c>
      <c r="F58" s="153" t="s">
        <v>15</v>
      </c>
      <c r="G58" s="54">
        <v>253</v>
      </c>
      <c r="H58" s="328">
        <f>'0054'!H58</f>
        <v>6685</v>
      </c>
      <c r="I58" s="130">
        <f t="shared" si="11"/>
        <v>3075.1</v>
      </c>
      <c r="N58" s="517"/>
      <c r="O58" s="517"/>
      <c r="P58" s="512"/>
      <c r="Q58" s="512"/>
      <c r="R58" s="46" t="s">
        <v>15</v>
      </c>
      <c r="S58" s="44">
        <v>253</v>
      </c>
      <c r="T58" s="148">
        <f t="shared" si="12"/>
        <v>6685</v>
      </c>
      <c r="U58" s="151">
        <f t="shared" si="13"/>
        <v>0</v>
      </c>
    </row>
    <row r="59" spans="1:21" ht="16.5" thickBot="1" x14ac:dyDescent="0.3">
      <c r="A59" s="465" t="s">
        <v>16</v>
      </c>
      <c r="B59" s="465"/>
      <c r="C59" s="126">
        <f>SUM(C50:C58)</f>
        <v>26.32</v>
      </c>
      <c r="D59" s="126">
        <f>SUM(D50:D58)</f>
        <v>23.11</v>
      </c>
      <c r="E59" s="126">
        <f>SUM(E50:E58)</f>
        <v>49.43</v>
      </c>
      <c r="F59" s="465" t="s">
        <v>81</v>
      </c>
      <c r="G59" s="465"/>
      <c r="H59" s="465"/>
      <c r="I59" s="126">
        <f>SUM(I50:I58)</f>
        <v>53483.69</v>
      </c>
      <c r="N59" s="464" t="s">
        <v>16</v>
      </c>
      <c r="O59" s="464"/>
      <c r="P59" s="513">
        <f>SUM(P50:P58)</f>
        <v>0</v>
      </c>
      <c r="Q59" s="513"/>
      <c r="R59" s="464" t="s">
        <v>81</v>
      </c>
      <c r="S59" s="464"/>
      <c r="T59" s="464"/>
      <c r="U59" s="140">
        <f>SUM(U50:U58)</f>
        <v>0</v>
      </c>
    </row>
    <row r="60" spans="1:21" x14ac:dyDescent="0.25">
      <c r="A60" s="481"/>
      <c r="B60" s="481"/>
      <c r="C60" s="481"/>
      <c r="D60" s="481"/>
      <c r="E60" s="481"/>
      <c r="F60" s="481"/>
      <c r="G60" s="481"/>
      <c r="H60" s="481"/>
      <c r="I60" s="481"/>
      <c r="N60" s="471"/>
      <c r="O60" s="471"/>
      <c r="P60" s="471"/>
      <c r="Q60" s="471"/>
      <c r="R60" s="471"/>
      <c r="S60" s="471"/>
      <c r="T60" s="471"/>
      <c r="U60" s="471"/>
    </row>
    <row r="61" spans="1:21" x14ac:dyDescent="0.25">
      <c r="A61" s="509" t="s">
        <v>175</v>
      </c>
      <c r="B61" s="458"/>
      <c r="C61" s="458"/>
      <c r="D61" s="458"/>
      <c r="E61" s="458"/>
      <c r="F61" s="458"/>
      <c r="G61" s="458"/>
      <c r="H61" s="458"/>
      <c r="I61" s="458"/>
      <c r="N61" s="461" t="s">
        <v>104</v>
      </c>
      <c r="O61" s="461"/>
      <c r="P61" s="461"/>
      <c r="Q61" s="461"/>
      <c r="R61" s="461"/>
      <c r="S61" s="461"/>
      <c r="T61" s="461"/>
      <c r="U61" s="461"/>
    </row>
    <row r="62" spans="1:21" x14ac:dyDescent="0.25">
      <c r="A62" s="509" t="s">
        <v>177</v>
      </c>
      <c r="B62" s="458"/>
      <c r="C62" s="152">
        <f>E29</f>
        <v>331.01</v>
      </c>
      <c r="D62" s="576" t="s">
        <v>174</v>
      </c>
      <c r="E62" s="576"/>
      <c r="F62" s="576"/>
      <c r="G62" s="576"/>
      <c r="H62" s="331">
        <f>'0054'!H62</f>
        <v>186422.85</v>
      </c>
      <c r="I62" s="155"/>
      <c r="N62" s="510" t="s">
        <v>173</v>
      </c>
      <c r="O62" s="461"/>
      <c r="P62" s="47">
        <f>P29</f>
        <v>0</v>
      </c>
      <c r="Q62" s="507" t="s">
        <v>83</v>
      </c>
      <c r="R62" s="507"/>
      <c r="S62" s="507"/>
      <c r="T62" s="508">
        <f>H62</f>
        <v>186422.85</v>
      </c>
      <c r="U62" s="508"/>
    </row>
    <row r="63" spans="1:21" x14ac:dyDescent="0.25">
      <c r="B63" s="91"/>
      <c r="G63" s="48" t="s">
        <v>13</v>
      </c>
      <c r="H63" s="156">
        <f>ROUND(C62/H62,6)</f>
        <v>1.776E-3</v>
      </c>
      <c r="I63" s="157"/>
      <c r="N63" s="461" t="s">
        <v>19</v>
      </c>
      <c r="O63" s="461"/>
      <c r="P63" s="461"/>
      <c r="Q63" s="461"/>
      <c r="R63" s="461"/>
      <c r="S63" s="461"/>
      <c r="T63" s="505">
        <f>ROUND(P62/T62,6)</f>
        <v>0</v>
      </c>
      <c r="U63" s="505"/>
    </row>
    <row r="64" spans="1:21" x14ac:dyDescent="0.25">
      <c r="A64" s="509" t="s">
        <v>176</v>
      </c>
      <c r="B64" s="458"/>
      <c r="C64" s="458"/>
      <c r="D64" s="458"/>
      <c r="E64" s="458"/>
      <c r="F64" s="458"/>
      <c r="G64" s="458"/>
      <c r="H64" s="458"/>
      <c r="I64" s="458"/>
      <c r="N64" s="461" t="s">
        <v>105</v>
      </c>
      <c r="O64" s="461"/>
      <c r="P64" s="461"/>
      <c r="Q64" s="461"/>
      <c r="R64" s="461"/>
      <c r="S64" s="461"/>
      <c r="T64" s="461"/>
      <c r="U64" s="461"/>
    </row>
    <row r="65" spans="1:21" x14ac:dyDescent="0.25">
      <c r="A65" s="509" t="s">
        <v>178</v>
      </c>
      <c r="B65" s="458"/>
      <c r="C65" s="152">
        <f>E45</f>
        <v>334.35740000000004</v>
      </c>
      <c r="D65" s="576" t="s">
        <v>179</v>
      </c>
      <c r="E65" s="576"/>
      <c r="F65" s="576"/>
      <c r="G65" s="576"/>
      <c r="H65" s="220">
        <f>'0054'!H65</f>
        <v>204954.58</v>
      </c>
      <c r="I65" s="159"/>
      <c r="N65" s="461" t="s">
        <v>85</v>
      </c>
      <c r="O65" s="461"/>
      <c r="P65" s="49">
        <f>R45</f>
        <v>0</v>
      </c>
      <c r="Q65" s="507" t="s">
        <v>84</v>
      </c>
      <c r="R65" s="507"/>
      <c r="S65" s="507"/>
      <c r="T65" s="508">
        <f>H65</f>
        <v>204954.58</v>
      </c>
      <c r="U65" s="508"/>
    </row>
    <row r="66" spans="1:21" s="39" customFormat="1" x14ac:dyDescent="0.25">
      <c r="A66" s="160"/>
      <c r="G66" s="50" t="s">
        <v>13</v>
      </c>
      <c r="H66" s="161">
        <f>ROUND(C65/H65,6)</f>
        <v>1.6310000000000001E-3</v>
      </c>
      <c r="I66" s="161"/>
      <c r="N66" s="469" t="s">
        <v>20</v>
      </c>
      <c r="O66" s="469"/>
      <c r="P66" s="469"/>
      <c r="Q66" s="469"/>
      <c r="R66" s="469"/>
      <c r="S66" s="469"/>
      <c r="T66" s="503">
        <f>ROUND(P65/T65,6)</f>
        <v>0</v>
      </c>
      <c r="U66" s="503"/>
    </row>
    <row r="67" spans="1:21" s="64" customFormat="1" x14ac:dyDescent="0.25">
      <c r="A67" s="136"/>
      <c r="G67" s="48"/>
      <c r="H67" s="162"/>
      <c r="I67" s="162"/>
      <c r="N67" s="163"/>
      <c r="O67" s="163"/>
      <c r="P67" s="163"/>
      <c r="Q67" s="163"/>
      <c r="R67" s="164"/>
      <c r="S67" s="163"/>
      <c r="T67" s="165"/>
      <c r="U67" s="166"/>
    </row>
    <row r="68" spans="1:21" x14ac:dyDescent="0.25">
      <c r="A68" s="458" t="s">
        <v>100</v>
      </c>
      <c r="B68" s="458"/>
      <c r="C68" s="458"/>
      <c r="D68" s="91"/>
      <c r="E68" s="74" t="s">
        <v>3</v>
      </c>
      <c r="F68" s="174">
        <f>'0054'!F68</f>
        <v>35355377</v>
      </c>
      <c r="G68" s="41" t="s">
        <v>6</v>
      </c>
      <c r="H68" s="167">
        <f>H63</f>
        <v>1.776E-3</v>
      </c>
      <c r="I68" s="130">
        <f>ROUND(F68*H68,2)</f>
        <v>62791.15</v>
      </c>
      <c r="N68" s="461" t="s">
        <v>100</v>
      </c>
      <c r="O68" s="461"/>
      <c r="P68" s="461"/>
      <c r="Q68" s="52" t="s">
        <v>3</v>
      </c>
      <c r="R68" s="168">
        <f>F68</f>
        <v>35355377</v>
      </c>
      <c r="S68" s="43" t="s">
        <v>6</v>
      </c>
      <c r="T68" s="169">
        <f>T63</f>
        <v>0</v>
      </c>
      <c r="U68" s="125">
        <f>ROUND(R68*T68,0)</f>
        <v>0</v>
      </c>
    </row>
    <row r="69" spans="1:21" x14ac:dyDescent="0.25">
      <c r="A69" s="571" t="s">
        <v>119</v>
      </c>
      <c r="B69" s="458"/>
      <c r="C69" s="458"/>
      <c r="D69" s="91"/>
      <c r="E69" s="74"/>
      <c r="F69" s="174"/>
      <c r="G69" s="41"/>
      <c r="H69" s="167"/>
      <c r="I69" s="130"/>
      <c r="N69" s="461" t="s">
        <v>99</v>
      </c>
      <c r="O69" s="461"/>
      <c r="P69" s="461"/>
      <c r="Q69" s="170"/>
      <c r="R69" s="170"/>
      <c r="S69" s="170"/>
      <c r="T69" s="170"/>
      <c r="U69" s="170"/>
    </row>
    <row r="70" spans="1:21" x14ac:dyDescent="0.25">
      <c r="A70" s="570" t="s">
        <v>180</v>
      </c>
      <c r="B70" s="458"/>
      <c r="C70" s="458"/>
      <c r="D70" s="91"/>
      <c r="E70" s="74" t="s">
        <v>3</v>
      </c>
      <c r="F70" s="174">
        <f>'0054'!F70</f>
        <v>0</v>
      </c>
      <c r="G70" s="41" t="s">
        <v>6</v>
      </c>
      <c r="H70" s="167">
        <f>H63</f>
        <v>1.776E-3</v>
      </c>
      <c r="I70" s="130">
        <f>ROUND(F70*H70,2)</f>
        <v>0</v>
      </c>
      <c r="N70" s="53"/>
      <c r="O70" s="53"/>
      <c r="P70" s="53"/>
      <c r="Q70" s="52" t="s">
        <v>3</v>
      </c>
      <c r="R70" s="168">
        <f>F70</f>
        <v>0</v>
      </c>
      <c r="S70" s="43" t="s">
        <v>6</v>
      </c>
      <c r="T70" s="169">
        <f>T63</f>
        <v>0</v>
      </c>
      <c r="U70" s="125">
        <f>ROUND(R70*T70,0)</f>
        <v>0</v>
      </c>
    </row>
    <row r="71" spans="1:21" x14ac:dyDescent="0.25">
      <c r="A71" s="458" t="s">
        <v>98</v>
      </c>
      <c r="B71" s="458"/>
      <c r="C71" s="458"/>
      <c r="D71" s="91"/>
      <c r="E71" s="74" t="s">
        <v>128</v>
      </c>
      <c r="F71" s="174">
        <f>'0054'!F71</f>
        <v>3088857</v>
      </c>
      <c r="G71" s="41" t="s">
        <v>6</v>
      </c>
      <c r="H71" s="167">
        <f>H63</f>
        <v>1.776E-3</v>
      </c>
      <c r="I71" s="130">
        <f>ROUND(F71*H71,2)</f>
        <v>5485.81</v>
      </c>
      <c r="N71" s="461" t="s">
        <v>98</v>
      </c>
      <c r="O71" s="461"/>
      <c r="P71" s="461"/>
      <c r="Q71" s="52" t="s">
        <v>86</v>
      </c>
      <c r="R71" s="168">
        <f>F71</f>
        <v>3088857</v>
      </c>
      <c r="S71" s="43" t="s">
        <v>6</v>
      </c>
      <c r="T71" s="169">
        <f>T63</f>
        <v>0</v>
      </c>
      <c r="U71" s="125">
        <f>ROUND(R71*T71,0)</f>
        <v>0</v>
      </c>
    </row>
    <row r="72" spans="1:21" x14ac:dyDescent="0.25">
      <c r="A72" s="458" t="s">
        <v>97</v>
      </c>
      <c r="B72" s="458"/>
      <c r="C72" s="458"/>
      <c r="D72" s="91"/>
      <c r="E72" s="74" t="s">
        <v>3</v>
      </c>
      <c r="F72" s="174">
        <f>'0054'!F72</f>
        <v>4226978</v>
      </c>
      <c r="G72" s="41" t="s">
        <v>6</v>
      </c>
      <c r="H72" s="167">
        <f>H63</f>
        <v>1.776E-3</v>
      </c>
      <c r="I72" s="130">
        <f>ROUND(F72*H72,2)</f>
        <v>7507.11</v>
      </c>
      <c r="N72" s="461" t="s">
        <v>97</v>
      </c>
      <c r="O72" s="461"/>
      <c r="P72" s="461"/>
      <c r="Q72" s="52" t="s">
        <v>3</v>
      </c>
      <c r="R72" s="168">
        <f>F72</f>
        <v>4226978</v>
      </c>
      <c r="S72" s="43" t="s">
        <v>6</v>
      </c>
      <c r="T72" s="169">
        <f>T63</f>
        <v>0</v>
      </c>
      <c r="U72" s="125">
        <f>ROUND(R72*T72,0)</f>
        <v>0</v>
      </c>
    </row>
    <row r="73" spans="1:21" x14ac:dyDescent="0.25">
      <c r="A73" s="458" t="s">
        <v>96</v>
      </c>
      <c r="B73" s="458"/>
      <c r="C73" s="458"/>
      <c r="D73" s="91"/>
      <c r="E73" s="74" t="s">
        <v>3</v>
      </c>
      <c r="F73" s="174">
        <f>'0054'!F73</f>
        <v>14485979</v>
      </c>
      <c r="G73" s="41" t="s">
        <v>6</v>
      </c>
      <c r="H73" s="167">
        <f>H63</f>
        <v>1.776E-3</v>
      </c>
      <c r="I73" s="130">
        <f>ROUND(F73*H73,2)</f>
        <v>25727.1</v>
      </c>
      <c r="N73" s="461" t="s">
        <v>96</v>
      </c>
      <c r="O73" s="461"/>
      <c r="P73" s="461"/>
      <c r="Q73" s="52" t="s">
        <v>3</v>
      </c>
      <c r="R73" s="171">
        <f>F73</f>
        <v>14485979</v>
      </c>
      <c r="S73" s="43" t="s">
        <v>6</v>
      </c>
      <c r="T73" s="169">
        <f>T63</f>
        <v>0</v>
      </c>
      <c r="U73" s="125">
        <f>ROUND(R73*T73,0)</f>
        <v>0</v>
      </c>
    </row>
    <row r="74" spans="1:21" x14ac:dyDescent="0.25">
      <c r="A74" s="375" t="s">
        <v>129</v>
      </c>
      <c r="D74" s="91"/>
      <c r="E74" s="54" t="s">
        <v>130</v>
      </c>
      <c r="F74" s="496"/>
      <c r="G74" s="496"/>
      <c r="H74" s="496"/>
      <c r="I74" s="130">
        <v>0</v>
      </c>
      <c r="N74" s="461" t="s">
        <v>156</v>
      </c>
      <c r="O74" s="461"/>
      <c r="P74" s="461"/>
      <c r="Q74" s="461"/>
      <c r="R74" s="461"/>
      <c r="S74" s="461"/>
      <c r="T74" s="461"/>
      <c r="U74" s="125">
        <f>IF($H$115=1,I74,0)</f>
        <v>0</v>
      </c>
    </row>
    <row r="75" spans="1:21" x14ac:dyDescent="0.25">
      <c r="A75" s="376" t="s">
        <v>181</v>
      </c>
      <c r="I75" s="130"/>
      <c r="N75" s="461" t="s">
        <v>44</v>
      </c>
      <c r="O75" s="461"/>
      <c r="P75" s="461"/>
      <c r="Q75" s="461"/>
      <c r="R75" s="461"/>
      <c r="S75" s="461"/>
      <c r="T75" s="461"/>
      <c r="U75" s="125">
        <f>IF($H$115=1,I75,0)</f>
        <v>0</v>
      </c>
    </row>
    <row r="76" spans="1:21" x14ac:dyDescent="0.25">
      <c r="A76" s="90" t="s">
        <v>134</v>
      </c>
      <c r="B76" s="91"/>
      <c r="C76" s="91"/>
      <c r="D76" s="91"/>
      <c r="E76" s="91"/>
      <c r="F76" s="91"/>
      <c r="G76" s="91"/>
      <c r="H76" s="91"/>
      <c r="I76" s="172"/>
      <c r="N76" s="173" t="s">
        <v>45</v>
      </c>
      <c r="O76" s="53"/>
      <c r="P76" s="53"/>
      <c r="Q76" s="53"/>
      <c r="R76" s="53"/>
      <c r="S76" s="53"/>
      <c r="T76" s="53"/>
      <c r="U76" s="132"/>
    </row>
    <row r="77" spans="1:21" x14ac:dyDescent="0.25">
      <c r="A77" s="509" t="s">
        <v>182</v>
      </c>
      <c r="B77" s="458"/>
      <c r="C77" s="458"/>
      <c r="D77" s="91"/>
      <c r="E77" s="74" t="s">
        <v>4</v>
      </c>
      <c r="F77" s="174">
        <f>'0054'!F77</f>
        <v>0</v>
      </c>
      <c r="G77" s="41" t="s">
        <v>6</v>
      </c>
      <c r="H77" s="167">
        <f>H66</f>
        <v>1.6310000000000001E-3</v>
      </c>
      <c r="I77" s="130">
        <f>ROUND(F77*H77,2)</f>
        <v>0</v>
      </c>
      <c r="N77" s="461" t="s">
        <v>101</v>
      </c>
      <c r="O77" s="461"/>
      <c r="P77" s="461"/>
      <c r="Q77" s="52" t="s">
        <v>4</v>
      </c>
      <c r="R77" s="171">
        <f>F77</f>
        <v>0</v>
      </c>
      <c r="S77" s="43" t="s">
        <v>6</v>
      </c>
      <c r="T77" s="169">
        <f>T66</f>
        <v>0</v>
      </c>
      <c r="U77" s="125">
        <f>ROUND(R77*T77,0)</f>
        <v>0</v>
      </c>
    </row>
    <row r="78" spans="1:21" x14ac:dyDescent="0.25">
      <c r="A78" s="458" t="s">
        <v>67</v>
      </c>
      <c r="B78" s="458"/>
      <c r="C78" s="458"/>
      <c r="D78" s="91"/>
      <c r="E78" s="74" t="s">
        <v>4</v>
      </c>
      <c r="F78" s="174">
        <f>'0054'!F78</f>
        <v>0</v>
      </c>
      <c r="G78" s="41" t="s">
        <v>6</v>
      </c>
      <c r="H78" s="167">
        <f>H66</f>
        <v>1.6310000000000001E-3</v>
      </c>
      <c r="I78" s="130">
        <f>ROUND(F78*H78,2)</f>
        <v>0</v>
      </c>
      <c r="N78" s="461" t="s">
        <v>67</v>
      </c>
      <c r="O78" s="461"/>
      <c r="P78" s="461"/>
      <c r="Q78" s="52" t="s">
        <v>4</v>
      </c>
      <c r="R78" s="171">
        <f>F78</f>
        <v>0</v>
      </c>
      <c r="S78" s="43" t="s">
        <v>6</v>
      </c>
      <c r="T78" s="169">
        <f>T66</f>
        <v>0</v>
      </c>
      <c r="U78" s="125">
        <f>ROUND(R78*T78,0)</f>
        <v>0</v>
      </c>
    </row>
    <row r="79" spans="1:21" x14ac:dyDescent="0.25">
      <c r="A79" s="458" t="s">
        <v>88</v>
      </c>
      <c r="B79" s="458"/>
      <c r="C79" s="458"/>
      <c r="D79" s="91"/>
      <c r="E79" s="74" t="s">
        <v>4</v>
      </c>
      <c r="F79" s="174">
        <f>'0054'!F79</f>
        <v>118620773</v>
      </c>
      <c r="G79" s="41" t="s">
        <v>6</v>
      </c>
      <c r="H79" s="167">
        <f>H66</f>
        <v>1.6310000000000001E-3</v>
      </c>
      <c r="I79" s="130">
        <f>ROUND(F79*H79,2)</f>
        <v>193470.48</v>
      </c>
      <c r="N79" s="461" t="s">
        <v>88</v>
      </c>
      <c r="O79" s="461"/>
      <c r="P79" s="461"/>
      <c r="Q79" s="52" t="s">
        <v>4</v>
      </c>
      <c r="R79" s="171">
        <f>F79</f>
        <v>118620773</v>
      </c>
      <c r="S79" s="43" t="s">
        <v>6</v>
      </c>
      <c r="T79" s="169">
        <f>T66</f>
        <v>0</v>
      </c>
      <c r="U79" s="125">
        <f>ROUND(R79*T79,0)</f>
        <v>0</v>
      </c>
    </row>
    <row r="80" spans="1:21" x14ac:dyDescent="0.25">
      <c r="A80" s="458" t="s">
        <v>89</v>
      </c>
      <c r="B80" s="458"/>
      <c r="C80" s="458"/>
      <c r="D80" s="91"/>
      <c r="E80" s="74" t="s">
        <v>4</v>
      </c>
      <c r="F80" s="174">
        <f>'0054'!F80</f>
        <v>-391991</v>
      </c>
      <c r="G80" s="41" t="s">
        <v>6</v>
      </c>
      <c r="H80" s="167">
        <f>H66</f>
        <v>1.6310000000000001E-3</v>
      </c>
      <c r="I80" s="130">
        <f>ROUND(F80*H80,2)</f>
        <v>-639.34</v>
      </c>
      <c r="N80" s="461" t="s">
        <v>89</v>
      </c>
      <c r="O80" s="461"/>
      <c r="P80" s="461"/>
      <c r="Q80" s="52" t="s">
        <v>4</v>
      </c>
      <c r="R80" s="168">
        <f>F80</f>
        <v>-391991</v>
      </c>
      <c r="S80" s="43" t="s">
        <v>6</v>
      </c>
      <c r="T80" s="169">
        <f>T66</f>
        <v>0</v>
      </c>
      <c r="U80" s="125">
        <f>ROUND(R80*T80,0)</f>
        <v>0</v>
      </c>
    </row>
    <row r="81" spans="1:21" x14ac:dyDescent="0.25">
      <c r="A81" s="458" t="s">
        <v>90</v>
      </c>
      <c r="B81" s="458"/>
      <c r="C81" s="458"/>
      <c r="D81" s="91"/>
      <c r="E81" s="74" t="s">
        <v>4</v>
      </c>
      <c r="F81" s="174">
        <f>'0054'!F81</f>
        <v>698197</v>
      </c>
      <c r="G81" s="41" t="s">
        <v>6</v>
      </c>
      <c r="H81" s="167">
        <f>H66</f>
        <v>1.6310000000000001E-3</v>
      </c>
      <c r="I81" s="130">
        <f>ROUND(F81*H81,2)</f>
        <v>1138.76</v>
      </c>
      <c r="N81" s="461" t="s">
        <v>90</v>
      </c>
      <c r="O81" s="461"/>
      <c r="P81" s="461"/>
      <c r="Q81" s="52" t="s">
        <v>4</v>
      </c>
      <c r="R81" s="171">
        <f>F81</f>
        <v>698197</v>
      </c>
      <c r="S81" s="43" t="s">
        <v>6</v>
      </c>
      <c r="T81" s="169">
        <f>T66</f>
        <v>0</v>
      </c>
      <c r="U81" s="125">
        <f>ROUND(R81*T81,0)</f>
        <v>0</v>
      </c>
    </row>
    <row r="82" spans="1:21" x14ac:dyDescent="0.25">
      <c r="B82" s="91"/>
      <c r="C82" s="91"/>
      <c r="D82" s="91"/>
      <c r="E82" s="74"/>
      <c r="F82" s="174"/>
      <c r="G82" s="41"/>
      <c r="H82" s="167"/>
      <c r="I82" s="130"/>
      <c r="N82" s="53"/>
      <c r="O82" s="53"/>
      <c r="P82" s="53"/>
      <c r="Q82" s="52"/>
      <c r="R82" s="175"/>
      <c r="S82" s="43"/>
      <c r="T82" s="169"/>
      <c r="U82" s="132"/>
    </row>
    <row r="83" spans="1:21" x14ac:dyDescent="0.25">
      <c r="A83" s="458" t="s">
        <v>112</v>
      </c>
      <c r="B83" s="458"/>
      <c r="C83" s="458"/>
      <c r="D83" s="458"/>
      <c r="E83" s="458"/>
      <c r="F83" s="458"/>
      <c r="G83" s="458"/>
      <c r="H83" s="458"/>
      <c r="I83" s="458"/>
      <c r="N83" s="461" t="s">
        <v>91</v>
      </c>
      <c r="O83" s="461"/>
      <c r="P83" s="461"/>
      <c r="Q83" s="461"/>
      <c r="R83" s="461"/>
      <c r="S83" s="461"/>
      <c r="T83" s="461"/>
      <c r="U83" s="461"/>
    </row>
    <row r="84" spans="1:21" x14ac:dyDescent="0.25">
      <c r="B84" s="91"/>
      <c r="C84" s="496" t="s">
        <v>77</v>
      </c>
      <c r="D84" s="496"/>
      <c r="E84" s="91"/>
      <c r="F84" s="153" t="s">
        <v>38</v>
      </c>
      <c r="G84" s="91"/>
      <c r="H84" s="91"/>
      <c r="I84" s="91"/>
      <c r="N84" s="53"/>
      <c r="O84" s="53"/>
      <c r="P84" s="53"/>
      <c r="Q84" s="53"/>
      <c r="R84" s="53"/>
      <c r="S84" s="53"/>
      <c r="T84" s="53"/>
      <c r="U84" s="53"/>
    </row>
    <row r="85" spans="1:21" x14ac:dyDescent="0.25">
      <c r="A85" s="4"/>
      <c r="B85" s="176"/>
      <c r="C85" s="481" t="s">
        <v>184</v>
      </c>
      <c r="D85" s="481"/>
      <c r="E85" s="177" t="s">
        <v>190</v>
      </c>
      <c r="F85" s="178" t="s">
        <v>189</v>
      </c>
      <c r="G85" s="179"/>
      <c r="H85" s="179"/>
      <c r="I85" s="179"/>
      <c r="N85" s="497" t="s">
        <v>49</v>
      </c>
      <c r="O85" s="497"/>
      <c r="P85" s="498" t="s">
        <v>157</v>
      </c>
      <c r="Q85" s="498"/>
      <c r="R85" s="499" t="s">
        <v>41</v>
      </c>
      <c r="S85" s="499"/>
      <c r="T85" s="499"/>
      <c r="U85" s="499"/>
    </row>
    <row r="86" spans="1:21" x14ac:dyDescent="0.25">
      <c r="A86" s="55"/>
      <c r="B86" s="67" t="s">
        <v>188</v>
      </c>
      <c r="C86" s="494">
        <f>H13+H14+H19+H22+H25</f>
        <v>0</v>
      </c>
      <c r="D86" s="494"/>
      <c r="E86" s="56">
        <f>H8</f>
        <v>1.0319</v>
      </c>
      <c r="F86" s="346">
        <f>'0054'!F86</f>
        <v>1313.27</v>
      </c>
      <c r="G86" s="200" t="s">
        <v>13</v>
      </c>
      <c r="H86" s="130">
        <f>ROUND(C86*E86*F86,2)</f>
        <v>0</v>
      </c>
      <c r="I86" s="134"/>
      <c r="N86" s="59" t="s">
        <v>22</v>
      </c>
      <c r="O86" s="60">
        <f>T13+T14+T19+T22+T25</f>
        <v>0</v>
      </c>
      <c r="P86" s="495">
        <f>T8</f>
        <v>1.0319</v>
      </c>
      <c r="Q86" s="495"/>
      <c r="R86" s="61">
        <f>F86</f>
        <v>1313.27</v>
      </c>
      <c r="S86" s="62" t="s">
        <v>13</v>
      </c>
      <c r="T86" s="171">
        <f>ROUND(O86*P86*R86,0)</f>
        <v>0</v>
      </c>
      <c r="U86" s="131"/>
    </row>
    <row r="87" spans="1:21" x14ac:dyDescent="0.25">
      <c r="A87" s="63"/>
      <c r="B87" s="63" t="s">
        <v>187</v>
      </c>
      <c r="C87" s="494">
        <f>H15+H16+H20+H23+H26</f>
        <v>0</v>
      </c>
      <c r="D87" s="494"/>
      <c r="E87" s="56">
        <f>H8</f>
        <v>1.0319</v>
      </c>
      <c r="F87" s="346">
        <f>'0054'!F87</f>
        <v>895.79</v>
      </c>
      <c r="G87" s="200" t="s">
        <v>13</v>
      </c>
      <c r="H87" s="130">
        <f>ROUND(C87*E87*F87,2)</f>
        <v>0</v>
      </c>
      <c r="I87" s="64"/>
      <c r="N87" s="65" t="s">
        <v>14</v>
      </c>
      <c r="O87" s="60">
        <f>T15+T16+T20+T23+T26</f>
        <v>0</v>
      </c>
      <c r="P87" s="495">
        <f>T8</f>
        <v>1.0319</v>
      </c>
      <c r="Q87" s="495"/>
      <c r="R87" s="61">
        <f>F87</f>
        <v>895.79</v>
      </c>
      <c r="S87" s="62" t="s">
        <v>13</v>
      </c>
      <c r="T87" s="171">
        <f>ROUND(O87*P87*R87,0)</f>
        <v>0</v>
      </c>
      <c r="U87" s="66"/>
    </row>
    <row r="88" spans="1:21" ht="16.5" thickBot="1" x14ac:dyDescent="0.3">
      <c r="A88" s="67"/>
      <c r="B88" s="67" t="s">
        <v>186</v>
      </c>
      <c r="C88" s="494">
        <f>H17+H18+H21+H24+H27+H28</f>
        <v>334.35740000000004</v>
      </c>
      <c r="D88" s="494"/>
      <c r="E88" s="56">
        <f>H8</f>
        <v>1.0319</v>
      </c>
      <c r="F88" s="346">
        <f>'0054'!F88</f>
        <v>897.95</v>
      </c>
      <c r="G88" s="200" t="s">
        <v>13</v>
      </c>
      <c r="H88" s="123">
        <f>ROUND(C88*E88*F88,2)</f>
        <v>309813.76000000001</v>
      </c>
      <c r="I88" s="64"/>
      <c r="N88" s="68" t="s">
        <v>15</v>
      </c>
      <c r="O88" s="69">
        <f>T17+T18+T21+T24+T27+T28</f>
        <v>0</v>
      </c>
      <c r="P88" s="495">
        <f>T8</f>
        <v>1.0319</v>
      </c>
      <c r="Q88" s="495"/>
      <c r="R88" s="61">
        <f>F88</f>
        <v>897.95</v>
      </c>
      <c r="S88" s="62" t="s">
        <v>13</v>
      </c>
      <c r="T88" s="171">
        <f>ROUND(O88*P88*R88,0)</f>
        <v>0</v>
      </c>
      <c r="U88" s="66"/>
    </row>
    <row r="89" spans="1:21" ht="16.5" thickBot="1" x14ac:dyDescent="0.3">
      <c r="A89" s="70"/>
      <c r="B89" s="180" t="s">
        <v>185</v>
      </c>
      <c r="C89" s="487">
        <f>SUM(C86:C88)</f>
        <v>334.35740000000004</v>
      </c>
      <c r="D89" s="487"/>
      <c r="E89" s="181"/>
      <c r="F89" s="181"/>
      <c r="G89" s="181"/>
      <c r="H89" s="182" t="s">
        <v>183</v>
      </c>
      <c r="I89" s="130">
        <f>IF(A1=75,0,H88+H87+H86)</f>
        <v>309813.76000000001</v>
      </c>
      <c r="N89" s="73" t="s">
        <v>158</v>
      </c>
      <c r="O89" s="72">
        <f>SUM(O86:O88)</f>
        <v>0</v>
      </c>
      <c r="P89" s="488" t="s">
        <v>18</v>
      </c>
      <c r="Q89" s="489"/>
      <c r="R89" s="489"/>
      <c r="S89" s="489"/>
      <c r="T89" s="489"/>
      <c r="U89" s="125">
        <f>IF(N1=75,0,T88+T87+T86)</f>
        <v>0</v>
      </c>
    </row>
    <row r="90" spans="1:21" ht="16.5" thickTop="1" x14ac:dyDescent="0.25">
      <c r="A90" s="490" t="s">
        <v>107</v>
      </c>
      <c r="B90" s="490"/>
      <c r="C90" s="490"/>
      <c r="D90" s="490"/>
      <c r="E90" s="490"/>
      <c r="F90" s="490"/>
      <c r="G90" s="490"/>
      <c r="H90" s="490"/>
      <c r="I90" s="490"/>
      <c r="N90" s="491" t="s">
        <v>107</v>
      </c>
      <c r="O90" s="491"/>
      <c r="P90" s="491"/>
      <c r="Q90" s="491"/>
      <c r="R90" s="491"/>
      <c r="S90" s="491"/>
      <c r="T90" s="491"/>
      <c r="U90" s="491"/>
    </row>
    <row r="91" spans="1:21" x14ac:dyDescent="0.25">
      <c r="A91" s="183"/>
      <c r="B91" s="183"/>
      <c r="C91" s="183"/>
      <c r="D91" s="183"/>
      <c r="E91" s="183"/>
      <c r="F91" s="183"/>
      <c r="G91" s="183"/>
      <c r="H91" s="183"/>
      <c r="I91" s="183"/>
      <c r="N91" s="184"/>
      <c r="O91" s="184"/>
      <c r="P91" s="184"/>
      <c r="Q91" s="184"/>
      <c r="R91" s="184"/>
      <c r="S91" s="184"/>
      <c r="T91" s="184"/>
      <c r="U91" s="184"/>
    </row>
    <row r="92" spans="1:21" x14ac:dyDescent="0.25">
      <c r="A92" s="4" t="s">
        <v>92</v>
      </c>
      <c r="C92" s="74"/>
      <c r="D92" s="91"/>
      <c r="E92" s="74" t="s">
        <v>46</v>
      </c>
      <c r="F92" s="492"/>
      <c r="G92" s="492"/>
      <c r="H92" s="492"/>
      <c r="I92" s="492"/>
      <c r="N92" s="461" t="s">
        <v>92</v>
      </c>
      <c r="O92" s="461"/>
      <c r="P92" s="461"/>
      <c r="Q92" s="493" t="s">
        <v>46</v>
      </c>
      <c r="R92" s="493"/>
      <c r="S92" s="493"/>
      <c r="T92" s="493"/>
      <c r="U92" s="132"/>
    </row>
    <row r="93" spans="1:21" x14ac:dyDescent="0.25">
      <c r="B93" s="91"/>
      <c r="C93" s="117" t="s">
        <v>162</v>
      </c>
      <c r="D93" s="117" t="s">
        <v>163</v>
      </c>
      <c r="E93" s="118" t="s">
        <v>191</v>
      </c>
      <c r="F93" s="74"/>
      <c r="G93" s="74"/>
      <c r="H93" s="74"/>
      <c r="I93" s="74"/>
      <c r="N93" s="53"/>
      <c r="O93" s="53"/>
      <c r="P93" s="53"/>
      <c r="Q93" s="185"/>
      <c r="R93" s="185"/>
      <c r="S93" s="185"/>
      <c r="T93" s="185"/>
      <c r="U93" s="132"/>
    </row>
    <row r="94" spans="1:21" x14ac:dyDescent="0.25">
      <c r="B94" s="91"/>
      <c r="C94" s="119" t="s">
        <v>2</v>
      </c>
      <c r="D94" s="119" t="s">
        <v>2</v>
      </c>
      <c r="E94" s="119" t="s">
        <v>2</v>
      </c>
      <c r="F94" s="74"/>
      <c r="G94" s="74"/>
      <c r="H94" s="74"/>
      <c r="I94" s="74"/>
      <c r="N94" s="53"/>
      <c r="O94" s="53"/>
      <c r="P94" s="53"/>
      <c r="Q94" s="185"/>
      <c r="R94" s="185"/>
      <c r="S94" s="185"/>
      <c r="T94" s="185"/>
      <c r="U94" s="132"/>
    </row>
    <row r="95" spans="1:21" x14ac:dyDescent="0.25">
      <c r="A95" s="465" t="s">
        <v>69</v>
      </c>
      <c r="B95" s="465"/>
      <c r="C95" s="206">
        <v>218</v>
      </c>
      <c r="D95" s="206">
        <v>270</v>
      </c>
      <c r="E95" s="159">
        <f>AVERAGE(C95:D95)</f>
        <v>244</v>
      </c>
      <c r="F95" s="186" t="s">
        <v>40</v>
      </c>
      <c r="G95" s="189">
        <f>'0054'!G95</f>
        <v>371</v>
      </c>
      <c r="I95" s="130">
        <f>ROUND(G95*E95,2)</f>
        <v>90524</v>
      </c>
      <c r="N95" s="486" t="s">
        <v>69</v>
      </c>
      <c r="O95" s="486"/>
      <c r="P95" s="485">
        <f>IF(H115=1,E95,0)</f>
        <v>0</v>
      </c>
      <c r="Q95" s="485"/>
      <c r="R95" s="485"/>
      <c r="S95" s="111" t="s">
        <v>40</v>
      </c>
      <c r="T95" s="76">
        <f>G95</f>
        <v>371</v>
      </c>
      <c r="U95" s="125">
        <f>ROUND(T95*P95,0)</f>
        <v>0</v>
      </c>
    </row>
    <row r="96" spans="1:21" x14ac:dyDescent="0.25">
      <c r="A96" s="465" t="s">
        <v>87</v>
      </c>
      <c r="B96" s="465"/>
      <c r="C96" s="206">
        <v>0</v>
      </c>
      <c r="D96" s="206">
        <v>0</v>
      </c>
      <c r="E96" s="159">
        <f>AVERAGE(C96:D96)</f>
        <v>0</v>
      </c>
      <c r="F96" s="186" t="s">
        <v>40</v>
      </c>
      <c r="G96" s="189">
        <f>'0054'!G96</f>
        <v>1391</v>
      </c>
      <c r="I96" s="130">
        <f>ROUND(G96*E96,2)</f>
        <v>0</v>
      </c>
      <c r="N96" s="486" t="s">
        <v>87</v>
      </c>
      <c r="O96" s="486"/>
      <c r="P96" s="470"/>
      <c r="Q96" s="470"/>
      <c r="R96" s="470"/>
      <c r="S96" s="111" t="s">
        <v>40</v>
      </c>
      <c r="T96" s="76">
        <f>G96</f>
        <v>1391</v>
      </c>
      <c r="U96" s="125">
        <f>ROUND(T96*P96,0)</f>
        <v>0</v>
      </c>
    </row>
    <row r="97" spans="1:21" x14ac:dyDescent="0.25">
      <c r="A97" s="187"/>
      <c r="B97" s="187"/>
      <c r="C97" s="94"/>
      <c r="D97" s="94"/>
      <c r="E97" s="94"/>
      <c r="F97" s="94"/>
      <c r="G97" s="188"/>
      <c r="H97" s="189"/>
      <c r="I97" s="130"/>
      <c r="N97" s="190"/>
      <c r="O97" s="190"/>
      <c r="P97" s="191"/>
      <c r="Q97" s="191"/>
      <c r="R97" s="191"/>
      <c r="S97" s="111"/>
      <c r="T97" s="76"/>
      <c r="U97" s="132"/>
    </row>
    <row r="98" spans="1:21" x14ac:dyDescent="0.25">
      <c r="A98" s="187"/>
      <c r="B98" s="187"/>
      <c r="C98" s="94"/>
      <c r="D98" s="94"/>
      <c r="E98" s="94"/>
      <c r="F98" s="94"/>
      <c r="G98" s="188"/>
      <c r="H98" s="189"/>
      <c r="I98" s="130"/>
      <c r="N98" s="190"/>
      <c r="O98" s="190"/>
      <c r="P98" s="191"/>
      <c r="Q98" s="191"/>
      <c r="R98" s="191"/>
      <c r="S98" s="111"/>
      <c r="T98" s="76"/>
      <c r="U98" s="132"/>
    </row>
    <row r="99" spans="1:21" hidden="1" x14ac:dyDescent="0.25">
      <c r="A99" s="458" t="s">
        <v>131</v>
      </c>
      <c r="B99" s="458"/>
      <c r="C99" s="458"/>
      <c r="D99" s="91"/>
      <c r="E99" s="54" t="s">
        <v>132</v>
      </c>
      <c r="F99" s="496"/>
      <c r="G99" s="496"/>
      <c r="H99" s="496"/>
      <c r="I99" s="496"/>
      <c r="N99" s="461" t="s">
        <v>106</v>
      </c>
      <c r="O99" s="461"/>
      <c r="P99" s="461"/>
      <c r="Q99" s="461"/>
      <c r="R99" s="461"/>
      <c r="S99" s="461"/>
      <c r="T99" s="461"/>
      <c r="U99" s="461"/>
    </row>
    <row r="100" spans="1:21" hidden="1" x14ac:dyDescent="0.25">
      <c r="B100" s="91"/>
      <c r="C100" s="481" t="s">
        <v>108</v>
      </c>
      <c r="D100" s="481"/>
      <c r="E100" s="481"/>
      <c r="F100" s="54"/>
      <c r="G100" s="54"/>
      <c r="H100" s="200" t="s">
        <v>192</v>
      </c>
      <c r="I100" s="54"/>
      <c r="N100" s="53"/>
      <c r="O100" s="53"/>
      <c r="P100" s="53"/>
      <c r="Q100" s="53"/>
      <c r="R100" s="53"/>
      <c r="S100" s="53"/>
      <c r="T100" s="53"/>
      <c r="U100" s="53"/>
    </row>
    <row r="101" spans="1:21" hidden="1" x14ac:dyDescent="0.25">
      <c r="B101" s="91"/>
      <c r="C101" s="117" t="s">
        <v>162</v>
      </c>
      <c r="D101" s="117" t="s">
        <v>163</v>
      </c>
      <c r="E101" s="199" t="s">
        <v>8</v>
      </c>
      <c r="F101" s="577" t="s">
        <v>193</v>
      </c>
      <c r="G101" s="472"/>
      <c r="H101" s="41" t="s">
        <v>39</v>
      </c>
      <c r="I101" s="54"/>
      <c r="N101" s="53"/>
      <c r="O101" s="53"/>
      <c r="P101" s="53"/>
      <c r="Q101" s="53"/>
      <c r="R101" s="53"/>
      <c r="S101" s="53"/>
      <c r="T101" s="53"/>
      <c r="U101" s="53"/>
    </row>
    <row r="102" spans="1:21" hidden="1" x14ac:dyDescent="0.25">
      <c r="A102" s="481" t="s">
        <v>113</v>
      </c>
      <c r="B102" s="481"/>
      <c r="C102" s="119" t="s">
        <v>2</v>
      </c>
      <c r="D102" s="119" t="s">
        <v>2</v>
      </c>
      <c r="E102" s="77" t="s">
        <v>2</v>
      </c>
      <c r="F102" s="481" t="s">
        <v>38</v>
      </c>
      <c r="G102" s="481"/>
      <c r="H102" s="77" t="s">
        <v>38</v>
      </c>
      <c r="I102" s="77" t="s">
        <v>8</v>
      </c>
      <c r="N102" s="471" t="s">
        <v>70</v>
      </c>
      <c r="O102" s="471"/>
      <c r="P102" s="485" t="s">
        <v>108</v>
      </c>
      <c r="Q102" s="485"/>
      <c r="R102" s="471" t="s">
        <v>71</v>
      </c>
      <c r="S102" s="471"/>
      <c r="T102" s="78" t="s">
        <v>72</v>
      </c>
      <c r="U102" s="78" t="s">
        <v>8</v>
      </c>
    </row>
    <row r="103" spans="1:21" hidden="1" x14ac:dyDescent="0.25">
      <c r="A103" s="474" t="s">
        <v>73</v>
      </c>
      <c r="B103" s="474"/>
      <c r="C103" s="204">
        <v>0</v>
      </c>
      <c r="D103" s="204">
        <v>0</v>
      </c>
      <c r="E103" s="276">
        <f>IF(D$59=0,C103*2,C103+D103)</f>
        <v>0</v>
      </c>
      <c r="F103" s="475">
        <v>0</v>
      </c>
      <c r="G103" s="475"/>
      <c r="H103" s="349">
        <f>IF(C103=0,0,125)</f>
        <v>0</v>
      </c>
      <c r="I103" s="130">
        <f>ROUND((H103+F103)*E103,2)</f>
        <v>0</v>
      </c>
      <c r="N103" s="476" t="s">
        <v>73</v>
      </c>
      <c r="O103" s="476"/>
      <c r="P103" s="470">
        <f>IF(H$115=1,C103,0)</f>
        <v>0</v>
      </c>
      <c r="Q103" s="470"/>
      <c r="R103" s="477">
        <f>F103</f>
        <v>0</v>
      </c>
      <c r="S103" s="477"/>
      <c r="T103" s="80">
        <f>H103</f>
        <v>0</v>
      </c>
      <c r="U103" s="125">
        <f>ROUND((T103+R103)*P103,0)</f>
        <v>0</v>
      </c>
    </row>
    <row r="104" spans="1:21" hidden="1" x14ac:dyDescent="0.25">
      <c r="A104" s="450" t="s">
        <v>74</v>
      </c>
      <c r="B104" s="450"/>
      <c r="C104" s="206">
        <v>0</v>
      </c>
      <c r="D104" s="206">
        <v>0</v>
      </c>
      <c r="E104" s="159">
        <f>IF(D$59=0,C104*2,C104+D104)</f>
        <v>0</v>
      </c>
      <c r="F104" s="572">
        <f>ROUND(F103/2,2)</f>
        <v>0</v>
      </c>
      <c r="G104" s="572"/>
      <c r="H104" s="350">
        <f>IF(C104=0,0,62.5)</f>
        <v>0</v>
      </c>
      <c r="I104" s="130">
        <f>ROUND((H104+F104)*E104,2)</f>
        <v>0</v>
      </c>
      <c r="N104" s="476" t="s">
        <v>74</v>
      </c>
      <c r="O104" s="476"/>
      <c r="P104" s="470">
        <f>IF(H$115=1,C104,0)</f>
        <v>0</v>
      </c>
      <c r="Q104" s="470"/>
      <c r="R104" s="479">
        <f>ROUND(R103/2,2)</f>
        <v>0</v>
      </c>
      <c r="S104" s="479"/>
      <c r="T104" s="82">
        <f>H104</f>
        <v>0</v>
      </c>
      <c r="U104" s="125">
        <f>ROUND((T104+R104)*P104,0)</f>
        <v>0</v>
      </c>
    </row>
    <row r="105" spans="1:21" ht="16.5" hidden="1" thickBot="1" x14ac:dyDescent="0.3">
      <c r="A105" s="450" t="s">
        <v>75</v>
      </c>
      <c r="B105" s="450"/>
      <c r="C105" s="206">
        <v>0</v>
      </c>
      <c r="D105" s="206">
        <v>0</v>
      </c>
      <c r="E105" s="159">
        <f>IF(D$59=0,C105*2,C105+D105)</f>
        <v>0</v>
      </c>
      <c r="F105" s="468"/>
      <c r="G105" s="468"/>
      <c r="H105" s="351">
        <f>IF(H103&gt;0,436,0)</f>
        <v>0</v>
      </c>
      <c r="I105" s="130">
        <f>ROUND(H105*E105,2)</f>
        <v>0</v>
      </c>
      <c r="N105" s="469" t="s">
        <v>75</v>
      </c>
      <c r="O105" s="469"/>
      <c r="P105" s="470">
        <f>IF(H$115=1,C105,0)</f>
        <v>0</v>
      </c>
      <c r="Q105" s="470"/>
      <c r="R105" s="471"/>
      <c r="S105" s="471"/>
      <c r="T105" s="84">
        <f>H105</f>
        <v>0</v>
      </c>
      <c r="U105" s="132">
        <f>ROUND(T105*P105,0)</f>
        <v>0</v>
      </c>
    </row>
    <row r="106" spans="1:21" ht="16.5" hidden="1" thickBot="1" x14ac:dyDescent="0.3">
      <c r="A106" s="472" t="s">
        <v>8</v>
      </c>
      <c r="B106" s="472"/>
      <c r="C106" s="85"/>
      <c r="D106" s="85"/>
      <c r="E106" s="85"/>
      <c r="F106" s="85"/>
      <c r="G106" s="85"/>
      <c r="H106" s="85"/>
      <c r="I106" s="126">
        <f>SUM(I103:I105)</f>
        <v>0</v>
      </c>
      <c r="N106" s="473" t="s">
        <v>8</v>
      </c>
      <c r="O106" s="473"/>
      <c r="P106" s="86"/>
      <c r="Q106" s="86"/>
      <c r="R106" s="86"/>
      <c r="S106" s="86"/>
      <c r="T106" s="86"/>
      <c r="U106" s="87">
        <f>SUM(U103:U105)</f>
        <v>0</v>
      </c>
    </row>
    <row r="107" spans="1:21" hidden="1" x14ac:dyDescent="0.25">
      <c r="A107" s="41"/>
      <c r="B107" s="41"/>
      <c r="C107" s="85"/>
      <c r="D107" s="85"/>
      <c r="E107" s="85"/>
      <c r="F107" s="85"/>
      <c r="G107" s="85"/>
      <c r="H107" s="85"/>
      <c r="I107" s="130"/>
      <c r="N107" s="43"/>
      <c r="O107" s="43"/>
      <c r="P107" s="86"/>
      <c r="Q107" s="86"/>
      <c r="R107" s="86"/>
      <c r="S107" s="86"/>
      <c r="T107" s="86"/>
      <c r="U107" s="201"/>
    </row>
    <row r="108" spans="1:21" x14ac:dyDescent="0.25">
      <c r="A108" s="458" t="s">
        <v>93</v>
      </c>
      <c r="B108" s="458"/>
      <c r="C108" s="458"/>
      <c r="D108" s="91"/>
      <c r="E108" s="89" t="s">
        <v>42</v>
      </c>
      <c r="F108" s="463"/>
      <c r="G108" s="463"/>
      <c r="H108" s="463"/>
      <c r="I108" s="159">
        <v>0</v>
      </c>
      <c r="N108" s="461" t="s">
        <v>93</v>
      </c>
      <c r="O108" s="461"/>
      <c r="P108" s="461"/>
      <c r="Q108" s="462" t="s">
        <v>42</v>
      </c>
      <c r="R108" s="462"/>
      <c r="S108" s="462"/>
      <c r="T108" s="462"/>
      <c r="U108" s="125">
        <f>IF('3421'!$H$115=1,'3421'!U109,0)</f>
        <v>0</v>
      </c>
    </row>
    <row r="109" spans="1:21" x14ac:dyDescent="0.25">
      <c r="A109" s="458" t="s">
        <v>94</v>
      </c>
      <c r="B109" s="458"/>
      <c r="C109" s="458"/>
      <c r="D109" s="91"/>
      <c r="E109" s="467"/>
      <c r="F109" s="467"/>
      <c r="G109" s="467"/>
      <c r="H109" s="467"/>
      <c r="I109" s="159">
        <v>0</v>
      </c>
      <c r="N109" s="461" t="s">
        <v>94</v>
      </c>
      <c r="O109" s="461"/>
      <c r="P109" s="461"/>
      <c r="Q109" s="462" t="s">
        <v>47</v>
      </c>
      <c r="R109" s="462"/>
      <c r="S109" s="462"/>
      <c r="T109" s="462"/>
      <c r="U109" s="125">
        <f>IF('3421'!$H$115=1,'3421'!U110,0)</f>
        <v>0</v>
      </c>
    </row>
    <row r="110" spans="1:21" x14ac:dyDescent="0.25">
      <c r="A110" s="90" t="s">
        <v>122</v>
      </c>
      <c r="B110" s="91"/>
      <c r="C110" s="91"/>
      <c r="D110" s="91"/>
      <c r="E110" s="192"/>
      <c r="F110" s="192"/>
      <c r="G110" s="192"/>
      <c r="H110" s="192"/>
      <c r="I110" s="219"/>
      <c r="N110" s="461" t="s">
        <v>95</v>
      </c>
      <c r="O110" s="461"/>
      <c r="P110" s="461"/>
      <c r="Q110" s="462" t="s">
        <v>48</v>
      </c>
      <c r="R110" s="462"/>
      <c r="S110" s="462"/>
      <c r="T110" s="462"/>
      <c r="U110" s="125">
        <f>IF('3421'!$H$115=1,'3421'!U113,0)</f>
        <v>0</v>
      </c>
    </row>
    <row r="111" spans="1:21" ht="16.5" thickBot="1" x14ac:dyDescent="0.3">
      <c r="A111" s="458" t="s">
        <v>95</v>
      </c>
      <c r="B111" s="458"/>
      <c r="C111" s="458"/>
      <c r="D111" s="91"/>
      <c r="E111" s="89" t="s">
        <v>47</v>
      </c>
      <c r="F111" s="463"/>
      <c r="G111" s="463"/>
      <c r="H111" s="463"/>
      <c r="I111" s="220">
        <v>0</v>
      </c>
      <c r="N111" s="464" t="s">
        <v>43</v>
      </c>
      <c r="O111" s="464"/>
      <c r="P111" s="464"/>
      <c r="Q111" s="464"/>
      <c r="R111" s="464"/>
      <c r="S111" s="464"/>
      <c r="T111" s="464"/>
      <c r="U111" s="193">
        <f>SUM(U109,U108,U106,U95,U89,U75,U74,U73,U72,U71,U70,U68,U59,U45,U77,U78,U79,U80,U81,U110)</f>
        <v>0</v>
      </c>
    </row>
    <row r="112" spans="1:21" ht="16.5" thickTop="1" x14ac:dyDescent="0.25">
      <c r="B112" s="91"/>
      <c r="C112" s="91"/>
      <c r="D112" s="91"/>
      <c r="E112" s="89"/>
      <c r="F112" s="89"/>
      <c r="G112" s="89"/>
      <c r="H112" s="89"/>
      <c r="I112" s="159"/>
      <c r="N112" s="59"/>
      <c r="O112" s="59"/>
      <c r="P112" s="59"/>
      <c r="Q112" s="59"/>
      <c r="R112" s="59"/>
      <c r="S112" s="59"/>
      <c r="T112" s="59"/>
      <c r="U112" s="201"/>
    </row>
    <row r="113" spans="1:21" x14ac:dyDescent="0.25">
      <c r="A113" s="465" t="s">
        <v>8</v>
      </c>
      <c r="B113" s="465"/>
      <c r="C113" s="465"/>
      <c r="D113" s="465"/>
      <c r="E113" s="465"/>
      <c r="F113" s="465"/>
      <c r="G113" s="465"/>
      <c r="H113" s="465"/>
      <c r="I113" s="130">
        <f>SUM(I111,I109,I108,I106,I96,I95,I89,I81,I80,I79,I78,I77,I75,I74,I73,I72,I71,I70,I68,I59,I45)</f>
        <v>2182684.9900000002</v>
      </c>
      <c r="N113" s="466"/>
      <c r="O113" s="466"/>
      <c r="P113" s="466"/>
      <c r="Q113" s="466"/>
      <c r="R113" s="466"/>
      <c r="S113" s="466"/>
      <c r="T113" s="466"/>
      <c r="U113" s="466"/>
    </row>
    <row r="114" spans="1:21" x14ac:dyDescent="0.25">
      <c r="A114" s="458" t="s">
        <v>121</v>
      </c>
      <c r="B114" s="458"/>
      <c r="C114" s="458"/>
      <c r="D114" s="458"/>
      <c r="E114" s="458"/>
      <c r="F114" s="458"/>
      <c r="G114" s="458"/>
      <c r="H114" s="91" t="s">
        <v>48</v>
      </c>
      <c r="I114" s="195"/>
      <c r="N114" s="459" t="s">
        <v>7</v>
      </c>
      <c r="O114" s="459"/>
      <c r="P114" s="459"/>
      <c r="Q114" s="459"/>
      <c r="R114" s="459"/>
      <c r="S114" s="459"/>
      <c r="T114" s="459"/>
      <c r="U114" s="459"/>
    </row>
    <row r="115" spans="1:21" x14ac:dyDescent="0.25">
      <c r="A115" s="458" t="s">
        <v>116</v>
      </c>
      <c r="B115" s="458"/>
      <c r="C115" s="458"/>
      <c r="D115" s="458"/>
      <c r="E115" s="458"/>
      <c r="F115" s="458"/>
      <c r="G115" s="458"/>
      <c r="H115" s="92" t="str">
        <f>IF(E29=0,"",IF((E14+E16+SUM(E18:E24))/E29&gt;0.75,1,""))</f>
        <v/>
      </c>
      <c r="I115" s="159">
        <f>U111</f>
        <v>0</v>
      </c>
      <c r="N115" s="93" t="s">
        <v>144</v>
      </c>
      <c r="O115" s="93"/>
      <c r="P115" s="93"/>
      <c r="Q115" s="93"/>
      <c r="R115" s="93"/>
      <c r="S115" s="93"/>
      <c r="T115" s="93"/>
      <c r="U115" s="93"/>
    </row>
    <row r="116" spans="1:21" x14ac:dyDescent="0.25">
      <c r="B116" s="91"/>
      <c r="C116" s="91"/>
      <c r="D116" s="91"/>
      <c r="E116" s="91"/>
      <c r="F116" s="91"/>
      <c r="G116" s="91"/>
      <c r="H116" s="94"/>
      <c r="I116" s="130"/>
      <c r="N116" s="95" t="s">
        <v>145</v>
      </c>
      <c r="O116" s="93"/>
      <c r="P116" s="93"/>
      <c r="Q116" s="93"/>
      <c r="R116" s="93"/>
      <c r="S116" s="93"/>
      <c r="T116" s="93"/>
      <c r="U116" s="93"/>
    </row>
    <row r="117" spans="1:21" x14ac:dyDescent="0.25">
      <c r="A117" s="4" t="s">
        <v>138</v>
      </c>
      <c r="B117" s="91"/>
      <c r="C117" s="91"/>
      <c r="D117" s="91"/>
      <c r="E117" s="91"/>
      <c r="F117" s="91"/>
      <c r="G117" s="91"/>
      <c r="H117" s="202">
        <f>IF(H115=1,I115,I113)</f>
        <v>2182684.9900000002</v>
      </c>
      <c r="I117" s="123">
        <f>IF(E29=0,0,IF(E29&gt;250,-(((250/E29)*H117)*IF(J117="H",0.02,0.05)),IF(J117="H",-0.02*H117,-0.05*H117)))</f>
        <v>-82425.190704208348</v>
      </c>
      <c r="N117" s="97"/>
      <c r="O117" s="97"/>
      <c r="P117" s="97"/>
      <c r="Q117" s="97"/>
      <c r="R117" s="97"/>
      <c r="S117" s="97"/>
      <c r="T117" s="97"/>
      <c r="U117" s="97"/>
    </row>
    <row r="118" spans="1:21" x14ac:dyDescent="0.25">
      <c r="B118" s="91"/>
      <c r="C118" s="91"/>
      <c r="D118" s="91"/>
      <c r="E118" s="91"/>
      <c r="F118" s="91"/>
      <c r="G118" s="91"/>
      <c r="H118" s="94"/>
      <c r="I118" s="130"/>
      <c r="N118" s="97"/>
      <c r="O118" s="97"/>
      <c r="P118" s="97"/>
      <c r="Q118" s="97"/>
      <c r="R118" s="97"/>
      <c r="S118" s="97"/>
      <c r="T118" s="97"/>
      <c r="U118" s="97"/>
    </row>
    <row r="119" spans="1:21" x14ac:dyDescent="0.25">
      <c r="A119" s="4" t="s">
        <v>139</v>
      </c>
      <c r="B119" s="91"/>
      <c r="C119" s="91"/>
      <c r="D119" s="91"/>
      <c r="E119" s="91"/>
      <c r="F119" s="91"/>
      <c r="G119" s="91"/>
      <c r="H119" s="94"/>
      <c r="I119" s="130">
        <f>I113+I117</f>
        <v>2100259.7992957919</v>
      </c>
      <c r="N119" s="97"/>
      <c r="O119" s="97"/>
      <c r="P119" s="97"/>
      <c r="Q119" s="97"/>
      <c r="R119" s="97"/>
      <c r="S119" s="97"/>
      <c r="T119" s="97"/>
      <c r="U119" s="97"/>
    </row>
    <row r="120" spans="1:21" x14ac:dyDescent="0.25">
      <c r="B120" s="91"/>
      <c r="C120" s="91"/>
      <c r="D120" s="91"/>
      <c r="E120" s="91"/>
      <c r="F120" s="91"/>
      <c r="G120" s="91"/>
      <c r="H120" s="94"/>
      <c r="I120" s="130"/>
      <c r="N120" s="97"/>
      <c r="O120" s="97"/>
      <c r="P120" s="97"/>
      <c r="Q120" s="97"/>
      <c r="R120" s="97"/>
      <c r="S120" s="97"/>
      <c r="T120" s="97"/>
      <c r="U120" s="97"/>
    </row>
    <row r="121" spans="1:21" x14ac:dyDescent="0.25">
      <c r="A121" s="106" t="s">
        <v>140</v>
      </c>
      <c r="B121" s="91"/>
      <c r="C121" s="203">
        <f>'0054'!C121</f>
        <v>2</v>
      </c>
      <c r="D121" s="91"/>
      <c r="E121" s="4" t="s">
        <v>141</v>
      </c>
      <c r="F121" s="91"/>
      <c r="G121" s="91"/>
      <c r="H121" s="94"/>
      <c r="I121" s="130">
        <f>ROUND(I119/12*C121,2)</f>
        <v>350043.3</v>
      </c>
      <c r="N121" s="97"/>
      <c r="O121" s="97"/>
      <c r="P121" s="97"/>
      <c r="Q121" s="97"/>
      <c r="R121" s="97"/>
      <c r="S121" s="97"/>
      <c r="T121" s="97"/>
      <c r="U121" s="97"/>
    </row>
    <row r="122" spans="1:21" x14ac:dyDescent="0.25">
      <c r="B122" s="91"/>
      <c r="C122" s="91"/>
      <c r="D122" s="91"/>
      <c r="E122" s="91"/>
      <c r="F122" s="91"/>
      <c r="G122" s="91"/>
      <c r="H122" s="94"/>
      <c r="I122" s="130"/>
      <c r="N122" s="97"/>
      <c r="O122" s="97"/>
      <c r="P122" s="97"/>
      <c r="Q122" s="97"/>
      <c r="R122" s="97"/>
      <c r="S122" s="97"/>
      <c r="T122" s="97"/>
      <c r="U122" s="97"/>
    </row>
    <row r="123" spans="1:21" x14ac:dyDescent="0.25">
      <c r="A123" s="4" t="s">
        <v>142</v>
      </c>
      <c r="B123" s="91"/>
      <c r="C123" s="91"/>
      <c r="D123" s="91"/>
      <c r="E123" s="91"/>
      <c r="F123" s="91"/>
      <c r="G123" s="91"/>
      <c r="H123" s="94"/>
      <c r="I123" s="123">
        <v>-175021.65</v>
      </c>
      <c r="N123" s="97"/>
      <c r="O123" s="97"/>
      <c r="P123" s="97"/>
      <c r="Q123" s="97"/>
      <c r="R123" s="97"/>
      <c r="S123" s="97"/>
      <c r="T123" s="97"/>
      <c r="U123" s="97"/>
    </row>
    <row r="124" spans="1:21" x14ac:dyDescent="0.25">
      <c r="B124" s="91"/>
      <c r="C124" s="91"/>
      <c r="D124" s="91"/>
      <c r="E124" s="91"/>
      <c r="F124" s="91"/>
      <c r="G124" s="91"/>
      <c r="H124" s="94"/>
      <c r="I124" s="130"/>
      <c r="N124" s="97"/>
      <c r="O124" s="97"/>
      <c r="P124" s="97"/>
      <c r="Q124" s="97"/>
      <c r="R124" s="97"/>
      <c r="S124" s="97"/>
      <c r="T124" s="97"/>
      <c r="U124" s="97"/>
    </row>
    <row r="125" spans="1:21" ht="16.5" thickBot="1" x14ac:dyDescent="0.3">
      <c r="A125" s="4" t="s">
        <v>143</v>
      </c>
      <c r="B125" s="91"/>
      <c r="C125" s="91"/>
      <c r="D125" s="91"/>
      <c r="E125" s="91"/>
      <c r="F125" s="91"/>
      <c r="G125" s="91"/>
      <c r="H125" s="94"/>
      <c r="I125" s="222">
        <f>I121+I123</f>
        <v>175021.65</v>
      </c>
      <c r="N125" s="97"/>
      <c r="O125" s="97"/>
      <c r="P125" s="97"/>
      <c r="Q125" s="97"/>
      <c r="R125" s="97"/>
      <c r="S125" s="97"/>
      <c r="T125" s="97"/>
      <c r="U125" s="97"/>
    </row>
    <row r="126" spans="1:21" ht="16.5" thickTop="1" x14ac:dyDescent="0.25">
      <c r="B126" s="91"/>
      <c r="C126" s="91"/>
      <c r="D126" s="91"/>
      <c r="E126" s="91"/>
      <c r="F126" s="91"/>
      <c r="G126" s="91"/>
      <c r="H126" s="94"/>
      <c r="I126" s="130"/>
      <c r="N126" s="97"/>
      <c r="O126" s="97"/>
      <c r="P126" s="97"/>
      <c r="Q126" s="97"/>
      <c r="R126" s="97"/>
      <c r="S126" s="97"/>
      <c r="T126" s="97"/>
      <c r="U126" s="97"/>
    </row>
    <row r="127" spans="1:21" ht="16.5" thickBot="1" x14ac:dyDescent="0.3">
      <c r="A127" s="4" t="s">
        <v>159</v>
      </c>
      <c r="B127" s="91"/>
      <c r="C127" s="91"/>
      <c r="D127" s="91"/>
      <c r="E127" s="91"/>
      <c r="F127" s="91"/>
      <c r="G127" s="91"/>
      <c r="H127" s="94"/>
      <c r="I127" s="194">
        <f>IF(J117="H",(H117*0.02)+I117,(H117*0.05)+I117)</f>
        <v>26709.058795791672</v>
      </c>
      <c r="N127" s="97"/>
      <c r="O127" s="97"/>
      <c r="P127" s="97"/>
      <c r="Q127" s="97"/>
      <c r="R127" s="97"/>
      <c r="S127" s="97"/>
      <c r="T127" s="97"/>
      <c r="U127" s="97"/>
    </row>
    <row r="128" spans="1:21" ht="16.5" thickTop="1" x14ac:dyDescent="0.25">
      <c r="B128" s="91"/>
      <c r="C128" s="91"/>
      <c r="D128" s="91"/>
      <c r="E128" s="91"/>
      <c r="F128" s="91"/>
      <c r="G128" s="91"/>
      <c r="H128" s="94"/>
      <c r="I128" s="195"/>
      <c r="N128" s="97"/>
      <c r="O128" s="97"/>
      <c r="P128" s="97"/>
      <c r="Q128" s="97"/>
      <c r="R128" s="97"/>
      <c r="S128" s="97"/>
      <c r="T128" s="97"/>
      <c r="U128" s="97"/>
    </row>
    <row r="129" spans="1:21" x14ac:dyDescent="0.25">
      <c r="B129" s="91"/>
      <c r="C129" s="91"/>
      <c r="D129" s="91"/>
      <c r="E129" s="91"/>
      <c r="F129" s="91"/>
      <c r="G129" s="91"/>
      <c r="H129" s="94"/>
      <c r="I129" s="195"/>
      <c r="N129" s="97"/>
      <c r="O129" s="97"/>
      <c r="P129" s="97"/>
      <c r="Q129" s="97"/>
      <c r="R129" s="97"/>
      <c r="S129" s="97"/>
      <c r="T129" s="97"/>
      <c r="U129" s="97"/>
    </row>
    <row r="130" spans="1:21" x14ac:dyDescent="0.25">
      <c r="B130" s="91"/>
      <c r="C130" s="91"/>
      <c r="D130" s="91"/>
      <c r="E130" s="91"/>
      <c r="F130" s="91"/>
      <c r="G130" s="91"/>
      <c r="H130" s="94"/>
      <c r="I130" s="195"/>
      <c r="N130" s="97"/>
      <c r="O130" s="97"/>
      <c r="P130" s="97"/>
      <c r="Q130" s="97"/>
      <c r="R130" s="97"/>
      <c r="S130" s="97"/>
      <c r="T130" s="97"/>
      <c r="U130" s="97"/>
    </row>
    <row r="131" spans="1:21" x14ac:dyDescent="0.25">
      <c r="A131" s="455" t="s">
        <v>7</v>
      </c>
      <c r="B131" s="455"/>
      <c r="C131" s="455"/>
      <c r="D131" s="455"/>
      <c r="E131" s="455"/>
      <c r="F131" s="455"/>
      <c r="G131" s="455"/>
      <c r="H131" s="455"/>
      <c r="I131" s="455"/>
      <c r="J131" s="196"/>
      <c r="N131" s="455"/>
      <c r="O131" s="455"/>
      <c r="P131" s="455"/>
      <c r="Q131" s="455"/>
      <c r="R131" s="455"/>
      <c r="S131" s="455"/>
      <c r="T131" s="455"/>
      <c r="U131" s="455"/>
    </row>
    <row r="132" spans="1:21" s="101" customFormat="1" ht="28.5" customHeight="1" x14ac:dyDescent="0.2">
      <c r="A132" s="460" t="s">
        <v>114</v>
      </c>
      <c r="B132" s="460"/>
      <c r="C132" s="460"/>
      <c r="D132" s="460"/>
      <c r="E132" s="460"/>
      <c r="F132" s="460"/>
      <c r="G132" s="460"/>
      <c r="H132" s="460"/>
      <c r="I132" s="460"/>
      <c r="J132" s="102"/>
      <c r="N132" s="103"/>
      <c r="O132" s="104"/>
      <c r="P132" s="104"/>
      <c r="Q132" s="104"/>
      <c r="R132" s="104"/>
      <c r="S132" s="104"/>
      <c r="T132" s="104"/>
      <c r="U132" s="104"/>
    </row>
    <row r="133" spans="1:21" s="101" customFormat="1" ht="15.75" customHeight="1" x14ac:dyDescent="0.2">
      <c r="A133" s="455" t="s">
        <v>64</v>
      </c>
      <c r="B133" s="455"/>
      <c r="C133" s="455"/>
      <c r="D133" s="455"/>
      <c r="E133" s="455"/>
      <c r="F133" s="455"/>
      <c r="G133" s="455"/>
      <c r="H133" s="455"/>
      <c r="I133" s="455"/>
      <c r="N133" s="103"/>
    </row>
    <row r="134" spans="1:21" s="101" customFormat="1" ht="15.75" customHeight="1" x14ac:dyDescent="0.2">
      <c r="A134" s="455" t="s">
        <v>65</v>
      </c>
      <c r="B134" s="455"/>
      <c r="C134" s="455"/>
      <c r="D134" s="455"/>
      <c r="E134" s="455"/>
      <c r="F134" s="455"/>
      <c r="G134" s="455"/>
      <c r="H134" s="455"/>
      <c r="I134" s="455"/>
      <c r="N134" s="103"/>
    </row>
    <row r="135" spans="1:21" s="101" customFormat="1" ht="28.5" customHeight="1" x14ac:dyDescent="0.2">
      <c r="A135" s="454" t="s">
        <v>115</v>
      </c>
      <c r="B135" s="454"/>
      <c r="C135" s="454"/>
      <c r="D135" s="454"/>
      <c r="E135" s="454"/>
      <c r="F135" s="454"/>
      <c r="G135" s="454"/>
      <c r="H135" s="454"/>
      <c r="I135" s="454"/>
      <c r="N135" s="103"/>
    </row>
    <row r="136" spans="1:21" s="101" customFormat="1" ht="28.5" customHeight="1" x14ac:dyDescent="0.2">
      <c r="A136" s="454" t="s">
        <v>123</v>
      </c>
      <c r="B136" s="454"/>
      <c r="C136" s="454"/>
      <c r="D136" s="454"/>
      <c r="E136" s="454"/>
      <c r="F136" s="454"/>
      <c r="G136" s="454"/>
      <c r="H136" s="454"/>
      <c r="I136" s="454"/>
      <c r="N136" s="103"/>
    </row>
    <row r="137" spans="1:21" s="101" customFormat="1" ht="28.5" customHeight="1" x14ac:dyDescent="0.2">
      <c r="A137" s="454" t="s">
        <v>111</v>
      </c>
      <c r="B137" s="454"/>
      <c r="C137" s="454"/>
      <c r="D137" s="454"/>
      <c r="E137" s="454"/>
      <c r="F137" s="454"/>
      <c r="G137" s="454"/>
      <c r="H137" s="454"/>
      <c r="I137" s="454"/>
      <c r="N137" s="103"/>
    </row>
    <row r="138" spans="1:21" s="101" customFormat="1" ht="28.5" customHeight="1" x14ac:dyDescent="0.2">
      <c r="A138" s="454" t="s">
        <v>120</v>
      </c>
      <c r="B138" s="454"/>
      <c r="C138" s="454"/>
      <c r="D138" s="454"/>
      <c r="E138" s="454"/>
      <c r="F138" s="454"/>
      <c r="G138" s="454"/>
      <c r="H138" s="454"/>
      <c r="I138" s="454"/>
      <c r="N138" s="103"/>
    </row>
    <row r="139" spans="1:21" s="101" customFormat="1" ht="41.25" customHeight="1" x14ac:dyDescent="0.2">
      <c r="A139" s="454" t="s">
        <v>133</v>
      </c>
      <c r="B139" s="454"/>
      <c r="C139" s="454"/>
      <c r="D139" s="454"/>
      <c r="E139" s="454"/>
      <c r="F139" s="454"/>
      <c r="G139" s="454"/>
      <c r="H139" s="454"/>
      <c r="I139" s="454"/>
      <c r="N139" s="103"/>
    </row>
    <row r="140" spans="1:21" s="101" customFormat="1" ht="15.75" customHeight="1" x14ac:dyDescent="0.2">
      <c r="A140" s="455" t="s">
        <v>117</v>
      </c>
      <c r="B140" s="455"/>
      <c r="C140" s="455"/>
      <c r="D140" s="455"/>
      <c r="E140" s="455"/>
      <c r="F140" s="455"/>
      <c r="G140" s="455"/>
      <c r="H140" s="455"/>
      <c r="I140" s="455"/>
      <c r="N140" s="103"/>
    </row>
    <row r="141" spans="1:21" s="101" customFormat="1" ht="28.5" customHeight="1" x14ac:dyDescent="0.2">
      <c r="A141" s="456" t="s">
        <v>118</v>
      </c>
      <c r="B141" s="456"/>
      <c r="C141" s="456"/>
      <c r="D141" s="456"/>
      <c r="E141" s="456"/>
      <c r="F141" s="456"/>
      <c r="G141" s="456"/>
      <c r="H141" s="456"/>
      <c r="I141" s="456"/>
      <c r="N141" s="103"/>
    </row>
    <row r="142" spans="1:21" s="101" customFormat="1" ht="26.25" customHeight="1" x14ac:dyDescent="0.2">
      <c r="A142" s="457" t="s">
        <v>109</v>
      </c>
      <c r="B142" s="456"/>
      <c r="C142" s="456"/>
      <c r="D142" s="456"/>
      <c r="E142" s="456"/>
      <c r="F142" s="456"/>
      <c r="G142" s="456"/>
      <c r="H142" s="456"/>
      <c r="I142" s="456"/>
      <c r="N142" s="103"/>
    </row>
    <row r="143" spans="1:21" s="101" customFormat="1" ht="54" customHeight="1" x14ac:dyDescent="0.2">
      <c r="A143" s="452" t="s">
        <v>125</v>
      </c>
      <c r="B143" s="452"/>
      <c r="C143" s="452"/>
      <c r="D143" s="452"/>
      <c r="E143" s="452"/>
      <c r="F143" s="452"/>
      <c r="G143" s="452"/>
      <c r="H143" s="452"/>
      <c r="I143" s="452"/>
      <c r="N143" s="103"/>
    </row>
    <row r="144" spans="1:21" ht="57" customHeight="1" x14ac:dyDescent="0.25">
      <c r="A144" s="452" t="s">
        <v>124</v>
      </c>
      <c r="B144" s="452"/>
      <c r="C144" s="452"/>
      <c r="D144" s="452"/>
      <c r="E144" s="452"/>
      <c r="F144" s="452"/>
      <c r="G144" s="452"/>
      <c r="H144" s="452"/>
      <c r="I144" s="452"/>
      <c r="N144" s="98"/>
    </row>
    <row r="145" spans="1:14" s="101" customFormat="1" ht="26.25" customHeight="1" x14ac:dyDescent="0.2">
      <c r="A145" s="451" t="s">
        <v>110</v>
      </c>
      <c r="B145" s="451"/>
      <c r="C145" s="451"/>
      <c r="D145" s="451"/>
      <c r="E145" s="451"/>
      <c r="F145" s="451"/>
      <c r="G145" s="451"/>
      <c r="H145" s="451"/>
      <c r="I145" s="451"/>
      <c r="N145" s="103"/>
    </row>
    <row r="146" spans="1:14" s="101" customFormat="1" ht="28.5" customHeight="1" x14ac:dyDescent="0.2">
      <c r="A146" s="452" t="s">
        <v>36</v>
      </c>
      <c r="B146" s="452"/>
      <c r="C146" s="452"/>
      <c r="D146" s="452"/>
      <c r="E146" s="452"/>
      <c r="F146" s="452"/>
      <c r="G146" s="452"/>
      <c r="H146" s="452"/>
      <c r="I146" s="452"/>
      <c r="N146" s="103"/>
    </row>
    <row r="147" spans="1:14" s="101" customFormat="1" ht="15.75" customHeight="1" x14ac:dyDescent="0.2">
      <c r="A147" s="453" t="s">
        <v>12</v>
      </c>
      <c r="B147" s="453"/>
      <c r="C147" s="453"/>
      <c r="D147" s="453"/>
      <c r="E147" s="453"/>
      <c r="F147" s="453"/>
      <c r="G147" s="453"/>
      <c r="H147" s="453"/>
      <c r="I147" s="453"/>
      <c r="N147" s="103"/>
    </row>
    <row r="148" spans="1:14" x14ac:dyDescent="0.25">
      <c r="A148" s="453"/>
      <c r="B148" s="453"/>
      <c r="C148" s="453"/>
      <c r="D148" s="453"/>
      <c r="E148" s="453"/>
      <c r="F148" s="453"/>
      <c r="G148" s="453"/>
      <c r="H148" s="453"/>
      <c r="I148" s="453"/>
      <c r="N148" s="98"/>
    </row>
    <row r="149" spans="1:14" x14ac:dyDescent="0.25">
      <c r="A149" s="98"/>
      <c r="N149" s="98"/>
    </row>
    <row r="150" spans="1:14" x14ac:dyDescent="0.25">
      <c r="A150" s="98"/>
      <c r="N150" s="98"/>
    </row>
    <row r="151" spans="1:14" x14ac:dyDescent="0.25">
      <c r="A151" s="98"/>
      <c r="N151" s="98"/>
    </row>
    <row r="152" spans="1:14" x14ac:dyDescent="0.25">
      <c r="A152" s="98"/>
      <c r="B152" s="197"/>
      <c r="C152" s="197"/>
      <c r="D152" s="197"/>
      <c r="E152" s="197"/>
      <c r="F152" s="197"/>
      <c r="G152" s="197"/>
      <c r="H152" s="197"/>
      <c r="I152" s="197"/>
      <c r="N152" s="98"/>
    </row>
    <row r="153" spans="1:14" x14ac:dyDescent="0.25">
      <c r="A153" s="98"/>
      <c r="N153" s="98"/>
    </row>
    <row r="154" spans="1:14" x14ac:dyDescent="0.25">
      <c r="A154" s="98"/>
      <c r="N154" s="98"/>
    </row>
    <row r="155" spans="1:14" x14ac:dyDescent="0.25">
      <c r="A155" s="98"/>
      <c r="N155" s="98"/>
    </row>
    <row r="156" spans="1:14" x14ac:dyDescent="0.25">
      <c r="A156" s="98"/>
      <c r="N156" s="98"/>
    </row>
    <row r="157" spans="1:14" x14ac:dyDescent="0.25">
      <c r="A157" s="98"/>
      <c r="N157" s="98"/>
    </row>
    <row r="158" spans="1:14" x14ac:dyDescent="0.25">
      <c r="A158" s="98"/>
      <c r="N158" s="98"/>
    </row>
    <row r="159" spans="1:14" x14ac:dyDescent="0.25">
      <c r="A159" s="98"/>
      <c r="N159" s="98"/>
    </row>
    <row r="160" spans="1:14" x14ac:dyDescent="0.25">
      <c r="A160" s="98"/>
      <c r="N160" s="98"/>
    </row>
    <row r="161" spans="1:14" x14ac:dyDescent="0.25">
      <c r="A161" s="98"/>
      <c r="N161" s="98"/>
    </row>
    <row r="162" spans="1:14" x14ac:dyDescent="0.25">
      <c r="A162" s="98"/>
      <c r="N162" s="98"/>
    </row>
    <row r="163" spans="1:14" x14ac:dyDescent="0.25">
      <c r="A163" s="98"/>
      <c r="N163" s="98"/>
    </row>
    <row r="164" spans="1:14" x14ac:dyDescent="0.25">
      <c r="A164" s="98"/>
      <c r="N164" s="98"/>
    </row>
    <row r="165" spans="1:14" x14ac:dyDescent="0.25">
      <c r="A165" s="98"/>
      <c r="N165" s="98"/>
    </row>
    <row r="166" spans="1:14" x14ac:dyDescent="0.25">
      <c r="A166" s="98"/>
      <c r="N166" s="98"/>
    </row>
    <row r="167" spans="1:14" x14ac:dyDescent="0.25">
      <c r="A167" s="98"/>
      <c r="N167" s="98"/>
    </row>
    <row r="168" spans="1:14" x14ac:dyDescent="0.25">
      <c r="A168" s="98"/>
      <c r="N168" s="98"/>
    </row>
    <row r="169" spans="1:14" x14ac:dyDescent="0.25">
      <c r="A169" s="98"/>
      <c r="N169" s="98"/>
    </row>
    <row r="170" spans="1:14" x14ac:dyDescent="0.25">
      <c r="A170" s="98"/>
      <c r="N170" s="98"/>
    </row>
    <row r="171" spans="1:14" x14ac:dyDescent="0.25">
      <c r="A171" s="98"/>
      <c r="N171" s="98"/>
    </row>
    <row r="172" spans="1:14" x14ac:dyDescent="0.25">
      <c r="A172" s="98"/>
      <c r="N172" s="98"/>
    </row>
    <row r="173" spans="1:14" x14ac:dyDescent="0.25">
      <c r="A173" s="98"/>
      <c r="N173" s="98"/>
    </row>
    <row r="174" spans="1:14" x14ac:dyDescent="0.25">
      <c r="A174" s="98"/>
      <c r="N174" s="98"/>
    </row>
    <row r="175" spans="1:14" x14ac:dyDescent="0.25">
      <c r="A175" s="98"/>
      <c r="N175" s="98"/>
    </row>
    <row r="176" spans="1:14" x14ac:dyDescent="0.25">
      <c r="A176" s="98"/>
      <c r="N176" s="98"/>
    </row>
    <row r="177" spans="1:14" x14ac:dyDescent="0.25">
      <c r="A177" s="98"/>
      <c r="N177" s="98"/>
    </row>
    <row r="178" spans="1:14" x14ac:dyDescent="0.25">
      <c r="A178" s="98"/>
      <c r="N178" s="98"/>
    </row>
    <row r="179" spans="1:14" x14ac:dyDescent="0.25">
      <c r="A179" s="98"/>
      <c r="N179" s="98"/>
    </row>
    <row r="180" spans="1:14" x14ac:dyDescent="0.25">
      <c r="A180" s="98"/>
      <c r="N180" s="98"/>
    </row>
    <row r="181" spans="1:14" x14ac:dyDescent="0.25">
      <c r="A181" s="98"/>
      <c r="N181" s="98"/>
    </row>
    <row r="182" spans="1:14" x14ac:dyDescent="0.25">
      <c r="A182" s="98"/>
      <c r="N182" s="98"/>
    </row>
    <row r="183" spans="1:14" x14ac:dyDescent="0.25">
      <c r="A183" s="98"/>
      <c r="N183" s="98"/>
    </row>
    <row r="184" spans="1:14" x14ac:dyDescent="0.25">
      <c r="A184" s="98"/>
      <c r="N184" s="98"/>
    </row>
    <row r="185" spans="1:14" x14ac:dyDescent="0.25">
      <c r="A185" s="98"/>
      <c r="N185" s="98"/>
    </row>
    <row r="186" spans="1:14" x14ac:dyDescent="0.25">
      <c r="A186" s="98"/>
      <c r="N186" s="98"/>
    </row>
    <row r="187" spans="1:14" x14ac:dyDescent="0.25">
      <c r="A187" s="98"/>
      <c r="N187" s="98"/>
    </row>
    <row r="188" spans="1:14" x14ac:dyDescent="0.25">
      <c r="A188" s="98"/>
      <c r="N188" s="98"/>
    </row>
    <row r="189" spans="1:14" x14ac:dyDescent="0.25">
      <c r="A189" s="98"/>
    </row>
    <row r="190" spans="1:14" x14ac:dyDescent="0.25">
      <c r="A190" s="98"/>
    </row>
    <row r="191" spans="1:14" x14ac:dyDescent="0.25">
      <c r="A191" s="98"/>
    </row>
    <row r="192" spans="1:14" x14ac:dyDescent="0.25">
      <c r="A192" s="98"/>
    </row>
    <row r="193" spans="1:1" x14ac:dyDescent="0.25">
      <c r="A193" s="98"/>
    </row>
    <row r="194" spans="1:1" x14ac:dyDescent="0.25">
      <c r="A194" s="98"/>
    </row>
    <row r="195" spans="1:1" x14ac:dyDescent="0.25">
      <c r="A195" s="98"/>
    </row>
    <row r="196" spans="1:1" x14ac:dyDescent="0.25">
      <c r="A196" s="98"/>
    </row>
    <row r="197" spans="1:1" x14ac:dyDescent="0.25">
      <c r="A197" s="98"/>
    </row>
    <row r="198" spans="1:1" x14ac:dyDescent="0.25">
      <c r="A198" s="98"/>
    </row>
    <row r="199" spans="1:1" x14ac:dyDescent="0.25">
      <c r="A199" s="98"/>
    </row>
    <row r="200" spans="1:1" x14ac:dyDescent="0.25">
      <c r="A200" s="98"/>
    </row>
    <row r="201" spans="1:1" x14ac:dyDescent="0.25">
      <c r="A201" s="98"/>
    </row>
    <row r="202" spans="1:1" x14ac:dyDescent="0.25">
      <c r="A202" s="98"/>
    </row>
    <row r="203" spans="1:1" x14ac:dyDescent="0.25">
      <c r="A203" s="98"/>
    </row>
    <row r="204" spans="1:1" x14ac:dyDescent="0.25">
      <c r="A204" s="98"/>
    </row>
    <row r="205" spans="1:1" x14ac:dyDescent="0.25">
      <c r="A205" s="98"/>
    </row>
    <row r="206" spans="1:1" x14ac:dyDescent="0.25">
      <c r="A206" s="98"/>
    </row>
    <row r="207" spans="1:1" x14ac:dyDescent="0.25">
      <c r="A207" s="98"/>
    </row>
    <row r="208" spans="1:1" x14ac:dyDescent="0.25">
      <c r="A208" s="98"/>
    </row>
  </sheetData>
  <sheetProtection password="CDD2" sheet="1" objects="1" scenarios="1"/>
  <mergeCells count="290">
    <mergeCell ref="B1:I1"/>
    <mergeCell ref="O1:U1"/>
    <mergeCell ref="N2:U2"/>
    <mergeCell ref="N3:U3"/>
    <mergeCell ref="A4:B4"/>
    <mergeCell ref="C4:E4"/>
    <mergeCell ref="N4:O4"/>
    <mergeCell ref="P4:Q4"/>
    <mergeCell ref="A7:I7"/>
    <mergeCell ref="N7:U7"/>
    <mergeCell ref="N8:O8"/>
    <mergeCell ref="P8:Q8"/>
    <mergeCell ref="R8:S8"/>
    <mergeCell ref="T8:U8"/>
    <mergeCell ref="F10:G10"/>
    <mergeCell ref="R10:S10"/>
    <mergeCell ref="A11:B11"/>
    <mergeCell ref="F11:G11"/>
    <mergeCell ref="N11:O11"/>
    <mergeCell ref="P11:Q11"/>
    <mergeCell ref="R11:S11"/>
    <mergeCell ref="A12:B12"/>
    <mergeCell ref="F12:G12"/>
    <mergeCell ref="N12:O12"/>
    <mergeCell ref="P12:Q12"/>
    <mergeCell ref="R12:S12"/>
    <mergeCell ref="A13:B13"/>
    <mergeCell ref="F13:G13"/>
    <mergeCell ref="N13:O13"/>
    <mergeCell ref="P13:Q13"/>
    <mergeCell ref="R13:S13"/>
    <mergeCell ref="A14:B14"/>
    <mergeCell ref="F14:G14"/>
    <mergeCell ref="N14:O14"/>
    <mergeCell ref="P14:Q14"/>
    <mergeCell ref="R14:S14"/>
    <mergeCell ref="A15:B15"/>
    <mergeCell ref="F15:G15"/>
    <mergeCell ref="N15:O15"/>
    <mergeCell ref="P15:Q15"/>
    <mergeCell ref="R15:S15"/>
    <mergeCell ref="A16:B16"/>
    <mergeCell ref="F16:G16"/>
    <mergeCell ref="N16:O16"/>
    <mergeCell ref="P16:Q16"/>
    <mergeCell ref="R16:S16"/>
    <mergeCell ref="A17:B17"/>
    <mergeCell ref="F17:G17"/>
    <mergeCell ref="N17:O17"/>
    <mergeCell ref="P17:Q17"/>
    <mergeCell ref="R17:S17"/>
    <mergeCell ref="A18:B18"/>
    <mergeCell ref="F18:G18"/>
    <mergeCell ref="N18:O18"/>
    <mergeCell ref="P18:Q18"/>
    <mergeCell ref="R18:S18"/>
    <mergeCell ref="A19:B19"/>
    <mergeCell ref="F19:G19"/>
    <mergeCell ref="N19:O19"/>
    <mergeCell ref="P19:Q19"/>
    <mergeCell ref="R19:S19"/>
    <mergeCell ref="A20:B20"/>
    <mergeCell ref="F20:G20"/>
    <mergeCell ref="N20:O20"/>
    <mergeCell ref="P20:Q20"/>
    <mergeCell ref="R20:S20"/>
    <mergeCell ref="A21:B21"/>
    <mergeCell ref="F21:G21"/>
    <mergeCell ref="N21:O21"/>
    <mergeCell ref="P21:Q21"/>
    <mergeCell ref="R21:S21"/>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N34:T34"/>
    <mergeCell ref="A36:B36"/>
    <mergeCell ref="N36:O36"/>
    <mergeCell ref="P36:T36"/>
    <mergeCell ref="A37:B37"/>
    <mergeCell ref="N37:O37"/>
    <mergeCell ref="P37:T37"/>
    <mergeCell ref="F33:H36"/>
    <mergeCell ref="A38:B38"/>
    <mergeCell ref="N38:O38"/>
    <mergeCell ref="P38:T38"/>
    <mergeCell ref="A39:B39"/>
    <mergeCell ref="N39:O39"/>
    <mergeCell ref="P39:T39"/>
    <mergeCell ref="A40:B40"/>
    <mergeCell ref="N40:O40"/>
    <mergeCell ref="P40:T40"/>
    <mergeCell ref="A41:B41"/>
    <mergeCell ref="N41:O41"/>
    <mergeCell ref="P41:T41"/>
    <mergeCell ref="A42:B42"/>
    <mergeCell ref="N42:O42"/>
    <mergeCell ref="P42:T42"/>
    <mergeCell ref="N43:Q43"/>
    <mergeCell ref="S43:T43"/>
    <mergeCell ref="N45:Q45"/>
    <mergeCell ref="S45:T45"/>
    <mergeCell ref="N49:O49"/>
    <mergeCell ref="P49:Q49"/>
    <mergeCell ref="A50:B58"/>
    <mergeCell ref="N50:O58"/>
    <mergeCell ref="P50:Q50"/>
    <mergeCell ref="P51:Q51"/>
    <mergeCell ref="P52:Q52"/>
    <mergeCell ref="P53:Q53"/>
    <mergeCell ref="P54:Q54"/>
    <mergeCell ref="P55:Q55"/>
    <mergeCell ref="P56:Q56"/>
    <mergeCell ref="P57:Q57"/>
    <mergeCell ref="P58:Q58"/>
    <mergeCell ref="A59:B59"/>
    <mergeCell ref="F59:H59"/>
    <mergeCell ref="N59:O59"/>
    <mergeCell ref="P59:Q59"/>
    <mergeCell ref="R59:T59"/>
    <mergeCell ref="A60:I60"/>
    <mergeCell ref="N60:U60"/>
    <mergeCell ref="A61:I61"/>
    <mergeCell ref="N61:U61"/>
    <mergeCell ref="A62:B62"/>
    <mergeCell ref="D62:G62"/>
    <mergeCell ref="N62:O62"/>
    <mergeCell ref="Q62:S62"/>
    <mergeCell ref="T62:U62"/>
    <mergeCell ref="N63:S63"/>
    <mergeCell ref="T63:U63"/>
    <mergeCell ref="A64:I64"/>
    <mergeCell ref="N64:U64"/>
    <mergeCell ref="A65:B65"/>
    <mergeCell ref="D65:G65"/>
    <mergeCell ref="N65:O65"/>
    <mergeCell ref="Q65:S65"/>
    <mergeCell ref="T65:U65"/>
    <mergeCell ref="N66:S66"/>
    <mergeCell ref="T66:U66"/>
    <mergeCell ref="A68:C68"/>
    <mergeCell ref="N68:P68"/>
    <mergeCell ref="A69:C69"/>
    <mergeCell ref="N69:P69"/>
    <mergeCell ref="A70:C70"/>
    <mergeCell ref="A71:C71"/>
    <mergeCell ref="N71:P71"/>
    <mergeCell ref="A72:C72"/>
    <mergeCell ref="N72:P72"/>
    <mergeCell ref="A73:C73"/>
    <mergeCell ref="N73:P73"/>
    <mergeCell ref="F74:H74"/>
    <mergeCell ref="N74:T74"/>
    <mergeCell ref="N75:T75"/>
    <mergeCell ref="A77:C77"/>
    <mergeCell ref="N77:P77"/>
    <mergeCell ref="A78:C78"/>
    <mergeCell ref="N78:P78"/>
    <mergeCell ref="A79:C79"/>
    <mergeCell ref="N79:P79"/>
    <mergeCell ref="A80:C80"/>
    <mergeCell ref="N80:P80"/>
    <mergeCell ref="A81:C81"/>
    <mergeCell ref="N81:P81"/>
    <mergeCell ref="A83:I83"/>
    <mergeCell ref="N83:U83"/>
    <mergeCell ref="C84:D84"/>
    <mergeCell ref="C85:D85"/>
    <mergeCell ref="N85:O85"/>
    <mergeCell ref="P85:Q85"/>
    <mergeCell ref="R85:U85"/>
    <mergeCell ref="C86:D86"/>
    <mergeCell ref="P86:Q86"/>
    <mergeCell ref="C87:D87"/>
    <mergeCell ref="P87:Q87"/>
    <mergeCell ref="C88:D88"/>
    <mergeCell ref="P88:Q88"/>
    <mergeCell ref="C89:D89"/>
    <mergeCell ref="P89:T89"/>
    <mergeCell ref="A90:I90"/>
    <mergeCell ref="N90:U90"/>
    <mergeCell ref="F92:I92"/>
    <mergeCell ref="N92:P92"/>
    <mergeCell ref="Q92:T92"/>
    <mergeCell ref="A95:B95"/>
    <mergeCell ref="N95:O95"/>
    <mergeCell ref="P95:R95"/>
    <mergeCell ref="A96:B96"/>
    <mergeCell ref="N96:O96"/>
    <mergeCell ref="P96:R96"/>
    <mergeCell ref="A99:C99"/>
    <mergeCell ref="F99:I99"/>
    <mergeCell ref="N99:U99"/>
    <mergeCell ref="C100:E100"/>
    <mergeCell ref="F101:G101"/>
    <mergeCell ref="A102:B102"/>
    <mergeCell ref="F102:G102"/>
    <mergeCell ref="N102:O102"/>
    <mergeCell ref="P102:Q102"/>
    <mergeCell ref="R102:S102"/>
    <mergeCell ref="A103:B103"/>
    <mergeCell ref="F103:G103"/>
    <mergeCell ref="N103:O103"/>
    <mergeCell ref="P103:Q103"/>
    <mergeCell ref="R103:S103"/>
    <mergeCell ref="A104:B104"/>
    <mergeCell ref="F104:G104"/>
    <mergeCell ref="N104:O104"/>
    <mergeCell ref="P104:Q104"/>
    <mergeCell ref="R104:S104"/>
    <mergeCell ref="A105:B105"/>
    <mergeCell ref="F105:G105"/>
    <mergeCell ref="N105:O105"/>
    <mergeCell ref="P105:Q105"/>
    <mergeCell ref="R105:S105"/>
    <mergeCell ref="A106:B106"/>
    <mergeCell ref="N106:O106"/>
    <mergeCell ref="A108:C108"/>
    <mergeCell ref="F108:H108"/>
    <mergeCell ref="N108:P108"/>
    <mergeCell ref="Q108:T108"/>
    <mergeCell ref="A109:C109"/>
    <mergeCell ref="E109:H109"/>
    <mergeCell ref="N109:P109"/>
    <mergeCell ref="Q109:T109"/>
    <mergeCell ref="N110:P110"/>
    <mergeCell ref="Q110:T110"/>
    <mergeCell ref="A111:C111"/>
    <mergeCell ref="F111:H111"/>
    <mergeCell ref="N111:T111"/>
    <mergeCell ref="A113:H113"/>
    <mergeCell ref="N113:U113"/>
    <mergeCell ref="A114:G114"/>
    <mergeCell ref="N114:U114"/>
    <mergeCell ref="A115:G115"/>
    <mergeCell ref="A131:I131"/>
    <mergeCell ref="N131:U131"/>
    <mergeCell ref="A132:I132"/>
    <mergeCell ref="A133:I133"/>
    <mergeCell ref="A134:I134"/>
    <mergeCell ref="A135:I135"/>
    <mergeCell ref="A136:I136"/>
    <mergeCell ref="A137:I137"/>
    <mergeCell ref="A138:I138"/>
    <mergeCell ref="A145:I145"/>
    <mergeCell ref="A146:I146"/>
    <mergeCell ref="A147:I147"/>
    <mergeCell ref="A148:I148"/>
    <mergeCell ref="A139:I139"/>
    <mergeCell ref="A140:I140"/>
    <mergeCell ref="A141:I141"/>
    <mergeCell ref="A142:I142"/>
    <mergeCell ref="A143:I143"/>
    <mergeCell ref="A144:I144"/>
  </mergeCells>
  <pageMargins left="0.1" right="0.1" top="0.5" bottom="0.5" header="0" footer="0.1"/>
  <pageSetup scale="70" fitToHeight="3" orientation="portrait" r:id="rId1"/>
  <headerFooter alignWithMargins="0">
    <oddFooter>&amp;R&amp;P of &amp;N</oddFooter>
  </headerFooter>
  <rowBreaks count="1" manualBreakCount="1">
    <brk id="129" max="16383" man="1"/>
  </rowBreaks>
  <colBreaks count="1" manualBreakCount="1">
    <brk id="9"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dimension ref="A1:U208"/>
  <sheetViews>
    <sheetView showGridLines="0" zoomScale="90" zoomScaleNormal="90" workbookViewId="0">
      <pane ySplit="1" topLeftCell="A91" activePane="bottomLeft" state="frozen"/>
      <selection activeCell="A111" sqref="A111:C111"/>
      <selection pane="bottomLeft" activeCell="A111" sqref="A111:C111"/>
    </sheetView>
  </sheetViews>
  <sheetFormatPr defaultRowHeight="15.75" x14ac:dyDescent="0.25"/>
  <cols>
    <col min="1" max="1" width="10.28515625" style="91" customWidth="1"/>
    <col min="2" max="2" width="30.28515625" style="4" bestFit="1" customWidth="1"/>
    <col min="3" max="4" width="10.7109375" style="4" customWidth="1"/>
    <col min="5" max="5" width="11.7109375" style="4" customWidth="1"/>
    <col min="6" max="6" width="14" style="4" customWidth="1"/>
    <col min="7" max="7" width="7.42578125" style="4" customWidth="1"/>
    <col min="8" max="8" width="14.5703125" style="4" customWidth="1"/>
    <col min="9" max="9" width="23.7109375" style="4" bestFit="1" customWidth="1"/>
    <col min="10" max="10" width="11" style="4" bestFit="1" customWidth="1"/>
    <col min="11" max="12" width="10.28515625" style="4" bestFit="1" customWidth="1"/>
    <col min="13" max="13" width="9.140625" style="4"/>
    <col min="14" max="14" width="10.28515625" style="91" customWidth="1"/>
    <col min="15" max="15" width="34.28515625" style="4" customWidth="1"/>
    <col min="16" max="16" width="16.42578125" style="4" customWidth="1"/>
    <col min="17" max="17" width="6.7109375" style="4" customWidth="1"/>
    <col min="18" max="18" width="14.5703125" style="4" customWidth="1"/>
    <col min="19" max="19" width="8" style="4" customWidth="1"/>
    <col min="20" max="20" width="15.42578125" style="4" customWidth="1"/>
    <col min="21" max="21" width="21.42578125" style="4" customWidth="1"/>
    <col min="22" max="16384" width="9.140625" style="4"/>
  </cols>
  <sheetData>
    <row r="1" spans="1:21" ht="16.5" thickBot="1" x14ac:dyDescent="0.3">
      <c r="A1" s="107">
        <v>50</v>
      </c>
      <c r="B1" s="554" t="s">
        <v>17</v>
      </c>
      <c r="C1" s="555"/>
      <c r="D1" s="555"/>
      <c r="E1" s="556"/>
      <c r="F1" s="556"/>
      <c r="G1" s="556"/>
      <c r="H1" s="556"/>
      <c r="I1" s="556"/>
      <c r="J1" s="325"/>
      <c r="K1" s="325"/>
      <c r="L1" s="325"/>
      <c r="N1" s="107">
        <f>A1</f>
        <v>50</v>
      </c>
      <c r="O1" s="557" t="s">
        <v>17</v>
      </c>
      <c r="P1" s="558"/>
      <c r="Q1" s="559"/>
      <c r="R1" s="559"/>
      <c r="S1" s="559"/>
      <c r="T1" s="559"/>
      <c r="U1" s="559"/>
    </row>
    <row r="2" spans="1:21" ht="21" x14ac:dyDescent="0.35">
      <c r="A2" s="1" t="s">
        <v>222</v>
      </c>
      <c r="B2" s="2"/>
      <c r="C2" s="2"/>
      <c r="D2" s="2"/>
      <c r="E2" s="2"/>
      <c r="F2" s="2"/>
      <c r="G2" s="2"/>
      <c r="H2" s="2"/>
      <c r="I2" s="2"/>
      <c r="N2" s="560" t="s">
        <v>23</v>
      </c>
      <c r="O2" s="560"/>
      <c r="P2" s="560"/>
      <c r="Q2" s="560"/>
      <c r="R2" s="560"/>
      <c r="S2" s="560"/>
      <c r="T2" s="560"/>
      <c r="U2" s="560"/>
    </row>
    <row r="3" spans="1:21" x14ac:dyDescent="0.25">
      <c r="A3" s="106" t="str">
        <f>'0054'!A3</f>
        <v>Based on the 2015-16 FEFP 2nd Calculation</v>
      </c>
      <c r="N3" s="561" t="str">
        <f>A3</f>
        <v>Based on the 2015-16 FEFP 2nd Calculation</v>
      </c>
      <c r="O3" s="561"/>
      <c r="P3" s="561"/>
      <c r="Q3" s="561"/>
      <c r="R3" s="561"/>
      <c r="S3" s="561"/>
      <c r="T3" s="561"/>
      <c r="U3" s="561"/>
    </row>
    <row r="4" spans="1:21" x14ac:dyDescent="0.25">
      <c r="A4" s="562" t="s">
        <v>0</v>
      </c>
      <c r="B4" s="562"/>
      <c r="C4" s="563" t="s">
        <v>9</v>
      </c>
      <c r="D4" s="563"/>
      <c r="E4" s="563"/>
      <c r="F4" s="5"/>
      <c r="G4" s="5"/>
      <c r="H4" s="5"/>
      <c r="I4" s="5"/>
      <c r="N4" s="549" t="s">
        <v>0</v>
      </c>
      <c r="O4" s="549"/>
      <c r="P4" s="564" t="str">
        <f>C4</f>
        <v>Palm Beach</v>
      </c>
      <c r="Q4" s="564"/>
      <c r="R4" s="6"/>
      <c r="S4" s="6"/>
      <c r="T4" s="6"/>
      <c r="U4" s="6"/>
    </row>
    <row r="5" spans="1:21" ht="12" customHeight="1" thickBot="1" x14ac:dyDescent="0.3">
      <c r="A5" s="371"/>
      <c r="B5" s="371"/>
      <c r="C5" s="353"/>
      <c r="D5" s="353"/>
      <c r="E5" s="353"/>
      <c r="F5" s="354"/>
      <c r="G5" s="354"/>
      <c r="H5" s="354"/>
      <c r="I5" s="354"/>
      <c r="N5" s="111"/>
      <c r="O5" s="111"/>
      <c r="P5" s="7"/>
      <c r="Q5" s="7"/>
      <c r="R5" s="6"/>
      <c r="S5" s="6"/>
      <c r="T5" s="6"/>
      <c r="U5" s="6"/>
    </row>
    <row r="6" spans="1:21" ht="12" customHeight="1" x14ac:dyDescent="0.25">
      <c r="A6" s="368"/>
      <c r="B6" s="368"/>
      <c r="C6" s="365"/>
      <c r="D6" s="365"/>
      <c r="E6" s="365"/>
      <c r="F6" s="5"/>
      <c r="G6" s="5"/>
      <c r="H6" s="5"/>
      <c r="I6" s="5"/>
      <c r="N6" s="366"/>
      <c r="O6" s="366"/>
      <c r="P6" s="367"/>
      <c r="Q6" s="367"/>
      <c r="R6" s="6"/>
      <c r="S6" s="6"/>
      <c r="T6" s="6"/>
      <c r="U6" s="6"/>
    </row>
    <row r="7" spans="1:21" x14ac:dyDescent="0.25">
      <c r="A7" s="548" t="s">
        <v>102</v>
      </c>
      <c r="B7" s="548"/>
      <c r="C7" s="548"/>
      <c r="D7" s="548"/>
      <c r="E7" s="548"/>
      <c r="F7" s="548"/>
      <c r="G7" s="548"/>
      <c r="H7" s="548"/>
      <c r="I7" s="548"/>
      <c r="N7" s="549" t="s">
        <v>102</v>
      </c>
      <c r="O7" s="549"/>
      <c r="P7" s="549"/>
      <c r="Q7" s="549"/>
      <c r="R7" s="549"/>
      <c r="S7" s="549"/>
      <c r="T7" s="549"/>
      <c r="U7" s="549"/>
    </row>
    <row r="8" spans="1:21" x14ac:dyDescent="0.25">
      <c r="A8" s="112"/>
      <c r="B8" s="113" t="s">
        <v>161</v>
      </c>
      <c r="C8" s="321">
        <f>'0054'!C8</f>
        <v>4154.45</v>
      </c>
      <c r="D8" s="115"/>
      <c r="E8" s="116"/>
      <c r="F8" s="112"/>
      <c r="G8" s="113" t="s">
        <v>160</v>
      </c>
      <c r="H8" s="324">
        <f>'0054'!H8</f>
        <v>1.0319</v>
      </c>
      <c r="I8" s="99"/>
      <c r="N8" s="550" t="s">
        <v>10</v>
      </c>
      <c r="O8" s="550"/>
      <c r="P8" s="551">
        <v>4154.45</v>
      </c>
      <c r="Q8" s="551"/>
      <c r="R8" s="552" t="s">
        <v>11</v>
      </c>
      <c r="S8" s="552"/>
      <c r="T8" s="553">
        <f>H8</f>
        <v>1.0319</v>
      </c>
      <c r="U8" s="553"/>
    </row>
    <row r="9" spans="1:21" x14ac:dyDescent="0.25">
      <c r="A9" s="8"/>
      <c r="B9" s="8"/>
      <c r="C9" s="9"/>
      <c r="D9" s="9"/>
      <c r="E9" s="9"/>
      <c r="F9" s="10"/>
      <c r="G9" s="10"/>
      <c r="H9" s="11"/>
      <c r="I9" s="12" t="s">
        <v>78</v>
      </c>
      <c r="N9" s="13"/>
      <c r="O9" s="13"/>
      <c r="P9" s="14"/>
      <c r="Q9" s="14"/>
      <c r="R9" s="15"/>
      <c r="S9" s="15"/>
      <c r="T9" s="16"/>
      <c r="U9" s="17" t="s">
        <v>78</v>
      </c>
    </row>
    <row r="10" spans="1:21" x14ac:dyDescent="0.25">
      <c r="A10" s="8"/>
      <c r="B10" s="8"/>
      <c r="C10" s="117" t="s">
        <v>162</v>
      </c>
      <c r="D10" s="117" t="s">
        <v>163</v>
      </c>
      <c r="E10" s="118" t="s">
        <v>8</v>
      </c>
      <c r="F10" s="543" t="s">
        <v>1</v>
      </c>
      <c r="G10" s="543"/>
      <c r="H10" s="11" t="s">
        <v>77</v>
      </c>
      <c r="I10" s="12" t="s">
        <v>37</v>
      </c>
      <c r="N10" s="13"/>
      <c r="O10" s="13"/>
      <c r="P10" s="14"/>
      <c r="Q10" s="14"/>
      <c r="R10" s="544" t="s">
        <v>1</v>
      </c>
      <c r="S10" s="544"/>
      <c r="T10" s="16" t="s">
        <v>77</v>
      </c>
      <c r="U10" s="17" t="s">
        <v>37</v>
      </c>
    </row>
    <row r="11" spans="1:21" x14ac:dyDescent="0.25">
      <c r="A11" s="524" t="s">
        <v>1</v>
      </c>
      <c r="B11" s="524"/>
      <c r="C11" s="119" t="s">
        <v>2</v>
      </c>
      <c r="D11" s="119" t="s">
        <v>2</v>
      </c>
      <c r="E11" s="119" t="s">
        <v>2</v>
      </c>
      <c r="F11" s="545" t="s">
        <v>80</v>
      </c>
      <c r="G11" s="545"/>
      <c r="H11" s="18" t="s">
        <v>76</v>
      </c>
      <c r="I11" s="19" t="s">
        <v>79</v>
      </c>
      <c r="N11" s="525" t="s">
        <v>1</v>
      </c>
      <c r="O11" s="525"/>
      <c r="P11" s="546" t="s">
        <v>24</v>
      </c>
      <c r="Q11" s="546"/>
      <c r="R11" s="547" t="s">
        <v>80</v>
      </c>
      <c r="S11" s="547"/>
      <c r="T11" s="20" t="s">
        <v>76</v>
      </c>
      <c r="U11" s="21" t="s">
        <v>79</v>
      </c>
    </row>
    <row r="12" spans="1:21" x14ac:dyDescent="0.25">
      <c r="A12" s="536" t="s">
        <v>50</v>
      </c>
      <c r="B12" s="536"/>
      <c r="C12" s="120"/>
      <c r="D12" s="120"/>
      <c r="E12" s="121" t="s">
        <v>51</v>
      </c>
      <c r="F12" s="537" t="s">
        <v>52</v>
      </c>
      <c r="G12" s="537"/>
      <c r="H12" s="22" t="s">
        <v>53</v>
      </c>
      <c r="I12" s="23" t="s">
        <v>54</v>
      </c>
      <c r="N12" s="538" t="s">
        <v>50</v>
      </c>
      <c r="O12" s="538"/>
      <c r="P12" s="539" t="s">
        <v>51</v>
      </c>
      <c r="Q12" s="539"/>
      <c r="R12" s="540" t="s">
        <v>52</v>
      </c>
      <c r="S12" s="540"/>
      <c r="T12" s="24" t="s">
        <v>53</v>
      </c>
      <c r="U12" s="25" t="s">
        <v>54</v>
      </c>
    </row>
    <row r="13" spans="1:21" x14ac:dyDescent="0.25">
      <c r="A13" s="527" t="s">
        <v>29</v>
      </c>
      <c r="B13" s="527"/>
      <c r="C13" s="204">
        <v>195.39</v>
      </c>
      <c r="D13" s="204">
        <v>189.32</v>
      </c>
      <c r="E13" s="276">
        <f>IF(D$29=0,C13*2,C13+D13)</f>
        <v>384.71</v>
      </c>
      <c r="F13" s="541">
        <f>'0054'!F13:G13</f>
        <v>1.115</v>
      </c>
      <c r="G13" s="541"/>
      <c r="H13" s="208">
        <f>ROUND(E13*F13,4)</f>
        <v>428.95170000000002</v>
      </c>
      <c r="I13" s="150">
        <f t="shared" ref="I13:I28" si="0">ROUND(ROUND(H13*$C$8,4)*($H$8),2)</f>
        <v>1838906.05</v>
      </c>
      <c r="N13" s="528" t="s">
        <v>29</v>
      </c>
      <c r="O13" s="528"/>
      <c r="P13" s="530">
        <f t="shared" ref="P13:P28" si="1">IF($H$115=1,E13,0)</f>
        <v>0</v>
      </c>
      <c r="Q13" s="530"/>
      <c r="R13" s="542">
        <v>1</v>
      </c>
      <c r="S13" s="542"/>
      <c r="T13" s="124">
        <f>ROUND(P13*R13,4)</f>
        <v>0</v>
      </c>
      <c r="U13" s="125">
        <f t="shared" ref="U13:U28" si="2">ROUND(ROUND(T13*$C$8,4)*($H$8),0)</f>
        <v>0</v>
      </c>
    </row>
    <row r="14" spans="1:21" x14ac:dyDescent="0.25">
      <c r="A14" s="458" t="s">
        <v>30</v>
      </c>
      <c r="B14" s="458"/>
      <c r="C14" s="206">
        <v>17.5</v>
      </c>
      <c r="D14" s="206">
        <v>16.48</v>
      </c>
      <c r="E14" s="159">
        <f t="shared" ref="E14:E28" si="3">IF(D$29=0,C14*2,C14+D14)</f>
        <v>33.980000000000004</v>
      </c>
      <c r="F14" s="448">
        <f>'0054'!F14:G14</f>
        <v>1.115</v>
      </c>
      <c r="G14" s="448"/>
      <c r="H14" s="105">
        <f t="shared" ref="H14:H28" si="4">ROUND(E14*F14,4)</f>
        <v>37.887700000000002</v>
      </c>
      <c r="I14" s="130">
        <f t="shared" si="0"/>
        <v>162423.70000000001</v>
      </c>
      <c r="J14" s="85" t="str">
        <f>IF(ROUND(E14,2)=ROUND(SUM(E50:E52),2)," ","CHECK PK-3 LINES BELOW")</f>
        <v xml:space="preserve"> </v>
      </c>
      <c r="N14" s="461" t="s">
        <v>30</v>
      </c>
      <c r="O14" s="461"/>
      <c r="P14" s="530">
        <f t="shared" si="1"/>
        <v>0</v>
      </c>
      <c r="Q14" s="530"/>
      <c r="R14" s="535">
        <v>1</v>
      </c>
      <c r="S14" s="535"/>
      <c r="T14" s="124">
        <f t="shared" ref="T14:T28" si="5">ROUND(P14*R14,4)</f>
        <v>0</v>
      </c>
      <c r="U14" s="125">
        <f t="shared" si="2"/>
        <v>0</v>
      </c>
    </row>
    <row r="15" spans="1:21" x14ac:dyDescent="0.25">
      <c r="A15" s="458" t="s">
        <v>31</v>
      </c>
      <c r="B15" s="458"/>
      <c r="C15" s="206">
        <v>204.61</v>
      </c>
      <c r="D15" s="206">
        <v>196.21</v>
      </c>
      <c r="E15" s="159">
        <f t="shared" si="3"/>
        <v>400.82000000000005</v>
      </c>
      <c r="F15" s="448">
        <f>'0054'!F15:G15</f>
        <v>1</v>
      </c>
      <c r="G15" s="448"/>
      <c r="H15" s="105">
        <f t="shared" si="4"/>
        <v>400.82</v>
      </c>
      <c r="I15" s="130">
        <f t="shared" si="0"/>
        <v>1718306.1</v>
      </c>
      <c r="N15" s="461" t="s">
        <v>31</v>
      </c>
      <c r="O15" s="461"/>
      <c r="P15" s="530">
        <f t="shared" si="1"/>
        <v>0</v>
      </c>
      <c r="Q15" s="530"/>
      <c r="R15" s="535">
        <v>1</v>
      </c>
      <c r="S15" s="535"/>
      <c r="T15" s="124">
        <f t="shared" si="5"/>
        <v>0</v>
      </c>
      <c r="U15" s="125">
        <f t="shared" si="2"/>
        <v>0</v>
      </c>
    </row>
    <row r="16" spans="1:21" x14ac:dyDescent="0.25">
      <c r="A16" s="458" t="s">
        <v>32</v>
      </c>
      <c r="B16" s="458"/>
      <c r="C16" s="206">
        <v>29.04</v>
      </c>
      <c r="D16" s="206">
        <v>32.1</v>
      </c>
      <c r="E16" s="159">
        <f t="shared" si="3"/>
        <v>61.14</v>
      </c>
      <c r="F16" s="448">
        <f>'0054'!F16:G16</f>
        <v>1</v>
      </c>
      <c r="G16" s="448"/>
      <c r="H16" s="105">
        <f t="shared" si="4"/>
        <v>61.14</v>
      </c>
      <c r="I16" s="130">
        <f t="shared" si="0"/>
        <v>262105.77</v>
      </c>
      <c r="J16" s="85" t="str">
        <f>IF(ROUND(E16,2)=ROUND(SUM(E53:E55),2)," ","CHECK 4-8 LINES BELOW")</f>
        <v xml:space="preserve"> </v>
      </c>
      <c r="N16" s="461" t="s">
        <v>32</v>
      </c>
      <c r="O16" s="461"/>
      <c r="P16" s="530">
        <f t="shared" si="1"/>
        <v>0</v>
      </c>
      <c r="Q16" s="530"/>
      <c r="R16" s="535">
        <v>1</v>
      </c>
      <c r="S16" s="535"/>
      <c r="T16" s="124">
        <f t="shared" si="5"/>
        <v>0</v>
      </c>
      <c r="U16" s="125">
        <f t="shared" si="2"/>
        <v>0</v>
      </c>
    </row>
    <row r="17" spans="1:21" x14ac:dyDescent="0.25">
      <c r="A17" s="458" t="s">
        <v>33</v>
      </c>
      <c r="B17" s="458"/>
      <c r="C17" s="206">
        <v>0</v>
      </c>
      <c r="D17" s="206">
        <v>0</v>
      </c>
      <c r="E17" s="159">
        <f t="shared" si="3"/>
        <v>0</v>
      </c>
      <c r="F17" s="448">
        <f>'0054'!F17:G17</f>
        <v>1.0049999999999999</v>
      </c>
      <c r="G17" s="448"/>
      <c r="H17" s="105">
        <f t="shared" si="4"/>
        <v>0</v>
      </c>
      <c r="I17" s="130">
        <f t="shared" si="0"/>
        <v>0</v>
      </c>
      <c r="N17" s="461" t="s">
        <v>33</v>
      </c>
      <c r="O17" s="461"/>
      <c r="P17" s="530">
        <f t="shared" si="1"/>
        <v>0</v>
      </c>
      <c r="Q17" s="530"/>
      <c r="R17" s="535">
        <v>1</v>
      </c>
      <c r="S17" s="535"/>
      <c r="T17" s="124">
        <f t="shared" si="5"/>
        <v>0</v>
      </c>
      <c r="U17" s="125">
        <f t="shared" si="2"/>
        <v>0</v>
      </c>
    </row>
    <row r="18" spans="1:21" x14ac:dyDescent="0.25">
      <c r="A18" s="458" t="s">
        <v>34</v>
      </c>
      <c r="B18" s="458"/>
      <c r="C18" s="206">
        <v>0</v>
      </c>
      <c r="D18" s="206">
        <v>0</v>
      </c>
      <c r="E18" s="159">
        <f t="shared" si="3"/>
        <v>0</v>
      </c>
      <c r="F18" s="448">
        <f>'0054'!F18:G18</f>
        <v>1.0049999999999999</v>
      </c>
      <c r="G18" s="448"/>
      <c r="H18" s="105">
        <f t="shared" si="4"/>
        <v>0</v>
      </c>
      <c r="I18" s="130">
        <f t="shared" si="0"/>
        <v>0</v>
      </c>
      <c r="J18" s="85" t="str">
        <f>IF(ROUND(E18,2)=ROUND(SUM(E56:E58),2)," ","CHECK 4-8 LINES BELOW")</f>
        <v xml:space="preserve"> </v>
      </c>
      <c r="N18" s="461" t="s">
        <v>34</v>
      </c>
      <c r="O18" s="461"/>
      <c r="P18" s="530">
        <f t="shared" si="1"/>
        <v>0</v>
      </c>
      <c r="Q18" s="530"/>
      <c r="R18" s="535">
        <v>1</v>
      </c>
      <c r="S18" s="535"/>
      <c r="T18" s="124">
        <f t="shared" si="5"/>
        <v>0</v>
      </c>
      <c r="U18" s="127">
        <f t="shared" si="2"/>
        <v>0</v>
      </c>
    </row>
    <row r="19" spans="1:21" x14ac:dyDescent="0.25">
      <c r="A19" s="458" t="s">
        <v>146</v>
      </c>
      <c r="B19" s="458"/>
      <c r="C19" s="206">
        <v>0</v>
      </c>
      <c r="D19" s="206">
        <v>0</v>
      </c>
      <c r="E19" s="159">
        <f t="shared" si="3"/>
        <v>0</v>
      </c>
      <c r="F19" s="448">
        <f>'0054'!F19:G19</f>
        <v>3.613</v>
      </c>
      <c r="G19" s="448"/>
      <c r="H19" s="105">
        <f t="shared" si="4"/>
        <v>0</v>
      </c>
      <c r="I19" s="130">
        <f t="shared" si="0"/>
        <v>0</v>
      </c>
      <c r="N19" s="461" t="s">
        <v>146</v>
      </c>
      <c r="O19" s="461"/>
      <c r="P19" s="530">
        <f t="shared" si="1"/>
        <v>0</v>
      </c>
      <c r="Q19" s="530"/>
      <c r="R19" s="535">
        <v>1</v>
      </c>
      <c r="S19" s="535"/>
      <c r="T19" s="124">
        <f t="shared" si="5"/>
        <v>0</v>
      </c>
      <c r="U19" s="125">
        <f t="shared" si="2"/>
        <v>0</v>
      </c>
    </row>
    <row r="20" spans="1:21" x14ac:dyDescent="0.25">
      <c r="A20" s="458" t="s">
        <v>147</v>
      </c>
      <c r="B20" s="458"/>
      <c r="C20" s="206">
        <v>0</v>
      </c>
      <c r="D20" s="206">
        <v>0</v>
      </c>
      <c r="E20" s="159">
        <f t="shared" si="3"/>
        <v>0</v>
      </c>
      <c r="F20" s="448">
        <f>'0054'!F20:G20</f>
        <v>3.613</v>
      </c>
      <c r="G20" s="448"/>
      <c r="H20" s="105">
        <f t="shared" si="4"/>
        <v>0</v>
      </c>
      <c r="I20" s="130">
        <f t="shared" si="0"/>
        <v>0</v>
      </c>
      <c r="N20" s="461" t="s">
        <v>147</v>
      </c>
      <c r="O20" s="461"/>
      <c r="P20" s="530">
        <f t="shared" si="1"/>
        <v>0</v>
      </c>
      <c r="Q20" s="530"/>
      <c r="R20" s="535">
        <v>1</v>
      </c>
      <c r="S20" s="535"/>
      <c r="T20" s="124">
        <f t="shared" si="5"/>
        <v>0</v>
      </c>
      <c r="U20" s="125">
        <f t="shared" si="2"/>
        <v>0</v>
      </c>
    </row>
    <row r="21" spans="1:21" x14ac:dyDescent="0.25">
      <c r="A21" s="458" t="s">
        <v>148</v>
      </c>
      <c r="B21" s="458"/>
      <c r="C21" s="206">
        <v>0</v>
      </c>
      <c r="D21" s="206">
        <v>0</v>
      </c>
      <c r="E21" s="159">
        <f t="shared" si="3"/>
        <v>0</v>
      </c>
      <c r="F21" s="448">
        <f>'0054'!F21:G21</f>
        <v>3.613</v>
      </c>
      <c r="G21" s="448"/>
      <c r="H21" s="105">
        <f t="shared" si="4"/>
        <v>0</v>
      </c>
      <c r="I21" s="130">
        <f t="shared" si="0"/>
        <v>0</v>
      </c>
      <c r="N21" s="461" t="s">
        <v>148</v>
      </c>
      <c r="O21" s="461"/>
      <c r="P21" s="530">
        <f t="shared" si="1"/>
        <v>0</v>
      </c>
      <c r="Q21" s="530"/>
      <c r="R21" s="535">
        <v>1</v>
      </c>
      <c r="S21" s="535"/>
      <c r="T21" s="124">
        <f t="shared" si="5"/>
        <v>0</v>
      </c>
      <c r="U21" s="125">
        <f t="shared" si="2"/>
        <v>0</v>
      </c>
    </row>
    <row r="22" spans="1:21" x14ac:dyDescent="0.25">
      <c r="A22" s="458" t="s">
        <v>149</v>
      </c>
      <c r="B22" s="458"/>
      <c r="C22" s="206">
        <v>0</v>
      </c>
      <c r="D22" s="206">
        <v>0</v>
      </c>
      <c r="E22" s="159">
        <f t="shared" si="3"/>
        <v>0</v>
      </c>
      <c r="F22" s="448">
        <f>'0054'!F22:G22</f>
        <v>5.258</v>
      </c>
      <c r="G22" s="448"/>
      <c r="H22" s="105">
        <f t="shared" si="4"/>
        <v>0</v>
      </c>
      <c r="I22" s="130">
        <f t="shared" si="0"/>
        <v>0</v>
      </c>
      <c r="N22" s="461" t="s">
        <v>149</v>
      </c>
      <c r="O22" s="461"/>
      <c r="P22" s="530">
        <f t="shared" si="1"/>
        <v>0</v>
      </c>
      <c r="Q22" s="530"/>
      <c r="R22" s="535">
        <v>1</v>
      </c>
      <c r="S22" s="535"/>
      <c r="T22" s="124">
        <f t="shared" si="5"/>
        <v>0</v>
      </c>
      <c r="U22" s="125">
        <f t="shared" si="2"/>
        <v>0</v>
      </c>
    </row>
    <row r="23" spans="1:21" x14ac:dyDescent="0.25">
      <c r="A23" s="458" t="s">
        <v>150</v>
      </c>
      <c r="B23" s="458"/>
      <c r="C23" s="206">
        <v>0</v>
      </c>
      <c r="D23" s="206">
        <v>0</v>
      </c>
      <c r="E23" s="159">
        <f t="shared" si="3"/>
        <v>0</v>
      </c>
      <c r="F23" s="448">
        <f>'0054'!F23:G23</f>
        <v>5.258</v>
      </c>
      <c r="G23" s="448"/>
      <c r="H23" s="105">
        <f t="shared" si="4"/>
        <v>0</v>
      </c>
      <c r="I23" s="130">
        <f t="shared" si="0"/>
        <v>0</v>
      </c>
      <c r="N23" s="461" t="s">
        <v>150</v>
      </c>
      <c r="O23" s="461"/>
      <c r="P23" s="530">
        <f t="shared" si="1"/>
        <v>0</v>
      </c>
      <c r="Q23" s="530"/>
      <c r="R23" s="535">
        <v>1</v>
      </c>
      <c r="S23" s="535"/>
      <c r="T23" s="124">
        <f t="shared" si="5"/>
        <v>0</v>
      </c>
      <c r="U23" s="125">
        <f t="shared" si="2"/>
        <v>0</v>
      </c>
    </row>
    <row r="24" spans="1:21" x14ac:dyDescent="0.25">
      <c r="A24" s="458" t="s">
        <v>151</v>
      </c>
      <c r="B24" s="458"/>
      <c r="C24" s="206">
        <v>0</v>
      </c>
      <c r="D24" s="206">
        <v>0</v>
      </c>
      <c r="E24" s="159">
        <f t="shared" si="3"/>
        <v>0</v>
      </c>
      <c r="F24" s="448">
        <f>'0054'!F24:G24</f>
        <v>5.258</v>
      </c>
      <c r="G24" s="448"/>
      <c r="H24" s="105">
        <f t="shared" si="4"/>
        <v>0</v>
      </c>
      <c r="I24" s="130">
        <f t="shared" si="0"/>
        <v>0</v>
      </c>
      <c r="N24" s="461" t="s">
        <v>151</v>
      </c>
      <c r="O24" s="461"/>
      <c r="P24" s="530">
        <f t="shared" si="1"/>
        <v>0</v>
      </c>
      <c r="Q24" s="530"/>
      <c r="R24" s="535">
        <v>1</v>
      </c>
      <c r="S24" s="535"/>
      <c r="T24" s="124">
        <f t="shared" si="5"/>
        <v>0</v>
      </c>
      <c r="U24" s="125">
        <f t="shared" si="2"/>
        <v>0</v>
      </c>
    </row>
    <row r="25" spans="1:21" x14ac:dyDescent="0.25">
      <c r="A25" s="458" t="s">
        <v>152</v>
      </c>
      <c r="B25" s="458"/>
      <c r="C25" s="206">
        <v>16.760000000000002</v>
      </c>
      <c r="D25" s="206">
        <v>18.46</v>
      </c>
      <c r="E25" s="159">
        <f t="shared" si="3"/>
        <v>35.22</v>
      </c>
      <c r="F25" s="448">
        <f>'0054'!F25:G25</f>
        <v>1.18</v>
      </c>
      <c r="G25" s="448"/>
      <c r="H25" s="105">
        <f t="shared" si="4"/>
        <v>41.559600000000003</v>
      </c>
      <c r="I25" s="130">
        <f t="shared" si="0"/>
        <v>178165.05</v>
      </c>
      <c r="N25" s="461" t="s">
        <v>152</v>
      </c>
      <c r="O25" s="461"/>
      <c r="P25" s="530">
        <f t="shared" si="1"/>
        <v>0</v>
      </c>
      <c r="Q25" s="530"/>
      <c r="R25" s="535">
        <v>1</v>
      </c>
      <c r="S25" s="535"/>
      <c r="T25" s="124">
        <f t="shared" si="5"/>
        <v>0</v>
      </c>
      <c r="U25" s="125">
        <f t="shared" si="2"/>
        <v>0</v>
      </c>
    </row>
    <row r="26" spans="1:21" x14ac:dyDescent="0.25">
      <c r="A26" s="458" t="s">
        <v>153</v>
      </c>
      <c r="B26" s="458"/>
      <c r="C26" s="206">
        <v>8.65</v>
      </c>
      <c r="D26" s="206">
        <v>7.9999999999999991</v>
      </c>
      <c r="E26" s="159">
        <f t="shared" si="3"/>
        <v>16.649999999999999</v>
      </c>
      <c r="F26" s="448">
        <f>'0054'!F26:G26</f>
        <v>1.18</v>
      </c>
      <c r="G26" s="448"/>
      <c r="H26" s="105">
        <f t="shared" si="4"/>
        <v>19.646999999999998</v>
      </c>
      <c r="I26" s="130">
        <f t="shared" si="0"/>
        <v>84226.240000000005</v>
      </c>
      <c r="N26" s="461" t="s">
        <v>153</v>
      </c>
      <c r="O26" s="461"/>
      <c r="P26" s="530">
        <f t="shared" si="1"/>
        <v>0</v>
      </c>
      <c r="Q26" s="530"/>
      <c r="R26" s="535">
        <v>1</v>
      </c>
      <c r="S26" s="535"/>
      <c r="T26" s="124">
        <f t="shared" si="5"/>
        <v>0</v>
      </c>
      <c r="U26" s="125">
        <f t="shared" si="2"/>
        <v>0</v>
      </c>
    </row>
    <row r="27" spans="1:21" x14ac:dyDescent="0.25">
      <c r="A27" s="458" t="s">
        <v>154</v>
      </c>
      <c r="B27" s="458"/>
      <c r="C27" s="206">
        <v>0</v>
      </c>
      <c r="D27" s="206">
        <v>0</v>
      </c>
      <c r="E27" s="159">
        <f t="shared" si="3"/>
        <v>0</v>
      </c>
      <c r="F27" s="448">
        <f>'0054'!F27:G27</f>
        <v>1.18</v>
      </c>
      <c r="G27" s="448"/>
      <c r="H27" s="105">
        <f t="shared" si="4"/>
        <v>0</v>
      </c>
      <c r="I27" s="130">
        <f t="shared" si="0"/>
        <v>0</v>
      </c>
      <c r="N27" s="461" t="s">
        <v>154</v>
      </c>
      <c r="O27" s="461"/>
      <c r="P27" s="530">
        <f t="shared" si="1"/>
        <v>0</v>
      </c>
      <c r="Q27" s="530"/>
      <c r="R27" s="535">
        <v>1</v>
      </c>
      <c r="S27" s="535"/>
      <c r="T27" s="124">
        <f t="shared" si="5"/>
        <v>0</v>
      </c>
      <c r="U27" s="125">
        <f t="shared" si="2"/>
        <v>0</v>
      </c>
    </row>
    <row r="28" spans="1:21" x14ac:dyDescent="0.25">
      <c r="A28" s="575" t="s">
        <v>155</v>
      </c>
      <c r="B28" s="575"/>
      <c r="C28" s="147">
        <v>0</v>
      </c>
      <c r="D28" s="147">
        <v>0</v>
      </c>
      <c r="E28" s="220">
        <f t="shared" si="3"/>
        <v>0</v>
      </c>
      <c r="F28" s="529">
        <f>'0054'!F28:G28</f>
        <v>1.0049999999999999</v>
      </c>
      <c r="G28" s="529"/>
      <c r="H28" s="122">
        <f t="shared" si="4"/>
        <v>0</v>
      </c>
      <c r="I28" s="123">
        <f t="shared" si="0"/>
        <v>0</v>
      </c>
      <c r="N28" s="469" t="s">
        <v>155</v>
      </c>
      <c r="O28" s="469"/>
      <c r="P28" s="530">
        <f t="shared" si="1"/>
        <v>0</v>
      </c>
      <c r="Q28" s="530"/>
      <c r="R28" s="531">
        <v>1</v>
      </c>
      <c r="S28" s="531"/>
      <c r="T28" s="124">
        <f t="shared" si="5"/>
        <v>0</v>
      </c>
      <c r="U28" s="125">
        <f t="shared" si="2"/>
        <v>0</v>
      </c>
    </row>
    <row r="29" spans="1:21" x14ac:dyDescent="0.25">
      <c r="A29" s="573" t="s">
        <v>5</v>
      </c>
      <c r="B29" s="573"/>
      <c r="C29" s="123">
        <f>SUM(C13:C28)</f>
        <v>471.95</v>
      </c>
      <c r="D29" s="123">
        <f>SUM(D13:D28)</f>
        <v>460.57</v>
      </c>
      <c r="E29" s="123">
        <f>SUM(E13:E28)</f>
        <v>932.52</v>
      </c>
      <c r="F29" s="574"/>
      <c r="G29" s="574"/>
      <c r="H29" s="128">
        <f>SUM(H13:H28)</f>
        <v>990.00600000000009</v>
      </c>
      <c r="I29" s="123">
        <f>SUM(I13:I28)</f>
        <v>4244132.91</v>
      </c>
      <c r="N29" s="533" t="s">
        <v>5</v>
      </c>
      <c r="O29" s="533"/>
      <c r="P29" s="534">
        <f>SUM(P13:P28)</f>
        <v>0</v>
      </c>
      <c r="Q29" s="534"/>
      <c r="R29" s="521"/>
      <c r="S29" s="521"/>
      <c r="T29" s="129">
        <f>SUM(T13:T28)</f>
        <v>0</v>
      </c>
      <c r="U29" s="125">
        <f>SUM(U13:U28)</f>
        <v>0</v>
      </c>
    </row>
    <row r="30" spans="1:21" x14ac:dyDescent="0.25">
      <c r="A30" s="28"/>
      <c r="B30" s="28"/>
      <c r="C30" s="130"/>
      <c r="D30" s="130"/>
      <c r="E30" s="130"/>
      <c r="F30" s="29"/>
      <c r="G30" s="29"/>
      <c r="H30" s="105"/>
      <c r="I30" s="130"/>
      <c r="N30" s="35"/>
      <c r="O30" s="35"/>
      <c r="P30" s="31"/>
      <c r="Q30" s="31"/>
      <c r="R30" s="32"/>
      <c r="S30" s="32"/>
      <c r="T30" s="131"/>
      <c r="U30" s="132"/>
    </row>
    <row r="31" spans="1:21" x14ac:dyDescent="0.25">
      <c r="A31" s="209" t="s">
        <v>126</v>
      </c>
      <c r="B31" s="28"/>
      <c r="C31" s="130"/>
      <c r="D31" s="130"/>
      <c r="E31" s="130"/>
      <c r="F31" s="29"/>
      <c r="G31" s="29"/>
      <c r="H31" s="105"/>
      <c r="I31" s="130"/>
      <c r="N31" s="35"/>
      <c r="O31" s="35"/>
      <c r="P31" s="31"/>
      <c r="Q31" s="31"/>
      <c r="R31" s="32"/>
      <c r="S31" s="32"/>
      <c r="T31" s="131"/>
      <c r="U31" s="132"/>
    </row>
    <row r="32" spans="1:21" hidden="1" x14ac:dyDescent="0.25">
      <c r="A32" s="209"/>
      <c r="B32" s="28"/>
      <c r="C32" s="130"/>
      <c r="D32" s="130"/>
      <c r="E32" s="130"/>
      <c r="F32" s="364"/>
      <c r="G32" s="364"/>
      <c r="H32" s="105"/>
      <c r="I32" s="130"/>
      <c r="N32" s="362"/>
      <c r="O32" s="362"/>
      <c r="P32" s="31"/>
      <c r="Q32" s="31"/>
      <c r="R32" s="363"/>
      <c r="S32" s="363"/>
      <c r="T32" s="131"/>
      <c r="U32" s="132"/>
    </row>
    <row r="33" spans="1:21" hidden="1" x14ac:dyDescent="0.25">
      <c r="A33" s="209"/>
      <c r="B33" s="28"/>
      <c r="C33" s="130"/>
      <c r="D33" s="130"/>
      <c r="E33" s="130"/>
      <c r="F33" s="578" t="s">
        <v>386</v>
      </c>
      <c r="G33" s="578"/>
      <c r="H33" s="578"/>
      <c r="I33" s="130"/>
      <c r="N33" s="362"/>
      <c r="O33" s="362"/>
      <c r="P33" s="31"/>
      <c r="Q33" s="31"/>
      <c r="R33" s="363"/>
      <c r="S33" s="363"/>
      <c r="T33" s="131"/>
      <c r="U33" s="132"/>
    </row>
    <row r="34" spans="1:21" hidden="1" x14ac:dyDescent="0.25">
      <c r="A34" s="4"/>
      <c r="B34" s="136"/>
      <c r="C34" s="136"/>
      <c r="D34" s="136"/>
      <c r="E34" s="136"/>
      <c r="F34" s="578"/>
      <c r="G34" s="578"/>
      <c r="H34" s="578"/>
      <c r="I34" s="26" t="s">
        <v>78</v>
      </c>
      <c r="N34" s="473" t="s">
        <v>35</v>
      </c>
      <c r="O34" s="473"/>
      <c r="P34" s="473"/>
      <c r="Q34" s="473"/>
      <c r="R34" s="473"/>
      <c r="S34" s="473"/>
      <c r="T34" s="473"/>
      <c r="U34" s="27" t="s">
        <v>78</v>
      </c>
    </row>
    <row r="35" spans="1:21" hidden="1" x14ac:dyDescent="0.25">
      <c r="A35" s="28"/>
      <c r="B35" s="28"/>
      <c r="C35" s="117" t="s">
        <v>162</v>
      </c>
      <c r="D35" s="117" t="s">
        <v>163</v>
      </c>
      <c r="E35" s="118" t="s">
        <v>8</v>
      </c>
      <c r="F35" s="578"/>
      <c r="G35" s="578"/>
      <c r="H35" s="578"/>
      <c r="I35" s="26" t="s">
        <v>37</v>
      </c>
      <c r="N35" s="35"/>
      <c r="O35" s="35"/>
      <c r="P35" s="31"/>
      <c r="Q35" s="31"/>
      <c r="R35" s="32"/>
      <c r="S35" s="32"/>
      <c r="T35" s="131"/>
      <c r="U35" s="27" t="s">
        <v>37</v>
      </c>
    </row>
    <row r="36" spans="1:21" hidden="1" x14ac:dyDescent="0.25">
      <c r="A36" s="524" t="s">
        <v>66</v>
      </c>
      <c r="B36" s="524"/>
      <c r="C36" s="119" t="s">
        <v>2</v>
      </c>
      <c r="D36" s="119" t="s">
        <v>2</v>
      </c>
      <c r="E36" s="119" t="s">
        <v>2</v>
      </c>
      <c r="F36" s="579"/>
      <c r="G36" s="579"/>
      <c r="H36" s="579"/>
      <c r="I36" s="33" t="s">
        <v>79</v>
      </c>
      <c r="N36" s="525" t="s">
        <v>66</v>
      </c>
      <c r="O36" s="525"/>
      <c r="P36" s="526" t="s">
        <v>24</v>
      </c>
      <c r="Q36" s="526"/>
      <c r="R36" s="526"/>
      <c r="S36" s="526"/>
      <c r="T36" s="526"/>
      <c r="U36" s="21" t="s">
        <v>79</v>
      </c>
    </row>
    <row r="37" spans="1:21" hidden="1" x14ac:dyDescent="0.25">
      <c r="A37" s="527" t="s">
        <v>59</v>
      </c>
      <c r="B37" s="527"/>
      <c r="C37" s="210">
        <v>0</v>
      </c>
      <c r="D37" s="210">
        <v>0</v>
      </c>
      <c r="E37" s="276">
        <f t="shared" ref="E37:E42" si="6">IF(D$43=0,C37*2,C37+D37)</f>
        <v>0</v>
      </c>
      <c r="F37" s="211"/>
      <c r="G37" s="211"/>
      <c r="H37" s="211"/>
      <c r="I37" s="150">
        <f t="shared" ref="I37:I42" si="7">ROUND(ROUND(E37*$C$8,4)*($H$8),2)</f>
        <v>0</v>
      </c>
      <c r="N37" s="528" t="s">
        <v>59</v>
      </c>
      <c r="O37" s="528"/>
      <c r="P37" s="470">
        <f t="shared" ref="P37:P42" si="8">IF($H$115=1,E37,0)</f>
        <v>0</v>
      </c>
      <c r="Q37" s="470"/>
      <c r="R37" s="470"/>
      <c r="S37" s="470"/>
      <c r="T37" s="470"/>
      <c r="U37" s="127">
        <f t="shared" ref="U37:U42" si="9">ROUND(ROUND(P37*$C$8,4)*($H$8),0)</f>
        <v>0</v>
      </c>
    </row>
    <row r="38" spans="1:21" hidden="1" x14ac:dyDescent="0.25">
      <c r="A38" s="519" t="s">
        <v>60</v>
      </c>
      <c r="B38" s="519"/>
      <c r="C38" s="213">
        <v>0</v>
      </c>
      <c r="D38" s="213">
        <v>0</v>
      </c>
      <c r="E38" s="159">
        <f t="shared" si="6"/>
        <v>0</v>
      </c>
      <c r="F38" s="214"/>
      <c r="G38" s="214"/>
      <c r="H38" s="214"/>
      <c r="I38" s="130">
        <f t="shared" si="7"/>
        <v>0</v>
      </c>
      <c r="N38" s="476" t="s">
        <v>60</v>
      </c>
      <c r="O38" s="476"/>
      <c r="P38" s="470">
        <f t="shared" si="8"/>
        <v>0</v>
      </c>
      <c r="Q38" s="470"/>
      <c r="R38" s="470"/>
      <c r="S38" s="470"/>
      <c r="T38" s="470"/>
      <c r="U38" s="127">
        <f t="shared" si="9"/>
        <v>0</v>
      </c>
    </row>
    <row r="39" spans="1:21" hidden="1" x14ac:dyDescent="0.25">
      <c r="A39" s="522" t="s">
        <v>61</v>
      </c>
      <c r="B39" s="522"/>
      <c r="C39" s="213">
        <v>0</v>
      </c>
      <c r="D39" s="213">
        <v>0</v>
      </c>
      <c r="E39" s="159">
        <f t="shared" si="6"/>
        <v>0</v>
      </c>
      <c r="F39" s="214"/>
      <c r="G39" s="214"/>
      <c r="H39" s="214"/>
      <c r="I39" s="130">
        <f t="shared" si="7"/>
        <v>0</v>
      </c>
      <c r="N39" s="523" t="s">
        <v>61</v>
      </c>
      <c r="O39" s="523"/>
      <c r="P39" s="470">
        <f t="shared" si="8"/>
        <v>0</v>
      </c>
      <c r="Q39" s="470"/>
      <c r="R39" s="470"/>
      <c r="S39" s="470"/>
      <c r="T39" s="470"/>
      <c r="U39" s="127">
        <f t="shared" si="9"/>
        <v>0</v>
      </c>
    </row>
    <row r="40" spans="1:21" hidden="1" x14ac:dyDescent="0.25">
      <c r="A40" s="519" t="s">
        <v>62</v>
      </c>
      <c r="B40" s="519"/>
      <c r="C40" s="213">
        <v>0</v>
      </c>
      <c r="D40" s="213">
        <v>0</v>
      </c>
      <c r="E40" s="159">
        <f t="shared" si="6"/>
        <v>0</v>
      </c>
      <c r="F40" s="214"/>
      <c r="G40" s="214"/>
      <c r="H40" s="214"/>
      <c r="I40" s="130">
        <f t="shared" si="7"/>
        <v>0</v>
      </c>
      <c r="N40" s="476" t="s">
        <v>62</v>
      </c>
      <c r="O40" s="476"/>
      <c r="P40" s="470">
        <f t="shared" si="8"/>
        <v>0</v>
      </c>
      <c r="Q40" s="470"/>
      <c r="R40" s="470"/>
      <c r="S40" s="470"/>
      <c r="T40" s="470"/>
      <c r="U40" s="127">
        <f t="shared" si="9"/>
        <v>0</v>
      </c>
    </row>
    <row r="41" spans="1:21" hidden="1" x14ac:dyDescent="0.25">
      <c r="A41" s="519" t="s">
        <v>63</v>
      </c>
      <c r="B41" s="519"/>
      <c r="C41" s="213">
        <v>0</v>
      </c>
      <c r="D41" s="213">
        <v>0</v>
      </c>
      <c r="E41" s="159">
        <f t="shared" si="6"/>
        <v>0</v>
      </c>
      <c r="F41" s="214"/>
      <c r="G41" s="214"/>
      <c r="H41" s="214"/>
      <c r="I41" s="130">
        <f t="shared" si="7"/>
        <v>0</v>
      </c>
      <c r="N41" s="476" t="s">
        <v>63</v>
      </c>
      <c r="O41" s="476"/>
      <c r="P41" s="470">
        <f t="shared" si="8"/>
        <v>0</v>
      </c>
      <c r="Q41" s="470"/>
      <c r="R41" s="470"/>
      <c r="S41" s="470"/>
      <c r="T41" s="470"/>
      <c r="U41" s="127">
        <f t="shared" si="9"/>
        <v>0</v>
      </c>
    </row>
    <row r="42" spans="1:21" hidden="1" x14ac:dyDescent="0.25">
      <c r="A42" s="519" t="s">
        <v>55</v>
      </c>
      <c r="B42" s="519"/>
      <c r="C42" s="212">
        <v>0</v>
      </c>
      <c r="D42" s="212">
        <v>0</v>
      </c>
      <c r="E42" s="220">
        <f t="shared" si="6"/>
        <v>0</v>
      </c>
      <c r="F42" s="214"/>
      <c r="G42" s="214"/>
      <c r="H42" s="214"/>
      <c r="I42" s="123">
        <f t="shared" si="7"/>
        <v>0</v>
      </c>
      <c r="N42" s="469" t="s">
        <v>55</v>
      </c>
      <c r="O42" s="469"/>
      <c r="P42" s="470">
        <f t="shared" si="8"/>
        <v>0</v>
      </c>
      <c r="Q42" s="470"/>
      <c r="R42" s="470"/>
      <c r="S42" s="470"/>
      <c r="T42" s="470"/>
      <c r="U42" s="127">
        <f t="shared" si="9"/>
        <v>0</v>
      </c>
    </row>
    <row r="43" spans="1:21" hidden="1" x14ac:dyDescent="0.25">
      <c r="A43" s="64"/>
      <c r="B43" s="137" t="s">
        <v>164</v>
      </c>
      <c r="C43" s="126">
        <f>SUM(C37:C42)</f>
        <v>0</v>
      </c>
      <c r="D43" s="126">
        <f>SUM(D37:D42)</f>
        <v>0</v>
      </c>
      <c r="E43" s="126">
        <f>SUM(E37:E42)</f>
        <v>0</v>
      </c>
      <c r="F43" s="34"/>
      <c r="G43" s="138"/>
      <c r="H43" s="139" t="s">
        <v>166</v>
      </c>
      <c r="I43" s="126">
        <f>SUM(I37:I42)</f>
        <v>0</v>
      </c>
      <c r="N43" s="520" t="s">
        <v>57</v>
      </c>
      <c r="O43" s="520"/>
      <c r="P43" s="520"/>
      <c r="Q43" s="520"/>
      <c r="R43" s="36">
        <f>SUM(P37:R42)</f>
        <v>0</v>
      </c>
      <c r="S43" s="521" t="s">
        <v>68</v>
      </c>
      <c r="T43" s="521"/>
      <c r="U43" s="132">
        <f>SUM(U37:U42)</f>
        <v>0</v>
      </c>
    </row>
    <row r="44" spans="1:21" ht="16.5" hidden="1" thickBot="1" x14ac:dyDescent="0.3">
      <c r="A44" s="64"/>
      <c r="B44" s="137"/>
      <c r="C44" s="130"/>
      <c r="D44" s="130"/>
      <c r="E44" s="150"/>
      <c r="F44" s="34"/>
      <c r="G44" s="138"/>
      <c r="H44" s="139"/>
      <c r="I44" s="130"/>
      <c r="N44" s="35"/>
      <c r="O44" s="35"/>
      <c r="P44" s="35"/>
      <c r="Q44" s="35"/>
      <c r="R44" s="36"/>
      <c r="S44" s="32"/>
      <c r="T44" s="32"/>
      <c r="U44" s="132"/>
    </row>
    <row r="45" spans="1:21" ht="16.5" hidden="1" thickBot="1" x14ac:dyDescent="0.3">
      <c r="A45" s="64"/>
      <c r="B45" s="137" t="s">
        <v>165</v>
      </c>
      <c r="C45" s="64"/>
      <c r="D45" s="64"/>
      <c r="E45" s="215">
        <f>H29+E43</f>
        <v>990.00600000000009</v>
      </c>
      <c r="F45" s="37"/>
      <c r="G45" s="138"/>
      <c r="H45" s="139" t="s">
        <v>167</v>
      </c>
      <c r="I45" s="123">
        <f>SUM(I43,I29)</f>
        <v>4244132.91</v>
      </c>
      <c r="N45" s="520" t="s">
        <v>58</v>
      </c>
      <c r="O45" s="520"/>
      <c r="P45" s="520"/>
      <c r="Q45" s="520"/>
      <c r="R45" s="38">
        <f>R43+T29</f>
        <v>0</v>
      </c>
      <c r="S45" s="521" t="s">
        <v>56</v>
      </c>
      <c r="T45" s="521"/>
      <c r="U45" s="140">
        <f>SUM(U43,U29)</f>
        <v>0</v>
      </c>
    </row>
    <row r="46" spans="1:21" x14ac:dyDescent="0.25">
      <c r="A46" s="28"/>
      <c r="B46" s="28"/>
      <c r="C46" s="28"/>
      <c r="D46" s="28"/>
      <c r="E46" s="28"/>
      <c r="F46" s="37"/>
      <c r="G46" s="141"/>
      <c r="H46" s="141"/>
      <c r="I46" s="130"/>
      <c r="N46" s="35"/>
      <c r="O46" s="35"/>
      <c r="P46" s="35"/>
      <c r="Q46" s="35"/>
      <c r="R46" s="38"/>
      <c r="S46" s="32"/>
      <c r="T46" s="32"/>
      <c r="U46" s="132"/>
    </row>
    <row r="47" spans="1:21" x14ac:dyDescent="0.25">
      <c r="A47" s="28"/>
      <c r="B47" s="28"/>
      <c r="C47" s="28"/>
      <c r="D47" s="28"/>
      <c r="E47" s="28"/>
      <c r="F47" s="37"/>
      <c r="G47" s="141"/>
      <c r="H47" s="141"/>
      <c r="I47" s="130"/>
      <c r="N47" s="35"/>
      <c r="O47" s="35"/>
      <c r="P47" s="35"/>
      <c r="Q47" s="35"/>
      <c r="R47" s="38"/>
      <c r="S47" s="32"/>
      <c r="T47" s="32"/>
      <c r="U47" s="132"/>
    </row>
    <row r="48" spans="1:21" x14ac:dyDescent="0.25">
      <c r="A48" s="28"/>
      <c r="B48" s="28"/>
      <c r="C48" s="117" t="s">
        <v>162</v>
      </c>
      <c r="D48" s="117" t="s">
        <v>163</v>
      </c>
      <c r="E48" s="118" t="s">
        <v>8</v>
      </c>
      <c r="F48" s="142" t="s">
        <v>168</v>
      </c>
      <c r="G48" s="143" t="s">
        <v>170</v>
      </c>
      <c r="H48" s="144" t="s">
        <v>171</v>
      </c>
      <c r="I48" s="130"/>
      <c r="N48" s="35"/>
      <c r="O48" s="35"/>
      <c r="P48" s="35"/>
      <c r="Q48" s="35"/>
      <c r="R48" s="38"/>
      <c r="S48" s="32"/>
      <c r="T48" s="32"/>
      <c r="U48" s="132"/>
    </row>
    <row r="49" spans="1:21" x14ac:dyDescent="0.25">
      <c r="A49" s="39" t="s">
        <v>103</v>
      </c>
      <c r="B49" s="39"/>
      <c r="C49" s="119" t="s">
        <v>2</v>
      </c>
      <c r="D49" s="119" t="s">
        <v>2</v>
      </c>
      <c r="E49" s="119" t="s">
        <v>2</v>
      </c>
      <c r="F49" s="121" t="s">
        <v>169</v>
      </c>
      <c r="G49" s="77" t="s">
        <v>169</v>
      </c>
      <c r="H49" s="145" t="s">
        <v>172</v>
      </c>
      <c r="I49" s="39"/>
      <c r="N49" s="469" t="s">
        <v>103</v>
      </c>
      <c r="O49" s="469"/>
      <c r="P49" s="514" t="s">
        <v>2</v>
      </c>
      <c r="Q49" s="514"/>
      <c r="R49" s="40" t="s">
        <v>25</v>
      </c>
      <c r="S49" s="78" t="s">
        <v>26</v>
      </c>
      <c r="T49" s="146" t="s">
        <v>27</v>
      </c>
      <c r="U49" s="40"/>
    </row>
    <row r="50" spans="1:21" x14ac:dyDescent="0.25">
      <c r="A50" s="515" t="s">
        <v>127</v>
      </c>
      <c r="B50" s="515"/>
      <c r="C50" s="206">
        <v>16.5</v>
      </c>
      <c r="D50" s="206">
        <v>15</v>
      </c>
      <c r="E50" s="159">
        <f>IF(D$59=0,C50*2,C50+D50)</f>
        <v>31.5</v>
      </c>
      <c r="F50" s="41" t="s">
        <v>21</v>
      </c>
      <c r="G50" s="54">
        <v>251</v>
      </c>
      <c r="H50" s="328">
        <f>'0054'!H50</f>
        <v>1047</v>
      </c>
      <c r="I50" s="130">
        <f>ROUND(E50*H50,2)</f>
        <v>32980.5</v>
      </c>
      <c r="N50" s="517" t="s">
        <v>28</v>
      </c>
      <c r="O50" s="517"/>
      <c r="P50" s="518"/>
      <c r="Q50" s="518"/>
      <c r="R50" s="43" t="s">
        <v>21</v>
      </c>
      <c r="S50" s="44">
        <v>251</v>
      </c>
      <c r="T50" s="148">
        <f>H50</f>
        <v>1047</v>
      </c>
      <c r="U50" s="149">
        <f>ROUND(P50*T50,0)</f>
        <v>0</v>
      </c>
    </row>
    <row r="51" spans="1:21" x14ac:dyDescent="0.25">
      <c r="A51" s="516"/>
      <c r="B51" s="516"/>
      <c r="C51" s="206">
        <v>1</v>
      </c>
      <c r="D51" s="206">
        <v>1.48</v>
      </c>
      <c r="E51" s="159">
        <f t="shared" ref="E51:E58" si="10">IF(D$59=0,C51*2,C51+D51)</f>
        <v>2.48</v>
      </c>
      <c r="F51" s="54" t="s">
        <v>21</v>
      </c>
      <c r="G51" s="54">
        <v>252</v>
      </c>
      <c r="H51" s="328">
        <f>'0054'!H51</f>
        <v>3380</v>
      </c>
      <c r="I51" s="130">
        <f t="shared" ref="I51:I58" si="11">ROUND(E51*H51,2)</f>
        <v>8382.4</v>
      </c>
      <c r="N51" s="517"/>
      <c r="O51" s="517"/>
      <c r="P51" s="511"/>
      <c r="Q51" s="511"/>
      <c r="R51" s="44" t="s">
        <v>21</v>
      </c>
      <c r="S51" s="44">
        <v>252</v>
      </c>
      <c r="T51" s="148">
        <f t="shared" ref="T51:T58" si="12">H51</f>
        <v>3380</v>
      </c>
      <c r="U51" s="149">
        <f t="shared" ref="U51:U58" si="13">ROUND(P51*T51,0)</f>
        <v>0</v>
      </c>
    </row>
    <row r="52" spans="1:21" x14ac:dyDescent="0.25">
      <c r="A52" s="516"/>
      <c r="B52" s="516"/>
      <c r="C52" s="206">
        <v>0</v>
      </c>
      <c r="D52" s="206">
        <v>0</v>
      </c>
      <c r="E52" s="159">
        <f t="shared" si="10"/>
        <v>0</v>
      </c>
      <c r="F52" s="54" t="s">
        <v>21</v>
      </c>
      <c r="G52" s="54">
        <v>253</v>
      </c>
      <c r="H52" s="328">
        <f>'0054'!H52</f>
        <v>6896</v>
      </c>
      <c r="I52" s="130">
        <f t="shared" si="11"/>
        <v>0</v>
      </c>
      <c r="N52" s="517"/>
      <c r="O52" s="517"/>
      <c r="P52" s="511"/>
      <c r="Q52" s="511"/>
      <c r="R52" s="44" t="s">
        <v>21</v>
      </c>
      <c r="S52" s="44">
        <v>253</v>
      </c>
      <c r="T52" s="148">
        <f t="shared" si="12"/>
        <v>6896</v>
      </c>
      <c r="U52" s="149">
        <f t="shared" si="13"/>
        <v>0</v>
      </c>
    </row>
    <row r="53" spans="1:21" x14ac:dyDescent="0.25">
      <c r="A53" s="516"/>
      <c r="B53" s="516"/>
      <c r="C53" s="206">
        <v>26.54</v>
      </c>
      <c r="D53" s="206">
        <v>29.17</v>
      </c>
      <c r="E53" s="159">
        <f t="shared" si="10"/>
        <v>55.71</v>
      </c>
      <c r="F53" s="153" t="s">
        <v>14</v>
      </c>
      <c r="G53" s="54">
        <v>251</v>
      </c>
      <c r="H53" s="328">
        <f>'0054'!H53</f>
        <v>1173</v>
      </c>
      <c r="I53" s="130">
        <f t="shared" si="11"/>
        <v>65347.83</v>
      </c>
      <c r="N53" s="517"/>
      <c r="O53" s="517"/>
      <c r="P53" s="511"/>
      <c r="Q53" s="511"/>
      <c r="R53" s="46" t="s">
        <v>14</v>
      </c>
      <c r="S53" s="44">
        <v>251</v>
      </c>
      <c r="T53" s="148">
        <f t="shared" si="12"/>
        <v>1173</v>
      </c>
      <c r="U53" s="149">
        <f t="shared" si="13"/>
        <v>0</v>
      </c>
    </row>
    <row r="54" spans="1:21" x14ac:dyDescent="0.25">
      <c r="A54" s="516"/>
      <c r="B54" s="516"/>
      <c r="C54" s="206">
        <v>2.5</v>
      </c>
      <c r="D54" s="206">
        <v>2.93</v>
      </c>
      <c r="E54" s="159">
        <f t="shared" si="10"/>
        <v>5.43</v>
      </c>
      <c r="F54" s="153" t="s">
        <v>14</v>
      </c>
      <c r="G54" s="54">
        <v>252</v>
      </c>
      <c r="H54" s="328">
        <f>'0054'!H54</f>
        <v>3506</v>
      </c>
      <c r="I54" s="130">
        <f t="shared" si="11"/>
        <v>19037.580000000002</v>
      </c>
      <c r="N54" s="517"/>
      <c r="O54" s="517"/>
      <c r="P54" s="511"/>
      <c r="Q54" s="511"/>
      <c r="R54" s="46" t="s">
        <v>14</v>
      </c>
      <c r="S54" s="44">
        <v>252</v>
      </c>
      <c r="T54" s="148">
        <f t="shared" si="12"/>
        <v>3506</v>
      </c>
      <c r="U54" s="149">
        <f t="shared" si="13"/>
        <v>0</v>
      </c>
    </row>
    <row r="55" spans="1:21" x14ac:dyDescent="0.25">
      <c r="A55" s="516"/>
      <c r="B55" s="516"/>
      <c r="C55" s="206">
        <v>0</v>
      </c>
      <c r="D55" s="206">
        <v>0</v>
      </c>
      <c r="E55" s="159">
        <f t="shared" si="10"/>
        <v>0</v>
      </c>
      <c r="F55" s="153" t="s">
        <v>14</v>
      </c>
      <c r="G55" s="54">
        <v>253</v>
      </c>
      <c r="H55" s="328">
        <f>'0054'!H55</f>
        <v>7023</v>
      </c>
      <c r="I55" s="130">
        <f t="shared" si="11"/>
        <v>0</v>
      </c>
      <c r="N55" s="517"/>
      <c r="O55" s="517"/>
      <c r="P55" s="511"/>
      <c r="Q55" s="511"/>
      <c r="R55" s="46" t="s">
        <v>14</v>
      </c>
      <c r="S55" s="44">
        <v>253</v>
      </c>
      <c r="T55" s="148">
        <f t="shared" si="12"/>
        <v>7023</v>
      </c>
      <c r="U55" s="149">
        <f t="shared" si="13"/>
        <v>0</v>
      </c>
    </row>
    <row r="56" spans="1:21" x14ac:dyDescent="0.25">
      <c r="A56" s="516"/>
      <c r="B56" s="516"/>
      <c r="C56" s="206">
        <v>0</v>
      </c>
      <c r="D56" s="206">
        <v>0</v>
      </c>
      <c r="E56" s="159">
        <f t="shared" si="10"/>
        <v>0</v>
      </c>
      <c r="F56" s="153" t="s">
        <v>15</v>
      </c>
      <c r="G56" s="54">
        <v>251</v>
      </c>
      <c r="H56" s="328">
        <f>'0054'!H56</f>
        <v>835</v>
      </c>
      <c r="I56" s="130">
        <f t="shared" si="11"/>
        <v>0</v>
      </c>
      <c r="N56" s="517"/>
      <c r="O56" s="517"/>
      <c r="P56" s="511"/>
      <c r="Q56" s="511"/>
      <c r="R56" s="46" t="s">
        <v>15</v>
      </c>
      <c r="S56" s="44">
        <v>251</v>
      </c>
      <c r="T56" s="148">
        <f t="shared" si="12"/>
        <v>835</v>
      </c>
      <c r="U56" s="149">
        <f t="shared" si="13"/>
        <v>0</v>
      </c>
    </row>
    <row r="57" spans="1:21" x14ac:dyDescent="0.25">
      <c r="A57" s="516"/>
      <c r="B57" s="516"/>
      <c r="C57" s="206">
        <v>0</v>
      </c>
      <c r="D57" s="206">
        <v>0</v>
      </c>
      <c r="E57" s="159">
        <f t="shared" si="10"/>
        <v>0</v>
      </c>
      <c r="F57" s="153" t="s">
        <v>15</v>
      </c>
      <c r="G57" s="54">
        <v>252</v>
      </c>
      <c r="H57" s="328">
        <f>'0054'!H57</f>
        <v>3168</v>
      </c>
      <c r="I57" s="130">
        <f t="shared" si="11"/>
        <v>0</v>
      </c>
      <c r="N57" s="517"/>
      <c r="O57" s="517"/>
      <c r="P57" s="511"/>
      <c r="Q57" s="511"/>
      <c r="R57" s="46" t="s">
        <v>15</v>
      </c>
      <c r="S57" s="44">
        <v>252</v>
      </c>
      <c r="T57" s="148">
        <f t="shared" si="12"/>
        <v>3168</v>
      </c>
      <c r="U57" s="149">
        <f t="shared" si="13"/>
        <v>0</v>
      </c>
    </row>
    <row r="58" spans="1:21" ht="16.5" thickBot="1" x14ac:dyDescent="0.3">
      <c r="A58" s="516"/>
      <c r="B58" s="516"/>
      <c r="C58" s="206">
        <v>0</v>
      </c>
      <c r="D58" s="206">
        <v>0</v>
      </c>
      <c r="E58" s="159">
        <f t="shared" si="10"/>
        <v>0</v>
      </c>
      <c r="F58" s="153" t="s">
        <v>15</v>
      </c>
      <c r="G58" s="54">
        <v>253</v>
      </c>
      <c r="H58" s="328">
        <f>'0054'!H58</f>
        <v>6685</v>
      </c>
      <c r="I58" s="130">
        <f t="shared" si="11"/>
        <v>0</v>
      </c>
      <c r="N58" s="517"/>
      <c r="O58" s="517"/>
      <c r="P58" s="512"/>
      <c r="Q58" s="512"/>
      <c r="R58" s="46" t="s">
        <v>15</v>
      </c>
      <c r="S58" s="44">
        <v>253</v>
      </c>
      <c r="T58" s="148">
        <f t="shared" si="12"/>
        <v>6685</v>
      </c>
      <c r="U58" s="151">
        <f t="shared" si="13"/>
        <v>0</v>
      </c>
    </row>
    <row r="59" spans="1:21" ht="16.5" thickBot="1" x14ac:dyDescent="0.3">
      <c r="A59" s="465" t="s">
        <v>16</v>
      </c>
      <c r="B59" s="465"/>
      <c r="C59" s="126">
        <f>SUM(C50:C58)</f>
        <v>46.54</v>
      </c>
      <c r="D59" s="126">
        <f>SUM(D50:D58)</f>
        <v>48.580000000000005</v>
      </c>
      <c r="E59" s="126">
        <f>SUM(E50:E58)</f>
        <v>95.12</v>
      </c>
      <c r="F59" s="465" t="s">
        <v>81</v>
      </c>
      <c r="G59" s="465"/>
      <c r="H59" s="465"/>
      <c r="I59" s="126">
        <f>SUM(I50:I58)</f>
        <v>125748.31000000001</v>
      </c>
      <c r="N59" s="464" t="s">
        <v>16</v>
      </c>
      <c r="O59" s="464"/>
      <c r="P59" s="513">
        <f>SUM(P50:P58)</f>
        <v>0</v>
      </c>
      <c r="Q59" s="513"/>
      <c r="R59" s="464" t="s">
        <v>81</v>
      </c>
      <c r="S59" s="464"/>
      <c r="T59" s="464"/>
      <c r="U59" s="140">
        <f>SUM(U50:U58)</f>
        <v>0</v>
      </c>
    </row>
    <row r="60" spans="1:21" x14ac:dyDescent="0.25">
      <c r="A60" s="481"/>
      <c r="B60" s="481"/>
      <c r="C60" s="481"/>
      <c r="D60" s="481"/>
      <c r="E60" s="481"/>
      <c r="F60" s="481"/>
      <c r="G60" s="481"/>
      <c r="H60" s="481"/>
      <c r="I60" s="481"/>
      <c r="N60" s="471"/>
      <c r="O60" s="471"/>
      <c r="P60" s="471"/>
      <c r="Q60" s="471"/>
      <c r="R60" s="471"/>
      <c r="S60" s="471"/>
      <c r="T60" s="471"/>
      <c r="U60" s="471"/>
    </row>
    <row r="61" spans="1:21" x14ac:dyDescent="0.25">
      <c r="A61" s="509" t="s">
        <v>175</v>
      </c>
      <c r="B61" s="458"/>
      <c r="C61" s="458"/>
      <c r="D61" s="458"/>
      <c r="E61" s="458"/>
      <c r="F61" s="458"/>
      <c r="G61" s="458"/>
      <c r="H61" s="458"/>
      <c r="I61" s="458"/>
      <c r="N61" s="461" t="s">
        <v>104</v>
      </c>
      <c r="O61" s="461"/>
      <c r="P61" s="461"/>
      <c r="Q61" s="461"/>
      <c r="R61" s="461"/>
      <c r="S61" s="461"/>
      <c r="T61" s="461"/>
      <c r="U61" s="461"/>
    </row>
    <row r="62" spans="1:21" x14ac:dyDescent="0.25">
      <c r="A62" s="509" t="s">
        <v>177</v>
      </c>
      <c r="B62" s="458"/>
      <c r="C62" s="152">
        <f>E29</f>
        <v>932.52</v>
      </c>
      <c r="D62" s="576" t="s">
        <v>174</v>
      </c>
      <c r="E62" s="576"/>
      <c r="F62" s="576"/>
      <c r="G62" s="576"/>
      <c r="H62" s="331">
        <f>'0054'!H62</f>
        <v>186422.85</v>
      </c>
      <c r="I62" s="155"/>
      <c r="N62" s="510" t="s">
        <v>173</v>
      </c>
      <c r="O62" s="461"/>
      <c r="P62" s="47">
        <f>P29</f>
        <v>0</v>
      </c>
      <c r="Q62" s="507" t="s">
        <v>83</v>
      </c>
      <c r="R62" s="507"/>
      <c r="S62" s="507"/>
      <c r="T62" s="508">
        <f>H62</f>
        <v>186422.85</v>
      </c>
      <c r="U62" s="508"/>
    </row>
    <row r="63" spans="1:21" x14ac:dyDescent="0.25">
      <c r="B63" s="91"/>
      <c r="G63" s="48" t="s">
        <v>13</v>
      </c>
      <c r="H63" s="156">
        <f>ROUND(C62/H62,6)</f>
        <v>5.0020000000000004E-3</v>
      </c>
      <c r="I63" s="157"/>
      <c r="N63" s="461" t="s">
        <v>19</v>
      </c>
      <c r="O63" s="461"/>
      <c r="P63" s="461"/>
      <c r="Q63" s="461"/>
      <c r="R63" s="461"/>
      <c r="S63" s="461"/>
      <c r="T63" s="505">
        <f>ROUND(P62/T62,6)</f>
        <v>0</v>
      </c>
      <c r="U63" s="505"/>
    </row>
    <row r="64" spans="1:21" x14ac:dyDescent="0.25">
      <c r="A64" s="509" t="s">
        <v>176</v>
      </c>
      <c r="B64" s="458"/>
      <c r="C64" s="458"/>
      <c r="D64" s="458"/>
      <c r="E64" s="458"/>
      <c r="F64" s="458"/>
      <c r="G64" s="458"/>
      <c r="H64" s="458"/>
      <c r="I64" s="458"/>
      <c r="N64" s="461" t="s">
        <v>105</v>
      </c>
      <c r="O64" s="461"/>
      <c r="P64" s="461"/>
      <c r="Q64" s="461"/>
      <c r="R64" s="461"/>
      <c r="S64" s="461"/>
      <c r="T64" s="461"/>
      <c r="U64" s="461"/>
    </row>
    <row r="65" spans="1:21" x14ac:dyDescent="0.25">
      <c r="A65" s="509" t="s">
        <v>178</v>
      </c>
      <c r="B65" s="458"/>
      <c r="C65" s="152">
        <f>E45</f>
        <v>990.00600000000009</v>
      </c>
      <c r="D65" s="576" t="s">
        <v>179</v>
      </c>
      <c r="E65" s="576"/>
      <c r="F65" s="576"/>
      <c r="G65" s="576"/>
      <c r="H65" s="220">
        <f>'0054'!H65</f>
        <v>204954.58</v>
      </c>
      <c r="I65" s="159"/>
      <c r="N65" s="461" t="s">
        <v>85</v>
      </c>
      <c r="O65" s="461"/>
      <c r="P65" s="49">
        <f>R45</f>
        <v>0</v>
      </c>
      <c r="Q65" s="507" t="s">
        <v>84</v>
      </c>
      <c r="R65" s="507"/>
      <c r="S65" s="507"/>
      <c r="T65" s="508">
        <f>H65</f>
        <v>204954.58</v>
      </c>
      <c r="U65" s="508"/>
    </row>
    <row r="66" spans="1:21" s="39" customFormat="1" x14ac:dyDescent="0.25">
      <c r="A66" s="160"/>
      <c r="G66" s="50" t="s">
        <v>13</v>
      </c>
      <c r="H66" s="161">
        <f>ROUND(C65/H65,6)</f>
        <v>4.8300000000000001E-3</v>
      </c>
      <c r="I66" s="161"/>
      <c r="N66" s="469" t="s">
        <v>20</v>
      </c>
      <c r="O66" s="469"/>
      <c r="P66" s="469"/>
      <c r="Q66" s="469"/>
      <c r="R66" s="469"/>
      <c r="S66" s="469"/>
      <c r="T66" s="503">
        <f>ROUND(P65/T65,6)</f>
        <v>0</v>
      </c>
      <c r="U66" s="503"/>
    </row>
    <row r="67" spans="1:21" s="64" customFormat="1" x14ac:dyDescent="0.25">
      <c r="A67" s="136"/>
      <c r="G67" s="48"/>
      <c r="H67" s="162"/>
      <c r="I67" s="162"/>
      <c r="N67" s="163"/>
      <c r="O67" s="163"/>
      <c r="P67" s="163"/>
      <c r="Q67" s="163"/>
      <c r="R67" s="164"/>
      <c r="S67" s="163"/>
      <c r="T67" s="165"/>
      <c r="U67" s="166"/>
    </row>
    <row r="68" spans="1:21" x14ac:dyDescent="0.25">
      <c r="A68" s="458" t="s">
        <v>100</v>
      </c>
      <c r="B68" s="458"/>
      <c r="C68" s="458"/>
      <c r="D68" s="91"/>
      <c r="E68" s="74" t="s">
        <v>3</v>
      </c>
      <c r="F68" s="174">
        <f>'0054'!F68</f>
        <v>35355377</v>
      </c>
      <c r="G68" s="41" t="s">
        <v>6</v>
      </c>
      <c r="H68" s="167">
        <f>H63</f>
        <v>5.0020000000000004E-3</v>
      </c>
      <c r="I68" s="130">
        <f>ROUND(F68*H68,2)</f>
        <v>176847.6</v>
      </c>
      <c r="N68" s="461" t="s">
        <v>100</v>
      </c>
      <c r="O68" s="461"/>
      <c r="P68" s="461"/>
      <c r="Q68" s="52" t="s">
        <v>3</v>
      </c>
      <c r="R68" s="168">
        <f>F68</f>
        <v>35355377</v>
      </c>
      <c r="S68" s="43" t="s">
        <v>6</v>
      </c>
      <c r="T68" s="169">
        <f>T63</f>
        <v>0</v>
      </c>
      <c r="U68" s="125">
        <f>ROUND(R68*T68,0)</f>
        <v>0</v>
      </c>
    </row>
    <row r="69" spans="1:21" x14ac:dyDescent="0.25">
      <c r="A69" s="571" t="s">
        <v>119</v>
      </c>
      <c r="B69" s="458"/>
      <c r="C69" s="458"/>
      <c r="D69" s="91"/>
      <c r="E69" s="74"/>
      <c r="F69" s="174"/>
      <c r="G69" s="41"/>
      <c r="H69" s="167"/>
      <c r="I69" s="130"/>
      <c r="N69" s="461" t="s">
        <v>99</v>
      </c>
      <c r="O69" s="461"/>
      <c r="P69" s="461"/>
      <c r="Q69" s="170"/>
      <c r="R69" s="170"/>
      <c r="S69" s="170"/>
      <c r="T69" s="170"/>
      <c r="U69" s="170"/>
    </row>
    <row r="70" spans="1:21" x14ac:dyDescent="0.25">
      <c r="A70" s="570" t="s">
        <v>180</v>
      </c>
      <c r="B70" s="458"/>
      <c r="C70" s="458"/>
      <c r="D70" s="91"/>
      <c r="E70" s="74" t="s">
        <v>3</v>
      </c>
      <c r="F70" s="174">
        <f>'0054'!F70</f>
        <v>0</v>
      </c>
      <c r="G70" s="41" t="s">
        <v>6</v>
      </c>
      <c r="H70" s="167">
        <f>H63</f>
        <v>5.0020000000000004E-3</v>
      </c>
      <c r="I70" s="130">
        <f>ROUND(F70*H70,2)</f>
        <v>0</v>
      </c>
      <c r="N70" s="53"/>
      <c r="O70" s="53"/>
      <c r="P70" s="53"/>
      <c r="Q70" s="52" t="s">
        <v>3</v>
      </c>
      <c r="R70" s="168">
        <f>F70</f>
        <v>0</v>
      </c>
      <c r="S70" s="43" t="s">
        <v>6</v>
      </c>
      <c r="T70" s="169">
        <f>T63</f>
        <v>0</v>
      </c>
      <c r="U70" s="125">
        <f>ROUND(R70*T70,0)</f>
        <v>0</v>
      </c>
    </row>
    <row r="71" spans="1:21" x14ac:dyDescent="0.25">
      <c r="A71" s="458" t="s">
        <v>98</v>
      </c>
      <c r="B71" s="458"/>
      <c r="C71" s="458"/>
      <c r="D71" s="91"/>
      <c r="E71" s="74" t="s">
        <v>128</v>
      </c>
      <c r="F71" s="174">
        <f>'0054'!F71</f>
        <v>3088857</v>
      </c>
      <c r="G71" s="41" t="s">
        <v>6</v>
      </c>
      <c r="H71" s="167">
        <f>H63</f>
        <v>5.0020000000000004E-3</v>
      </c>
      <c r="I71" s="130">
        <f>ROUND(F71*H71,2)</f>
        <v>15450.46</v>
      </c>
      <c r="N71" s="461" t="s">
        <v>98</v>
      </c>
      <c r="O71" s="461"/>
      <c r="P71" s="461"/>
      <c r="Q71" s="52" t="s">
        <v>86</v>
      </c>
      <c r="R71" s="168">
        <f>F71</f>
        <v>3088857</v>
      </c>
      <c r="S71" s="43" t="s">
        <v>6</v>
      </c>
      <c r="T71" s="169">
        <f>T63</f>
        <v>0</v>
      </c>
      <c r="U71" s="125">
        <f>ROUND(R71*T71,0)</f>
        <v>0</v>
      </c>
    </row>
    <row r="72" spans="1:21" x14ac:dyDescent="0.25">
      <c r="A72" s="458" t="s">
        <v>97</v>
      </c>
      <c r="B72" s="458"/>
      <c r="C72" s="458"/>
      <c r="D72" s="91"/>
      <c r="E72" s="74" t="s">
        <v>3</v>
      </c>
      <c r="F72" s="174">
        <f>'0054'!F72</f>
        <v>4226978</v>
      </c>
      <c r="G72" s="41" t="s">
        <v>6</v>
      </c>
      <c r="H72" s="167">
        <f>H63</f>
        <v>5.0020000000000004E-3</v>
      </c>
      <c r="I72" s="130">
        <f>ROUND(F72*H72,2)</f>
        <v>21143.34</v>
      </c>
      <c r="N72" s="461" t="s">
        <v>97</v>
      </c>
      <c r="O72" s="461"/>
      <c r="P72" s="461"/>
      <c r="Q72" s="52" t="s">
        <v>3</v>
      </c>
      <c r="R72" s="168">
        <f>F72</f>
        <v>4226978</v>
      </c>
      <c r="S72" s="43" t="s">
        <v>6</v>
      </c>
      <c r="T72" s="169">
        <f>T63</f>
        <v>0</v>
      </c>
      <c r="U72" s="125">
        <f>ROUND(R72*T72,0)</f>
        <v>0</v>
      </c>
    </row>
    <row r="73" spans="1:21" x14ac:dyDescent="0.25">
      <c r="A73" s="458" t="s">
        <v>96</v>
      </c>
      <c r="B73" s="458"/>
      <c r="C73" s="458"/>
      <c r="D73" s="91"/>
      <c r="E73" s="74" t="s">
        <v>3</v>
      </c>
      <c r="F73" s="174">
        <f>'0054'!F73</f>
        <v>14485979</v>
      </c>
      <c r="G73" s="41" t="s">
        <v>6</v>
      </c>
      <c r="H73" s="167">
        <f>H63</f>
        <v>5.0020000000000004E-3</v>
      </c>
      <c r="I73" s="130">
        <f>ROUND(F73*H73,2)</f>
        <v>72458.87</v>
      </c>
      <c r="N73" s="461" t="s">
        <v>96</v>
      </c>
      <c r="O73" s="461"/>
      <c r="P73" s="461"/>
      <c r="Q73" s="52" t="s">
        <v>3</v>
      </c>
      <c r="R73" s="171">
        <f>F73</f>
        <v>14485979</v>
      </c>
      <c r="S73" s="43" t="s">
        <v>6</v>
      </c>
      <c r="T73" s="169">
        <f>T63</f>
        <v>0</v>
      </c>
      <c r="U73" s="125">
        <f>ROUND(R73*T73,0)</f>
        <v>0</v>
      </c>
    </row>
    <row r="74" spans="1:21" x14ac:dyDescent="0.25">
      <c r="A74" s="375" t="s">
        <v>129</v>
      </c>
      <c r="D74" s="91"/>
      <c r="E74" s="54" t="s">
        <v>130</v>
      </c>
      <c r="F74" s="496"/>
      <c r="G74" s="496"/>
      <c r="H74" s="496"/>
      <c r="I74" s="130">
        <v>0</v>
      </c>
      <c r="N74" s="461" t="s">
        <v>156</v>
      </c>
      <c r="O74" s="461"/>
      <c r="P74" s="461"/>
      <c r="Q74" s="461"/>
      <c r="R74" s="461"/>
      <c r="S74" s="461"/>
      <c r="T74" s="461"/>
      <c r="U74" s="125">
        <f>IF($H$115=1,I74,0)</f>
        <v>0</v>
      </c>
    </row>
    <row r="75" spans="1:21" x14ac:dyDescent="0.25">
      <c r="A75" s="376" t="s">
        <v>181</v>
      </c>
      <c r="I75" s="130"/>
      <c r="N75" s="461" t="s">
        <v>44</v>
      </c>
      <c r="O75" s="461"/>
      <c r="P75" s="461"/>
      <c r="Q75" s="461"/>
      <c r="R75" s="461"/>
      <c r="S75" s="461"/>
      <c r="T75" s="461"/>
      <c r="U75" s="125">
        <f>IF($H$115=1,I75,0)</f>
        <v>0</v>
      </c>
    </row>
    <row r="76" spans="1:21" x14ac:dyDescent="0.25">
      <c r="A76" s="90" t="s">
        <v>134</v>
      </c>
      <c r="B76" s="91"/>
      <c r="C76" s="91"/>
      <c r="D76" s="91"/>
      <c r="E76" s="91"/>
      <c r="F76" s="91"/>
      <c r="G76" s="91"/>
      <c r="H76" s="91"/>
      <c r="I76" s="172"/>
      <c r="N76" s="173" t="s">
        <v>45</v>
      </c>
      <c r="O76" s="53"/>
      <c r="P76" s="53"/>
      <c r="Q76" s="53"/>
      <c r="R76" s="53"/>
      <c r="S76" s="53"/>
      <c r="T76" s="53"/>
      <c r="U76" s="132"/>
    </row>
    <row r="77" spans="1:21" x14ac:dyDescent="0.25">
      <c r="A77" s="509" t="s">
        <v>182</v>
      </c>
      <c r="B77" s="458"/>
      <c r="C77" s="458"/>
      <c r="D77" s="91"/>
      <c r="E77" s="74" t="s">
        <v>4</v>
      </c>
      <c r="F77" s="174">
        <f>'0054'!F77</f>
        <v>0</v>
      </c>
      <c r="G77" s="41" t="s">
        <v>6</v>
      </c>
      <c r="H77" s="167">
        <f>H66</f>
        <v>4.8300000000000001E-3</v>
      </c>
      <c r="I77" s="130">
        <f>ROUND(F77*H77,2)</f>
        <v>0</v>
      </c>
      <c r="N77" s="461" t="s">
        <v>101</v>
      </c>
      <c r="O77" s="461"/>
      <c r="P77" s="461"/>
      <c r="Q77" s="52" t="s">
        <v>4</v>
      </c>
      <c r="R77" s="171">
        <f>F77</f>
        <v>0</v>
      </c>
      <c r="S77" s="43" t="s">
        <v>6</v>
      </c>
      <c r="T77" s="169">
        <f>T66</f>
        <v>0</v>
      </c>
      <c r="U77" s="125">
        <f>ROUND(R77*T77,0)</f>
        <v>0</v>
      </c>
    </row>
    <row r="78" spans="1:21" x14ac:dyDescent="0.25">
      <c r="A78" s="458" t="s">
        <v>67</v>
      </c>
      <c r="B78" s="458"/>
      <c r="C78" s="458"/>
      <c r="D78" s="91"/>
      <c r="E78" s="74" t="s">
        <v>4</v>
      </c>
      <c r="F78" s="174">
        <f>'0054'!F78</f>
        <v>0</v>
      </c>
      <c r="G78" s="41" t="s">
        <v>6</v>
      </c>
      <c r="H78" s="167">
        <f>H66</f>
        <v>4.8300000000000001E-3</v>
      </c>
      <c r="I78" s="130">
        <f>ROUND(F78*H78,2)</f>
        <v>0</v>
      </c>
      <c r="N78" s="461" t="s">
        <v>67</v>
      </c>
      <c r="O78" s="461"/>
      <c r="P78" s="461"/>
      <c r="Q78" s="52" t="s">
        <v>4</v>
      </c>
      <c r="R78" s="171">
        <f>F78</f>
        <v>0</v>
      </c>
      <c r="S78" s="43" t="s">
        <v>6</v>
      </c>
      <c r="T78" s="169">
        <f>T66</f>
        <v>0</v>
      </c>
      <c r="U78" s="125">
        <f>ROUND(R78*T78,0)</f>
        <v>0</v>
      </c>
    </row>
    <row r="79" spans="1:21" x14ac:dyDescent="0.25">
      <c r="A79" s="458" t="s">
        <v>88</v>
      </c>
      <c r="B79" s="458"/>
      <c r="C79" s="458"/>
      <c r="D79" s="91"/>
      <c r="E79" s="74" t="s">
        <v>4</v>
      </c>
      <c r="F79" s="174">
        <f>'0054'!F79</f>
        <v>118620773</v>
      </c>
      <c r="G79" s="41" t="s">
        <v>6</v>
      </c>
      <c r="H79" s="167">
        <f>H66</f>
        <v>4.8300000000000001E-3</v>
      </c>
      <c r="I79" s="130">
        <f>ROUND(F79*H79,2)</f>
        <v>572938.32999999996</v>
      </c>
      <c r="N79" s="461" t="s">
        <v>88</v>
      </c>
      <c r="O79" s="461"/>
      <c r="P79" s="461"/>
      <c r="Q79" s="52" t="s">
        <v>4</v>
      </c>
      <c r="R79" s="171">
        <f>F79</f>
        <v>118620773</v>
      </c>
      <c r="S79" s="43" t="s">
        <v>6</v>
      </c>
      <c r="T79" s="169">
        <f>T66</f>
        <v>0</v>
      </c>
      <c r="U79" s="125">
        <f>ROUND(R79*T79,0)</f>
        <v>0</v>
      </c>
    </row>
    <row r="80" spans="1:21" x14ac:dyDescent="0.25">
      <c r="A80" s="458" t="s">
        <v>89</v>
      </c>
      <c r="B80" s="458"/>
      <c r="C80" s="458"/>
      <c r="D80" s="91"/>
      <c r="E80" s="74" t="s">
        <v>4</v>
      </c>
      <c r="F80" s="174">
        <f>'0054'!F80</f>
        <v>-391991</v>
      </c>
      <c r="G80" s="41" t="s">
        <v>6</v>
      </c>
      <c r="H80" s="167">
        <f>H66</f>
        <v>4.8300000000000001E-3</v>
      </c>
      <c r="I80" s="130">
        <f>ROUND(F80*H80,2)</f>
        <v>-1893.32</v>
      </c>
      <c r="N80" s="461" t="s">
        <v>89</v>
      </c>
      <c r="O80" s="461"/>
      <c r="P80" s="461"/>
      <c r="Q80" s="52" t="s">
        <v>4</v>
      </c>
      <c r="R80" s="168">
        <f>F80</f>
        <v>-391991</v>
      </c>
      <c r="S80" s="43" t="s">
        <v>6</v>
      </c>
      <c r="T80" s="169">
        <f>T66</f>
        <v>0</v>
      </c>
      <c r="U80" s="125">
        <f>ROUND(R80*T80,0)</f>
        <v>0</v>
      </c>
    </row>
    <row r="81" spans="1:21" x14ac:dyDescent="0.25">
      <c r="A81" s="458" t="s">
        <v>90</v>
      </c>
      <c r="B81" s="458"/>
      <c r="C81" s="458"/>
      <c r="D81" s="91"/>
      <c r="E81" s="74" t="s">
        <v>4</v>
      </c>
      <c r="F81" s="174">
        <f>'0054'!F81</f>
        <v>698197</v>
      </c>
      <c r="G81" s="41" t="s">
        <v>6</v>
      </c>
      <c r="H81" s="167">
        <f>H66</f>
        <v>4.8300000000000001E-3</v>
      </c>
      <c r="I81" s="130">
        <f>ROUND(F81*H81,2)</f>
        <v>3372.29</v>
      </c>
      <c r="N81" s="461" t="s">
        <v>90</v>
      </c>
      <c r="O81" s="461"/>
      <c r="P81" s="461"/>
      <c r="Q81" s="52" t="s">
        <v>4</v>
      </c>
      <c r="R81" s="171">
        <f>F81</f>
        <v>698197</v>
      </c>
      <c r="S81" s="43" t="s">
        <v>6</v>
      </c>
      <c r="T81" s="169">
        <f>T66</f>
        <v>0</v>
      </c>
      <c r="U81" s="125">
        <f>ROUND(R81*T81,0)</f>
        <v>0</v>
      </c>
    </row>
    <row r="82" spans="1:21" x14ac:dyDescent="0.25">
      <c r="B82" s="91"/>
      <c r="C82" s="91"/>
      <c r="D82" s="91"/>
      <c r="E82" s="74"/>
      <c r="F82" s="174"/>
      <c r="G82" s="41"/>
      <c r="H82" s="167"/>
      <c r="I82" s="130"/>
      <c r="N82" s="53"/>
      <c r="O82" s="53"/>
      <c r="P82" s="53"/>
      <c r="Q82" s="52"/>
      <c r="R82" s="175"/>
      <c r="S82" s="43"/>
      <c r="T82" s="169"/>
      <c r="U82" s="132"/>
    </row>
    <row r="83" spans="1:21" x14ac:dyDescent="0.25">
      <c r="A83" s="458" t="s">
        <v>112</v>
      </c>
      <c r="B83" s="458"/>
      <c r="C83" s="458"/>
      <c r="D83" s="458"/>
      <c r="E83" s="458"/>
      <c r="F83" s="458"/>
      <c r="G83" s="458"/>
      <c r="H83" s="458"/>
      <c r="I83" s="458"/>
      <c r="N83" s="461" t="s">
        <v>91</v>
      </c>
      <c r="O83" s="461"/>
      <c r="P83" s="461"/>
      <c r="Q83" s="461"/>
      <c r="R83" s="461"/>
      <c r="S83" s="461"/>
      <c r="T83" s="461"/>
      <c r="U83" s="461"/>
    </row>
    <row r="84" spans="1:21" x14ac:dyDescent="0.25">
      <c r="B84" s="91"/>
      <c r="C84" s="496" t="s">
        <v>77</v>
      </c>
      <c r="D84" s="496"/>
      <c r="E84" s="91"/>
      <c r="F84" s="153" t="s">
        <v>38</v>
      </c>
      <c r="G84" s="91"/>
      <c r="H84" s="91"/>
      <c r="I84" s="91"/>
      <c r="N84" s="53"/>
      <c r="O84" s="53"/>
      <c r="P84" s="53"/>
      <c r="Q84" s="53"/>
      <c r="R84" s="53"/>
      <c r="S84" s="53"/>
      <c r="T84" s="53"/>
      <c r="U84" s="53"/>
    </row>
    <row r="85" spans="1:21" x14ac:dyDescent="0.25">
      <c r="A85" s="4"/>
      <c r="B85" s="176"/>
      <c r="C85" s="481" t="s">
        <v>184</v>
      </c>
      <c r="D85" s="481"/>
      <c r="E85" s="177" t="s">
        <v>190</v>
      </c>
      <c r="F85" s="178" t="s">
        <v>189</v>
      </c>
      <c r="G85" s="179"/>
      <c r="H85" s="179"/>
      <c r="I85" s="179"/>
      <c r="N85" s="497" t="s">
        <v>49</v>
      </c>
      <c r="O85" s="497"/>
      <c r="P85" s="498" t="s">
        <v>157</v>
      </c>
      <c r="Q85" s="498"/>
      <c r="R85" s="499" t="s">
        <v>41</v>
      </c>
      <c r="S85" s="499"/>
      <c r="T85" s="499"/>
      <c r="U85" s="499"/>
    </row>
    <row r="86" spans="1:21" x14ac:dyDescent="0.25">
      <c r="A86" s="55"/>
      <c r="B86" s="67" t="s">
        <v>188</v>
      </c>
      <c r="C86" s="494">
        <f>H13+H14+H19+H22+H25</f>
        <v>508.399</v>
      </c>
      <c r="D86" s="494"/>
      <c r="E86" s="56">
        <f>H8</f>
        <v>1.0319</v>
      </c>
      <c r="F86" s="346">
        <f>'0054'!F86</f>
        <v>1313.27</v>
      </c>
      <c r="G86" s="200" t="s">
        <v>13</v>
      </c>
      <c r="H86" s="130">
        <f>ROUND(C86*E86*F86,2)</f>
        <v>688963.67</v>
      </c>
      <c r="I86" s="134"/>
      <c r="N86" s="59" t="s">
        <v>22</v>
      </c>
      <c r="O86" s="60">
        <f>T13+T14+T19+T22+T25</f>
        <v>0</v>
      </c>
      <c r="P86" s="495">
        <f>T8</f>
        <v>1.0319</v>
      </c>
      <c r="Q86" s="495"/>
      <c r="R86" s="61">
        <f>F86</f>
        <v>1313.27</v>
      </c>
      <c r="S86" s="62" t="s">
        <v>13</v>
      </c>
      <c r="T86" s="171">
        <f>ROUND(O86*P86*R86,0)</f>
        <v>0</v>
      </c>
      <c r="U86" s="131"/>
    </row>
    <row r="87" spans="1:21" x14ac:dyDescent="0.25">
      <c r="A87" s="63"/>
      <c r="B87" s="63" t="s">
        <v>187</v>
      </c>
      <c r="C87" s="494">
        <f>H15+H16+H20+H23+H26</f>
        <v>481.60699999999997</v>
      </c>
      <c r="D87" s="494"/>
      <c r="E87" s="56">
        <f>H8</f>
        <v>1.0319</v>
      </c>
      <c r="F87" s="346">
        <f>'0054'!F87</f>
        <v>895.79</v>
      </c>
      <c r="G87" s="200" t="s">
        <v>13</v>
      </c>
      <c r="H87" s="130">
        <f>ROUND(C87*E87*F87,2)</f>
        <v>445180.99</v>
      </c>
      <c r="I87" s="64"/>
      <c r="N87" s="65" t="s">
        <v>14</v>
      </c>
      <c r="O87" s="60">
        <f>T15+T16+T20+T23+T26</f>
        <v>0</v>
      </c>
      <c r="P87" s="495">
        <f>T8</f>
        <v>1.0319</v>
      </c>
      <c r="Q87" s="495"/>
      <c r="R87" s="61">
        <f>F87</f>
        <v>895.79</v>
      </c>
      <c r="S87" s="62" t="s">
        <v>13</v>
      </c>
      <c r="T87" s="171">
        <f>ROUND(O87*P87*R87,0)</f>
        <v>0</v>
      </c>
      <c r="U87" s="66"/>
    </row>
    <row r="88" spans="1:21" ht="16.5" thickBot="1" x14ac:dyDescent="0.3">
      <c r="A88" s="67"/>
      <c r="B88" s="67" t="s">
        <v>186</v>
      </c>
      <c r="C88" s="494">
        <f>H17+H18+H21+H24+H27+H28</f>
        <v>0</v>
      </c>
      <c r="D88" s="494"/>
      <c r="E88" s="56">
        <f>H8</f>
        <v>1.0319</v>
      </c>
      <c r="F88" s="346">
        <f>'0054'!F88</f>
        <v>897.95</v>
      </c>
      <c r="G88" s="200" t="s">
        <v>13</v>
      </c>
      <c r="H88" s="123">
        <f>ROUND(C88*E88*F88,2)</f>
        <v>0</v>
      </c>
      <c r="I88" s="64"/>
      <c r="N88" s="68" t="s">
        <v>15</v>
      </c>
      <c r="O88" s="69">
        <f>T17+T18+T21+T24+T27+T28</f>
        <v>0</v>
      </c>
      <c r="P88" s="495">
        <f>T8</f>
        <v>1.0319</v>
      </c>
      <c r="Q88" s="495"/>
      <c r="R88" s="61">
        <f>F88</f>
        <v>897.95</v>
      </c>
      <c r="S88" s="62" t="s">
        <v>13</v>
      </c>
      <c r="T88" s="171">
        <f>ROUND(O88*P88*R88,0)</f>
        <v>0</v>
      </c>
      <c r="U88" s="66"/>
    </row>
    <row r="89" spans="1:21" ht="16.5" thickBot="1" x14ac:dyDescent="0.3">
      <c r="A89" s="70"/>
      <c r="B89" s="180" t="s">
        <v>185</v>
      </c>
      <c r="C89" s="487">
        <f>SUM(C86:C88)</f>
        <v>990.00599999999997</v>
      </c>
      <c r="D89" s="487"/>
      <c r="E89" s="181"/>
      <c r="F89" s="181"/>
      <c r="G89" s="181"/>
      <c r="H89" s="182" t="s">
        <v>183</v>
      </c>
      <c r="I89" s="130">
        <f>IF(A1=75,0,H88+H87+H86)</f>
        <v>1134144.6600000001</v>
      </c>
      <c r="N89" s="73" t="s">
        <v>158</v>
      </c>
      <c r="O89" s="72">
        <f>SUM(O86:O88)</f>
        <v>0</v>
      </c>
      <c r="P89" s="488" t="s">
        <v>18</v>
      </c>
      <c r="Q89" s="489"/>
      <c r="R89" s="489"/>
      <c r="S89" s="489"/>
      <c r="T89" s="489"/>
      <c r="U89" s="125">
        <f>IF(N1=75,0,T88+T87+T86)</f>
        <v>0</v>
      </c>
    </row>
    <row r="90" spans="1:21" ht="16.5" thickTop="1" x14ac:dyDescent="0.25">
      <c r="A90" s="490" t="s">
        <v>107</v>
      </c>
      <c r="B90" s="490"/>
      <c r="C90" s="490"/>
      <c r="D90" s="490"/>
      <c r="E90" s="490"/>
      <c r="F90" s="490"/>
      <c r="G90" s="490"/>
      <c r="H90" s="490"/>
      <c r="I90" s="490"/>
      <c r="N90" s="491" t="s">
        <v>107</v>
      </c>
      <c r="O90" s="491"/>
      <c r="P90" s="491"/>
      <c r="Q90" s="491"/>
      <c r="R90" s="491"/>
      <c r="S90" s="491"/>
      <c r="T90" s="491"/>
      <c r="U90" s="491"/>
    </row>
    <row r="91" spans="1:21" x14ac:dyDescent="0.25">
      <c r="A91" s="183"/>
      <c r="B91" s="183"/>
      <c r="C91" s="183"/>
      <c r="D91" s="183"/>
      <c r="E91" s="183"/>
      <c r="F91" s="183"/>
      <c r="G91" s="183"/>
      <c r="H91" s="183"/>
      <c r="I91" s="183"/>
      <c r="N91" s="184"/>
      <c r="O91" s="184"/>
      <c r="P91" s="184"/>
      <c r="Q91" s="184"/>
      <c r="R91" s="184"/>
      <c r="S91" s="184"/>
      <c r="T91" s="184"/>
      <c r="U91" s="184"/>
    </row>
    <row r="92" spans="1:21" x14ac:dyDescent="0.25">
      <c r="A92" s="4" t="s">
        <v>92</v>
      </c>
      <c r="C92" s="74"/>
      <c r="D92" s="91"/>
      <c r="E92" s="74" t="s">
        <v>46</v>
      </c>
      <c r="F92" s="492"/>
      <c r="G92" s="492"/>
      <c r="H92" s="492"/>
      <c r="I92" s="492"/>
      <c r="N92" s="461" t="s">
        <v>92</v>
      </c>
      <c r="O92" s="461"/>
      <c r="P92" s="461"/>
      <c r="Q92" s="493" t="s">
        <v>46</v>
      </c>
      <c r="R92" s="493"/>
      <c r="S92" s="493"/>
      <c r="T92" s="493"/>
      <c r="U92" s="132"/>
    </row>
    <row r="93" spans="1:21" x14ac:dyDescent="0.25">
      <c r="B93" s="91"/>
      <c r="C93" s="117" t="s">
        <v>162</v>
      </c>
      <c r="D93" s="117" t="s">
        <v>163</v>
      </c>
      <c r="E93" s="118" t="s">
        <v>191</v>
      </c>
      <c r="F93" s="74"/>
      <c r="G93" s="74"/>
      <c r="H93" s="74"/>
      <c r="I93" s="74"/>
      <c r="N93" s="53"/>
      <c r="O93" s="53"/>
      <c r="P93" s="53"/>
      <c r="Q93" s="185"/>
      <c r="R93" s="185"/>
      <c r="S93" s="185"/>
      <c r="T93" s="185"/>
      <c r="U93" s="132"/>
    </row>
    <row r="94" spans="1:21" x14ac:dyDescent="0.25">
      <c r="B94" s="91"/>
      <c r="C94" s="119" t="s">
        <v>2</v>
      </c>
      <c r="D94" s="119" t="s">
        <v>2</v>
      </c>
      <c r="E94" s="119" t="s">
        <v>2</v>
      </c>
      <c r="F94" s="74"/>
      <c r="G94" s="74"/>
      <c r="H94" s="74"/>
      <c r="I94" s="74"/>
      <c r="N94" s="53"/>
      <c r="O94" s="53"/>
      <c r="P94" s="53"/>
      <c r="Q94" s="185"/>
      <c r="R94" s="185"/>
      <c r="S94" s="185"/>
      <c r="T94" s="185"/>
      <c r="U94" s="132"/>
    </row>
    <row r="95" spans="1:21" x14ac:dyDescent="0.25">
      <c r="A95" s="465" t="s">
        <v>69</v>
      </c>
      <c r="B95" s="465"/>
      <c r="C95" s="206">
        <v>3</v>
      </c>
      <c r="D95" s="206">
        <v>3</v>
      </c>
      <c r="E95" s="159">
        <f>AVERAGE(C95:D95)</f>
        <v>3</v>
      </c>
      <c r="F95" s="186" t="s">
        <v>40</v>
      </c>
      <c r="G95" s="189">
        <f>'0054'!G95</f>
        <v>371</v>
      </c>
      <c r="I95" s="130">
        <f>ROUND(G95*E95,2)</f>
        <v>1113</v>
      </c>
      <c r="N95" s="486" t="s">
        <v>69</v>
      </c>
      <c r="O95" s="486"/>
      <c r="P95" s="485">
        <f>IF(H115=1,E95,0)</f>
        <v>0</v>
      </c>
      <c r="Q95" s="485"/>
      <c r="R95" s="485"/>
      <c r="S95" s="111" t="s">
        <v>40</v>
      </c>
      <c r="T95" s="76">
        <f>G95</f>
        <v>371</v>
      </c>
      <c r="U95" s="125">
        <f>ROUND(T95*P95,0)</f>
        <v>0</v>
      </c>
    </row>
    <row r="96" spans="1:21" x14ac:dyDescent="0.25">
      <c r="A96" s="465" t="s">
        <v>87</v>
      </c>
      <c r="B96" s="465"/>
      <c r="C96" s="206">
        <v>0</v>
      </c>
      <c r="D96" s="206">
        <v>0</v>
      </c>
      <c r="E96" s="159">
        <v>1</v>
      </c>
      <c r="F96" s="186" t="s">
        <v>40</v>
      </c>
      <c r="G96" s="189">
        <f>'0054'!G96</f>
        <v>1391</v>
      </c>
      <c r="I96" s="130">
        <f>ROUND(G96*E96,2)</f>
        <v>1391</v>
      </c>
      <c r="N96" s="486" t="s">
        <v>87</v>
      </c>
      <c r="O96" s="486"/>
      <c r="P96" s="470"/>
      <c r="Q96" s="470"/>
      <c r="R96" s="470"/>
      <c r="S96" s="111" t="s">
        <v>40</v>
      </c>
      <c r="T96" s="76">
        <f>G96</f>
        <v>1391</v>
      </c>
      <c r="U96" s="125">
        <f>ROUND(T96*P96,0)</f>
        <v>0</v>
      </c>
    </row>
    <row r="97" spans="1:21" x14ac:dyDescent="0.25">
      <c r="A97" s="187"/>
      <c r="B97" s="187"/>
      <c r="C97" s="94"/>
      <c r="D97" s="94"/>
      <c r="E97" s="94"/>
      <c r="F97" s="94"/>
      <c r="G97" s="188"/>
      <c r="H97" s="189"/>
      <c r="I97" s="130"/>
      <c r="N97" s="190"/>
      <c r="O97" s="190"/>
      <c r="P97" s="191"/>
      <c r="Q97" s="191"/>
      <c r="R97" s="191"/>
      <c r="S97" s="111"/>
      <c r="T97" s="76"/>
      <c r="U97" s="132"/>
    </row>
    <row r="98" spans="1:21" x14ac:dyDescent="0.25">
      <c r="A98" s="187"/>
      <c r="B98" s="187"/>
      <c r="C98" s="94"/>
      <c r="D98" s="94"/>
      <c r="E98" s="94"/>
      <c r="F98" s="94"/>
      <c r="G98" s="188"/>
      <c r="H98" s="189"/>
      <c r="I98" s="130"/>
      <c r="N98" s="190"/>
      <c r="O98" s="190"/>
      <c r="P98" s="191"/>
      <c r="Q98" s="191"/>
      <c r="R98" s="191"/>
      <c r="S98" s="111"/>
      <c r="T98" s="76"/>
      <c r="U98" s="132"/>
    </row>
    <row r="99" spans="1:21" hidden="1" x14ac:dyDescent="0.25">
      <c r="A99" s="458" t="s">
        <v>131</v>
      </c>
      <c r="B99" s="458"/>
      <c r="C99" s="458"/>
      <c r="D99" s="91"/>
      <c r="E99" s="54" t="s">
        <v>132</v>
      </c>
      <c r="F99" s="496"/>
      <c r="G99" s="496"/>
      <c r="H99" s="496"/>
      <c r="I99" s="496"/>
      <c r="N99" s="461" t="s">
        <v>106</v>
      </c>
      <c r="O99" s="461"/>
      <c r="P99" s="461"/>
      <c r="Q99" s="461"/>
      <c r="R99" s="461"/>
      <c r="S99" s="461"/>
      <c r="T99" s="461"/>
      <c r="U99" s="461"/>
    </row>
    <row r="100" spans="1:21" hidden="1" x14ac:dyDescent="0.25">
      <c r="B100" s="91"/>
      <c r="C100" s="481" t="s">
        <v>108</v>
      </c>
      <c r="D100" s="481"/>
      <c r="E100" s="481"/>
      <c r="F100" s="54"/>
      <c r="G100" s="54"/>
      <c r="H100" s="200" t="s">
        <v>192</v>
      </c>
      <c r="I100" s="54"/>
      <c r="N100" s="53"/>
      <c r="O100" s="53"/>
      <c r="P100" s="53"/>
      <c r="Q100" s="53"/>
      <c r="R100" s="53"/>
      <c r="S100" s="53"/>
      <c r="T100" s="53"/>
      <c r="U100" s="53"/>
    </row>
    <row r="101" spans="1:21" hidden="1" x14ac:dyDescent="0.25">
      <c r="B101" s="91"/>
      <c r="C101" s="117" t="s">
        <v>162</v>
      </c>
      <c r="D101" s="117" t="s">
        <v>163</v>
      </c>
      <c r="E101" s="199" t="s">
        <v>8</v>
      </c>
      <c r="F101" s="577" t="s">
        <v>193</v>
      </c>
      <c r="G101" s="472"/>
      <c r="H101" s="41" t="s">
        <v>39</v>
      </c>
      <c r="I101" s="54"/>
      <c r="N101" s="53"/>
      <c r="O101" s="53"/>
      <c r="P101" s="53"/>
      <c r="Q101" s="53"/>
      <c r="R101" s="53"/>
      <c r="S101" s="53"/>
      <c r="T101" s="53"/>
      <c r="U101" s="53"/>
    </row>
    <row r="102" spans="1:21" hidden="1" x14ac:dyDescent="0.25">
      <c r="A102" s="481" t="s">
        <v>113</v>
      </c>
      <c r="B102" s="481"/>
      <c r="C102" s="119" t="s">
        <v>2</v>
      </c>
      <c r="D102" s="119" t="s">
        <v>2</v>
      </c>
      <c r="E102" s="77" t="s">
        <v>2</v>
      </c>
      <c r="F102" s="481" t="s">
        <v>38</v>
      </c>
      <c r="G102" s="481"/>
      <c r="H102" s="77" t="s">
        <v>38</v>
      </c>
      <c r="I102" s="77" t="s">
        <v>8</v>
      </c>
      <c r="N102" s="471" t="s">
        <v>70</v>
      </c>
      <c r="O102" s="471"/>
      <c r="P102" s="485" t="s">
        <v>108</v>
      </c>
      <c r="Q102" s="485"/>
      <c r="R102" s="471" t="s">
        <v>71</v>
      </c>
      <c r="S102" s="471"/>
      <c r="T102" s="78" t="s">
        <v>72</v>
      </c>
      <c r="U102" s="78" t="s">
        <v>8</v>
      </c>
    </row>
    <row r="103" spans="1:21" hidden="1" x14ac:dyDescent="0.25">
      <c r="A103" s="474" t="s">
        <v>73</v>
      </c>
      <c r="B103" s="474"/>
      <c r="C103" s="204">
        <v>0</v>
      </c>
      <c r="D103" s="204">
        <v>0</v>
      </c>
      <c r="E103" s="276">
        <f>IF(D$59=0,C103*2,C103+D103)</f>
        <v>0</v>
      </c>
      <c r="F103" s="475">
        <v>0</v>
      </c>
      <c r="G103" s="475"/>
      <c r="H103" s="349">
        <f>IF(C103=0,0,125)</f>
        <v>0</v>
      </c>
      <c r="I103" s="130">
        <f>ROUND((H103+F103)*E103,2)</f>
        <v>0</v>
      </c>
      <c r="N103" s="476" t="s">
        <v>73</v>
      </c>
      <c r="O103" s="476"/>
      <c r="P103" s="470">
        <f>IF(H$115=1,C103,0)</f>
        <v>0</v>
      </c>
      <c r="Q103" s="470"/>
      <c r="R103" s="477">
        <f>F103</f>
        <v>0</v>
      </c>
      <c r="S103" s="477"/>
      <c r="T103" s="80">
        <f>H103</f>
        <v>0</v>
      </c>
      <c r="U103" s="125">
        <f>ROUND((T103+R103)*P103,0)</f>
        <v>0</v>
      </c>
    </row>
    <row r="104" spans="1:21" hidden="1" x14ac:dyDescent="0.25">
      <c r="A104" s="450" t="s">
        <v>74</v>
      </c>
      <c r="B104" s="450"/>
      <c r="C104" s="206">
        <v>0</v>
      </c>
      <c r="D104" s="206">
        <v>0</v>
      </c>
      <c r="E104" s="159">
        <f>IF(D$59=0,C104*2,C104+D104)</f>
        <v>0</v>
      </c>
      <c r="F104" s="572">
        <f>ROUND(F103/2,2)</f>
        <v>0</v>
      </c>
      <c r="G104" s="572"/>
      <c r="H104" s="350">
        <f>IF(C104=0,0,62.5)</f>
        <v>0</v>
      </c>
      <c r="I104" s="130">
        <f>ROUND((H104+F104)*E104,2)</f>
        <v>0</v>
      </c>
      <c r="N104" s="476" t="s">
        <v>74</v>
      </c>
      <c r="O104" s="476"/>
      <c r="P104" s="470">
        <f>IF(H$115=1,C104,0)</f>
        <v>0</v>
      </c>
      <c r="Q104" s="470"/>
      <c r="R104" s="479">
        <f>ROUND(R103/2,2)</f>
        <v>0</v>
      </c>
      <c r="S104" s="479"/>
      <c r="T104" s="82">
        <f>H104</f>
        <v>0</v>
      </c>
      <c r="U104" s="125">
        <f>ROUND((T104+R104)*P104,0)</f>
        <v>0</v>
      </c>
    </row>
    <row r="105" spans="1:21" ht="16.5" hidden="1" thickBot="1" x14ac:dyDescent="0.3">
      <c r="A105" s="450" t="s">
        <v>75</v>
      </c>
      <c r="B105" s="450"/>
      <c r="C105" s="206">
        <v>0</v>
      </c>
      <c r="D105" s="206">
        <v>0</v>
      </c>
      <c r="E105" s="159">
        <f>IF(D$59=0,C105*2,C105+D105)</f>
        <v>0</v>
      </c>
      <c r="F105" s="468"/>
      <c r="G105" s="468"/>
      <c r="H105" s="351">
        <f>IF(H103&gt;0,436,0)</f>
        <v>0</v>
      </c>
      <c r="I105" s="130">
        <f>ROUND(H105*E105,2)</f>
        <v>0</v>
      </c>
      <c r="N105" s="469" t="s">
        <v>75</v>
      </c>
      <c r="O105" s="469"/>
      <c r="P105" s="470">
        <f>IF(H$115=1,C105,0)</f>
        <v>0</v>
      </c>
      <c r="Q105" s="470"/>
      <c r="R105" s="471"/>
      <c r="S105" s="471"/>
      <c r="T105" s="84">
        <f>H105</f>
        <v>0</v>
      </c>
      <c r="U105" s="132">
        <f>ROUND(T105*P105,0)</f>
        <v>0</v>
      </c>
    </row>
    <row r="106" spans="1:21" ht="16.5" hidden="1" thickBot="1" x14ac:dyDescent="0.3">
      <c r="A106" s="472" t="s">
        <v>8</v>
      </c>
      <c r="B106" s="472"/>
      <c r="C106" s="85"/>
      <c r="D106" s="85"/>
      <c r="E106" s="85"/>
      <c r="F106" s="85"/>
      <c r="G106" s="85"/>
      <c r="H106" s="85"/>
      <c r="I106" s="126">
        <f>SUM(I103:I105)</f>
        <v>0</v>
      </c>
      <c r="N106" s="473" t="s">
        <v>8</v>
      </c>
      <c r="O106" s="473"/>
      <c r="P106" s="86"/>
      <c r="Q106" s="86"/>
      <c r="R106" s="86"/>
      <c r="S106" s="86"/>
      <c r="T106" s="86"/>
      <c r="U106" s="87">
        <f>SUM(U103:U105)</f>
        <v>0</v>
      </c>
    </row>
    <row r="107" spans="1:21" hidden="1" x14ac:dyDescent="0.25">
      <c r="A107" s="41"/>
      <c r="B107" s="41"/>
      <c r="C107" s="85"/>
      <c r="D107" s="85"/>
      <c r="E107" s="85"/>
      <c r="F107" s="85"/>
      <c r="G107" s="85"/>
      <c r="H107" s="85"/>
      <c r="I107" s="130"/>
      <c r="N107" s="43"/>
      <c r="O107" s="43"/>
      <c r="P107" s="86"/>
      <c r="Q107" s="86"/>
      <c r="R107" s="86"/>
      <c r="S107" s="86"/>
      <c r="T107" s="86"/>
      <c r="U107" s="201"/>
    </row>
    <row r="108" spans="1:21" x14ac:dyDescent="0.25">
      <c r="A108" s="458" t="s">
        <v>93</v>
      </c>
      <c r="B108" s="458"/>
      <c r="C108" s="458"/>
      <c r="D108" s="91"/>
      <c r="E108" s="89" t="s">
        <v>42</v>
      </c>
      <c r="F108" s="463"/>
      <c r="G108" s="463"/>
      <c r="H108" s="463"/>
      <c r="I108" s="159">
        <v>0</v>
      </c>
      <c r="N108" s="461" t="s">
        <v>93</v>
      </c>
      <c r="O108" s="461"/>
      <c r="P108" s="461"/>
      <c r="Q108" s="462" t="s">
        <v>42</v>
      </c>
      <c r="R108" s="462"/>
      <c r="S108" s="462"/>
      <c r="T108" s="462"/>
      <c r="U108" s="125">
        <f>IF('3431'!$H$115=1,'3431'!U109,0)</f>
        <v>0</v>
      </c>
    </row>
    <row r="109" spans="1:21" x14ac:dyDescent="0.25">
      <c r="A109" s="458" t="s">
        <v>94</v>
      </c>
      <c r="B109" s="458"/>
      <c r="C109" s="458"/>
      <c r="D109" s="91"/>
      <c r="E109" s="467"/>
      <c r="F109" s="467"/>
      <c r="G109" s="467"/>
      <c r="H109" s="467"/>
      <c r="I109" s="159">
        <v>0</v>
      </c>
      <c r="N109" s="461" t="s">
        <v>94</v>
      </c>
      <c r="O109" s="461"/>
      <c r="P109" s="461"/>
      <c r="Q109" s="462" t="s">
        <v>47</v>
      </c>
      <c r="R109" s="462"/>
      <c r="S109" s="462"/>
      <c r="T109" s="462"/>
      <c r="U109" s="125">
        <f>IF('3431'!$H$115=1,'3431'!U110,0)</f>
        <v>0</v>
      </c>
    </row>
    <row r="110" spans="1:21" x14ac:dyDescent="0.25">
      <c r="A110" s="90" t="s">
        <v>122</v>
      </c>
      <c r="B110" s="91"/>
      <c r="C110" s="91"/>
      <c r="D110" s="91"/>
      <c r="E110" s="192"/>
      <c r="F110" s="192"/>
      <c r="G110" s="192"/>
      <c r="H110" s="192"/>
      <c r="I110" s="219"/>
      <c r="N110" s="461" t="s">
        <v>95</v>
      </c>
      <c r="O110" s="461"/>
      <c r="P110" s="461"/>
      <c r="Q110" s="462" t="s">
        <v>48</v>
      </c>
      <c r="R110" s="462"/>
      <c r="S110" s="462"/>
      <c r="T110" s="462"/>
      <c r="U110" s="125">
        <f>IF('3431'!$H$115=1,'3431'!U113,0)</f>
        <v>0</v>
      </c>
    </row>
    <row r="111" spans="1:21" ht="16.5" thickBot="1" x14ac:dyDescent="0.3">
      <c r="A111" s="458" t="s">
        <v>95</v>
      </c>
      <c r="B111" s="458"/>
      <c r="C111" s="458"/>
      <c r="D111" s="91"/>
      <c r="E111" s="89" t="s">
        <v>47</v>
      </c>
      <c r="F111" s="463"/>
      <c r="G111" s="463"/>
      <c r="H111" s="463"/>
      <c r="I111" s="220">
        <v>0</v>
      </c>
      <c r="N111" s="464" t="s">
        <v>43</v>
      </c>
      <c r="O111" s="464"/>
      <c r="P111" s="464"/>
      <c r="Q111" s="464"/>
      <c r="R111" s="464"/>
      <c r="S111" s="464"/>
      <c r="T111" s="464"/>
      <c r="U111" s="193">
        <f>SUM(U109,U108,U106,U95,U89,U75,U74,U73,U72,U71,U70,U68,U59,U45,U77,U78,U79,U80,U81,U110)</f>
        <v>0</v>
      </c>
    </row>
    <row r="112" spans="1:21" ht="16.5" thickTop="1" x14ac:dyDescent="0.25">
      <c r="B112" s="91"/>
      <c r="C112" s="91"/>
      <c r="D112" s="91"/>
      <c r="E112" s="89"/>
      <c r="F112" s="89"/>
      <c r="G112" s="89"/>
      <c r="H112" s="89"/>
      <c r="I112" s="159"/>
      <c r="N112" s="59"/>
      <c r="O112" s="59"/>
      <c r="P112" s="59"/>
      <c r="Q112" s="59"/>
      <c r="R112" s="59"/>
      <c r="S112" s="59"/>
      <c r="T112" s="59"/>
      <c r="U112" s="201"/>
    </row>
    <row r="113" spans="1:21" x14ac:dyDescent="0.25">
      <c r="A113" s="465" t="s">
        <v>8</v>
      </c>
      <c r="B113" s="465"/>
      <c r="C113" s="465"/>
      <c r="D113" s="465"/>
      <c r="E113" s="465"/>
      <c r="F113" s="465"/>
      <c r="G113" s="465"/>
      <c r="H113" s="465"/>
      <c r="I113" s="130">
        <f>SUM(I111,I109,I108,I106,I96,I95,I89,I81,I80,I79,I78,I77,I75,I74,I73,I72,I71,I70,I68,I59,I45)</f>
        <v>6366847.4500000002</v>
      </c>
      <c r="N113" s="466"/>
      <c r="O113" s="466"/>
      <c r="P113" s="466"/>
      <c r="Q113" s="466"/>
      <c r="R113" s="466"/>
      <c r="S113" s="466"/>
      <c r="T113" s="466"/>
      <c r="U113" s="466"/>
    </row>
    <row r="114" spans="1:21" x14ac:dyDescent="0.25">
      <c r="A114" s="458" t="s">
        <v>121</v>
      </c>
      <c r="B114" s="458"/>
      <c r="C114" s="458"/>
      <c r="D114" s="458"/>
      <c r="E114" s="458"/>
      <c r="F114" s="458"/>
      <c r="G114" s="458"/>
      <c r="H114" s="91" t="s">
        <v>48</v>
      </c>
      <c r="I114" s="195"/>
      <c r="N114" s="459" t="s">
        <v>7</v>
      </c>
      <c r="O114" s="459"/>
      <c r="P114" s="459"/>
      <c r="Q114" s="459"/>
      <c r="R114" s="459"/>
      <c r="S114" s="459"/>
      <c r="T114" s="459"/>
      <c r="U114" s="459"/>
    </row>
    <row r="115" spans="1:21" x14ac:dyDescent="0.25">
      <c r="A115" s="458" t="s">
        <v>116</v>
      </c>
      <c r="B115" s="458"/>
      <c r="C115" s="458"/>
      <c r="D115" s="458"/>
      <c r="E115" s="458"/>
      <c r="F115" s="458"/>
      <c r="G115" s="458"/>
      <c r="H115" s="92" t="str">
        <f>IF(E29=0,"",IF((E14+E16+SUM(E18:E24))/E29&gt;0.75,1,""))</f>
        <v/>
      </c>
      <c r="I115" s="159">
        <f>U111</f>
        <v>0</v>
      </c>
      <c r="N115" s="93" t="s">
        <v>144</v>
      </c>
      <c r="O115" s="93"/>
      <c r="P115" s="93"/>
      <c r="Q115" s="93"/>
      <c r="R115" s="93"/>
      <c r="S115" s="93"/>
      <c r="T115" s="93"/>
      <c r="U115" s="93"/>
    </row>
    <row r="116" spans="1:21" x14ac:dyDescent="0.25">
      <c r="B116" s="91"/>
      <c r="C116" s="91"/>
      <c r="D116" s="91"/>
      <c r="E116" s="91"/>
      <c r="F116" s="91"/>
      <c r="G116" s="91"/>
      <c r="H116" s="94"/>
      <c r="I116" s="130"/>
      <c r="N116" s="95" t="s">
        <v>145</v>
      </c>
      <c r="O116" s="93"/>
      <c r="P116" s="93"/>
      <c r="Q116" s="93"/>
      <c r="R116" s="93"/>
      <c r="S116" s="93"/>
      <c r="T116" s="93"/>
      <c r="U116" s="93"/>
    </row>
    <row r="117" spans="1:21" x14ac:dyDescent="0.25">
      <c r="A117" s="4" t="s">
        <v>138</v>
      </c>
      <c r="B117" s="91"/>
      <c r="C117" s="91"/>
      <c r="D117" s="91"/>
      <c r="E117" s="91"/>
      <c r="F117" s="91"/>
      <c r="G117" s="91"/>
      <c r="H117" s="202">
        <f>IF(H115=1,I115,I113)</f>
        <v>6366847.4500000002</v>
      </c>
      <c r="I117" s="123">
        <f>IF(E29=0,0,IF(E29&gt;250,-(((250/E29)*H117)*IF(J117="H",0.02,0.05)),IF(J117="H",-0.02*H117,-0.05*H117)))</f>
        <v>-85344.650114742864</v>
      </c>
      <c r="N117" s="97"/>
      <c r="O117" s="97"/>
      <c r="P117" s="97"/>
      <c r="Q117" s="97"/>
      <c r="R117" s="97"/>
      <c r="S117" s="97"/>
      <c r="T117" s="97"/>
      <c r="U117" s="97"/>
    </row>
    <row r="118" spans="1:21" x14ac:dyDescent="0.25">
      <c r="B118" s="91"/>
      <c r="C118" s="91"/>
      <c r="D118" s="91"/>
      <c r="E118" s="91"/>
      <c r="F118" s="91"/>
      <c r="G118" s="91"/>
      <c r="H118" s="94"/>
      <c r="I118" s="130"/>
      <c r="N118" s="97"/>
      <c r="O118" s="97"/>
      <c r="P118" s="97"/>
      <c r="Q118" s="97"/>
      <c r="R118" s="97"/>
      <c r="S118" s="97"/>
      <c r="T118" s="97"/>
      <c r="U118" s="97"/>
    </row>
    <row r="119" spans="1:21" x14ac:dyDescent="0.25">
      <c r="A119" s="4" t="s">
        <v>139</v>
      </c>
      <c r="B119" s="91"/>
      <c r="C119" s="91"/>
      <c r="D119" s="91"/>
      <c r="E119" s="91"/>
      <c r="F119" s="91"/>
      <c r="G119" s="91"/>
      <c r="H119" s="94"/>
      <c r="I119" s="130">
        <f>I113+I117</f>
        <v>6281502.7998852571</v>
      </c>
      <c r="N119" s="97"/>
      <c r="O119" s="97"/>
      <c r="P119" s="97"/>
      <c r="Q119" s="97"/>
      <c r="R119" s="97"/>
      <c r="S119" s="97"/>
      <c r="T119" s="97"/>
      <c r="U119" s="97"/>
    </row>
    <row r="120" spans="1:21" x14ac:dyDescent="0.25">
      <c r="B120" s="91"/>
      <c r="C120" s="91"/>
      <c r="D120" s="91"/>
      <c r="E120" s="91"/>
      <c r="F120" s="91"/>
      <c r="G120" s="91"/>
      <c r="H120" s="94"/>
      <c r="I120" s="130"/>
      <c r="N120" s="97"/>
      <c r="O120" s="97"/>
      <c r="P120" s="97"/>
      <c r="Q120" s="97"/>
      <c r="R120" s="97"/>
      <c r="S120" s="97"/>
      <c r="T120" s="97"/>
      <c r="U120" s="97"/>
    </row>
    <row r="121" spans="1:21" x14ac:dyDescent="0.25">
      <c r="A121" s="106" t="s">
        <v>140</v>
      </c>
      <c r="B121" s="91"/>
      <c r="C121" s="203">
        <f>'0054'!C121</f>
        <v>2</v>
      </c>
      <c r="D121" s="91"/>
      <c r="E121" s="4" t="s">
        <v>141</v>
      </c>
      <c r="F121" s="91"/>
      <c r="G121" s="91"/>
      <c r="H121" s="94"/>
      <c r="I121" s="130">
        <f>ROUND(I119/12*C121,2)</f>
        <v>1046917.13</v>
      </c>
      <c r="N121" s="97"/>
      <c r="O121" s="97"/>
      <c r="P121" s="97"/>
      <c r="Q121" s="97"/>
      <c r="R121" s="97"/>
      <c r="S121" s="97"/>
      <c r="T121" s="97"/>
      <c r="U121" s="97"/>
    </row>
    <row r="122" spans="1:21" x14ac:dyDescent="0.25">
      <c r="B122" s="91"/>
      <c r="C122" s="91"/>
      <c r="D122" s="91"/>
      <c r="E122" s="91"/>
      <c r="F122" s="91"/>
      <c r="G122" s="91"/>
      <c r="H122" s="94"/>
      <c r="I122" s="130"/>
      <c r="N122" s="97"/>
      <c r="O122" s="97"/>
      <c r="P122" s="97"/>
      <c r="Q122" s="97"/>
      <c r="R122" s="97"/>
      <c r="S122" s="97"/>
      <c r="T122" s="97"/>
      <c r="U122" s="97"/>
    </row>
    <row r="123" spans="1:21" x14ac:dyDescent="0.25">
      <c r="A123" s="4" t="s">
        <v>142</v>
      </c>
      <c r="B123" s="91"/>
      <c r="C123" s="91"/>
      <c r="D123" s="91"/>
      <c r="E123" s="91"/>
      <c r="F123" s="91"/>
      <c r="G123" s="91"/>
      <c r="H123" s="94"/>
      <c r="I123" s="123">
        <v>-523458.57</v>
      </c>
      <c r="N123" s="97"/>
      <c r="O123" s="97"/>
      <c r="P123" s="97"/>
      <c r="Q123" s="97"/>
      <c r="R123" s="97"/>
      <c r="S123" s="97"/>
      <c r="T123" s="97"/>
      <c r="U123" s="97"/>
    </row>
    <row r="124" spans="1:21" x14ac:dyDescent="0.25">
      <c r="B124" s="91"/>
      <c r="C124" s="91"/>
      <c r="D124" s="91"/>
      <c r="E124" s="91"/>
      <c r="F124" s="91"/>
      <c r="G124" s="91"/>
      <c r="H124" s="94"/>
      <c r="I124" s="130"/>
      <c r="N124" s="97"/>
      <c r="O124" s="97"/>
      <c r="P124" s="97"/>
      <c r="Q124" s="97"/>
      <c r="R124" s="97"/>
      <c r="S124" s="97"/>
      <c r="T124" s="97"/>
      <c r="U124" s="97"/>
    </row>
    <row r="125" spans="1:21" ht="16.5" thickBot="1" x14ac:dyDescent="0.3">
      <c r="A125" s="4" t="s">
        <v>143</v>
      </c>
      <c r="B125" s="91"/>
      <c r="C125" s="91"/>
      <c r="D125" s="91"/>
      <c r="E125" s="91"/>
      <c r="F125" s="91"/>
      <c r="G125" s="91"/>
      <c r="H125" s="94"/>
      <c r="I125" s="222">
        <f>I121+I123</f>
        <v>523458.56</v>
      </c>
      <c r="N125" s="97"/>
      <c r="O125" s="97"/>
      <c r="P125" s="97"/>
      <c r="Q125" s="97"/>
      <c r="R125" s="97"/>
      <c r="S125" s="97"/>
      <c r="T125" s="97"/>
      <c r="U125" s="97"/>
    </row>
    <row r="126" spans="1:21" ht="16.5" thickTop="1" x14ac:dyDescent="0.25">
      <c r="B126" s="91"/>
      <c r="C126" s="91"/>
      <c r="D126" s="91"/>
      <c r="E126" s="91"/>
      <c r="F126" s="91"/>
      <c r="G126" s="91"/>
      <c r="H126" s="94"/>
      <c r="I126" s="130"/>
      <c r="N126" s="97"/>
      <c r="O126" s="97"/>
      <c r="P126" s="97"/>
      <c r="Q126" s="97"/>
      <c r="R126" s="97"/>
      <c r="S126" s="97"/>
      <c r="T126" s="97"/>
      <c r="U126" s="97"/>
    </row>
    <row r="127" spans="1:21" ht="16.5" thickBot="1" x14ac:dyDescent="0.3">
      <c r="A127" s="4" t="s">
        <v>159</v>
      </c>
      <c r="B127" s="91"/>
      <c r="C127" s="91"/>
      <c r="D127" s="91"/>
      <c r="E127" s="91"/>
      <c r="F127" s="91"/>
      <c r="G127" s="91"/>
      <c r="H127" s="94"/>
      <c r="I127" s="194">
        <f>IF(J117="H",(H117*0.02)+I117,(H117*0.05)+I117)</f>
        <v>232997.72238525719</v>
      </c>
      <c r="N127" s="97"/>
      <c r="O127" s="97"/>
      <c r="P127" s="97"/>
      <c r="Q127" s="97"/>
      <c r="R127" s="97"/>
      <c r="S127" s="97"/>
      <c r="T127" s="97"/>
      <c r="U127" s="97"/>
    </row>
    <row r="128" spans="1:21" ht="16.5" thickTop="1" x14ac:dyDescent="0.25">
      <c r="B128" s="91"/>
      <c r="C128" s="91"/>
      <c r="D128" s="91"/>
      <c r="E128" s="91"/>
      <c r="F128" s="91"/>
      <c r="G128" s="91"/>
      <c r="H128" s="94"/>
      <c r="I128" s="195"/>
      <c r="N128" s="97"/>
      <c r="O128" s="97"/>
      <c r="P128" s="97"/>
      <c r="Q128" s="97"/>
      <c r="R128" s="97"/>
      <c r="S128" s="97"/>
      <c r="T128" s="97"/>
      <c r="U128" s="97"/>
    </row>
    <row r="129" spans="1:21" x14ac:dyDescent="0.25">
      <c r="B129" s="91"/>
      <c r="C129" s="91"/>
      <c r="D129" s="91"/>
      <c r="E129" s="91"/>
      <c r="F129" s="91"/>
      <c r="G129" s="91"/>
      <c r="H129" s="94"/>
      <c r="I129" s="195"/>
      <c r="N129" s="97"/>
      <c r="O129" s="97"/>
      <c r="P129" s="97"/>
      <c r="Q129" s="97"/>
      <c r="R129" s="97"/>
      <c r="S129" s="97"/>
      <c r="T129" s="97"/>
      <c r="U129" s="97"/>
    </row>
    <row r="130" spans="1:21" x14ac:dyDescent="0.25">
      <c r="B130" s="91"/>
      <c r="C130" s="91"/>
      <c r="D130" s="91"/>
      <c r="E130" s="91"/>
      <c r="F130" s="91"/>
      <c r="G130" s="91"/>
      <c r="H130" s="94"/>
      <c r="I130" s="195"/>
      <c r="N130" s="97"/>
      <c r="O130" s="97"/>
      <c r="P130" s="97"/>
      <c r="Q130" s="97"/>
      <c r="R130" s="97"/>
      <c r="S130" s="97"/>
      <c r="T130" s="97"/>
      <c r="U130" s="97"/>
    </row>
    <row r="131" spans="1:21" x14ac:dyDescent="0.25">
      <c r="A131" s="455" t="s">
        <v>7</v>
      </c>
      <c r="B131" s="455"/>
      <c r="C131" s="455"/>
      <c r="D131" s="455"/>
      <c r="E131" s="455"/>
      <c r="F131" s="455"/>
      <c r="G131" s="455"/>
      <c r="H131" s="455"/>
      <c r="I131" s="455"/>
      <c r="J131" s="196"/>
      <c r="N131" s="455"/>
      <c r="O131" s="455"/>
      <c r="P131" s="455"/>
      <c r="Q131" s="455"/>
      <c r="R131" s="455"/>
      <c r="S131" s="455"/>
      <c r="T131" s="455"/>
      <c r="U131" s="455"/>
    </row>
    <row r="132" spans="1:21" s="101" customFormat="1" ht="28.5" customHeight="1" x14ac:dyDescent="0.2">
      <c r="A132" s="460" t="s">
        <v>114</v>
      </c>
      <c r="B132" s="460"/>
      <c r="C132" s="460"/>
      <c r="D132" s="460"/>
      <c r="E132" s="460"/>
      <c r="F132" s="460"/>
      <c r="G132" s="460"/>
      <c r="H132" s="460"/>
      <c r="I132" s="460"/>
      <c r="J132" s="102"/>
      <c r="N132" s="103"/>
      <c r="O132" s="104"/>
      <c r="P132" s="104"/>
      <c r="Q132" s="104"/>
      <c r="R132" s="104"/>
      <c r="S132" s="104"/>
      <c r="T132" s="104"/>
      <c r="U132" s="104"/>
    </row>
    <row r="133" spans="1:21" s="101" customFormat="1" ht="15.75" customHeight="1" x14ac:dyDescent="0.2">
      <c r="A133" s="455" t="s">
        <v>64</v>
      </c>
      <c r="B133" s="455"/>
      <c r="C133" s="455"/>
      <c r="D133" s="455"/>
      <c r="E133" s="455"/>
      <c r="F133" s="455"/>
      <c r="G133" s="455"/>
      <c r="H133" s="455"/>
      <c r="I133" s="455"/>
      <c r="N133" s="103"/>
    </row>
    <row r="134" spans="1:21" s="101" customFormat="1" ht="15.75" customHeight="1" x14ac:dyDescent="0.2">
      <c r="A134" s="455" t="s">
        <v>65</v>
      </c>
      <c r="B134" s="455"/>
      <c r="C134" s="455"/>
      <c r="D134" s="455"/>
      <c r="E134" s="455"/>
      <c r="F134" s="455"/>
      <c r="G134" s="455"/>
      <c r="H134" s="455"/>
      <c r="I134" s="455"/>
      <c r="N134" s="103"/>
    </row>
    <row r="135" spans="1:21" s="101" customFormat="1" ht="28.5" customHeight="1" x14ac:dyDescent="0.2">
      <c r="A135" s="454" t="s">
        <v>115</v>
      </c>
      <c r="B135" s="454"/>
      <c r="C135" s="454"/>
      <c r="D135" s="454"/>
      <c r="E135" s="454"/>
      <c r="F135" s="454"/>
      <c r="G135" s="454"/>
      <c r="H135" s="454"/>
      <c r="I135" s="454"/>
      <c r="N135" s="103"/>
    </row>
    <row r="136" spans="1:21" s="101" customFormat="1" ht="28.5" customHeight="1" x14ac:dyDescent="0.2">
      <c r="A136" s="454" t="s">
        <v>123</v>
      </c>
      <c r="B136" s="454"/>
      <c r="C136" s="454"/>
      <c r="D136" s="454"/>
      <c r="E136" s="454"/>
      <c r="F136" s="454"/>
      <c r="G136" s="454"/>
      <c r="H136" s="454"/>
      <c r="I136" s="454"/>
      <c r="N136" s="103"/>
    </row>
    <row r="137" spans="1:21" s="101" customFormat="1" ht="28.5" customHeight="1" x14ac:dyDescent="0.2">
      <c r="A137" s="454" t="s">
        <v>111</v>
      </c>
      <c r="B137" s="454"/>
      <c r="C137" s="454"/>
      <c r="D137" s="454"/>
      <c r="E137" s="454"/>
      <c r="F137" s="454"/>
      <c r="G137" s="454"/>
      <c r="H137" s="454"/>
      <c r="I137" s="454"/>
      <c r="N137" s="103"/>
    </row>
    <row r="138" spans="1:21" s="101" customFormat="1" ht="28.5" customHeight="1" x14ac:dyDescent="0.2">
      <c r="A138" s="454" t="s">
        <v>120</v>
      </c>
      <c r="B138" s="454"/>
      <c r="C138" s="454"/>
      <c r="D138" s="454"/>
      <c r="E138" s="454"/>
      <c r="F138" s="454"/>
      <c r="G138" s="454"/>
      <c r="H138" s="454"/>
      <c r="I138" s="454"/>
      <c r="N138" s="103"/>
    </row>
    <row r="139" spans="1:21" s="101" customFormat="1" ht="41.25" customHeight="1" x14ac:dyDescent="0.2">
      <c r="A139" s="454" t="s">
        <v>133</v>
      </c>
      <c r="B139" s="454"/>
      <c r="C139" s="454"/>
      <c r="D139" s="454"/>
      <c r="E139" s="454"/>
      <c r="F139" s="454"/>
      <c r="G139" s="454"/>
      <c r="H139" s="454"/>
      <c r="I139" s="454"/>
      <c r="N139" s="103"/>
    </row>
    <row r="140" spans="1:21" s="101" customFormat="1" ht="15.75" customHeight="1" x14ac:dyDescent="0.2">
      <c r="A140" s="455" t="s">
        <v>117</v>
      </c>
      <c r="B140" s="455"/>
      <c r="C140" s="455"/>
      <c r="D140" s="455"/>
      <c r="E140" s="455"/>
      <c r="F140" s="455"/>
      <c r="G140" s="455"/>
      <c r="H140" s="455"/>
      <c r="I140" s="455"/>
      <c r="N140" s="103"/>
    </row>
    <row r="141" spans="1:21" s="101" customFormat="1" ht="28.5" customHeight="1" x14ac:dyDescent="0.2">
      <c r="A141" s="456" t="s">
        <v>118</v>
      </c>
      <c r="B141" s="456"/>
      <c r="C141" s="456"/>
      <c r="D141" s="456"/>
      <c r="E141" s="456"/>
      <c r="F141" s="456"/>
      <c r="G141" s="456"/>
      <c r="H141" s="456"/>
      <c r="I141" s="456"/>
      <c r="N141" s="103"/>
    </row>
    <row r="142" spans="1:21" s="101" customFormat="1" ht="26.25" customHeight="1" x14ac:dyDescent="0.2">
      <c r="A142" s="457" t="s">
        <v>109</v>
      </c>
      <c r="B142" s="456"/>
      <c r="C142" s="456"/>
      <c r="D142" s="456"/>
      <c r="E142" s="456"/>
      <c r="F142" s="456"/>
      <c r="G142" s="456"/>
      <c r="H142" s="456"/>
      <c r="I142" s="456"/>
      <c r="N142" s="103"/>
    </row>
    <row r="143" spans="1:21" s="101" customFormat="1" ht="54" customHeight="1" x14ac:dyDescent="0.2">
      <c r="A143" s="452" t="s">
        <v>125</v>
      </c>
      <c r="B143" s="452"/>
      <c r="C143" s="452"/>
      <c r="D143" s="452"/>
      <c r="E143" s="452"/>
      <c r="F143" s="452"/>
      <c r="G143" s="452"/>
      <c r="H143" s="452"/>
      <c r="I143" s="452"/>
      <c r="N143" s="103"/>
    </row>
    <row r="144" spans="1:21" ht="57" customHeight="1" x14ac:dyDescent="0.25">
      <c r="A144" s="452" t="s">
        <v>124</v>
      </c>
      <c r="B144" s="452"/>
      <c r="C144" s="452"/>
      <c r="D144" s="452"/>
      <c r="E144" s="452"/>
      <c r="F144" s="452"/>
      <c r="G144" s="452"/>
      <c r="H144" s="452"/>
      <c r="I144" s="452"/>
      <c r="N144" s="98"/>
    </row>
    <row r="145" spans="1:14" s="101" customFormat="1" ht="26.25" customHeight="1" x14ac:dyDescent="0.2">
      <c r="A145" s="451" t="s">
        <v>110</v>
      </c>
      <c r="B145" s="451"/>
      <c r="C145" s="451"/>
      <c r="D145" s="451"/>
      <c r="E145" s="451"/>
      <c r="F145" s="451"/>
      <c r="G145" s="451"/>
      <c r="H145" s="451"/>
      <c r="I145" s="451"/>
      <c r="N145" s="103"/>
    </row>
    <row r="146" spans="1:14" s="101" customFormat="1" ht="28.5" customHeight="1" x14ac:dyDescent="0.2">
      <c r="A146" s="452" t="s">
        <v>36</v>
      </c>
      <c r="B146" s="452"/>
      <c r="C146" s="452"/>
      <c r="D146" s="452"/>
      <c r="E146" s="452"/>
      <c r="F146" s="452"/>
      <c r="G146" s="452"/>
      <c r="H146" s="452"/>
      <c r="I146" s="452"/>
      <c r="N146" s="103"/>
    </row>
    <row r="147" spans="1:14" s="101" customFormat="1" ht="15.75" customHeight="1" x14ac:dyDescent="0.2">
      <c r="A147" s="453" t="s">
        <v>12</v>
      </c>
      <c r="B147" s="453"/>
      <c r="C147" s="453"/>
      <c r="D147" s="453"/>
      <c r="E147" s="453"/>
      <c r="F147" s="453"/>
      <c r="G147" s="453"/>
      <c r="H147" s="453"/>
      <c r="I147" s="453"/>
      <c r="N147" s="103"/>
    </row>
    <row r="148" spans="1:14" x14ac:dyDescent="0.25">
      <c r="A148" s="453"/>
      <c r="B148" s="453"/>
      <c r="C148" s="453"/>
      <c r="D148" s="453"/>
      <c r="E148" s="453"/>
      <c r="F148" s="453"/>
      <c r="G148" s="453"/>
      <c r="H148" s="453"/>
      <c r="I148" s="453"/>
      <c r="N148" s="98"/>
    </row>
    <row r="149" spans="1:14" x14ac:dyDescent="0.25">
      <c r="A149" s="98"/>
      <c r="N149" s="98"/>
    </row>
    <row r="150" spans="1:14" x14ac:dyDescent="0.25">
      <c r="A150" s="98"/>
      <c r="N150" s="98"/>
    </row>
    <row r="151" spans="1:14" x14ac:dyDescent="0.25">
      <c r="A151" s="98"/>
      <c r="N151" s="98"/>
    </row>
    <row r="152" spans="1:14" x14ac:dyDescent="0.25">
      <c r="A152" s="98"/>
      <c r="B152" s="197"/>
      <c r="C152" s="197"/>
      <c r="D152" s="197"/>
      <c r="E152" s="197"/>
      <c r="F152" s="197"/>
      <c r="G152" s="197"/>
      <c r="H152" s="197"/>
      <c r="I152" s="197"/>
      <c r="N152" s="98"/>
    </row>
    <row r="153" spans="1:14" x14ac:dyDescent="0.25">
      <c r="A153" s="98"/>
      <c r="N153" s="98"/>
    </row>
    <row r="154" spans="1:14" x14ac:dyDescent="0.25">
      <c r="A154" s="98"/>
      <c r="N154" s="98"/>
    </row>
    <row r="155" spans="1:14" x14ac:dyDescent="0.25">
      <c r="A155" s="98"/>
      <c r="N155" s="98"/>
    </row>
    <row r="156" spans="1:14" x14ac:dyDescent="0.25">
      <c r="A156" s="98"/>
      <c r="N156" s="98"/>
    </row>
    <row r="157" spans="1:14" x14ac:dyDescent="0.25">
      <c r="A157" s="98"/>
      <c r="N157" s="98"/>
    </row>
    <row r="158" spans="1:14" x14ac:dyDescent="0.25">
      <c r="A158" s="98"/>
      <c r="N158" s="98"/>
    </row>
    <row r="159" spans="1:14" x14ac:dyDescent="0.25">
      <c r="A159" s="98"/>
      <c r="N159" s="98"/>
    </row>
    <row r="160" spans="1:14" x14ac:dyDescent="0.25">
      <c r="A160" s="98"/>
      <c r="N160" s="98"/>
    </row>
    <row r="161" spans="1:14" x14ac:dyDescent="0.25">
      <c r="A161" s="98"/>
      <c r="N161" s="98"/>
    </row>
    <row r="162" spans="1:14" x14ac:dyDescent="0.25">
      <c r="A162" s="98"/>
      <c r="N162" s="98"/>
    </row>
    <row r="163" spans="1:14" x14ac:dyDescent="0.25">
      <c r="A163" s="98"/>
      <c r="N163" s="98"/>
    </row>
    <row r="164" spans="1:14" x14ac:dyDescent="0.25">
      <c r="A164" s="98"/>
      <c r="N164" s="98"/>
    </row>
    <row r="165" spans="1:14" x14ac:dyDescent="0.25">
      <c r="A165" s="98"/>
      <c r="N165" s="98"/>
    </row>
    <row r="166" spans="1:14" x14ac:dyDescent="0.25">
      <c r="A166" s="98"/>
      <c r="N166" s="98"/>
    </row>
    <row r="167" spans="1:14" x14ac:dyDescent="0.25">
      <c r="A167" s="98"/>
      <c r="N167" s="98"/>
    </row>
    <row r="168" spans="1:14" x14ac:dyDescent="0.25">
      <c r="A168" s="98"/>
      <c r="N168" s="98"/>
    </row>
    <row r="169" spans="1:14" x14ac:dyDescent="0.25">
      <c r="A169" s="98"/>
      <c r="N169" s="98"/>
    </row>
    <row r="170" spans="1:14" x14ac:dyDescent="0.25">
      <c r="A170" s="98"/>
      <c r="N170" s="98"/>
    </row>
    <row r="171" spans="1:14" x14ac:dyDescent="0.25">
      <c r="A171" s="98"/>
      <c r="N171" s="98"/>
    </row>
    <row r="172" spans="1:14" x14ac:dyDescent="0.25">
      <c r="A172" s="98"/>
      <c r="N172" s="98"/>
    </row>
    <row r="173" spans="1:14" x14ac:dyDescent="0.25">
      <c r="A173" s="98"/>
      <c r="N173" s="98"/>
    </row>
    <row r="174" spans="1:14" x14ac:dyDescent="0.25">
      <c r="A174" s="98"/>
      <c r="N174" s="98"/>
    </row>
    <row r="175" spans="1:14" x14ac:dyDescent="0.25">
      <c r="A175" s="98"/>
      <c r="N175" s="98"/>
    </row>
    <row r="176" spans="1:14" x14ac:dyDescent="0.25">
      <c r="A176" s="98"/>
      <c r="N176" s="98"/>
    </row>
    <row r="177" spans="1:14" x14ac:dyDescent="0.25">
      <c r="A177" s="98"/>
      <c r="N177" s="98"/>
    </row>
    <row r="178" spans="1:14" x14ac:dyDescent="0.25">
      <c r="A178" s="98"/>
      <c r="N178" s="98"/>
    </row>
    <row r="179" spans="1:14" x14ac:dyDescent="0.25">
      <c r="A179" s="98"/>
      <c r="N179" s="98"/>
    </row>
    <row r="180" spans="1:14" x14ac:dyDescent="0.25">
      <c r="A180" s="98"/>
      <c r="N180" s="98"/>
    </row>
    <row r="181" spans="1:14" x14ac:dyDescent="0.25">
      <c r="A181" s="98"/>
      <c r="N181" s="98"/>
    </row>
    <row r="182" spans="1:14" x14ac:dyDescent="0.25">
      <c r="A182" s="98"/>
      <c r="N182" s="98"/>
    </row>
    <row r="183" spans="1:14" x14ac:dyDescent="0.25">
      <c r="A183" s="98"/>
      <c r="N183" s="98"/>
    </row>
    <row r="184" spans="1:14" x14ac:dyDescent="0.25">
      <c r="A184" s="98"/>
      <c r="N184" s="98"/>
    </row>
    <row r="185" spans="1:14" x14ac:dyDescent="0.25">
      <c r="A185" s="98"/>
      <c r="N185" s="98"/>
    </row>
    <row r="186" spans="1:14" x14ac:dyDescent="0.25">
      <c r="A186" s="98"/>
      <c r="N186" s="98"/>
    </row>
    <row r="187" spans="1:14" x14ac:dyDescent="0.25">
      <c r="A187" s="98"/>
      <c r="N187" s="98"/>
    </row>
    <row r="188" spans="1:14" x14ac:dyDescent="0.25">
      <c r="A188" s="98"/>
      <c r="N188" s="98"/>
    </row>
    <row r="189" spans="1:14" x14ac:dyDescent="0.25">
      <c r="A189" s="98"/>
    </row>
    <row r="190" spans="1:14" x14ac:dyDescent="0.25">
      <c r="A190" s="98"/>
    </row>
    <row r="191" spans="1:14" x14ac:dyDescent="0.25">
      <c r="A191" s="98"/>
    </row>
    <row r="192" spans="1:14" x14ac:dyDescent="0.25">
      <c r="A192" s="98"/>
    </row>
    <row r="193" spans="1:1" x14ac:dyDescent="0.25">
      <c r="A193" s="98"/>
    </row>
    <row r="194" spans="1:1" x14ac:dyDescent="0.25">
      <c r="A194" s="98"/>
    </row>
    <row r="195" spans="1:1" x14ac:dyDescent="0.25">
      <c r="A195" s="98"/>
    </row>
    <row r="196" spans="1:1" x14ac:dyDescent="0.25">
      <c r="A196" s="98"/>
    </row>
    <row r="197" spans="1:1" x14ac:dyDescent="0.25">
      <c r="A197" s="98"/>
    </row>
    <row r="198" spans="1:1" x14ac:dyDescent="0.25">
      <c r="A198" s="98"/>
    </row>
    <row r="199" spans="1:1" x14ac:dyDescent="0.25">
      <c r="A199" s="98"/>
    </row>
    <row r="200" spans="1:1" x14ac:dyDescent="0.25">
      <c r="A200" s="98"/>
    </row>
    <row r="201" spans="1:1" x14ac:dyDescent="0.25">
      <c r="A201" s="98"/>
    </row>
    <row r="202" spans="1:1" x14ac:dyDescent="0.25">
      <c r="A202" s="98"/>
    </row>
    <row r="203" spans="1:1" x14ac:dyDescent="0.25">
      <c r="A203" s="98"/>
    </row>
    <row r="204" spans="1:1" x14ac:dyDescent="0.25">
      <c r="A204" s="98"/>
    </row>
    <row r="205" spans="1:1" x14ac:dyDescent="0.25">
      <c r="A205" s="98"/>
    </row>
    <row r="206" spans="1:1" x14ac:dyDescent="0.25">
      <c r="A206" s="98"/>
    </row>
    <row r="207" spans="1:1" x14ac:dyDescent="0.25">
      <c r="A207" s="98"/>
    </row>
    <row r="208" spans="1:1" x14ac:dyDescent="0.25">
      <c r="A208" s="98"/>
    </row>
  </sheetData>
  <sheetProtection password="CDD2" sheet="1" objects="1" scenarios="1"/>
  <mergeCells count="290">
    <mergeCell ref="B1:I1"/>
    <mergeCell ref="O1:U1"/>
    <mergeCell ref="N2:U2"/>
    <mergeCell ref="N3:U3"/>
    <mergeCell ref="A4:B4"/>
    <mergeCell ref="C4:E4"/>
    <mergeCell ref="N4:O4"/>
    <mergeCell ref="P4:Q4"/>
    <mergeCell ref="A7:I7"/>
    <mergeCell ref="N7:U7"/>
    <mergeCell ref="N8:O8"/>
    <mergeCell ref="P8:Q8"/>
    <mergeCell ref="R8:S8"/>
    <mergeCell ref="T8:U8"/>
    <mergeCell ref="F10:G10"/>
    <mergeCell ref="R10:S10"/>
    <mergeCell ref="A11:B11"/>
    <mergeCell ref="F11:G11"/>
    <mergeCell ref="N11:O11"/>
    <mergeCell ref="P11:Q11"/>
    <mergeCell ref="R11:S11"/>
    <mergeCell ref="A12:B12"/>
    <mergeCell ref="F12:G12"/>
    <mergeCell ref="N12:O12"/>
    <mergeCell ref="P12:Q12"/>
    <mergeCell ref="R12:S12"/>
    <mergeCell ref="A13:B13"/>
    <mergeCell ref="F13:G13"/>
    <mergeCell ref="N13:O13"/>
    <mergeCell ref="P13:Q13"/>
    <mergeCell ref="R13:S13"/>
    <mergeCell ref="A14:B14"/>
    <mergeCell ref="F14:G14"/>
    <mergeCell ref="N14:O14"/>
    <mergeCell ref="P14:Q14"/>
    <mergeCell ref="R14:S14"/>
    <mergeCell ref="A15:B15"/>
    <mergeCell ref="F15:G15"/>
    <mergeCell ref="N15:O15"/>
    <mergeCell ref="P15:Q15"/>
    <mergeCell ref="R15:S15"/>
    <mergeCell ref="A16:B16"/>
    <mergeCell ref="F16:G16"/>
    <mergeCell ref="N16:O16"/>
    <mergeCell ref="P16:Q16"/>
    <mergeCell ref="R16:S16"/>
    <mergeCell ref="A17:B17"/>
    <mergeCell ref="F17:G17"/>
    <mergeCell ref="N17:O17"/>
    <mergeCell ref="P17:Q17"/>
    <mergeCell ref="R17:S17"/>
    <mergeCell ref="A18:B18"/>
    <mergeCell ref="F18:G18"/>
    <mergeCell ref="N18:O18"/>
    <mergeCell ref="P18:Q18"/>
    <mergeCell ref="R18:S18"/>
    <mergeCell ref="A19:B19"/>
    <mergeCell ref="F19:G19"/>
    <mergeCell ref="N19:O19"/>
    <mergeCell ref="P19:Q19"/>
    <mergeCell ref="R19:S19"/>
    <mergeCell ref="A20:B20"/>
    <mergeCell ref="F20:G20"/>
    <mergeCell ref="N20:O20"/>
    <mergeCell ref="P20:Q20"/>
    <mergeCell ref="R20:S20"/>
    <mergeCell ref="A21:B21"/>
    <mergeCell ref="F21:G21"/>
    <mergeCell ref="N21:O21"/>
    <mergeCell ref="P21:Q21"/>
    <mergeCell ref="R21:S21"/>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N34:T34"/>
    <mergeCell ref="A36:B36"/>
    <mergeCell ref="N36:O36"/>
    <mergeCell ref="P36:T36"/>
    <mergeCell ref="A37:B37"/>
    <mergeCell ref="N37:O37"/>
    <mergeCell ref="P37:T37"/>
    <mergeCell ref="F33:H36"/>
    <mergeCell ref="A38:B38"/>
    <mergeCell ref="N38:O38"/>
    <mergeCell ref="P38:T38"/>
    <mergeCell ref="A39:B39"/>
    <mergeCell ref="N39:O39"/>
    <mergeCell ref="P39:T39"/>
    <mergeCell ref="A40:B40"/>
    <mergeCell ref="N40:O40"/>
    <mergeCell ref="P40:T40"/>
    <mergeCell ref="A41:B41"/>
    <mergeCell ref="N41:O41"/>
    <mergeCell ref="P41:T41"/>
    <mergeCell ref="A42:B42"/>
    <mergeCell ref="N42:O42"/>
    <mergeCell ref="P42:T42"/>
    <mergeCell ref="N43:Q43"/>
    <mergeCell ref="S43:T43"/>
    <mergeCell ref="N45:Q45"/>
    <mergeCell ref="S45:T45"/>
    <mergeCell ref="N49:O49"/>
    <mergeCell ref="P49:Q49"/>
    <mergeCell ref="A50:B58"/>
    <mergeCell ref="N50:O58"/>
    <mergeCell ref="P50:Q50"/>
    <mergeCell ref="P51:Q51"/>
    <mergeCell ref="P52:Q52"/>
    <mergeCell ref="P53:Q53"/>
    <mergeCell ref="P54:Q54"/>
    <mergeCell ref="P55:Q55"/>
    <mergeCell ref="P56:Q56"/>
    <mergeCell ref="P57:Q57"/>
    <mergeCell ref="P58:Q58"/>
    <mergeCell ref="A59:B59"/>
    <mergeCell ref="F59:H59"/>
    <mergeCell ref="N59:O59"/>
    <mergeCell ref="P59:Q59"/>
    <mergeCell ref="R59:T59"/>
    <mergeCell ref="A60:I60"/>
    <mergeCell ref="N60:U60"/>
    <mergeCell ref="A61:I61"/>
    <mergeCell ref="N61:U61"/>
    <mergeCell ref="A62:B62"/>
    <mergeCell ref="D62:G62"/>
    <mergeCell ref="N62:O62"/>
    <mergeCell ref="Q62:S62"/>
    <mergeCell ref="T62:U62"/>
    <mergeCell ref="N63:S63"/>
    <mergeCell ref="T63:U63"/>
    <mergeCell ref="A64:I64"/>
    <mergeCell ref="N64:U64"/>
    <mergeCell ref="A65:B65"/>
    <mergeCell ref="D65:G65"/>
    <mergeCell ref="N65:O65"/>
    <mergeCell ref="Q65:S65"/>
    <mergeCell ref="T65:U65"/>
    <mergeCell ref="N66:S66"/>
    <mergeCell ref="T66:U66"/>
    <mergeCell ref="A68:C68"/>
    <mergeCell ref="N68:P68"/>
    <mergeCell ref="A69:C69"/>
    <mergeCell ref="N69:P69"/>
    <mergeCell ref="A70:C70"/>
    <mergeCell ref="A71:C71"/>
    <mergeCell ref="N71:P71"/>
    <mergeCell ref="A72:C72"/>
    <mergeCell ref="N72:P72"/>
    <mergeCell ref="A73:C73"/>
    <mergeCell ref="N73:P73"/>
    <mergeCell ref="F74:H74"/>
    <mergeCell ref="N74:T74"/>
    <mergeCell ref="N75:T75"/>
    <mergeCell ref="A77:C77"/>
    <mergeCell ref="N77:P77"/>
    <mergeCell ref="A78:C78"/>
    <mergeCell ref="N78:P78"/>
    <mergeCell ref="A79:C79"/>
    <mergeCell ref="N79:P79"/>
    <mergeCell ref="A80:C80"/>
    <mergeCell ref="N80:P80"/>
    <mergeCell ref="A81:C81"/>
    <mergeCell ref="N81:P81"/>
    <mergeCell ref="A83:I83"/>
    <mergeCell ref="N83:U83"/>
    <mergeCell ref="C84:D84"/>
    <mergeCell ref="C85:D85"/>
    <mergeCell ref="N85:O85"/>
    <mergeCell ref="P85:Q85"/>
    <mergeCell ref="R85:U85"/>
    <mergeCell ref="C86:D86"/>
    <mergeCell ref="P86:Q86"/>
    <mergeCell ref="C87:D87"/>
    <mergeCell ref="P87:Q87"/>
    <mergeCell ref="C88:D88"/>
    <mergeCell ref="P88:Q88"/>
    <mergeCell ref="C89:D89"/>
    <mergeCell ref="P89:T89"/>
    <mergeCell ref="A90:I90"/>
    <mergeCell ref="N90:U90"/>
    <mergeCell ref="F92:I92"/>
    <mergeCell ref="N92:P92"/>
    <mergeCell ref="Q92:T92"/>
    <mergeCell ref="A95:B95"/>
    <mergeCell ref="N95:O95"/>
    <mergeCell ref="P95:R95"/>
    <mergeCell ref="A96:B96"/>
    <mergeCell ref="N96:O96"/>
    <mergeCell ref="P96:R96"/>
    <mergeCell ref="A99:C99"/>
    <mergeCell ref="F99:I99"/>
    <mergeCell ref="N99:U99"/>
    <mergeCell ref="C100:E100"/>
    <mergeCell ref="F101:G101"/>
    <mergeCell ref="A102:B102"/>
    <mergeCell ref="F102:G102"/>
    <mergeCell ref="N102:O102"/>
    <mergeCell ref="P102:Q102"/>
    <mergeCell ref="R102:S102"/>
    <mergeCell ref="A103:B103"/>
    <mergeCell ref="F103:G103"/>
    <mergeCell ref="N103:O103"/>
    <mergeCell ref="P103:Q103"/>
    <mergeCell ref="R103:S103"/>
    <mergeCell ref="A104:B104"/>
    <mergeCell ref="F104:G104"/>
    <mergeCell ref="N104:O104"/>
    <mergeCell ref="P104:Q104"/>
    <mergeCell ref="R104:S104"/>
    <mergeCell ref="A105:B105"/>
    <mergeCell ref="F105:G105"/>
    <mergeCell ref="N105:O105"/>
    <mergeCell ref="P105:Q105"/>
    <mergeCell ref="R105:S105"/>
    <mergeCell ref="A106:B106"/>
    <mergeCell ref="N106:O106"/>
    <mergeCell ref="A108:C108"/>
    <mergeCell ref="F108:H108"/>
    <mergeCell ref="N108:P108"/>
    <mergeCell ref="Q108:T108"/>
    <mergeCell ref="A109:C109"/>
    <mergeCell ref="E109:H109"/>
    <mergeCell ref="N109:P109"/>
    <mergeCell ref="Q109:T109"/>
    <mergeCell ref="N110:P110"/>
    <mergeCell ref="Q110:T110"/>
    <mergeCell ref="A111:C111"/>
    <mergeCell ref="F111:H111"/>
    <mergeCell ref="N111:T111"/>
    <mergeCell ref="A113:H113"/>
    <mergeCell ref="N113:U113"/>
    <mergeCell ref="A114:G114"/>
    <mergeCell ref="N114:U114"/>
    <mergeCell ref="A115:G115"/>
    <mergeCell ref="A131:I131"/>
    <mergeCell ref="N131:U131"/>
    <mergeCell ref="A132:I132"/>
    <mergeCell ref="A133:I133"/>
    <mergeCell ref="A134:I134"/>
    <mergeCell ref="A135:I135"/>
    <mergeCell ref="A136:I136"/>
    <mergeCell ref="A137:I137"/>
    <mergeCell ref="A138:I138"/>
    <mergeCell ref="A145:I145"/>
    <mergeCell ref="A146:I146"/>
    <mergeCell ref="A147:I147"/>
    <mergeCell ref="A148:I148"/>
    <mergeCell ref="A139:I139"/>
    <mergeCell ref="A140:I140"/>
    <mergeCell ref="A141:I141"/>
    <mergeCell ref="A142:I142"/>
    <mergeCell ref="A143:I143"/>
    <mergeCell ref="A144:I144"/>
  </mergeCells>
  <pageMargins left="0.1" right="0.1" top="0.5" bottom="0.5" header="0" footer="0.1"/>
  <pageSetup scale="70" fitToHeight="3" orientation="portrait" r:id="rId1"/>
  <headerFooter alignWithMargins="0">
    <oddFooter>&amp;R&amp;P of &amp;N</oddFooter>
  </headerFooter>
  <rowBreaks count="1" manualBreakCount="1">
    <brk id="129" max="16383" man="1"/>
  </rowBreaks>
  <colBreaks count="1" manualBreakCount="1">
    <brk id="9" max="1048575" man="1"/>
  </col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2"/>
  <dimension ref="A1:U208"/>
  <sheetViews>
    <sheetView showGridLines="0" zoomScale="90" zoomScaleNormal="90" workbookViewId="0">
      <pane ySplit="1" topLeftCell="A111" activePane="bottomLeft" state="frozen"/>
      <selection activeCell="A111" sqref="A111:C111"/>
      <selection pane="bottomLeft" activeCell="A111" sqref="A111:C111"/>
    </sheetView>
  </sheetViews>
  <sheetFormatPr defaultRowHeight="15.75" x14ac:dyDescent="0.25"/>
  <cols>
    <col min="1" max="1" width="10.28515625" style="91" customWidth="1"/>
    <col min="2" max="2" width="30.28515625" style="4" bestFit="1" customWidth="1"/>
    <col min="3" max="4" width="10.7109375" style="4" customWidth="1"/>
    <col min="5" max="5" width="11.7109375" style="4" customWidth="1"/>
    <col min="6" max="6" width="14" style="4" customWidth="1"/>
    <col min="7" max="7" width="7.42578125" style="4" customWidth="1"/>
    <col min="8" max="8" width="14.5703125" style="4" customWidth="1"/>
    <col min="9" max="9" width="23.7109375" style="4" bestFit="1" customWidth="1"/>
    <col min="10" max="10" width="11" style="4" bestFit="1" customWidth="1"/>
    <col min="11" max="12" width="10.28515625" style="4" bestFit="1" customWidth="1"/>
    <col min="13" max="13" width="9.140625" style="4"/>
    <col min="14" max="14" width="10.28515625" style="91" customWidth="1"/>
    <col min="15" max="15" width="34.28515625" style="4" customWidth="1"/>
    <col min="16" max="16" width="16.42578125" style="4" customWidth="1"/>
    <col min="17" max="17" width="6.7109375" style="4" customWidth="1"/>
    <col min="18" max="18" width="14.5703125" style="4" customWidth="1"/>
    <col min="19" max="19" width="8" style="4" customWidth="1"/>
    <col min="20" max="20" width="15.42578125" style="4" customWidth="1"/>
    <col min="21" max="21" width="21.42578125" style="4" customWidth="1"/>
    <col min="22" max="16384" width="9.140625" style="4"/>
  </cols>
  <sheetData>
    <row r="1" spans="1:21" ht="16.5" thickBot="1" x14ac:dyDescent="0.3">
      <c r="A1" s="107">
        <v>50</v>
      </c>
      <c r="B1" s="554" t="s">
        <v>17</v>
      </c>
      <c r="C1" s="555"/>
      <c r="D1" s="555"/>
      <c r="E1" s="556"/>
      <c r="F1" s="556"/>
      <c r="G1" s="556"/>
      <c r="H1" s="556"/>
      <c r="I1" s="556"/>
      <c r="J1" s="325"/>
      <c r="K1" s="325"/>
      <c r="L1" s="325"/>
      <c r="N1" s="107">
        <f>A1</f>
        <v>50</v>
      </c>
      <c r="O1" s="557" t="s">
        <v>17</v>
      </c>
      <c r="P1" s="558"/>
      <c r="Q1" s="559"/>
      <c r="R1" s="559"/>
      <c r="S1" s="559"/>
      <c r="T1" s="559"/>
      <c r="U1" s="559"/>
    </row>
    <row r="2" spans="1:21" ht="21" x14ac:dyDescent="0.35">
      <c r="A2" s="1" t="s">
        <v>223</v>
      </c>
      <c r="B2" s="2"/>
      <c r="C2" s="2"/>
      <c r="D2" s="2"/>
      <c r="E2" s="2"/>
      <c r="F2" s="2"/>
      <c r="G2" s="2"/>
      <c r="H2" s="2"/>
      <c r="I2" s="2"/>
      <c r="N2" s="560" t="s">
        <v>23</v>
      </c>
      <c r="O2" s="560"/>
      <c r="P2" s="560"/>
      <c r="Q2" s="560"/>
      <c r="R2" s="560"/>
      <c r="S2" s="560"/>
      <c r="T2" s="560"/>
      <c r="U2" s="560"/>
    </row>
    <row r="3" spans="1:21" x14ac:dyDescent="0.25">
      <c r="A3" s="106" t="str">
        <f>'0054'!A3</f>
        <v>Based on the 2015-16 FEFP 2nd Calculation</v>
      </c>
      <c r="N3" s="561" t="str">
        <f>A3</f>
        <v>Based on the 2015-16 FEFP 2nd Calculation</v>
      </c>
      <c r="O3" s="561"/>
      <c r="P3" s="561"/>
      <c r="Q3" s="561"/>
      <c r="R3" s="561"/>
      <c r="S3" s="561"/>
      <c r="T3" s="561"/>
      <c r="U3" s="561"/>
    </row>
    <row r="4" spans="1:21" x14ac:dyDescent="0.25">
      <c r="A4" s="562" t="s">
        <v>0</v>
      </c>
      <c r="B4" s="562"/>
      <c r="C4" s="563" t="s">
        <v>9</v>
      </c>
      <c r="D4" s="563"/>
      <c r="E4" s="563"/>
      <c r="F4" s="5"/>
      <c r="G4" s="5"/>
      <c r="H4" s="5"/>
      <c r="I4" s="5"/>
      <c r="N4" s="549" t="s">
        <v>0</v>
      </c>
      <c r="O4" s="549"/>
      <c r="P4" s="564" t="str">
        <f>C4</f>
        <v>Palm Beach</v>
      </c>
      <c r="Q4" s="564"/>
      <c r="R4" s="6"/>
      <c r="S4" s="6"/>
      <c r="T4" s="6"/>
      <c r="U4" s="6"/>
    </row>
    <row r="5" spans="1:21" ht="12" customHeight="1" thickBot="1" x14ac:dyDescent="0.3">
      <c r="A5" s="371"/>
      <c r="B5" s="371"/>
      <c r="C5" s="353"/>
      <c r="D5" s="353"/>
      <c r="E5" s="353"/>
      <c r="F5" s="354"/>
      <c r="G5" s="354"/>
      <c r="H5" s="354"/>
      <c r="I5" s="354"/>
      <c r="N5" s="111"/>
      <c r="O5" s="111"/>
      <c r="P5" s="7"/>
      <c r="Q5" s="7"/>
      <c r="R5" s="6"/>
      <c r="S5" s="6"/>
      <c r="T5" s="6"/>
      <c r="U5" s="6"/>
    </row>
    <row r="6" spans="1:21" ht="12" customHeight="1" x14ac:dyDescent="0.25">
      <c r="A6" s="368"/>
      <c r="B6" s="368"/>
      <c r="C6" s="365"/>
      <c r="D6" s="365"/>
      <c r="E6" s="365"/>
      <c r="F6" s="5"/>
      <c r="G6" s="5"/>
      <c r="H6" s="5"/>
      <c r="I6" s="5"/>
      <c r="N6" s="366"/>
      <c r="O6" s="366"/>
      <c r="P6" s="367"/>
      <c r="Q6" s="367"/>
      <c r="R6" s="6"/>
      <c r="S6" s="6"/>
      <c r="T6" s="6"/>
      <c r="U6" s="6"/>
    </row>
    <row r="7" spans="1:21" x14ac:dyDescent="0.25">
      <c r="A7" s="548" t="s">
        <v>102</v>
      </c>
      <c r="B7" s="548"/>
      <c r="C7" s="548"/>
      <c r="D7" s="548"/>
      <c r="E7" s="548"/>
      <c r="F7" s="548"/>
      <c r="G7" s="548"/>
      <c r="H7" s="548"/>
      <c r="I7" s="548"/>
      <c r="N7" s="549" t="s">
        <v>102</v>
      </c>
      <c r="O7" s="549"/>
      <c r="P7" s="549"/>
      <c r="Q7" s="549"/>
      <c r="R7" s="549"/>
      <c r="S7" s="549"/>
      <c r="T7" s="549"/>
      <c r="U7" s="549"/>
    </row>
    <row r="8" spans="1:21" x14ac:dyDescent="0.25">
      <c r="A8" s="112"/>
      <c r="B8" s="113" t="s">
        <v>161</v>
      </c>
      <c r="C8" s="321">
        <f>'0054'!C8</f>
        <v>4154.45</v>
      </c>
      <c r="D8" s="115"/>
      <c r="E8" s="116"/>
      <c r="F8" s="112"/>
      <c r="G8" s="113" t="s">
        <v>160</v>
      </c>
      <c r="H8" s="324">
        <f>'0054'!H8</f>
        <v>1.0319</v>
      </c>
      <c r="I8" s="99"/>
      <c r="N8" s="550" t="s">
        <v>10</v>
      </c>
      <c r="O8" s="550"/>
      <c r="P8" s="551">
        <v>4154.45</v>
      </c>
      <c r="Q8" s="551"/>
      <c r="R8" s="552" t="s">
        <v>11</v>
      </c>
      <c r="S8" s="552"/>
      <c r="T8" s="553">
        <f>H8</f>
        <v>1.0319</v>
      </c>
      <c r="U8" s="553"/>
    </row>
    <row r="9" spans="1:21" x14ac:dyDescent="0.25">
      <c r="A9" s="8"/>
      <c r="B9" s="8"/>
      <c r="C9" s="9"/>
      <c r="D9" s="9"/>
      <c r="E9" s="9"/>
      <c r="F9" s="10"/>
      <c r="G9" s="10"/>
      <c r="H9" s="11"/>
      <c r="I9" s="12" t="s">
        <v>78</v>
      </c>
      <c r="N9" s="13"/>
      <c r="O9" s="13"/>
      <c r="P9" s="14"/>
      <c r="Q9" s="14"/>
      <c r="R9" s="15"/>
      <c r="S9" s="15"/>
      <c r="T9" s="16"/>
      <c r="U9" s="17" t="s">
        <v>78</v>
      </c>
    </row>
    <row r="10" spans="1:21" x14ac:dyDescent="0.25">
      <c r="A10" s="8"/>
      <c r="B10" s="8"/>
      <c r="C10" s="117" t="s">
        <v>162</v>
      </c>
      <c r="D10" s="117" t="s">
        <v>163</v>
      </c>
      <c r="E10" s="118" t="s">
        <v>8</v>
      </c>
      <c r="F10" s="543" t="s">
        <v>1</v>
      </c>
      <c r="G10" s="543"/>
      <c r="H10" s="11" t="s">
        <v>77</v>
      </c>
      <c r="I10" s="12" t="s">
        <v>37</v>
      </c>
      <c r="N10" s="13"/>
      <c r="O10" s="13"/>
      <c r="P10" s="14"/>
      <c r="Q10" s="14"/>
      <c r="R10" s="544" t="s">
        <v>1</v>
      </c>
      <c r="S10" s="544"/>
      <c r="T10" s="16" t="s">
        <v>77</v>
      </c>
      <c r="U10" s="17" t="s">
        <v>37</v>
      </c>
    </row>
    <row r="11" spans="1:21" x14ac:dyDescent="0.25">
      <c r="A11" s="524" t="s">
        <v>1</v>
      </c>
      <c r="B11" s="524"/>
      <c r="C11" s="119" t="s">
        <v>2</v>
      </c>
      <c r="D11" s="119" t="s">
        <v>2</v>
      </c>
      <c r="E11" s="119" t="s">
        <v>2</v>
      </c>
      <c r="F11" s="545" t="s">
        <v>80</v>
      </c>
      <c r="G11" s="545"/>
      <c r="H11" s="18" t="s">
        <v>76</v>
      </c>
      <c r="I11" s="19" t="s">
        <v>79</v>
      </c>
      <c r="N11" s="525" t="s">
        <v>1</v>
      </c>
      <c r="O11" s="525"/>
      <c r="P11" s="546" t="s">
        <v>24</v>
      </c>
      <c r="Q11" s="546"/>
      <c r="R11" s="547" t="s">
        <v>80</v>
      </c>
      <c r="S11" s="547"/>
      <c r="T11" s="20" t="s">
        <v>76</v>
      </c>
      <c r="U11" s="21" t="s">
        <v>79</v>
      </c>
    </row>
    <row r="12" spans="1:21" x14ac:dyDescent="0.25">
      <c r="A12" s="536" t="s">
        <v>50</v>
      </c>
      <c r="B12" s="536"/>
      <c r="C12" s="120"/>
      <c r="D12" s="120"/>
      <c r="E12" s="121" t="s">
        <v>51</v>
      </c>
      <c r="F12" s="537" t="s">
        <v>52</v>
      </c>
      <c r="G12" s="537"/>
      <c r="H12" s="22" t="s">
        <v>53</v>
      </c>
      <c r="I12" s="23" t="s">
        <v>54</v>
      </c>
      <c r="N12" s="538" t="s">
        <v>50</v>
      </c>
      <c r="O12" s="538"/>
      <c r="P12" s="539" t="s">
        <v>51</v>
      </c>
      <c r="Q12" s="539"/>
      <c r="R12" s="540" t="s">
        <v>52</v>
      </c>
      <c r="S12" s="540"/>
      <c r="T12" s="24" t="s">
        <v>53</v>
      </c>
      <c r="U12" s="25" t="s">
        <v>54</v>
      </c>
    </row>
    <row r="13" spans="1:21" x14ac:dyDescent="0.25">
      <c r="A13" s="527" t="s">
        <v>29</v>
      </c>
      <c r="B13" s="527"/>
      <c r="C13" s="204">
        <v>0</v>
      </c>
      <c r="D13" s="204">
        <v>0</v>
      </c>
      <c r="E13" s="276">
        <f>IF(D$29=0,C13*2,C13+D13)</f>
        <v>0</v>
      </c>
      <c r="F13" s="541">
        <f>'0054'!F13:G13</f>
        <v>1.115</v>
      </c>
      <c r="G13" s="541"/>
      <c r="H13" s="208">
        <f>ROUND(E13*F13,4)</f>
        <v>0</v>
      </c>
      <c r="I13" s="150">
        <f t="shared" ref="I13:I28" si="0">ROUND(ROUND(H13*$C$8,4)*($H$8),2)</f>
        <v>0</v>
      </c>
      <c r="N13" s="528" t="s">
        <v>29</v>
      </c>
      <c r="O13" s="528"/>
      <c r="P13" s="530">
        <f t="shared" ref="P13:P28" si="1">IF($H$115=1,E13,0)</f>
        <v>0</v>
      </c>
      <c r="Q13" s="530"/>
      <c r="R13" s="542">
        <v>1</v>
      </c>
      <c r="S13" s="542"/>
      <c r="T13" s="124">
        <f>ROUND(P13*R13,4)</f>
        <v>0</v>
      </c>
      <c r="U13" s="125">
        <f t="shared" ref="U13:U28" si="2">ROUND(ROUND(T13*$C$8,4)*($H$8),0)</f>
        <v>0</v>
      </c>
    </row>
    <row r="14" spans="1:21" x14ac:dyDescent="0.25">
      <c r="A14" s="458" t="s">
        <v>30</v>
      </c>
      <c r="B14" s="458"/>
      <c r="C14" s="206">
        <v>0</v>
      </c>
      <c r="D14" s="206">
        <v>0</v>
      </c>
      <c r="E14" s="159">
        <f t="shared" ref="E14:E28" si="3">IF(D$29=0,C14*2,C14+D14)</f>
        <v>0</v>
      </c>
      <c r="F14" s="448">
        <f>'0054'!F14:G14</f>
        <v>1.115</v>
      </c>
      <c r="G14" s="448"/>
      <c r="H14" s="105">
        <f t="shared" ref="H14:H28" si="4">ROUND(E14*F14,4)</f>
        <v>0</v>
      </c>
      <c r="I14" s="130">
        <f t="shared" si="0"/>
        <v>0</v>
      </c>
      <c r="J14" s="85" t="str">
        <f>IF(ROUND(E14,2)=ROUND(SUM(E50:E52),2)," ","CHECK PK-3 LINES BELOW")</f>
        <v xml:space="preserve"> </v>
      </c>
      <c r="N14" s="461" t="s">
        <v>30</v>
      </c>
      <c r="O14" s="461"/>
      <c r="P14" s="530">
        <f t="shared" si="1"/>
        <v>0</v>
      </c>
      <c r="Q14" s="530"/>
      <c r="R14" s="535">
        <v>1</v>
      </c>
      <c r="S14" s="535"/>
      <c r="T14" s="124">
        <f t="shared" ref="T14:T28" si="5">ROUND(P14*R14,4)</f>
        <v>0</v>
      </c>
      <c r="U14" s="125">
        <f t="shared" si="2"/>
        <v>0</v>
      </c>
    </row>
    <row r="15" spans="1:21" x14ac:dyDescent="0.25">
      <c r="A15" s="458" t="s">
        <v>31</v>
      </c>
      <c r="B15" s="458"/>
      <c r="C15" s="206">
        <v>82.69</v>
      </c>
      <c r="D15" s="206">
        <v>85.47</v>
      </c>
      <c r="E15" s="159">
        <f t="shared" si="3"/>
        <v>168.16</v>
      </c>
      <c r="F15" s="448">
        <f>'0054'!F15:G15</f>
        <v>1</v>
      </c>
      <c r="G15" s="448"/>
      <c r="H15" s="105">
        <f t="shared" si="4"/>
        <v>168.16</v>
      </c>
      <c r="I15" s="130">
        <f t="shared" si="0"/>
        <v>720898.04</v>
      </c>
      <c r="N15" s="461" t="s">
        <v>31</v>
      </c>
      <c r="O15" s="461"/>
      <c r="P15" s="530">
        <f t="shared" si="1"/>
        <v>0</v>
      </c>
      <c r="Q15" s="530"/>
      <c r="R15" s="535">
        <v>1</v>
      </c>
      <c r="S15" s="535"/>
      <c r="T15" s="124">
        <f t="shared" si="5"/>
        <v>0</v>
      </c>
      <c r="U15" s="125">
        <f t="shared" si="2"/>
        <v>0</v>
      </c>
    </row>
    <row r="16" spans="1:21" x14ac:dyDescent="0.25">
      <c r="A16" s="458" t="s">
        <v>32</v>
      </c>
      <c r="B16" s="458"/>
      <c r="C16" s="206">
        <v>9.57</v>
      </c>
      <c r="D16" s="206">
        <v>9.3000000000000007</v>
      </c>
      <c r="E16" s="159">
        <f t="shared" si="3"/>
        <v>18.87</v>
      </c>
      <c r="F16" s="448">
        <f>'0054'!F16:G16</f>
        <v>1</v>
      </c>
      <c r="G16" s="448"/>
      <c r="H16" s="105">
        <f t="shared" si="4"/>
        <v>18.87</v>
      </c>
      <c r="I16" s="130">
        <f t="shared" si="0"/>
        <v>80895.259999999995</v>
      </c>
      <c r="J16" s="85" t="str">
        <f>IF(ROUND(E16,2)=ROUND(SUM(E53:E55),2)," ","CHECK 4-8 LINES BELOW")</f>
        <v xml:space="preserve"> </v>
      </c>
      <c r="N16" s="461" t="s">
        <v>32</v>
      </c>
      <c r="O16" s="461"/>
      <c r="P16" s="530">
        <f t="shared" si="1"/>
        <v>0</v>
      </c>
      <c r="Q16" s="530"/>
      <c r="R16" s="535">
        <v>1</v>
      </c>
      <c r="S16" s="535"/>
      <c r="T16" s="124">
        <f t="shared" si="5"/>
        <v>0</v>
      </c>
      <c r="U16" s="125">
        <f t="shared" si="2"/>
        <v>0</v>
      </c>
    </row>
    <row r="17" spans="1:21" x14ac:dyDescent="0.25">
      <c r="A17" s="458" t="s">
        <v>33</v>
      </c>
      <c r="B17" s="458"/>
      <c r="C17" s="206">
        <v>0</v>
      </c>
      <c r="D17" s="206">
        <v>0</v>
      </c>
      <c r="E17" s="159">
        <f t="shared" si="3"/>
        <v>0</v>
      </c>
      <c r="F17" s="448">
        <f>'0054'!F17:G17</f>
        <v>1.0049999999999999</v>
      </c>
      <c r="G17" s="448"/>
      <c r="H17" s="105">
        <f t="shared" si="4"/>
        <v>0</v>
      </c>
      <c r="I17" s="130">
        <f t="shared" si="0"/>
        <v>0</v>
      </c>
      <c r="N17" s="461" t="s">
        <v>33</v>
      </c>
      <c r="O17" s="461"/>
      <c r="P17" s="530">
        <f t="shared" si="1"/>
        <v>0</v>
      </c>
      <c r="Q17" s="530"/>
      <c r="R17" s="535">
        <v>1</v>
      </c>
      <c r="S17" s="535"/>
      <c r="T17" s="124">
        <f t="shared" si="5"/>
        <v>0</v>
      </c>
      <c r="U17" s="125">
        <f t="shared" si="2"/>
        <v>0</v>
      </c>
    </row>
    <row r="18" spans="1:21" x14ac:dyDescent="0.25">
      <c r="A18" s="458" t="s">
        <v>34</v>
      </c>
      <c r="B18" s="458"/>
      <c r="C18" s="206">
        <v>0</v>
      </c>
      <c r="D18" s="206">
        <v>0</v>
      </c>
      <c r="E18" s="159">
        <f t="shared" si="3"/>
        <v>0</v>
      </c>
      <c r="F18" s="448">
        <f>'0054'!F18:G18</f>
        <v>1.0049999999999999</v>
      </c>
      <c r="G18" s="448"/>
      <c r="H18" s="105">
        <f t="shared" si="4"/>
        <v>0</v>
      </c>
      <c r="I18" s="130">
        <f t="shared" si="0"/>
        <v>0</v>
      </c>
      <c r="J18" s="85" t="str">
        <f>IF(ROUND(E18,2)=ROUND(SUM(E56:E58),2)," ","CHECK 4-8 LINES BELOW")</f>
        <v xml:space="preserve"> </v>
      </c>
      <c r="N18" s="461" t="s">
        <v>34</v>
      </c>
      <c r="O18" s="461"/>
      <c r="P18" s="530">
        <f t="shared" si="1"/>
        <v>0</v>
      </c>
      <c r="Q18" s="530"/>
      <c r="R18" s="535">
        <v>1</v>
      </c>
      <c r="S18" s="535"/>
      <c r="T18" s="124">
        <f t="shared" si="5"/>
        <v>0</v>
      </c>
      <c r="U18" s="127">
        <f t="shared" si="2"/>
        <v>0</v>
      </c>
    </row>
    <row r="19" spans="1:21" x14ac:dyDescent="0.25">
      <c r="A19" s="458" t="s">
        <v>146</v>
      </c>
      <c r="B19" s="458"/>
      <c r="C19" s="206">
        <v>0</v>
      </c>
      <c r="D19" s="206">
        <v>0</v>
      </c>
      <c r="E19" s="159">
        <f t="shared" si="3"/>
        <v>0</v>
      </c>
      <c r="F19" s="448">
        <f>'0054'!F19:G19</f>
        <v>3.613</v>
      </c>
      <c r="G19" s="448"/>
      <c r="H19" s="105">
        <f t="shared" si="4"/>
        <v>0</v>
      </c>
      <c r="I19" s="130">
        <f t="shared" si="0"/>
        <v>0</v>
      </c>
      <c r="N19" s="461" t="s">
        <v>146</v>
      </c>
      <c r="O19" s="461"/>
      <c r="P19" s="530">
        <f t="shared" si="1"/>
        <v>0</v>
      </c>
      <c r="Q19" s="530"/>
      <c r="R19" s="535">
        <v>1</v>
      </c>
      <c r="S19" s="535"/>
      <c r="T19" s="124">
        <f t="shared" si="5"/>
        <v>0</v>
      </c>
      <c r="U19" s="125">
        <f t="shared" si="2"/>
        <v>0</v>
      </c>
    </row>
    <row r="20" spans="1:21" x14ac:dyDescent="0.25">
      <c r="A20" s="458" t="s">
        <v>147</v>
      </c>
      <c r="B20" s="458"/>
      <c r="C20" s="206">
        <v>0</v>
      </c>
      <c r="D20" s="206">
        <v>0</v>
      </c>
      <c r="E20" s="159">
        <f t="shared" si="3"/>
        <v>0</v>
      </c>
      <c r="F20" s="448">
        <f>'0054'!F20:G20</f>
        <v>3.613</v>
      </c>
      <c r="G20" s="448"/>
      <c r="H20" s="105">
        <f t="shared" si="4"/>
        <v>0</v>
      </c>
      <c r="I20" s="130">
        <f t="shared" si="0"/>
        <v>0</v>
      </c>
      <c r="N20" s="461" t="s">
        <v>147</v>
      </c>
      <c r="O20" s="461"/>
      <c r="P20" s="530">
        <f t="shared" si="1"/>
        <v>0</v>
      </c>
      <c r="Q20" s="530"/>
      <c r="R20" s="535">
        <v>1</v>
      </c>
      <c r="S20" s="535"/>
      <c r="T20" s="124">
        <f t="shared" si="5"/>
        <v>0</v>
      </c>
      <c r="U20" s="125">
        <f t="shared" si="2"/>
        <v>0</v>
      </c>
    </row>
    <row r="21" spans="1:21" x14ac:dyDescent="0.25">
      <c r="A21" s="458" t="s">
        <v>148</v>
      </c>
      <c r="B21" s="458"/>
      <c r="C21" s="206">
        <v>0</v>
      </c>
      <c r="D21" s="206">
        <v>0</v>
      </c>
      <c r="E21" s="159">
        <f t="shared" si="3"/>
        <v>0</v>
      </c>
      <c r="F21" s="448">
        <f>'0054'!F21:G21</f>
        <v>3.613</v>
      </c>
      <c r="G21" s="448"/>
      <c r="H21" s="105">
        <f t="shared" si="4"/>
        <v>0</v>
      </c>
      <c r="I21" s="130">
        <f t="shared" si="0"/>
        <v>0</v>
      </c>
      <c r="N21" s="461" t="s">
        <v>148</v>
      </c>
      <c r="O21" s="461"/>
      <c r="P21" s="530">
        <f t="shared" si="1"/>
        <v>0</v>
      </c>
      <c r="Q21" s="530"/>
      <c r="R21" s="535">
        <v>1</v>
      </c>
      <c r="S21" s="535"/>
      <c r="T21" s="124">
        <f t="shared" si="5"/>
        <v>0</v>
      </c>
      <c r="U21" s="125">
        <f t="shared" si="2"/>
        <v>0</v>
      </c>
    </row>
    <row r="22" spans="1:21" x14ac:dyDescent="0.25">
      <c r="A22" s="458" t="s">
        <v>149</v>
      </c>
      <c r="B22" s="458"/>
      <c r="C22" s="206">
        <v>0</v>
      </c>
      <c r="D22" s="206">
        <v>0</v>
      </c>
      <c r="E22" s="159">
        <f t="shared" si="3"/>
        <v>0</v>
      </c>
      <c r="F22" s="448">
        <f>'0054'!F22:G22</f>
        <v>5.258</v>
      </c>
      <c r="G22" s="448"/>
      <c r="H22" s="105">
        <f t="shared" si="4"/>
        <v>0</v>
      </c>
      <c r="I22" s="130">
        <f t="shared" si="0"/>
        <v>0</v>
      </c>
      <c r="N22" s="461" t="s">
        <v>149</v>
      </c>
      <c r="O22" s="461"/>
      <c r="P22" s="530">
        <f t="shared" si="1"/>
        <v>0</v>
      </c>
      <c r="Q22" s="530"/>
      <c r="R22" s="535">
        <v>1</v>
      </c>
      <c r="S22" s="535"/>
      <c r="T22" s="124">
        <f t="shared" si="5"/>
        <v>0</v>
      </c>
      <c r="U22" s="125">
        <f t="shared" si="2"/>
        <v>0</v>
      </c>
    </row>
    <row r="23" spans="1:21" x14ac:dyDescent="0.25">
      <c r="A23" s="458" t="s">
        <v>150</v>
      </c>
      <c r="B23" s="458"/>
      <c r="C23" s="206">
        <v>0</v>
      </c>
      <c r="D23" s="206">
        <v>0</v>
      </c>
      <c r="E23" s="159">
        <f t="shared" si="3"/>
        <v>0</v>
      </c>
      <c r="F23" s="448">
        <f>'0054'!F23:G23</f>
        <v>5.258</v>
      </c>
      <c r="G23" s="448"/>
      <c r="H23" s="105">
        <f t="shared" si="4"/>
        <v>0</v>
      </c>
      <c r="I23" s="130">
        <f t="shared" si="0"/>
        <v>0</v>
      </c>
      <c r="N23" s="461" t="s">
        <v>150</v>
      </c>
      <c r="O23" s="461"/>
      <c r="P23" s="530">
        <f t="shared" si="1"/>
        <v>0</v>
      </c>
      <c r="Q23" s="530"/>
      <c r="R23" s="535">
        <v>1</v>
      </c>
      <c r="S23" s="535"/>
      <c r="T23" s="124">
        <f t="shared" si="5"/>
        <v>0</v>
      </c>
      <c r="U23" s="125">
        <f t="shared" si="2"/>
        <v>0</v>
      </c>
    </row>
    <row r="24" spans="1:21" x14ac:dyDescent="0.25">
      <c r="A24" s="458" t="s">
        <v>151</v>
      </c>
      <c r="B24" s="458"/>
      <c r="C24" s="206">
        <v>0</v>
      </c>
      <c r="D24" s="206">
        <v>0</v>
      </c>
      <c r="E24" s="159">
        <f t="shared" si="3"/>
        <v>0</v>
      </c>
      <c r="F24" s="448">
        <f>'0054'!F24:G24</f>
        <v>5.258</v>
      </c>
      <c r="G24" s="448"/>
      <c r="H24" s="105">
        <f t="shared" si="4"/>
        <v>0</v>
      </c>
      <c r="I24" s="130">
        <f t="shared" si="0"/>
        <v>0</v>
      </c>
      <c r="N24" s="461" t="s">
        <v>151</v>
      </c>
      <c r="O24" s="461"/>
      <c r="P24" s="530">
        <f t="shared" si="1"/>
        <v>0</v>
      </c>
      <c r="Q24" s="530"/>
      <c r="R24" s="535">
        <v>1</v>
      </c>
      <c r="S24" s="535"/>
      <c r="T24" s="124">
        <f t="shared" si="5"/>
        <v>0</v>
      </c>
      <c r="U24" s="125">
        <f t="shared" si="2"/>
        <v>0</v>
      </c>
    </row>
    <row r="25" spans="1:21" x14ac:dyDescent="0.25">
      <c r="A25" s="458" t="s">
        <v>152</v>
      </c>
      <c r="B25" s="458"/>
      <c r="C25" s="206">
        <v>0</v>
      </c>
      <c r="D25" s="206">
        <v>0</v>
      </c>
      <c r="E25" s="159">
        <f t="shared" si="3"/>
        <v>0</v>
      </c>
      <c r="F25" s="448">
        <f>'0054'!F25:G25</f>
        <v>1.18</v>
      </c>
      <c r="G25" s="448"/>
      <c r="H25" s="105">
        <f t="shared" si="4"/>
        <v>0</v>
      </c>
      <c r="I25" s="130">
        <f t="shared" si="0"/>
        <v>0</v>
      </c>
      <c r="N25" s="461" t="s">
        <v>152</v>
      </c>
      <c r="O25" s="461"/>
      <c r="P25" s="530">
        <f t="shared" si="1"/>
        <v>0</v>
      </c>
      <c r="Q25" s="530"/>
      <c r="R25" s="535">
        <v>1</v>
      </c>
      <c r="S25" s="535"/>
      <c r="T25" s="124">
        <f t="shared" si="5"/>
        <v>0</v>
      </c>
      <c r="U25" s="125">
        <f t="shared" si="2"/>
        <v>0</v>
      </c>
    </row>
    <row r="26" spans="1:21" x14ac:dyDescent="0.25">
      <c r="A26" s="458" t="s">
        <v>153</v>
      </c>
      <c r="B26" s="458"/>
      <c r="C26" s="206">
        <v>1.44</v>
      </c>
      <c r="D26" s="206">
        <v>2.19</v>
      </c>
      <c r="E26" s="159">
        <f t="shared" si="3"/>
        <v>3.63</v>
      </c>
      <c r="F26" s="448">
        <f>'0054'!F26:G26</f>
        <v>1.18</v>
      </c>
      <c r="G26" s="448"/>
      <c r="H26" s="105">
        <f t="shared" si="4"/>
        <v>4.2834000000000003</v>
      </c>
      <c r="I26" s="130">
        <f t="shared" si="0"/>
        <v>18362.84</v>
      </c>
      <c r="N26" s="461" t="s">
        <v>153</v>
      </c>
      <c r="O26" s="461"/>
      <c r="P26" s="530">
        <f t="shared" si="1"/>
        <v>0</v>
      </c>
      <c r="Q26" s="530"/>
      <c r="R26" s="535">
        <v>1</v>
      </c>
      <c r="S26" s="535"/>
      <c r="T26" s="124">
        <f t="shared" si="5"/>
        <v>0</v>
      </c>
      <c r="U26" s="125">
        <f t="shared" si="2"/>
        <v>0</v>
      </c>
    </row>
    <row r="27" spans="1:21" x14ac:dyDescent="0.25">
      <c r="A27" s="458" t="s">
        <v>154</v>
      </c>
      <c r="B27" s="458"/>
      <c r="C27" s="206">
        <v>0</v>
      </c>
      <c r="D27" s="206">
        <v>0</v>
      </c>
      <c r="E27" s="159">
        <f t="shared" si="3"/>
        <v>0</v>
      </c>
      <c r="F27" s="448">
        <f>'0054'!F27:G27</f>
        <v>1.18</v>
      </c>
      <c r="G27" s="448"/>
      <c r="H27" s="105">
        <f t="shared" si="4"/>
        <v>0</v>
      </c>
      <c r="I27" s="130">
        <f t="shared" si="0"/>
        <v>0</v>
      </c>
      <c r="N27" s="461" t="s">
        <v>154</v>
      </c>
      <c r="O27" s="461"/>
      <c r="P27" s="530">
        <f t="shared" si="1"/>
        <v>0</v>
      </c>
      <c r="Q27" s="530"/>
      <c r="R27" s="535">
        <v>1</v>
      </c>
      <c r="S27" s="535"/>
      <c r="T27" s="124">
        <f t="shared" si="5"/>
        <v>0</v>
      </c>
      <c r="U27" s="125">
        <f t="shared" si="2"/>
        <v>0</v>
      </c>
    </row>
    <row r="28" spans="1:21" x14ac:dyDescent="0.25">
      <c r="A28" s="575" t="s">
        <v>155</v>
      </c>
      <c r="B28" s="575"/>
      <c r="C28" s="147">
        <v>0</v>
      </c>
      <c r="D28" s="147">
        <v>0</v>
      </c>
      <c r="E28" s="220">
        <f t="shared" si="3"/>
        <v>0</v>
      </c>
      <c r="F28" s="529">
        <f>'0054'!F28:G28</f>
        <v>1.0049999999999999</v>
      </c>
      <c r="G28" s="529"/>
      <c r="H28" s="122">
        <f t="shared" si="4"/>
        <v>0</v>
      </c>
      <c r="I28" s="123">
        <f t="shared" si="0"/>
        <v>0</v>
      </c>
      <c r="N28" s="469" t="s">
        <v>155</v>
      </c>
      <c r="O28" s="469"/>
      <c r="P28" s="530">
        <f t="shared" si="1"/>
        <v>0</v>
      </c>
      <c r="Q28" s="530"/>
      <c r="R28" s="531">
        <v>1</v>
      </c>
      <c r="S28" s="531"/>
      <c r="T28" s="124">
        <f t="shared" si="5"/>
        <v>0</v>
      </c>
      <c r="U28" s="125">
        <f t="shared" si="2"/>
        <v>0</v>
      </c>
    </row>
    <row r="29" spans="1:21" x14ac:dyDescent="0.25">
      <c r="A29" s="573" t="s">
        <v>5</v>
      </c>
      <c r="B29" s="573"/>
      <c r="C29" s="123">
        <f>SUM(C13:C28)</f>
        <v>93.699999999999989</v>
      </c>
      <c r="D29" s="123">
        <f>SUM(D13:D28)</f>
        <v>96.96</v>
      </c>
      <c r="E29" s="123">
        <f>SUM(E13:E28)</f>
        <v>190.66</v>
      </c>
      <c r="F29" s="574"/>
      <c r="G29" s="574"/>
      <c r="H29" s="128">
        <f>SUM(H13:H28)</f>
        <v>191.3134</v>
      </c>
      <c r="I29" s="123">
        <f>SUM(I13:I28)</f>
        <v>820156.14</v>
      </c>
      <c r="N29" s="533" t="s">
        <v>5</v>
      </c>
      <c r="O29" s="533"/>
      <c r="P29" s="534">
        <f>SUM(P13:P28)</f>
        <v>0</v>
      </c>
      <c r="Q29" s="534"/>
      <c r="R29" s="521"/>
      <c r="S29" s="521"/>
      <c r="T29" s="129">
        <f>SUM(T13:T28)</f>
        <v>0</v>
      </c>
      <c r="U29" s="125">
        <f>SUM(U13:U28)</f>
        <v>0</v>
      </c>
    </row>
    <row r="30" spans="1:21" x14ac:dyDescent="0.25">
      <c r="A30" s="28"/>
      <c r="B30" s="28"/>
      <c r="C30" s="130"/>
      <c r="D30" s="130"/>
      <c r="E30" s="130"/>
      <c r="F30" s="29"/>
      <c r="G30" s="29"/>
      <c r="H30" s="105"/>
      <c r="I30" s="130"/>
      <c r="N30" s="35"/>
      <c r="O30" s="35"/>
      <c r="P30" s="31"/>
      <c r="Q30" s="31"/>
      <c r="R30" s="32"/>
      <c r="S30" s="32"/>
      <c r="T30" s="131"/>
      <c r="U30" s="132"/>
    </row>
    <row r="31" spans="1:21" x14ac:dyDescent="0.25">
      <c r="A31" s="209" t="s">
        <v>126</v>
      </c>
      <c r="B31" s="28"/>
      <c r="C31" s="130"/>
      <c r="D31" s="130"/>
      <c r="E31" s="130"/>
      <c r="F31" s="29"/>
      <c r="G31" s="29"/>
      <c r="H31" s="105"/>
      <c r="I31" s="130"/>
      <c r="N31" s="35"/>
      <c r="O31" s="35"/>
      <c r="P31" s="31"/>
      <c r="Q31" s="31"/>
      <c r="R31" s="32"/>
      <c r="S31" s="32"/>
      <c r="T31" s="131"/>
      <c r="U31" s="132"/>
    </row>
    <row r="32" spans="1:21" hidden="1" x14ac:dyDescent="0.25">
      <c r="A32" s="209"/>
      <c r="B32" s="28"/>
      <c r="C32" s="130"/>
      <c r="D32" s="130"/>
      <c r="E32" s="130"/>
      <c r="F32" s="364"/>
      <c r="G32" s="364"/>
      <c r="H32" s="105"/>
      <c r="I32" s="130"/>
      <c r="N32" s="362"/>
      <c r="O32" s="362"/>
      <c r="P32" s="31"/>
      <c r="Q32" s="31"/>
      <c r="R32" s="363"/>
      <c r="S32" s="363"/>
      <c r="T32" s="131"/>
      <c r="U32" s="132"/>
    </row>
    <row r="33" spans="1:21" hidden="1" x14ac:dyDescent="0.25">
      <c r="A33" s="209"/>
      <c r="B33" s="28"/>
      <c r="C33" s="130"/>
      <c r="D33" s="130"/>
      <c r="E33" s="130"/>
      <c r="F33" s="578" t="s">
        <v>386</v>
      </c>
      <c r="G33" s="578"/>
      <c r="H33" s="578"/>
      <c r="I33" s="130"/>
      <c r="N33" s="362"/>
      <c r="O33" s="362"/>
      <c r="P33" s="31"/>
      <c r="Q33" s="31"/>
      <c r="R33" s="363"/>
      <c r="S33" s="363"/>
      <c r="T33" s="131"/>
      <c r="U33" s="132"/>
    </row>
    <row r="34" spans="1:21" hidden="1" x14ac:dyDescent="0.25">
      <c r="A34" s="4"/>
      <c r="B34" s="136"/>
      <c r="C34" s="136"/>
      <c r="D34" s="136"/>
      <c r="E34" s="136"/>
      <c r="F34" s="578"/>
      <c r="G34" s="578"/>
      <c r="H34" s="578"/>
      <c r="I34" s="26" t="s">
        <v>78</v>
      </c>
      <c r="N34" s="473" t="s">
        <v>35</v>
      </c>
      <c r="O34" s="473"/>
      <c r="P34" s="473"/>
      <c r="Q34" s="473"/>
      <c r="R34" s="473"/>
      <c r="S34" s="473"/>
      <c r="T34" s="473"/>
      <c r="U34" s="27" t="s">
        <v>78</v>
      </c>
    </row>
    <row r="35" spans="1:21" hidden="1" x14ac:dyDescent="0.25">
      <c r="A35" s="28"/>
      <c r="B35" s="28"/>
      <c r="C35" s="117" t="s">
        <v>162</v>
      </c>
      <c r="D35" s="117" t="s">
        <v>163</v>
      </c>
      <c r="E35" s="118" t="s">
        <v>8</v>
      </c>
      <c r="F35" s="578"/>
      <c r="G35" s="578"/>
      <c r="H35" s="578"/>
      <c r="I35" s="26" t="s">
        <v>37</v>
      </c>
      <c r="N35" s="35"/>
      <c r="O35" s="35"/>
      <c r="P35" s="31"/>
      <c r="Q35" s="31"/>
      <c r="R35" s="32"/>
      <c r="S35" s="32"/>
      <c r="T35" s="131"/>
      <c r="U35" s="27" t="s">
        <v>37</v>
      </c>
    </row>
    <row r="36" spans="1:21" hidden="1" x14ac:dyDescent="0.25">
      <c r="A36" s="524" t="s">
        <v>66</v>
      </c>
      <c r="B36" s="524"/>
      <c r="C36" s="119" t="s">
        <v>2</v>
      </c>
      <c r="D36" s="119" t="s">
        <v>2</v>
      </c>
      <c r="E36" s="119" t="s">
        <v>2</v>
      </c>
      <c r="F36" s="579"/>
      <c r="G36" s="579"/>
      <c r="H36" s="579"/>
      <c r="I36" s="33" t="s">
        <v>79</v>
      </c>
      <c r="N36" s="525" t="s">
        <v>66</v>
      </c>
      <c r="O36" s="525"/>
      <c r="P36" s="526" t="s">
        <v>24</v>
      </c>
      <c r="Q36" s="526"/>
      <c r="R36" s="526"/>
      <c r="S36" s="526"/>
      <c r="T36" s="526"/>
      <c r="U36" s="21" t="s">
        <v>79</v>
      </c>
    </row>
    <row r="37" spans="1:21" hidden="1" x14ac:dyDescent="0.25">
      <c r="A37" s="527" t="s">
        <v>59</v>
      </c>
      <c r="B37" s="527"/>
      <c r="C37" s="210">
        <v>0</v>
      </c>
      <c r="D37" s="210">
        <v>0</v>
      </c>
      <c r="E37" s="276">
        <f t="shared" ref="E37:E42" si="6">IF(D$43=0,C37*2,C37+D37)</f>
        <v>0</v>
      </c>
      <c r="F37" s="211"/>
      <c r="G37" s="211"/>
      <c r="H37" s="211"/>
      <c r="I37" s="150">
        <f t="shared" ref="I37:I42" si="7">ROUND(ROUND(E37*$C$8,4)*($H$8),2)</f>
        <v>0</v>
      </c>
      <c r="N37" s="528" t="s">
        <v>59</v>
      </c>
      <c r="O37" s="528"/>
      <c r="P37" s="470">
        <f t="shared" ref="P37:P42" si="8">IF($H$115=1,E37,0)</f>
        <v>0</v>
      </c>
      <c r="Q37" s="470"/>
      <c r="R37" s="470"/>
      <c r="S37" s="470"/>
      <c r="T37" s="470"/>
      <c r="U37" s="127">
        <f t="shared" ref="U37:U42" si="9">ROUND(ROUND(P37*$C$8,4)*($H$8),0)</f>
        <v>0</v>
      </c>
    </row>
    <row r="38" spans="1:21" hidden="1" x14ac:dyDescent="0.25">
      <c r="A38" s="519" t="s">
        <v>60</v>
      </c>
      <c r="B38" s="519"/>
      <c r="C38" s="213">
        <v>0</v>
      </c>
      <c r="D38" s="213">
        <v>0</v>
      </c>
      <c r="E38" s="159">
        <f t="shared" si="6"/>
        <v>0</v>
      </c>
      <c r="F38" s="214"/>
      <c r="G38" s="214"/>
      <c r="H38" s="214"/>
      <c r="I38" s="130">
        <f t="shared" si="7"/>
        <v>0</v>
      </c>
      <c r="N38" s="476" t="s">
        <v>60</v>
      </c>
      <c r="O38" s="476"/>
      <c r="P38" s="470">
        <f t="shared" si="8"/>
        <v>0</v>
      </c>
      <c r="Q38" s="470"/>
      <c r="R38" s="470"/>
      <c r="S38" s="470"/>
      <c r="T38" s="470"/>
      <c r="U38" s="127">
        <f t="shared" si="9"/>
        <v>0</v>
      </c>
    </row>
    <row r="39" spans="1:21" hidden="1" x14ac:dyDescent="0.25">
      <c r="A39" s="522" t="s">
        <v>61</v>
      </c>
      <c r="B39" s="522"/>
      <c r="C39" s="213">
        <v>0</v>
      </c>
      <c r="D39" s="213">
        <v>0</v>
      </c>
      <c r="E39" s="159">
        <f t="shared" si="6"/>
        <v>0</v>
      </c>
      <c r="F39" s="214"/>
      <c r="G39" s="214"/>
      <c r="H39" s="214"/>
      <c r="I39" s="130">
        <f t="shared" si="7"/>
        <v>0</v>
      </c>
      <c r="N39" s="523" t="s">
        <v>61</v>
      </c>
      <c r="O39" s="523"/>
      <c r="P39" s="470">
        <f t="shared" si="8"/>
        <v>0</v>
      </c>
      <c r="Q39" s="470"/>
      <c r="R39" s="470"/>
      <c r="S39" s="470"/>
      <c r="T39" s="470"/>
      <c r="U39" s="127">
        <f t="shared" si="9"/>
        <v>0</v>
      </c>
    </row>
    <row r="40" spans="1:21" hidden="1" x14ac:dyDescent="0.25">
      <c r="A40" s="519" t="s">
        <v>62</v>
      </c>
      <c r="B40" s="519"/>
      <c r="C40" s="213">
        <v>0</v>
      </c>
      <c r="D40" s="213">
        <v>0</v>
      </c>
      <c r="E40" s="159">
        <f t="shared" si="6"/>
        <v>0</v>
      </c>
      <c r="F40" s="214"/>
      <c r="G40" s="214"/>
      <c r="H40" s="214"/>
      <c r="I40" s="130">
        <f t="shared" si="7"/>
        <v>0</v>
      </c>
      <c r="N40" s="476" t="s">
        <v>62</v>
      </c>
      <c r="O40" s="476"/>
      <c r="P40" s="470">
        <f t="shared" si="8"/>
        <v>0</v>
      </c>
      <c r="Q40" s="470"/>
      <c r="R40" s="470"/>
      <c r="S40" s="470"/>
      <c r="T40" s="470"/>
      <c r="U40" s="127">
        <f t="shared" si="9"/>
        <v>0</v>
      </c>
    </row>
    <row r="41" spans="1:21" hidden="1" x14ac:dyDescent="0.25">
      <c r="A41" s="519" t="s">
        <v>63</v>
      </c>
      <c r="B41" s="519"/>
      <c r="C41" s="213">
        <v>0</v>
      </c>
      <c r="D41" s="213">
        <v>0</v>
      </c>
      <c r="E41" s="159">
        <f t="shared" si="6"/>
        <v>0</v>
      </c>
      <c r="F41" s="214"/>
      <c r="G41" s="214"/>
      <c r="H41" s="214"/>
      <c r="I41" s="130">
        <f t="shared" si="7"/>
        <v>0</v>
      </c>
      <c r="N41" s="476" t="s">
        <v>63</v>
      </c>
      <c r="O41" s="476"/>
      <c r="P41" s="470">
        <f t="shared" si="8"/>
        <v>0</v>
      </c>
      <c r="Q41" s="470"/>
      <c r="R41" s="470"/>
      <c r="S41" s="470"/>
      <c r="T41" s="470"/>
      <c r="U41" s="127">
        <f t="shared" si="9"/>
        <v>0</v>
      </c>
    </row>
    <row r="42" spans="1:21" hidden="1" x14ac:dyDescent="0.25">
      <c r="A42" s="519" t="s">
        <v>55</v>
      </c>
      <c r="B42" s="519"/>
      <c r="C42" s="212">
        <v>0</v>
      </c>
      <c r="D42" s="212">
        <v>0</v>
      </c>
      <c r="E42" s="220">
        <f t="shared" si="6"/>
        <v>0</v>
      </c>
      <c r="F42" s="214"/>
      <c r="G42" s="214"/>
      <c r="H42" s="214"/>
      <c r="I42" s="123">
        <f t="shared" si="7"/>
        <v>0</v>
      </c>
      <c r="N42" s="469" t="s">
        <v>55</v>
      </c>
      <c r="O42" s="469"/>
      <c r="P42" s="470">
        <f t="shared" si="8"/>
        <v>0</v>
      </c>
      <c r="Q42" s="470"/>
      <c r="R42" s="470"/>
      <c r="S42" s="470"/>
      <c r="T42" s="470"/>
      <c r="U42" s="127">
        <f t="shared" si="9"/>
        <v>0</v>
      </c>
    </row>
    <row r="43" spans="1:21" hidden="1" x14ac:dyDescent="0.25">
      <c r="A43" s="64"/>
      <c r="B43" s="137" t="s">
        <v>164</v>
      </c>
      <c r="C43" s="126">
        <f>SUM(C37:C42)</f>
        <v>0</v>
      </c>
      <c r="D43" s="126">
        <f>SUM(D37:D42)</f>
        <v>0</v>
      </c>
      <c r="E43" s="126">
        <f>SUM(E37:E42)</f>
        <v>0</v>
      </c>
      <c r="F43" s="34"/>
      <c r="G43" s="138"/>
      <c r="H43" s="139" t="s">
        <v>166</v>
      </c>
      <c r="I43" s="126">
        <f>SUM(I37:I42)</f>
        <v>0</v>
      </c>
      <c r="N43" s="520" t="s">
        <v>57</v>
      </c>
      <c r="O43" s="520"/>
      <c r="P43" s="520"/>
      <c r="Q43" s="520"/>
      <c r="R43" s="36">
        <f>SUM(P37:R42)</f>
        <v>0</v>
      </c>
      <c r="S43" s="521" t="s">
        <v>68</v>
      </c>
      <c r="T43" s="521"/>
      <c r="U43" s="132">
        <f>SUM(U37:U42)</f>
        <v>0</v>
      </c>
    </row>
    <row r="44" spans="1:21" ht="16.5" hidden="1" thickBot="1" x14ac:dyDescent="0.3">
      <c r="A44" s="64"/>
      <c r="B44" s="137"/>
      <c r="C44" s="130"/>
      <c r="D44" s="130"/>
      <c r="E44" s="150"/>
      <c r="F44" s="34"/>
      <c r="G44" s="138"/>
      <c r="H44" s="139"/>
      <c r="I44" s="130"/>
      <c r="N44" s="35"/>
      <c r="O44" s="35"/>
      <c r="P44" s="35"/>
      <c r="Q44" s="35"/>
      <c r="R44" s="36"/>
      <c r="S44" s="32"/>
      <c r="T44" s="32"/>
      <c r="U44" s="132"/>
    </row>
    <row r="45" spans="1:21" ht="16.5" hidden="1" thickBot="1" x14ac:dyDescent="0.3">
      <c r="A45" s="64"/>
      <c r="B45" s="137" t="s">
        <v>165</v>
      </c>
      <c r="C45" s="64"/>
      <c r="D45" s="64"/>
      <c r="E45" s="215">
        <f>H29+E43</f>
        <v>191.3134</v>
      </c>
      <c r="F45" s="37"/>
      <c r="G45" s="138"/>
      <c r="H45" s="139" t="s">
        <v>167</v>
      </c>
      <c r="I45" s="123">
        <f>SUM(I43,I29)</f>
        <v>820156.14</v>
      </c>
      <c r="N45" s="520" t="s">
        <v>58</v>
      </c>
      <c r="O45" s="520"/>
      <c r="P45" s="520"/>
      <c r="Q45" s="520"/>
      <c r="R45" s="38">
        <f>R43+T29</f>
        <v>0</v>
      </c>
      <c r="S45" s="521" t="s">
        <v>56</v>
      </c>
      <c r="T45" s="521"/>
      <c r="U45" s="140">
        <f>SUM(U43,U29)</f>
        <v>0</v>
      </c>
    </row>
    <row r="46" spans="1:21" x14ac:dyDescent="0.25">
      <c r="A46" s="28"/>
      <c r="B46" s="28"/>
      <c r="C46" s="28"/>
      <c r="D46" s="28"/>
      <c r="E46" s="28"/>
      <c r="F46" s="37"/>
      <c r="G46" s="141"/>
      <c r="H46" s="141"/>
      <c r="I46" s="130"/>
      <c r="N46" s="35"/>
      <c r="O46" s="35"/>
      <c r="P46" s="35"/>
      <c r="Q46" s="35"/>
      <c r="R46" s="38"/>
      <c r="S46" s="32"/>
      <c r="T46" s="32"/>
      <c r="U46" s="132"/>
    </row>
    <row r="47" spans="1:21" x14ac:dyDescent="0.25">
      <c r="A47" s="28"/>
      <c r="B47" s="28"/>
      <c r="C47" s="28"/>
      <c r="D47" s="28"/>
      <c r="E47" s="28"/>
      <c r="F47" s="37"/>
      <c r="G47" s="141"/>
      <c r="H47" s="141"/>
      <c r="I47" s="130"/>
      <c r="N47" s="35"/>
      <c r="O47" s="35"/>
      <c r="P47" s="35"/>
      <c r="Q47" s="35"/>
      <c r="R47" s="38"/>
      <c r="S47" s="32"/>
      <c r="T47" s="32"/>
      <c r="U47" s="132"/>
    </row>
    <row r="48" spans="1:21" x14ac:dyDescent="0.25">
      <c r="A48" s="28"/>
      <c r="B48" s="28"/>
      <c r="C48" s="117" t="s">
        <v>162</v>
      </c>
      <c r="D48" s="117" t="s">
        <v>163</v>
      </c>
      <c r="E48" s="118" t="s">
        <v>8</v>
      </c>
      <c r="F48" s="142" t="s">
        <v>168</v>
      </c>
      <c r="G48" s="143" t="s">
        <v>170</v>
      </c>
      <c r="H48" s="144" t="s">
        <v>171</v>
      </c>
      <c r="I48" s="130"/>
      <c r="N48" s="35"/>
      <c r="O48" s="35"/>
      <c r="P48" s="35"/>
      <c r="Q48" s="35"/>
      <c r="R48" s="38"/>
      <c r="S48" s="32"/>
      <c r="T48" s="32"/>
      <c r="U48" s="132"/>
    </row>
    <row r="49" spans="1:21" x14ac:dyDescent="0.25">
      <c r="A49" s="39" t="s">
        <v>103</v>
      </c>
      <c r="B49" s="39"/>
      <c r="C49" s="119" t="s">
        <v>2</v>
      </c>
      <c r="D49" s="119" t="s">
        <v>2</v>
      </c>
      <c r="E49" s="119" t="s">
        <v>2</v>
      </c>
      <c r="F49" s="121" t="s">
        <v>169</v>
      </c>
      <c r="G49" s="77" t="s">
        <v>169</v>
      </c>
      <c r="H49" s="145" t="s">
        <v>172</v>
      </c>
      <c r="I49" s="39"/>
      <c r="N49" s="469" t="s">
        <v>103</v>
      </c>
      <c r="O49" s="469"/>
      <c r="P49" s="514" t="s">
        <v>2</v>
      </c>
      <c r="Q49" s="514"/>
      <c r="R49" s="40" t="s">
        <v>25</v>
      </c>
      <c r="S49" s="78" t="s">
        <v>26</v>
      </c>
      <c r="T49" s="146" t="s">
        <v>27</v>
      </c>
      <c r="U49" s="40"/>
    </row>
    <row r="50" spans="1:21" x14ac:dyDescent="0.25">
      <c r="A50" s="515" t="s">
        <v>127</v>
      </c>
      <c r="B50" s="515"/>
      <c r="C50" s="206">
        <v>0</v>
      </c>
      <c r="D50" s="206">
        <v>0</v>
      </c>
      <c r="E50" s="159">
        <f>IF(D$59=0,C50*2,C50+D50)</f>
        <v>0</v>
      </c>
      <c r="F50" s="41" t="s">
        <v>21</v>
      </c>
      <c r="G50" s="54">
        <v>251</v>
      </c>
      <c r="H50" s="328">
        <f>'0054'!H50</f>
        <v>1047</v>
      </c>
      <c r="I50" s="130">
        <f>ROUND(E50*H50,2)</f>
        <v>0</v>
      </c>
      <c r="N50" s="517" t="s">
        <v>28</v>
      </c>
      <c r="O50" s="517"/>
      <c r="P50" s="518"/>
      <c r="Q50" s="518"/>
      <c r="R50" s="43" t="s">
        <v>21</v>
      </c>
      <c r="S50" s="44">
        <v>251</v>
      </c>
      <c r="T50" s="148">
        <f>H50</f>
        <v>1047</v>
      </c>
      <c r="U50" s="149">
        <f>ROUND(P50*T50,0)</f>
        <v>0</v>
      </c>
    </row>
    <row r="51" spans="1:21" x14ac:dyDescent="0.25">
      <c r="A51" s="516"/>
      <c r="B51" s="516"/>
      <c r="C51" s="206">
        <v>0</v>
      </c>
      <c r="D51" s="206">
        <v>0</v>
      </c>
      <c r="E51" s="159">
        <f t="shared" ref="E51:E58" si="10">IF(D$59=0,C51*2,C51+D51)</f>
        <v>0</v>
      </c>
      <c r="F51" s="54" t="s">
        <v>21</v>
      </c>
      <c r="G51" s="54">
        <v>252</v>
      </c>
      <c r="H51" s="328">
        <f>'0054'!H51</f>
        <v>3380</v>
      </c>
      <c r="I51" s="130">
        <f t="shared" ref="I51:I58" si="11">ROUND(E51*H51,2)</f>
        <v>0</v>
      </c>
      <c r="N51" s="517"/>
      <c r="O51" s="517"/>
      <c r="P51" s="511"/>
      <c r="Q51" s="511"/>
      <c r="R51" s="44" t="s">
        <v>21</v>
      </c>
      <c r="S51" s="44">
        <v>252</v>
      </c>
      <c r="T51" s="148">
        <f t="shared" ref="T51:T58" si="12">H51</f>
        <v>3380</v>
      </c>
      <c r="U51" s="149">
        <f t="shared" ref="U51:U58" si="13">ROUND(P51*T51,0)</f>
        <v>0</v>
      </c>
    </row>
    <row r="52" spans="1:21" x14ac:dyDescent="0.25">
      <c r="A52" s="516"/>
      <c r="B52" s="516"/>
      <c r="C52" s="206">
        <v>0</v>
      </c>
      <c r="D52" s="206">
        <v>0</v>
      </c>
      <c r="E52" s="159">
        <f t="shared" si="10"/>
        <v>0</v>
      </c>
      <c r="F52" s="54" t="s">
        <v>21</v>
      </c>
      <c r="G52" s="54">
        <v>253</v>
      </c>
      <c r="H52" s="328">
        <f>'0054'!H52</f>
        <v>6896</v>
      </c>
      <c r="I52" s="130">
        <f t="shared" si="11"/>
        <v>0</v>
      </c>
      <c r="N52" s="517"/>
      <c r="O52" s="517"/>
      <c r="P52" s="511"/>
      <c r="Q52" s="511"/>
      <c r="R52" s="44" t="s">
        <v>21</v>
      </c>
      <c r="S52" s="44">
        <v>253</v>
      </c>
      <c r="T52" s="148">
        <f t="shared" si="12"/>
        <v>6896</v>
      </c>
      <c r="U52" s="149">
        <f t="shared" si="13"/>
        <v>0</v>
      </c>
    </row>
    <row r="53" spans="1:21" x14ac:dyDescent="0.25">
      <c r="A53" s="516"/>
      <c r="B53" s="516"/>
      <c r="C53" s="206">
        <v>9.57</v>
      </c>
      <c r="D53" s="206">
        <v>9.3000000000000007</v>
      </c>
      <c r="E53" s="159">
        <f t="shared" si="10"/>
        <v>18.87</v>
      </c>
      <c r="F53" s="153" t="s">
        <v>14</v>
      </c>
      <c r="G53" s="54">
        <v>251</v>
      </c>
      <c r="H53" s="328">
        <f>'0054'!H53</f>
        <v>1173</v>
      </c>
      <c r="I53" s="130">
        <f t="shared" si="11"/>
        <v>22134.51</v>
      </c>
      <c r="N53" s="517"/>
      <c r="O53" s="517"/>
      <c r="P53" s="511"/>
      <c r="Q53" s="511"/>
      <c r="R53" s="46" t="s">
        <v>14</v>
      </c>
      <c r="S53" s="44">
        <v>251</v>
      </c>
      <c r="T53" s="148">
        <f t="shared" si="12"/>
        <v>1173</v>
      </c>
      <c r="U53" s="149">
        <f t="shared" si="13"/>
        <v>0</v>
      </c>
    </row>
    <row r="54" spans="1:21" x14ac:dyDescent="0.25">
      <c r="A54" s="516"/>
      <c r="B54" s="516"/>
      <c r="C54" s="206">
        <v>0</v>
      </c>
      <c r="D54" s="206">
        <v>0</v>
      </c>
      <c r="E54" s="159">
        <f t="shared" si="10"/>
        <v>0</v>
      </c>
      <c r="F54" s="153" t="s">
        <v>14</v>
      </c>
      <c r="G54" s="54">
        <v>252</v>
      </c>
      <c r="H54" s="328">
        <f>'0054'!H54</f>
        <v>3506</v>
      </c>
      <c r="I54" s="130">
        <f t="shared" si="11"/>
        <v>0</v>
      </c>
      <c r="N54" s="517"/>
      <c r="O54" s="517"/>
      <c r="P54" s="511"/>
      <c r="Q54" s="511"/>
      <c r="R54" s="46" t="s">
        <v>14</v>
      </c>
      <c r="S54" s="44">
        <v>252</v>
      </c>
      <c r="T54" s="148">
        <f t="shared" si="12"/>
        <v>3506</v>
      </c>
      <c r="U54" s="149">
        <f t="shared" si="13"/>
        <v>0</v>
      </c>
    </row>
    <row r="55" spans="1:21" x14ac:dyDescent="0.25">
      <c r="A55" s="516"/>
      <c r="B55" s="516"/>
      <c r="C55" s="206">
        <v>0</v>
      </c>
      <c r="D55" s="206">
        <v>0</v>
      </c>
      <c r="E55" s="159">
        <f t="shared" si="10"/>
        <v>0</v>
      </c>
      <c r="F55" s="153" t="s">
        <v>14</v>
      </c>
      <c r="G55" s="54">
        <v>253</v>
      </c>
      <c r="H55" s="328">
        <f>'0054'!H55</f>
        <v>7023</v>
      </c>
      <c r="I55" s="130">
        <f t="shared" si="11"/>
        <v>0</v>
      </c>
      <c r="N55" s="517"/>
      <c r="O55" s="517"/>
      <c r="P55" s="511"/>
      <c r="Q55" s="511"/>
      <c r="R55" s="46" t="s">
        <v>14</v>
      </c>
      <c r="S55" s="44">
        <v>253</v>
      </c>
      <c r="T55" s="148">
        <f t="shared" si="12"/>
        <v>7023</v>
      </c>
      <c r="U55" s="149">
        <f t="shared" si="13"/>
        <v>0</v>
      </c>
    </row>
    <row r="56" spans="1:21" x14ac:dyDescent="0.25">
      <c r="A56" s="516"/>
      <c r="B56" s="516"/>
      <c r="C56" s="206">
        <v>0</v>
      </c>
      <c r="D56" s="206">
        <v>0</v>
      </c>
      <c r="E56" s="159">
        <f t="shared" si="10"/>
        <v>0</v>
      </c>
      <c r="F56" s="153" t="s">
        <v>15</v>
      </c>
      <c r="G56" s="54">
        <v>251</v>
      </c>
      <c r="H56" s="328">
        <f>'0054'!H56</f>
        <v>835</v>
      </c>
      <c r="I56" s="130">
        <f t="shared" si="11"/>
        <v>0</v>
      </c>
      <c r="N56" s="517"/>
      <c r="O56" s="517"/>
      <c r="P56" s="511"/>
      <c r="Q56" s="511"/>
      <c r="R56" s="46" t="s">
        <v>15</v>
      </c>
      <c r="S56" s="44">
        <v>251</v>
      </c>
      <c r="T56" s="148">
        <f t="shared" si="12"/>
        <v>835</v>
      </c>
      <c r="U56" s="149">
        <f t="shared" si="13"/>
        <v>0</v>
      </c>
    </row>
    <row r="57" spans="1:21" x14ac:dyDescent="0.25">
      <c r="A57" s="516"/>
      <c r="B57" s="516"/>
      <c r="C57" s="206">
        <v>0</v>
      </c>
      <c r="D57" s="206">
        <v>0</v>
      </c>
      <c r="E57" s="159">
        <f t="shared" si="10"/>
        <v>0</v>
      </c>
      <c r="F57" s="153" t="s">
        <v>15</v>
      </c>
      <c r="G57" s="54">
        <v>252</v>
      </c>
      <c r="H57" s="328">
        <f>'0054'!H57</f>
        <v>3168</v>
      </c>
      <c r="I57" s="130">
        <f t="shared" si="11"/>
        <v>0</v>
      </c>
      <c r="N57" s="517"/>
      <c r="O57" s="517"/>
      <c r="P57" s="511"/>
      <c r="Q57" s="511"/>
      <c r="R57" s="46" t="s">
        <v>15</v>
      </c>
      <c r="S57" s="44">
        <v>252</v>
      </c>
      <c r="T57" s="148">
        <f t="shared" si="12"/>
        <v>3168</v>
      </c>
      <c r="U57" s="149">
        <f t="shared" si="13"/>
        <v>0</v>
      </c>
    </row>
    <row r="58" spans="1:21" ht="16.5" thickBot="1" x14ac:dyDescent="0.3">
      <c r="A58" s="516"/>
      <c r="B58" s="516"/>
      <c r="C58" s="206">
        <v>0</v>
      </c>
      <c r="D58" s="206">
        <v>0</v>
      </c>
      <c r="E58" s="159">
        <f t="shared" si="10"/>
        <v>0</v>
      </c>
      <c r="F58" s="153" t="s">
        <v>15</v>
      </c>
      <c r="G58" s="54">
        <v>253</v>
      </c>
      <c r="H58" s="328">
        <f>'0054'!H58</f>
        <v>6685</v>
      </c>
      <c r="I58" s="130">
        <f t="shared" si="11"/>
        <v>0</v>
      </c>
      <c r="N58" s="517"/>
      <c r="O58" s="517"/>
      <c r="P58" s="512"/>
      <c r="Q58" s="512"/>
      <c r="R58" s="46" t="s">
        <v>15</v>
      </c>
      <c r="S58" s="44">
        <v>253</v>
      </c>
      <c r="T58" s="148">
        <f t="shared" si="12"/>
        <v>6685</v>
      </c>
      <c r="U58" s="151">
        <f t="shared" si="13"/>
        <v>0</v>
      </c>
    </row>
    <row r="59" spans="1:21" ht="16.5" thickBot="1" x14ac:dyDescent="0.3">
      <c r="A59" s="465" t="s">
        <v>16</v>
      </c>
      <c r="B59" s="465"/>
      <c r="C59" s="126">
        <f>SUM(C50:C58)</f>
        <v>9.57</v>
      </c>
      <c r="D59" s="126">
        <f>SUM(D50:D58)</f>
        <v>9.3000000000000007</v>
      </c>
      <c r="E59" s="126">
        <f>SUM(E50:E58)</f>
        <v>18.87</v>
      </c>
      <c r="F59" s="465" t="s">
        <v>81</v>
      </c>
      <c r="G59" s="465"/>
      <c r="H59" s="465"/>
      <c r="I59" s="126">
        <f>SUM(I50:I58)</f>
        <v>22134.51</v>
      </c>
      <c r="N59" s="464" t="s">
        <v>16</v>
      </c>
      <c r="O59" s="464"/>
      <c r="P59" s="513">
        <f>SUM(P50:P58)</f>
        <v>0</v>
      </c>
      <c r="Q59" s="513"/>
      <c r="R59" s="464" t="s">
        <v>81</v>
      </c>
      <c r="S59" s="464"/>
      <c r="T59" s="464"/>
      <c r="U59" s="140">
        <f>SUM(U50:U58)</f>
        <v>0</v>
      </c>
    </row>
    <row r="60" spans="1:21" x14ac:dyDescent="0.25">
      <c r="A60" s="481"/>
      <c r="B60" s="481"/>
      <c r="C60" s="481"/>
      <c r="D60" s="481"/>
      <c r="E60" s="481"/>
      <c r="F60" s="481"/>
      <c r="G60" s="481"/>
      <c r="H60" s="481"/>
      <c r="I60" s="481"/>
      <c r="N60" s="471"/>
      <c r="O60" s="471"/>
      <c r="P60" s="471"/>
      <c r="Q60" s="471"/>
      <c r="R60" s="471"/>
      <c r="S60" s="471"/>
      <c r="T60" s="471"/>
      <c r="U60" s="471"/>
    </row>
    <row r="61" spans="1:21" x14ac:dyDescent="0.25">
      <c r="A61" s="509" t="s">
        <v>175</v>
      </c>
      <c r="B61" s="458"/>
      <c r="C61" s="458"/>
      <c r="D61" s="458"/>
      <c r="E61" s="458"/>
      <c r="F61" s="458"/>
      <c r="G61" s="458"/>
      <c r="H61" s="458"/>
      <c r="I61" s="458"/>
      <c r="N61" s="461" t="s">
        <v>104</v>
      </c>
      <c r="O61" s="461"/>
      <c r="P61" s="461"/>
      <c r="Q61" s="461"/>
      <c r="R61" s="461"/>
      <c r="S61" s="461"/>
      <c r="T61" s="461"/>
      <c r="U61" s="461"/>
    </row>
    <row r="62" spans="1:21" x14ac:dyDescent="0.25">
      <c r="A62" s="509" t="s">
        <v>177</v>
      </c>
      <c r="B62" s="458"/>
      <c r="C62" s="152">
        <f>E29</f>
        <v>190.66</v>
      </c>
      <c r="D62" s="576" t="s">
        <v>174</v>
      </c>
      <c r="E62" s="576"/>
      <c r="F62" s="576"/>
      <c r="G62" s="576"/>
      <c r="H62" s="331">
        <f>'0054'!H62</f>
        <v>186422.85</v>
      </c>
      <c r="I62" s="155"/>
      <c r="N62" s="510" t="s">
        <v>173</v>
      </c>
      <c r="O62" s="461"/>
      <c r="P62" s="47">
        <f>P29</f>
        <v>0</v>
      </c>
      <c r="Q62" s="507" t="s">
        <v>83</v>
      </c>
      <c r="R62" s="507"/>
      <c r="S62" s="507"/>
      <c r="T62" s="508">
        <f>H62</f>
        <v>186422.85</v>
      </c>
      <c r="U62" s="508"/>
    </row>
    <row r="63" spans="1:21" x14ac:dyDescent="0.25">
      <c r="B63" s="91"/>
      <c r="G63" s="48" t="s">
        <v>13</v>
      </c>
      <c r="H63" s="156">
        <f>ROUND(C62/H62,6)</f>
        <v>1.023E-3</v>
      </c>
      <c r="I63" s="157"/>
      <c r="N63" s="461" t="s">
        <v>19</v>
      </c>
      <c r="O63" s="461"/>
      <c r="P63" s="461"/>
      <c r="Q63" s="461"/>
      <c r="R63" s="461"/>
      <c r="S63" s="461"/>
      <c r="T63" s="505">
        <f>ROUND(P62/T62,6)</f>
        <v>0</v>
      </c>
      <c r="U63" s="505"/>
    </row>
    <row r="64" spans="1:21" x14ac:dyDescent="0.25">
      <c r="A64" s="509" t="s">
        <v>176</v>
      </c>
      <c r="B64" s="458"/>
      <c r="C64" s="458"/>
      <c r="D64" s="458"/>
      <c r="E64" s="458"/>
      <c r="F64" s="458"/>
      <c r="G64" s="458"/>
      <c r="H64" s="458"/>
      <c r="I64" s="458"/>
      <c r="N64" s="461" t="s">
        <v>105</v>
      </c>
      <c r="O64" s="461"/>
      <c r="P64" s="461"/>
      <c r="Q64" s="461"/>
      <c r="R64" s="461"/>
      <c r="S64" s="461"/>
      <c r="T64" s="461"/>
      <c r="U64" s="461"/>
    </row>
    <row r="65" spans="1:21" x14ac:dyDescent="0.25">
      <c r="A65" s="509" t="s">
        <v>178</v>
      </c>
      <c r="B65" s="458"/>
      <c r="C65" s="152">
        <f>E45</f>
        <v>191.3134</v>
      </c>
      <c r="D65" s="576" t="s">
        <v>179</v>
      </c>
      <c r="E65" s="576"/>
      <c r="F65" s="576"/>
      <c r="G65" s="576"/>
      <c r="H65" s="220">
        <f>'0054'!H65</f>
        <v>204954.58</v>
      </c>
      <c r="I65" s="159"/>
      <c r="N65" s="461" t="s">
        <v>85</v>
      </c>
      <c r="O65" s="461"/>
      <c r="P65" s="49">
        <f>R45</f>
        <v>0</v>
      </c>
      <c r="Q65" s="507" t="s">
        <v>84</v>
      </c>
      <c r="R65" s="507"/>
      <c r="S65" s="507"/>
      <c r="T65" s="508">
        <f>H65</f>
        <v>204954.58</v>
      </c>
      <c r="U65" s="508"/>
    </row>
    <row r="66" spans="1:21" s="39" customFormat="1" x14ac:dyDescent="0.25">
      <c r="A66" s="160"/>
      <c r="G66" s="50" t="s">
        <v>13</v>
      </c>
      <c r="H66" s="161">
        <f>ROUND(C65/H65,6)</f>
        <v>9.3300000000000002E-4</v>
      </c>
      <c r="I66" s="161"/>
      <c r="N66" s="469" t="s">
        <v>20</v>
      </c>
      <c r="O66" s="469"/>
      <c r="P66" s="469"/>
      <c r="Q66" s="469"/>
      <c r="R66" s="469"/>
      <c r="S66" s="469"/>
      <c r="T66" s="503">
        <f>ROUND(P65/T65,6)</f>
        <v>0</v>
      </c>
      <c r="U66" s="503"/>
    </row>
    <row r="67" spans="1:21" s="64" customFormat="1" x14ac:dyDescent="0.25">
      <c r="A67" s="136"/>
      <c r="G67" s="48"/>
      <c r="H67" s="162"/>
      <c r="I67" s="162"/>
      <c r="N67" s="163"/>
      <c r="O67" s="163"/>
      <c r="P67" s="163"/>
      <c r="Q67" s="163"/>
      <c r="R67" s="164"/>
      <c r="S67" s="163"/>
      <c r="T67" s="165"/>
      <c r="U67" s="166"/>
    </row>
    <row r="68" spans="1:21" x14ac:dyDescent="0.25">
      <c r="A68" s="458" t="s">
        <v>100</v>
      </c>
      <c r="B68" s="458"/>
      <c r="C68" s="458"/>
      <c r="D68" s="91"/>
      <c r="E68" s="74" t="s">
        <v>3</v>
      </c>
      <c r="F68" s="174">
        <f>'0054'!F68</f>
        <v>35355377</v>
      </c>
      <c r="G68" s="41" t="s">
        <v>6</v>
      </c>
      <c r="H68" s="167">
        <f>H63</f>
        <v>1.023E-3</v>
      </c>
      <c r="I68" s="130">
        <f>ROUND(F68*H68,2)</f>
        <v>36168.550000000003</v>
      </c>
      <c r="N68" s="461" t="s">
        <v>100</v>
      </c>
      <c r="O68" s="461"/>
      <c r="P68" s="461"/>
      <c r="Q68" s="52" t="s">
        <v>3</v>
      </c>
      <c r="R68" s="168">
        <f>F68</f>
        <v>35355377</v>
      </c>
      <c r="S68" s="43" t="s">
        <v>6</v>
      </c>
      <c r="T68" s="169">
        <f>T63</f>
        <v>0</v>
      </c>
      <c r="U68" s="125">
        <f>ROUND(R68*T68,0)</f>
        <v>0</v>
      </c>
    </row>
    <row r="69" spans="1:21" x14ac:dyDescent="0.25">
      <c r="A69" s="571" t="s">
        <v>119</v>
      </c>
      <c r="B69" s="458"/>
      <c r="C69" s="458"/>
      <c r="D69" s="91"/>
      <c r="E69" s="74"/>
      <c r="F69" s="174"/>
      <c r="G69" s="41"/>
      <c r="H69" s="167"/>
      <c r="I69" s="130"/>
      <c r="N69" s="461" t="s">
        <v>99</v>
      </c>
      <c r="O69" s="461"/>
      <c r="P69" s="461"/>
      <c r="Q69" s="170"/>
      <c r="R69" s="170"/>
      <c r="S69" s="170"/>
      <c r="T69" s="170"/>
      <c r="U69" s="170"/>
    </row>
    <row r="70" spans="1:21" x14ac:dyDescent="0.25">
      <c r="A70" s="570" t="s">
        <v>180</v>
      </c>
      <c r="B70" s="458"/>
      <c r="C70" s="458"/>
      <c r="D70" s="91"/>
      <c r="E70" s="74" t="s">
        <v>3</v>
      </c>
      <c r="F70" s="174">
        <f>'0054'!F70</f>
        <v>0</v>
      </c>
      <c r="G70" s="41" t="s">
        <v>6</v>
      </c>
      <c r="H70" s="167">
        <f>H63</f>
        <v>1.023E-3</v>
      </c>
      <c r="I70" s="130">
        <f>ROUND(F70*H70,2)</f>
        <v>0</v>
      </c>
      <c r="N70" s="53"/>
      <c r="O70" s="53"/>
      <c r="P70" s="53"/>
      <c r="Q70" s="52" t="s">
        <v>3</v>
      </c>
      <c r="R70" s="168">
        <f>F70</f>
        <v>0</v>
      </c>
      <c r="S70" s="43" t="s">
        <v>6</v>
      </c>
      <c r="T70" s="169">
        <f>T63</f>
        <v>0</v>
      </c>
      <c r="U70" s="125">
        <f>ROUND(R70*T70,0)</f>
        <v>0</v>
      </c>
    </row>
    <row r="71" spans="1:21" x14ac:dyDescent="0.25">
      <c r="A71" s="458" t="s">
        <v>98</v>
      </c>
      <c r="B71" s="458"/>
      <c r="C71" s="458"/>
      <c r="D71" s="91"/>
      <c r="E71" s="74" t="s">
        <v>128</v>
      </c>
      <c r="F71" s="174">
        <f>'0054'!F71</f>
        <v>3088857</v>
      </c>
      <c r="G71" s="41" t="s">
        <v>6</v>
      </c>
      <c r="H71" s="167">
        <f>H63</f>
        <v>1.023E-3</v>
      </c>
      <c r="I71" s="130">
        <f>ROUND(F71*H71,2)</f>
        <v>3159.9</v>
      </c>
      <c r="N71" s="461" t="s">
        <v>98</v>
      </c>
      <c r="O71" s="461"/>
      <c r="P71" s="461"/>
      <c r="Q71" s="52" t="s">
        <v>86</v>
      </c>
      <c r="R71" s="168">
        <f>F71</f>
        <v>3088857</v>
      </c>
      <c r="S71" s="43" t="s">
        <v>6</v>
      </c>
      <c r="T71" s="169">
        <f>T63</f>
        <v>0</v>
      </c>
      <c r="U71" s="125">
        <f>ROUND(R71*T71,0)</f>
        <v>0</v>
      </c>
    </row>
    <row r="72" spans="1:21" x14ac:dyDescent="0.25">
      <c r="A72" s="458" t="s">
        <v>97</v>
      </c>
      <c r="B72" s="458"/>
      <c r="C72" s="458"/>
      <c r="D72" s="91"/>
      <c r="E72" s="74" t="s">
        <v>3</v>
      </c>
      <c r="F72" s="174">
        <f>'0054'!F72</f>
        <v>4226978</v>
      </c>
      <c r="G72" s="41" t="s">
        <v>6</v>
      </c>
      <c r="H72" s="167">
        <f>H63</f>
        <v>1.023E-3</v>
      </c>
      <c r="I72" s="130">
        <f>ROUND(F72*H72,2)</f>
        <v>4324.2</v>
      </c>
      <c r="N72" s="461" t="s">
        <v>97</v>
      </c>
      <c r="O72" s="461"/>
      <c r="P72" s="461"/>
      <c r="Q72" s="52" t="s">
        <v>3</v>
      </c>
      <c r="R72" s="168">
        <f>F72</f>
        <v>4226978</v>
      </c>
      <c r="S72" s="43" t="s">
        <v>6</v>
      </c>
      <c r="T72" s="169">
        <f>T63</f>
        <v>0</v>
      </c>
      <c r="U72" s="125">
        <f>ROUND(R72*T72,0)</f>
        <v>0</v>
      </c>
    </row>
    <row r="73" spans="1:21" x14ac:dyDescent="0.25">
      <c r="A73" s="458" t="s">
        <v>96</v>
      </c>
      <c r="B73" s="458"/>
      <c r="C73" s="458"/>
      <c r="D73" s="91"/>
      <c r="E73" s="74" t="s">
        <v>3</v>
      </c>
      <c r="F73" s="174">
        <f>'0054'!F73</f>
        <v>14485979</v>
      </c>
      <c r="G73" s="41" t="s">
        <v>6</v>
      </c>
      <c r="H73" s="167">
        <f>H63</f>
        <v>1.023E-3</v>
      </c>
      <c r="I73" s="130">
        <f>ROUND(F73*H73,2)</f>
        <v>14819.16</v>
      </c>
      <c r="N73" s="461" t="s">
        <v>96</v>
      </c>
      <c r="O73" s="461"/>
      <c r="P73" s="461"/>
      <c r="Q73" s="52" t="s">
        <v>3</v>
      </c>
      <c r="R73" s="171">
        <f>F73</f>
        <v>14485979</v>
      </c>
      <c r="S73" s="43" t="s">
        <v>6</v>
      </c>
      <c r="T73" s="169">
        <f>T63</f>
        <v>0</v>
      </c>
      <c r="U73" s="125">
        <f>ROUND(R73*T73,0)</f>
        <v>0</v>
      </c>
    </row>
    <row r="74" spans="1:21" x14ac:dyDescent="0.25">
      <c r="A74" s="375" t="s">
        <v>129</v>
      </c>
      <c r="D74" s="91"/>
      <c r="E74" s="54" t="s">
        <v>130</v>
      </c>
      <c r="F74" s="496"/>
      <c r="G74" s="496"/>
      <c r="H74" s="496"/>
      <c r="I74" s="130">
        <v>0</v>
      </c>
      <c r="N74" s="461" t="s">
        <v>156</v>
      </c>
      <c r="O74" s="461"/>
      <c r="P74" s="461"/>
      <c r="Q74" s="461"/>
      <c r="R74" s="461"/>
      <c r="S74" s="461"/>
      <c r="T74" s="461"/>
      <c r="U74" s="125">
        <f>IF($H$115=1,I74,0)</f>
        <v>0</v>
      </c>
    </row>
    <row r="75" spans="1:21" x14ac:dyDescent="0.25">
      <c r="A75" s="376" t="s">
        <v>181</v>
      </c>
      <c r="I75" s="130"/>
      <c r="N75" s="461" t="s">
        <v>44</v>
      </c>
      <c r="O75" s="461"/>
      <c r="P75" s="461"/>
      <c r="Q75" s="461"/>
      <c r="R75" s="461"/>
      <c r="S75" s="461"/>
      <c r="T75" s="461"/>
      <c r="U75" s="125">
        <f>IF($H$115=1,I75,0)</f>
        <v>0</v>
      </c>
    </row>
    <row r="76" spans="1:21" x14ac:dyDescent="0.25">
      <c r="A76" s="90" t="s">
        <v>134</v>
      </c>
      <c r="B76" s="91"/>
      <c r="C76" s="91"/>
      <c r="D76" s="91"/>
      <c r="E76" s="91"/>
      <c r="F76" s="91"/>
      <c r="G76" s="91"/>
      <c r="H76" s="91"/>
      <c r="I76" s="172"/>
      <c r="N76" s="173" t="s">
        <v>45</v>
      </c>
      <c r="O76" s="53"/>
      <c r="P76" s="53"/>
      <c r="Q76" s="53"/>
      <c r="R76" s="53"/>
      <c r="S76" s="53"/>
      <c r="T76" s="53"/>
      <c r="U76" s="132"/>
    </row>
    <row r="77" spans="1:21" x14ac:dyDescent="0.25">
      <c r="A77" s="509" t="s">
        <v>182</v>
      </c>
      <c r="B77" s="458"/>
      <c r="C77" s="458"/>
      <c r="D77" s="91"/>
      <c r="E77" s="74" t="s">
        <v>4</v>
      </c>
      <c r="F77" s="174">
        <f>'0054'!F77</f>
        <v>0</v>
      </c>
      <c r="G77" s="41" t="s">
        <v>6</v>
      </c>
      <c r="H77" s="167">
        <f>H66</f>
        <v>9.3300000000000002E-4</v>
      </c>
      <c r="I77" s="130">
        <f>ROUND(F77*H77,2)</f>
        <v>0</v>
      </c>
      <c r="N77" s="461" t="s">
        <v>101</v>
      </c>
      <c r="O77" s="461"/>
      <c r="P77" s="461"/>
      <c r="Q77" s="52" t="s">
        <v>4</v>
      </c>
      <c r="R77" s="171">
        <f>F77</f>
        <v>0</v>
      </c>
      <c r="S77" s="43" t="s">
        <v>6</v>
      </c>
      <c r="T77" s="169">
        <f>T66</f>
        <v>0</v>
      </c>
      <c r="U77" s="125">
        <f>ROUND(R77*T77,0)</f>
        <v>0</v>
      </c>
    </row>
    <row r="78" spans="1:21" x14ac:dyDescent="0.25">
      <c r="A78" s="458" t="s">
        <v>67</v>
      </c>
      <c r="B78" s="458"/>
      <c r="C78" s="458"/>
      <c r="D78" s="91"/>
      <c r="E78" s="74" t="s">
        <v>4</v>
      </c>
      <c r="F78" s="174">
        <f>'0054'!F78</f>
        <v>0</v>
      </c>
      <c r="G78" s="41" t="s">
        <v>6</v>
      </c>
      <c r="H78" s="167">
        <f>H66</f>
        <v>9.3300000000000002E-4</v>
      </c>
      <c r="I78" s="130">
        <f>ROUND(F78*H78,2)</f>
        <v>0</v>
      </c>
      <c r="N78" s="461" t="s">
        <v>67</v>
      </c>
      <c r="O78" s="461"/>
      <c r="P78" s="461"/>
      <c r="Q78" s="52" t="s">
        <v>4</v>
      </c>
      <c r="R78" s="171">
        <f>F78</f>
        <v>0</v>
      </c>
      <c r="S78" s="43" t="s">
        <v>6</v>
      </c>
      <c r="T78" s="169">
        <f>T66</f>
        <v>0</v>
      </c>
      <c r="U78" s="125">
        <f>ROUND(R78*T78,0)</f>
        <v>0</v>
      </c>
    </row>
    <row r="79" spans="1:21" x14ac:dyDescent="0.25">
      <c r="A79" s="458" t="s">
        <v>88</v>
      </c>
      <c r="B79" s="458"/>
      <c r="C79" s="458"/>
      <c r="D79" s="91"/>
      <c r="E79" s="74" t="s">
        <v>4</v>
      </c>
      <c r="F79" s="174">
        <f>'0054'!F79</f>
        <v>118620773</v>
      </c>
      <c r="G79" s="41" t="s">
        <v>6</v>
      </c>
      <c r="H79" s="167">
        <f>H66</f>
        <v>9.3300000000000002E-4</v>
      </c>
      <c r="I79" s="130">
        <f>ROUND(F79*H79,2)</f>
        <v>110673.18</v>
      </c>
      <c r="N79" s="461" t="s">
        <v>88</v>
      </c>
      <c r="O79" s="461"/>
      <c r="P79" s="461"/>
      <c r="Q79" s="52" t="s">
        <v>4</v>
      </c>
      <c r="R79" s="171">
        <f>F79</f>
        <v>118620773</v>
      </c>
      <c r="S79" s="43" t="s">
        <v>6</v>
      </c>
      <c r="T79" s="169">
        <f>T66</f>
        <v>0</v>
      </c>
      <c r="U79" s="125">
        <f>ROUND(R79*T79,0)</f>
        <v>0</v>
      </c>
    </row>
    <row r="80" spans="1:21" x14ac:dyDescent="0.25">
      <c r="A80" s="458" t="s">
        <v>89</v>
      </c>
      <c r="B80" s="458"/>
      <c r="C80" s="458"/>
      <c r="D80" s="91"/>
      <c r="E80" s="74" t="s">
        <v>4</v>
      </c>
      <c r="F80" s="174">
        <f>'0054'!F80</f>
        <v>-391991</v>
      </c>
      <c r="G80" s="41" t="s">
        <v>6</v>
      </c>
      <c r="H80" s="167">
        <f>H66</f>
        <v>9.3300000000000002E-4</v>
      </c>
      <c r="I80" s="130">
        <f>ROUND(F80*H80,2)</f>
        <v>-365.73</v>
      </c>
      <c r="N80" s="461" t="s">
        <v>89</v>
      </c>
      <c r="O80" s="461"/>
      <c r="P80" s="461"/>
      <c r="Q80" s="52" t="s">
        <v>4</v>
      </c>
      <c r="R80" s="168">
        <f>F80</f>
        <v>-391991</v>
      </c>
      <c r="S80" s="43" t="s">
        <v>6</v>
      </c>
      <c r="T80" s="169">
        <f>T66</f>
        <v>0</v>
      </c>
      <c r="U80" s="125">
        <f>ROUND(R80*T80,0)</f>
        <v>0</v>
      </c>
    </row>
    <row r="81" spans="1:21" x14ac:dyDescent="0.25">
      <c r="A81" s="458" t="s">
        <v>90</v>
      </c>
      <c r="B81" s="458"/>
      <c r="C81" s="458"/>
      <c r="D81" s="91"/>
      <c r="E81" s="74" t="s">
        <v>4</v>
      </c>
      <c r="F81" s="174">
        <f>'0054'!F81</f>
        <v>698197</v>
      </c>
      <c r="G81" s="41" t="s">
        <v>6</v>
      </c>
      <c r="H81" s="167">
        <f>H66</f>
        <v>9.3300000000000002E-4</v>
      </c>
      <c r="I81" s="130">
        <f>ROUND(F81*H81,2)</f>
        <v>651.41999999999996</v>
      </c>
      <c r="N81" s="461" t="s">
        <v>90</v>
      </c>
      <c r="O81" s="461"/>
      <c r="P81" s="461"/>
      <c r="Q81" s="52" t="s">
        <v>4</v>
      </c>
      <c r="R81" s="171">
        <f>F81</f>
        <v>698197</v>
      </c>
      <c r="S81" s="43" t="s">
        <v>6</v>
      </c>
      <c r="T81" s="169">
        <f>T66</f>
        <v>0</v>
      </c>
      <c r="U81" s="125">
        <f>ROUND(R81*T81,0)</f>
        <v>0</v>
      </c>
    </row>
    <row r="82" spans="1:21" x14ac:dyDescent="0.25">
      <c r="B82" s="91"/>
      <c r="C82" s="91"/>
      <c r="D82" s="91"/>
      <c r="E82" s="74"/>
      <c r="F82" s="174"/>
      <c r="G82" s="41"/>
      <c r="H82" s="167"/>
      <c r="I82" s="130"/>
      <c r="N82" s="53"/>
      <c r="O82" s="53"/>
      <c r="P82" s="53"/>
      <c r="Q82" s="52"/>
      <c r="R82" s="175"/>
      <c r="S82" s="43"/>
      <c r="T82" s="169"/>
      <c r="U82" s="132"/>
    </row>
    <row r="83" spans="1:21" x14ac:dyDescent="0.25">
      <c r="A83" s="458" t="s">
        <v>112</v>
      </c>
      <c r="B83" s="458"/>
      <c r="C83" s="458"/>
      <c r="D83" s="458"/>
      <c r="E83" s="458"/>
      <c r="F83" s="458"/>
      <c r="G83" s="458"/>
      <c r="H83" s="458"/>
      <c r="I83" s="458"/>
      <c r="N83" s="461" t="s">
        <v>91</v>
      </c>
      <c r="O83" s="461"/>
      <c r="P83" s="461"/>
      <c r="Q83" s="461"/>
      <c r="R83" s="461"/>
      <c r="S83" s="461"/>
      <c r="T83" s="461"/>
      <c r="U83" s="461"/>
    </row>
    <row r="84" spans="1:21" x14ac:dyDescent="0.25">
      <c r="B84" s="91"/>
      <c r="C84" s="496" t="s">
        <v>77</v>
      </c>
      <c r="D84" s="496"/>
      <c r="E84" s="91"/>
      <c r="F84" s="153" t="s">
        <v>38</v>
      </c>
      <c r="G84" s="91"/>
      <c r="H84" s="91"/>
      <c r="I84" s="91"/>
      <c r="N84" s="53"/>
      <c r="O84" s="53"/>
      <c r="P84" s="53"/>
      <c r="Q84" s="53"/>
      <c r="R84" s="53"/>
      <c r="S84" s="53"/>
      <c r="T84" s="53"/>
      <c r="U84" s="53"/>
    </row>
    <row r="85" spans="1:21" x14ac:dyDescent="0.25">
      <c r="A85" s="4"/>
      <c r="B85" s="176"/>
      <c r="C85" s="481" t="s">
        <v>184</v>
      </c>
      <c r="D85" s="481"/>
      <c r="E85" s="177" t="s">
        <v>190</v>
      </c>
      <c r="F85" s="178" t="s">
        <v>189</v>
      </c>
      <c r="G85" s="179"/>
      <c r="H85" s="179"/>
      <c r="I85" s="179"/>
      <c r="N85" s="497" t="s">
        <v>49</v>
      </c>
      <c r="O85" s="497"/>
      <c r="P85" s="498" t="s">
        <v>157</v>
      </c>
      <c r="Q85" s="498"/>
      <c r="R85" s="499" t="s">
        <v>41</v>
      </c>
      <c r="S85" s="499"/>
      <c r="T85" s="499"/>
      <c r="U85" s="499"/>
    </row>
    <row r="86" spans="1:21" x14ac:dyDescent="0.25">
      <c r="A86" s="55"/>
      <c r="B86" s="67" t="s">
        <v>188</v>
      </c>
      <c r="C86" s="494">
        <f>H13+H14+H19+H22+H25</f>
        <v>0</v>
      </c>
      <c r="D86" s="494"/>
      <c r="E86" s="56">
        <f>H8</f>
        <v>1.0319</v>
      </c>
      <c r="F86" s="346">
        <f>'0054'!F86</f>
        <v>1313.27</v>
      </c>
      <c r="G86" s="200" t="s">
        <v>13</v>
      </c>
      <c r="H86" s="130">
        <f>ROUND(C86*E86*F86,2)</f>
        <v>0</v>
      </c>
      <c r="I86" s="134"/>
      <c r="N86" s="59" t="s">
        <v>22</v>
      </c>
      <c r="O86" s="60">
        <f>T13+T14+T19+T22+T25</f>
        <v>0</v>
      </c>
      <c r="P86" s="495">
        <f>T8</f>
        <v>1.0319</v>
      </c>
      <c r="Q86" s="495"/>
      <c r="R86" s="61">
        <f>F86</f>
        <v>1313.27</v>
      </c>
      <c r="S86" s="62" t="s">
        <v>13</v>
      </c>
      <c r="T86" s="171">
        <f>ROUND(O86*P86*R86,0)</f>
        <v>0</v>
      </c>
      <c r="U86" s="131"/>
    </row>
    <row r="87" spans="1:21" x14ac:dyDescent="0.25">
      <c r="A87" s="63"/>
      <c r="B87" s="63" t="s">
        <v>187</v>
      </c>
      <c r="C87" s="494">
        <f>H15+H16+H20+H23+H26</f>
        <v>191.3134</v>
      </c>
      <c r="D87" s="494"/>
      <c r="E87" s="56">
        <f>H8</f>
        <v>1.0319</v>
      </c>
      <c r="F87" s="346">
        <f>'0054'!F87</f>
        <v>895.79</v>
      </c>
      <c r="G87" s="200" t="s">
        <v>13</v>
      </c>
      <c r="H87" s="130">
        <f>ROUND(C87*E87*F87,2)</f>
        <v>176843.55</v>
      </c>
      <c r="I87" s="64"/>
      <c r="N87" s="65" t="s">
        <v>14</v>
      </c>
      <c r="O87" s="60">
        <f>T15+T16+T20+T23+T26</f>
        <v>0</v>
      </c>
      <c r="P87" s="495">
        <f>T8</f>
        <v>1.0319</v>
      </c>
      <c r="Q87" s="495"/>
      <c r="R87" s="61">
        <f>F87</f>
        <v>895.79</v>
      </c>
      <c r="S87" s="62" t="s">
        <v>13</v>
      </c>
      <c r="T87" s="171">
        <f>ROUND(O87*P87*R87,0)</f>
        <v>0</v>
      </c>
      <c r="U87" s="66"/>
    </row>
    <row r="88" spans="1:21" ht="16.5" thickBot="1" x14ac:dyDescent="0.3">
      <c r="A88" s="67"/>
      <c r="B88" s="67" t="s">
        <v>186</v>
      </c>
      <c r="C88" s="494">
        <f>H17+H18+H21+H24+H27+H28</f>
        <v>0</v>
      </c>
      <c r="D88" s="494"/>
      <c r="E88" s="56">
        <f>H8</f>
        <v>1.0319</v>
      </c>
      <c r="F88" s="346">
        <f>'0054'!F88</f>
        <v>897.95</v>
      </c>
      <c r="G88" s="200" t="s">
        <v>13</v>
      </c>
      <c r="H88" s="123">
        <f>ROUND(C88*E88*F88,2)</f>
        <v>0</v>
      </c>
      <c r="I88" s="64"/>
      <c r="N88" s="68" t="s">
        <v>15</v>
      </c>
      <c r="O88" s="69">
        <f>T17+T18+T21+T24+T27+T28</f>
        <v>0</v>
      </c>
      <c r="P88" s="495">
        <f>T8</f>
        <v>1.0319</v>
      </c>
      <c r="Q88" s="495"/>
      <c r="R88" s="61">
        <f>F88</f>
        <v>897.95</v>
      </c>
      <c r="S88" s="62" t="s">
        <v>13</v>
      </c>
      <c r="T88" s="171">
        <f>ROUND(O88*P88*R88,0)</f>
        <v>0</v>
      </c>
      <c r="U88" s="66"/>
    </row>
    <row r="89" spans="1:21" ht="16.5" thickBot="1" x14ac:dyDescent="0.3">
      <c r="A89" s="70"/>
      <c r="B89" s="180" t="s">
        <v>185</v>
      </c>
      <c r="C89" s="487">
        <f>SUM(C86:C88)</f>
        <v>191.3134</v>
      </c>
      <c r="D89" s="487"/>
      <c r="E89" s="181"/>
      <c r="F89" s="181"/>
      <c r="G89" s="181"/>
      <c r="H89" s="182" t="s">
        <v>183</v>
      </c>
      <c r="I89" s="130">
        <f>IF(A1=75,0,H88+H87+H86)</f>
        <v>176843.55</v>
      </c>
      <c r="N89" s="73" t="s">
        <v>158</v>
      </c>
      <c r="O89" s="72">
        <f>SUM(O86:O88)</f>
        <v>0</v>
      </c>
      <c r="P89" s="488" t="s">
        <v>18</v>
      </c>
      <c r="Q89" s="489"/>
      <c r="R89" s="489"/>
      <c r="S89" s="489"/>
      <c r="T89" s="489"/>
      <c r="U89" s="125">
        <f>IF(N1=75,0,T88+T87+T86)</f>
        <v>0</v>
      </c>
    </row>
    <row r="90" spans="1:21" ht="16.5" thickTop="1" x14ac:dyDescent="0.25">
      <c r="A90" s="490" t="s">
        <v>107</v>
      </c>
      <c r="B90" s="490"/>
      <c r="C90" s="490"/>
      <c r="D90" s="490"/>
      <c r="E90" s="490"/>
      <c r="F90" s="490"/>
      <c r="G90" s="490"/>
      <c r="H90" s="490"/>
      <c r="I90" s="490"/>
      <c r="N90" s="491" t="s">
        <v>107</v>
      </c>
      <c r="O90" s="491"/>
      <c r="P90" s="491"/>
      <c r="Q90" s="491"/>
      <c r="R90" s="491"/>
      <c r="S90" s="491"/>
      <c r="T90" s="491"/>
      <c r="U90" s="491"/>
    </row>
    <row r="91" spans="1:21" x14ac:dyDescent="0.25">
      <c r="A91" s="183"/>
      <c r="B91" s="183"/>
      <c r="C91" s="183"/>
      <c r="D91" s="183"/>
      <c r="E91" s="183"/>
      <c r="F91" s="183"/>
      <c r="G91" s="183"/>
      <c r="H91" s="183"/>
      <c r="I91" s="183"/>
      <c r="N91" s="184"/>
      <c r="O91" s="184"/>
      <c r="P91" s="184"/>
      <c r="Q91" s="184"/>
      <c r="R91" s="184"/>
      <c r="S91" s="184"/>
      <c r="T91" s="184"/>
      <c r="U91" s="184"/>
    </row>
    <row r="92" spans="1:21" x14ac:dyDescent="0.25">
      <c r="A92" s="4" t="s">
        <v>92</v>
      </c>
      <c r="C92" s="74"/>
      <c r="D92" s="91"/>
      <c r="E92" s="74" t="s">
        <v>46</v>
      </c>
      <c r="F92" s="492"/>
      <c r="G92" s="492"/>
      <c r="H92" s="492"/>
      <c r="I92" s="492"/>
      <c r="N92" s="461" t="s">
        <v>92</v>
      </c>
      <c r="O92" s="461"/>
      <c r="P92" s="461"/>
      <c r="Q92" s="493" t="s">
        <v>46</v>
      </c>
      <c r="R92" s="493"/>
      <c r="S92" s="493"/>
      <c r="T92" s="493"/>
      <c r="U92" s="132"/>
    </row>
    <row r="93" spans="1:21" x14ac:dyDescent="0.25">
      <c r="B93" s="91"/>
      <c r="C93" s="117" t="s">
        <v>162</v>
      </c>
      <c r="D93" s="117" t="s">
        <v>163</v>
      </c>
      <c r="E93" s="118" t="s">
        <v>191</v>
      </c>
      <c r="F93" s="74"/>
      <c r="G93" s="74"/>
      <c r="H93" s="74"/>
      <c r="I93" s="74"/>
      <c r="N93" s="53"/>
      <c r="O93" s="53"/>
      <c r="P93" s="53"/>
      <c r="Q93" s="185"/>
      <c r="R93" s="185"/>
      <c r="S93" s="185"/>
      <c r="T93" s="185"/>
      <c r="U93" s="132"/>
    </row>
    <row r="94" spans="1:21" x14ac:dyDescent="0.25">
      <c r="B94" s="91"/>
      <c r="C94" s="119" t="s">
        <v>2</v>
      </c>
      <c r="D94" s="119" t="s">
        <v>2</v>
      </c>
      <c r="E94" s="119" t="s">
        <v>2</v>
      </c>
      <c r="F94" s="74"/>
      <c r="G94" s="74"/>
      <c r="H94" s="74"/>
      <c r="I94" s="74"/>
      <c r="N94" s="53"/>
      <c r="O94" s="53"/>
      <c r="P94" s="53"/>
      <c r="Q94" s="185"/>
      <c r="R94" s="185"/>
      <c r="S94" s="185"/>
      <c r="T94" s="185"/>
      <c r="U94" s="132"/>
    </row>
    <row r="95" spans="1:21" x14ac:dyDescent="0.25">
      <c r="A95" s="465" t="s">
        <v>69</v>
      </c>
      <c r="B95" s="465"/>
      <c r="C95" s="206">
        <v>151</v>
      </c>
      <c r="D95" s="206">
        <v>152</v>
      </c>
      <c r="E95" s="159">
        <f>AVERAGE(C95:D95)</f>
        <v>151.5</v>
      </c>
      <c r="F95" s="186" t="s">
        <v>40</v>
      </c>
      <c r="G95" s="189">
        <f>'0054'!G95</f>
        <v>371</v>
      </c>
      <c r="I95" s="130">
        <f>ROUND(G95*E95,2)</f>
        <v>56206.5</v>
      </c>
      <c r="N95" s="486" t="s">
        <v>69</v>
      </c>
      <c r="O95" s="486"/>
      <c r="P95" s="485">
        <f>IF(H115=1,E95,0)</f>
        <v>0</v>
      </c>
      <c r="Q95" s="485"/>
      <c r="R95" s="485"/>
      <c r="S95" s="111" t="s">
        <v>40</v>
      </c>
      <c r="T95" s="76">
        <f>G95</f>
        <v>371</v>
      </c>
      <c r="U95" s="125">
        <f>ROUND(T95*P95,0)</f>
        <v>0</v>
      </c>
    </row>
    <row r="96" spans="1:21" x14ac:dyDescent="0.25">
      <c r="A96" s="465" t="s">
        <v>87</v>
      </c>
      <c r="B96" s="465"/>
      <c r="C96" s="206">
        <v>0</v>
      </c>
      <c r="D96" s="206">
        <v>0</v>
      </c>
      <c r="E96" s="159">
        <f>AVERAGE(C96:D96)</f>
        <v>0</v>
      </c>
      <c r="F96" s="186" t="s">
        <v>40</v>
      </c>
      <c r="G96" s="189">
        <f>'0054'!G96</f>
        <v>1391</v>
      </c>
      <c r="I96" s="130">
        <f>ROUND(G96*E96,2)</f>
        <v>0</v>
      </c>
      <c r="N96" s="486" t="s">
        <v>87</v>
      </c>
      <c r="O96" s="486"/>
      <c r="P96" s="470"/>
      <c r="Q96" s="470"/>
      <c r="R96" s="470"/>
      <c r="S96" s="111" t="s">
        <v>40</v>
      </c>
      <c r="T96" s="76">
        <f>G96</f>
        <v>1391</v>
      </c>
      <c r="U96" s="125">
        <f>ROUND(T96*P96,0)</f>
        <v>0</v>
      </c>
    </row>
    <row r="97" spans="1:21" x14ac:dyDescent="0.25">
      <c r="A97" s="187"/>
      <c r="B97" s="187"/>
      <c r="C97" s="94"/>
      <c r="D97" s="94"/>
      <c r="E97" s="94"/>
      <c r="F97" s="94"/>
      <c r="G97" s="188"/>
      <c r="H97" s="189"/>
      <c r="I97" s="130"/>
      <c r="N97" s="190"/>
      <c r="O97" s="190"/>
      <c r="P97" s="191"/>
      <c r="Q97" s="191"/>
      <c r="R97" s="191"/>
      <c r="S97" s="111"/>
      <c r="T97" s="76"/>
      <c r="U97" s="132"/>
    </row>
    <row r="98" spans="1:21" x14ac:dyDescent="0.25">
      <c r="A98" s="187"/>
      <c r="B98" s="187"/>
      <c r="C98" s="94"/>
      <c r="D98" s="94"/>
      <c r="E98" s="94"/>
      <c r="F98" s="94"/>
      <c r="G98" s="188"/>
      <c r="H98" s="189"/>
      <c r="I98" s="130"/>
      <c r="N98" s="190"/>
      <c r="O98" s="190"/>
      <c r="P98" s="191"/>
      <c r="Q98" s="191"/>
      <c r="R98" s="191"/>
      <c r="S98" s="111"/>
      <c r="T98" s="76"/>
      <c r="U98" s="132"/>
    </row>
    <row r="99" spans="1:21" hidden="1" x14ac:dyDescent="0.25">
      <c r="A99" s="458" t="s">
        <v>131</v>
      </c>
      <c r="B99" s="458"/>
      <c r="C99" s="458"/>
      <c r="D99" s="91"/>
      <c r="E99" s="54" t="s">
        <v>132</v>
      </c>
      <c r="F99" s="496"/>
      <c r="G99" s="496"/>
      <c r="H99" s="496"/>
      <c r="I99" s="496"/>
      <c r="N99" s="461" t="s">
        <v>106</v>
      </c>
      <c r="O99" s="461"/>
      <c r="P99" s="461"/>
      <c r="Q99" s="461"/>
      <c r="R99" s="461"/>
      <c r="S99" s="461"/>
      <c r="T99" s="461"/>
      <c r="U99" s="461"/>
    </row>
    <row r="100" spans="1:21" hidden="1" x14ac:dyDescent="0.25">
      <c r="B100" s="91"/>
      <c r="C100" s="481" t="s">
        <v>108</v>
      </c>
      <c r="D100" s="481"/>
      <c r="E100" s="481"/>
      <c r="F100" s="54"/>
      <c r="G100" s="54"/>
      <c r="H100" s="200" t="s">
        <v>192</v>
      </c>
      <c r="I100" s="54"/>
      <c r="N100" s="53"/>
      <c r="O100" s="53"/>
      <c r="P100" s="53"/>
      <c r="Q100" s="53"/>
      <c r="R100" s="53"/>
      <c r="S100" s="53"/>
      <c r="T100" s="53"/>
      <c r="U100" s="53"/>
    </row>
    <row r="101" spans="1:21" hidden="1" x14ac:dyDescent="0.25">
      <c r="B101" s="91"/>
      <c r="C101" s="117" t="s">
        <v>162</v>
      </c>
      <c r="D101" s="117" t="s">
        <v>163</v>
      </c>
      <c r="E101" s="199" t="s">
        <v>8</v>
      </c>
      <c r="F101" s="577" t="s">
        <v>193</v>
      </c>
      <c r="G101" s="472"/>
      <c r="H101" s="41" t="s">
        <v>39</v>
      </c>
      <c r="I101" s="54"/>
      <c r="N101" s="53"/>
      <c r="O101" s="53"/>
      <c r="P101" s="53"/>
      <c r="Q101" s="53"/>
      <c r="R101" s="53"/>
      <c r="S101" s="53"/>
      <c r="T101" s="53"/>
      <c r="U101" s="53"/>
    </row>
    <row r="102" spans="1:21" hidden="1" x14ac:dyDescent="0.25">
      <c r="A102" s="481" t="s">
        <v>113</v>
      </c>
      <c r="B102" s="481"/>
      <c r="C102" s="119" t="s">
        <v>2</v>
      </c>
      <c r="D102" s="119" t="s">
        <v>2</v>
      </c>
      <c r="E102" s="77" t="s">
        <v>2</v>
      </c>
      <c r="F102" s="481" t="s">
        <v>38</v>
      </c>
      <c r="G102" s="481"/>
      <c r="H102" s="77" t="s">
        <v>38</v>
      </c>
      <c r="I102" s="77" t="s">
        <v>8</v>
      </c>
      <c r="N102" s="471" t="s">
        <v>70</v>
      </c>
      <c r="O102" s="471"/>
      <c r="P102" s="485" t="s">
        <v>108</v>
      </c>
      <c r="Q102" s="485"/>
      <c r="R102" s="471" t="s">
        <v>71</v>
      </c>
      <c r="S102" s="471"/>
      <c r="T102" s="78" t="s">
        <v>72</v>
      </c>
      <c r="U102" s="78" t="s">
        <v>8</v>
      </c>
    </row>
    <row r="103" spans="1:21" hidden="1" x14ac:dyDescent="0.25">
      <c r="A103" s="474" t="s">
        <v>73</v>
      </c>
      <c r="B103" s="474"/>
      <c r="C103" s="204">
        <v>0</v>
      </c>
      <c r="D103" s="204">
        <v>0</v>
      </c>
      <c r="E103" s="276">
        <f>IF(D$59=0,C103*2,C103+D103)</f>
        <v>0</v>
      </c>
      <c r="F103" s="475">
        <v>0</v>
      </c>
      <c r="G103" s="475"/>
      <c r="H103" s="349">
        <f>IF(C103=0,0,125)</f>
        <v>0</v>
      </c>
      <c r="I103" s="130">
        <f>ROUND((H103+F103)*E103,2)</f>
        <v>0</v>
      </c>
      <c r="N103" s="476" t="s">
        <v>73</v>
      </c>
      <c r="O103" s="476"/>
      <c r="P103" s="470">
        <f>IF(H$115=1,C103,0)</f>
        <v>0</v>
      </c>
      <c r="Q103" s="470"/>
      <c r="R103" s="477">
        <f>F103</f>
        <v>0</v>
      </c>
      <c r="S103" s="477"/>
      <c r="T103" s="80">
        <f>H103</f>
        <v>0</v>
      </c>
      <c r="U103" s="125">
        <f>ROUND((T103+R103)*P103,0)</f>
        <v>0</v>
      </c>
    </row>
    <row r="104" spans="1:21" hidden="1" x14ac:dyDescent="0.25">
      <c r="A104" s="450" t="s">
        <v>74</v>
      </c>
      <c r="B104" s="450"/>
      <c r="C104" s="206">
        <v>0</v>
      </c>
      <c r="D104" s="206">
        <v>0</v>
      </c>
      <c r="E104" s="159">
        <f>IF(D$59=0,C104*2,C104+D104)</f>
        <v>0</v>
      </c>
      <c r="F104" s="572">
        <f>ROUND(F103/2,2)</f>
        <v>0</v>
      </c>
      <c r="G104" s="572"/>
      <c r="H104" s="350">
        <f>IF(C104=0,0,62.5)</f>
        <v>0</v>
      </c>
      <c r="I104" s="130">
        <f>ROUND((H104+F104)*E104,2)</f>
        <v>0</v>
      </c>
      <c r="N104" s="476" t="s">
        <v>74</v>
      </c>
      <c r="O104" s="476"/>
      <c r="P104" s="470">
        <f>IF(H$115=1,C104,0)</f>
        <v>0</v>
      </c>
      <c r="Q104" s="470"/>
      <c r="R104" s="479">
        <f>ROUND(R103/2,2)</f>
        <v>0</v>
      </c>
      <c r="S104" s="479"/>
      <c r="T104" s="82">
        <f>H104</f>
        <v>0</v>
      </c>
      <c r="U104" s="125">
        <f>ROUND((T104+R104)*P104,0)</f>
        <v>0</v>
      </c>
    </row>
    <row r="105" spans="1:21" ht="16.5" hidden="1" thickBot="1" x14ac:dyDescent="0.3">
      <c r="A105" s="450" t="s">
        <v>75</v>
      </c>
      <c r="B105" s="450"/>
      <c r="C105" s="206">
        <v>0</v>
      </c>
      <c r="D105" s="206">
        <v>0</v>
      </c>
      <c r="E105" s="159">
        <f>IF(D$59=0,C105*2,C105+D105)</f>
        <v>0</v>
      </c>
      <c r="F105" s="468"/>
      <c r="G105" s="468"/>
      <c r="H105" s="351">
        <f>IF(H103&gt;0,436,0)</f>
        <v>0</v>
      </c>
      <c r="I105" s="130">
        <f>ROUND(H105*E105,2)</f>
        <v>0</v>
      </c>
      <c r="N105" s="469" t="s">
        <v>75</v>
      </c>
      <c r="O105" s="469"/>
      <c r="P105" s="470">
        <f>IF(H$115=1,C105,0)</f>
        <v>0</v>
      </c>
      <c r="Q105" s="470"/>
      <c r="R105" s="471"/>
      <c r="S105" s="471"/>
      <c r="T105" s="84">
        <f>H105</f>
        <v>0</v>
      </c>
      <c r="U105" s="132">
        <f>ROUND(T105*P105,0)</f>
        <v>0</v>
      </c>
    </row>
    <row r="106" spans="1:21" ht="16.5" hidden="1" thickBot="1" x14ac:dyDescent="0.3">
      <c r="A106" s="472" t="s">
        <v>8</v>
      </c>
      <c r="B106" s="472"/>
      <c r="C106" s="85"/>
      <c r="D106" s="85"/>
      <c r="E106" s="85"/>
      <c r="F106" s="85"/>
      <c r="G106" s="85"/>
      <c r="H106" s="85"/>
      <c r="I106" s="126">
        <f>SUM(I103:I105)</f>
        <v>0</v>
      </c>
      <c r="N106" s="473" t="s">
        <v>8</v>
      </c>
      <c r="O106" s="473"/>
      <c r="P106" s="86"/>
      <c r="Q106" s="86"/>
      <c r="R106" s="86"/>
      <c r="S106" s="86"/>
      <c r="T106" s="86"/>
      <c r="U106" s="87">
        <f>SUM(U103:U105)</f>
        <v>0</v>
      </c>
    </row>
    <row r="107" spans="1:21" hidden="1" x14ac:dyDescent="0.25">
      <c r="A107" s="41"/>
      <c r="B107" s="41"/>
      <c r="C107" s="85"/>
      <c r="D107" s="85"/>
      <c r="E107" s="85"/>
      <c r="F107" s="85"/>
      <c r="G107" s="85"/>
      <c r="H107" s="85"/>
      <c r="I107" s="130"/>
      <c r="N107" s="43"/>
      <c r="O107" s="43"/>
      <c r="P107" s="86"/>
      <c r="Q107" s="86"/>
      <c r="R107" s="86"/>
      <c r="S107" s="86"/>
      <c r="T107" s="86"/>
      <c r="U107" s="201"/>
    </row>
    <row r="108" spans="1:21" x14ac:dyDescent="0.25">
      <c r="A108" s="458" t="s">
        <v>93</v>
      </c>
      <c r="B108" s="458"/>
      <c r="C108" s="458"/>
      <c r="D108" s="91"/>
      <c r="E108" s="89" t="s">
        <v>42</v>
      </c>
      <c r="F108" s="463"/>
      <c r="G108" s="463"/>
      <c r="H108" s="463"/>
      <c r="I108" s="159">
        <v>0</v>
      </c>
      <c r="N108" s="461" t="s">
        <v>93</v>
      </c>
      <c r="O108" s="461"/>
      <c r="P108" s="461"/>
      <c r="Q108" s="462" t="s">
        <v>42</v>
      </c>
      <c r="R108" s="462"/>
      <c r="S108" s="462"/>
      <c r="T108" s="462"/>
      <c r="U108" s="125">
        <f>IF('3441'!$H$115=1,'3441'!U109,0)</f>
        <v>0</v>
      </c>
    </row>
    <row r="109" spans="1:21" x14ac:dyDescent="0.25">
      <c r="A109" s="458" t="s">
        <v>94</v>
      </c>
      <c r="B109" s="458"/>
      <c r="C109" s="458"/>
      <c r="D109" s="91"/>
      <c r="E109" s="467"/>
      <c r="F109" s="467"/>
      <c r="G109" s="467"/>
      <c r="H109" s="467"/>
      <c r="I109" s="159">
        <v>0</v>
      </c>
      <c r="N109" s="461" t="s">
        <v>94</v>
      </c>
      <c r="O109" s="461"/>
      <c r="P109" s="461"/>
      <c r="Q109" s="462" t="s">
        <v>47</v>
      </c>
      <c r="R109" s="462"/>
      <c r="S109" s="462"/>
      <c r="T109" s="462"/>
      <c r="U109" s="125">
        <f>IF('3441'!$H$115=1,'3441'!U110,0)</f>
        <v>0</v>
      </c>
    </row>
    <row r="110" spans="1:21" x14ac:dyDescent="0.25">
      <c r="A110" s="90" t="s">
        <v>122</v>
      </c>
      <c r="B110" s="91"/>
      <c r="C110" s="91"/>
      <c r="D110" s="91"/>
      <c r="E110" s="192"/>
      <c r="F110" s="192"/>
      <c r="G110" s="192"/>
      <c r="H110" s="192"/>
      <c r="I110" s="219"/>
      <c r="N110" s="461" t="s">
        <v>95</v>
      </c>
      <c r="O110" s="461"/>
      <c r="P110" s="461"/>
      <c r="Q110" s="462" t="s">
        <v>48</v>
      </c>
      <c r="R110" s="462"/>
      <c r="S110" s="462"/>
      <c r="T110" s="462"/>
      <c r="U110" s="125">
        <f>IF('3441'!$H$115=1,'3441'!U113,0)</f>
        <v>0</v>
      </c>
    </row>
    <row r="111" spans="1:21" ht="16.5" thickBot="1" x14ac:dyDescent="0.3">
      <c r="A111" s="458" t="s">
        <v>95</v>
      </c>
      <c r="B111" s="458"/>
      <c r="C111" s="458"/>
      <c r="D111" s="91"/>
      <c r="E111" s="89" t="s">
        <v>47</v>
      </c>
      <c r="F111" s="463"/>
      <c r="G111" s="463"/>
      <c r="H111" s="463"/>
      <c r="I111" s="220">
        <v>0</v>
      </c>
      <c r="N111" s="464" t="s">
        <v>43</v>
      </c>
      <c r="O111" s="464"/>
      <c r="P111" s="464"/>
      <c r="Q111" s="464"/>
      <c r="R111" s="464"/>
      <c r="S111" s="464"/>
      <c r="T111" s="464"/>
      <c r="U111" s="193">
        <f>SUM(U109,U108,U106,U95,U89,U75,U74,U73,U72,U71,U70,U68,U59,U45,U77,U78,U79,U80,U81,U110)</f>
        <v>0</v>
      </c>
    </row>
    <row r="112" spans="1:21" ht="16.5" thickTop="1" x14ac:dyDescent="0.25">
      <c r="B112" s="91"/>
      <c r="C112" s="91"/>
      <c r="D112" s="91"/>
      <c r="E112" s="89"/>
      <c r="F112" s="89"/>
      <c r="G112" s="89"/>
      <c r="H112" s="89"/>
      <c r="I112" s="159"/>
      <c r="N112" s="59"/>
      <c r="O112" s="59"/>
      <c r="P112" s="59"/>
      <c r="Q112" s="59"/>
      <c r="R112" s="59"/>
      <c r="S112" s="59"/>
      <c r="T112" s="59"/>
      <c r="U112" s="201"/>
    </row>
    <row r="113" spans="1:21" x14ac:dyDescent="0.25">
      <c r="A113" s="465" t="s">
        <v>8</v>
      </c>
      <c r="B113" s="465"/>
      <c r="C113" s="465"/>
      <c r="D113" s="465"/>
      <c r="E113" s="465"/>
      <c r="F113" s="465"/>
      <c r="G113" s="465"/>
      <c r="H113" s="465"/>
      <c r="I113" s="130">
        <f>SUM(I111,I109,I108,I106,I96,I95,I89,I81,I80,I79,I78,I77,I75,I74,I73,I72,I71,I70,I68,I59,I45)</f>
        <v>1244771.3799999999</v>
      </c>
      <c r="N113" s="466"/>
      <c r="O113" s="466"/>
      <c r="P113" s="466"/>
      <c r="Q113" s="466"/>
      <c r="R113" s="466"/>
      <c r="S113" s="466"/>
      <c r="T113" s="466"/>
      <c r="U113" s="466"/>
    </row>
    <row r="114" spans="1:21" x14ac:dyDescent="0.25">
      <c r="A114" s="458" t="s">
        <v>121</v>
      </c>
      <c r="B114" s="458"/>
      <c r="C114" s="458"/>
      <c r="D114" s="458"/>
      <c r="E114" s="458"/>
      <c r="F114" s="458"/>
      <c r="G114" s="458"/>
      <c r="H114" s="91" t="s">
        <v>48</v>
      </c>
      <c r="I114" s="195"/>
      <c r="N114" s="459" t="s">
        <v>7</v>
      </c>
      <c r="O114" s="459"/>
      <c r="P114" s="459"/>
      <c r="Q114" s="459"/>
      <c r="R114" s="459"/>
      <c r="S114" s="459"/>
      <c r="T114" s="459"/>
      <c r="U114" s="459"/>
    </row>
    <row r="115" spans="1:21" x14ac:dyDescent="0.25">
      <c r="A115" s="458" t="s">
        <v>116</v>
      </c>
      <c r="B115" s="458"/>
      <c r="C115" s="458"/>
      <c r="D115" s="458"/>
      <c r="E115" s="458"/>
      <c r="F115" s="458"/>
      <c r="G115" s="458"/>
      <c r="H115" s="92" t="str">
        <f>IF(E29=0,"",IF((E14+E16+SUM(E18:E24))/E29&gt;0.75,1,""))</f>
        <v/>
      </c>
      <c r="I115" s="159">
        <f>U111</f>
        <v>0</v>
      </c>
      <c r="N115" s="93" t="s">
        <v>144</v>
      </c>
      <c r="O115" s="93"/>
      <c r="P115" s="93"/>
      <c r="Q115" s="93"/>
      <c r="R115" s="93"/>
      <c r="S115" s="93"/>
      <c r="T115" s="93"/>
      <c r="U115" s="93"/>
    </row>
    <row r="116" spans="1:21" x14ac:dyDescent="0.25">
      <c r="B116" s="91"/>
      <c r="C116" s="91"/>
      <c r="D116" s="91"/>
      <c r="E116" s="91"/>
      <c r="F116" s="91"/>
      <c r="G116" s="91"/>
      <c r="H116" s="94"/>
      <c r="I116" s="130"/>
      <c r="N116" s="95" t="s">
        <v>145</v>
      </c>
      <c r="O116" s="93"/>
      <c r="P116" s="93"/>
      <c r="Q116" s="93"/>
      <c r="R116" s="93"/>
      <c r="S116" s="93"/>
      <c r="T116" s="93"/>
      <c r="U116" s="93"/>
    </row>
    <row r="117" spans="1:21" x14ac:dyDescent="0.25">
      <c r="A117" s="4" t="s">
        <v>138</v>
      </c>
      <c r="B117" s="91"/>
      <c r="C117" s="91"/>
      <c r="D117" s="91"/>
      <c r="E117" s="91"/>
      <c r="F117" s="91"/>
      <c r="G117" s="91"/>
      <c r="H117" s="202">
        <f>IF(H115=1,I115,I113)</f>
        <v>1244771.3799999999</v>
      </c>
      <c r="I117" s="123">
        <f>IF(E29=0,0,IF(E29&gt;250,-(((250/E29)*H117)*IF(J117="H",0.02,0.05)),IF(J117="H",-0.02*H117,-0.05*H117)))</f>
        <v>-62238.568999999996</v>
      </c>
      <c r="N117" s="97"/>
      <c r="O117" s="97"/>
      <c r="P117" s="97"/>
      <c r="Q117" s="97"/>
      <c r="R117" s="97"/>
      <c r="S117" s="97"/>
      <c r="T117" s="97"/>
      <c r="U117" s="97"/>
    </row>
    <row r="118" spans="1:21" x14ac:dyDescent="0.25">
      <c r="B118" s="91"/>
      <c r="C118" s="91"/>
      <c r="D118" s="91"/>
      <c r="E118" s="91"/>
      <c r="F118" s="91"/>
      <c r="G118" s="91"/>
      <c r="H118" s="94"/>
      <c r="I118" s="130"/>
      <c r="N118" s="97"/>
      <c r="O118" s="97"/>
      <c r="P118" s="97"/>
      <c r="Q118" s="97"/>
      <c r="R118" s="97"/>
      <c r="S118" s="97"/>
      <c r="T118" s="97"/>
      <c r="U118" s="97"/>
    </row>
    <row r="119" spans="1:21" x14ac:dyDescent="0.25">
      <c r="A119" s="4" t="s">
        <v>139</v>
      </c>
      <c r="B119" s="91"/>
      <c r="C119" s="91"/>
      <c r="D119" s="91"/>
      <c r="E119" s="91"/>
      <c r="F119" s="91"/>
      <c r="G119" s="91"/>
      <c r="H119" s="94"/>
      <c r="I119" s="130">
        <f>I113+I117</f>
        <v>1182532.811</v>
      </c>
      <c r="N119" s="97"/>
      <c r="O119" s="97"/>
      <c r="P119" s="97"/>
      <c r="Q119" s="97"/>
      <c r="R119" s="97"/>
      <c r="S119" s="97"/>
      <c r="T119" s="97"/>
      <c r="U119" s="97"/>
    </row>
    <row r="120" spans="1:21" x14ac:dyDescent="0.25">
      <c r="B120" s="91"/>
      <c r="C120" s="91"/>
      <c r="D120" s="91"/>
      <c r="E120" s="91"/>
      <c r="F120" s="91"/>
      <c r="G120" s="91"/>
      <c r="H120" s="94"/>
      <c r="I120" s="130"/>
      <c r="N120" s="97"/>
      <c r="O120" s="97"/>
      <c r="P120" s="97"/>
      <c r="Q120" s="97"/>
      <c r="R120" s="97"/>
      <c r="S120" s="97"/>
      <c r="T120" s="97"/>
      <c r="U120" s="97"/>
    </row>
    <row r="121" spans="1:21" x14ac:dyDescent="0.25">
      <c r="A121" s="106" t="s">
        <v>140</v>
      </c>
      <c r="B121" s="91"/>
      <c r="C121" s="203">
        <f>'0054'!C121</f>
        <v>2</v>
      </c>
      <c r="D121" s="91"/>
      <c r="E121" s="4" t="s">
        <v>141</v>
      </c>
      <c r="F121" s="91"/>
      <c r="G121" s="91"/>
      <c r="H121" s="94"/>
      <c r="I121" s="130">
        <f>ROUND(I119/12*C121,2)</f>
        <v>197088.8</v>
      </c>
      <c r="N121" s="97"/>
      <c r="O121" s="97"/>
      <c r="P121" s="97"/>
      <c r="Q121" s="97"/>
      <c r="R121" s="97"/>
      <c r="S121" s="97"/>
      <c r="T121" s="97"/>
      <c r="U121" s="97"/>
    </row>
    <row r="122" spans="1:21" x14ac:dyDescent="0.25">
      <c r="B122" s="91"/>
      <c r="C122" s="91"/>
      <c r="D122" s="91"/>
      <c r="E122" s="91"/>
      <c r="F122" s="91"/>
      <c r="G122" s="91"/>
      <c r="H122" s="94"/>
      <c r="I122" s="130"/>
      <c r="N122" s="97"/>
      <c r="O122" s="97"/>
      <c r="P122" s="97"/>
      <c r="Q122" s="97"/>
      <c r="R122" s="97"/>
      <c r="S122" s="97"/>
      <c r="T122" s="97"/>
      <c r="U122" s="97"/>
    </row>
    <row r="123" spans="1:21" x14ac:dyDescent="0.25">
      <c r="A123" s="4" t="s">
        <v>142</v>
      </c>
      <c r="B123" s="91"/>
      <c r="C123" s="91"/>
      <c r="D123" s="91"/>
      <c r="E123" s="91"/>
      <c r="F123" s="91"/>
      <c r="G123" s="91"/>
      <c r="H123" s="94"/>
      <c r="I123" s="123">
        <v>-98544.4</v>
      </c>
      <c r="N123" s="97"/>
      <c r="O123" s="97"/>
      <c r="P123" s="97"/>
      <c r="Q123" s="97"/>
      <c r="R123" s="97"/>
      <c r="S123" s="97"/>
      <c r="T123" s="97"/>
      <c r="U123" s="97"/>
    </row>
    <row r="124" spans="1:21" x14ac:dyDescent="0.25">
      <c r="B124" s="91"/>
      <c r="C124" s="91"/>
      <c r="D124" s="91"/>
      <c r="E124" s="91"/>
      <c r="F124" s="91"/>
      <c r="G124" s="91"/>
      <c r="H124" s="94"/>
      <c r="I124" s="130"/>
      <c r="N124" s="97"/>
      <c r="O124" s="97"/>
      <c r="P124" s="97"/>
      <c r="Q124" s="97"/>
      <c r="R124" s="97"/>
      <c r="S124" s="97"/>
      <c r="T124" s="97"/>
      <c r="U124" s="97"/>
    </row>
    <row r="125" spans="1:21" ht="16.5" thickBot="1" x14ac:dyDescent="0.3">
      <c r="A125" s="4" t="s">
        <v>143</v>
      </c>
      <c r="B125" s="91"/>
      <c r="C125" s="91"/>
      <c r="D125" s="91"/>
      <c r="E125" s="91"/>
      <c r="F125" s="91"/>
      <c r="G125" s="91"/>
      <c r="H125" s="94"/>
      <c r="I125" s="222">
        <f>I121+I123</f>
        <v>98544.4</v>
      </c>
      <c r="N125" s="97"/>
      <c r="O125" s="97"/>
      <c r="P125" s="97"/>
      <c r="Q125" s="97"/>
      <c r="R125" s="97"/>
      <c r="S125" s="97"/>
      <c r="T125" s="97"/>
      <c r="U125" s="97"/>
    </row>
    <row r="126" spans="1:21" ht="16.5" thickTop="1" x14ac:dyDescent="0.25">
      <c r="B126" s="91"/>
      <c r="C126" s="91"/>
      <c r="D126" s="91"/>
      <c r="E126" s="91"/>
      <c r="F126" s="91"/>
      <c r="G126" s="91"/>
      <c r="H126" s="94"/>
      <c r="I126" s="130"/>
      <c r="N126" s="97"/>
      <c r="O126" s="97"/>
      <c r="P126" s="97"/>
      <c r="Q126" s="97"/>
      <c r="R126" s="97"/>
      <c r="S126" s="97"/>
      <c r="T126" s="97"/>
      <c r="U126" s="97"/>
    </row>
    <row r="127" spans="1:21" ht="16.5" thickBot="1" x14ac:dyDescent="0.3">
      <c r="A127" s="4" t="s">
        <v>159</v>
      </c>
      <c r="B127" s="91"/>
      <c r="C127" s="91"/>
      <c r="D127" s="91"/>
      <c r="E127" s="91"/>
      <c r="F127" s="91"/>
      <c r="G127" s="91"/>
      <c r="H127" s="94"/>
      <c r="I127" s="194">
        <f>IF(J117="H",(H117*0.02)+I117,(H117*0.05)+I117)</f>
        <v>0</v>
      </c>
      <c r="N127" s="97"/>
      <c r="O127" s="97"/>
      <c r="P127" s="97"/>
      <c r="Q127" s="97"/>
      <c r="R127" s="97"/>
      <c r="S127" s="97"/>
      <c r="T127" s="97"/>
      <c r="U127" s="97"/>
    </row>
    <row r="128" spans="1:21" ht="16.5" thickTop="1" x14ac:dyDescent="0.25">
      <c r="B128" s="91"/>
      <c r="C128" s="91"/>
      <c r="D128" s="91"/>
      <c r="E128" s="91"/>
      <c r="F128" s="91"/>
      <c r="G128" s="91"/>
      <c r="H128" s="94"/>
      <c r="I128" s="195"/>
      <c r="N128" s="97"/>
      <c r="O128" s="97"/>
      <c r="P128" s="97"/>
      <c r="Q128" s="97"/>
      <c r="R128" s="97"/>
      <c r="S128" s="97"/>
      <c r="T128" s="97"/>
      <c r="U128" s="97"/>
    </row>
    <row r="129" spans="1:21" x14ac:dyDescent="0.25">
      <c r="B129" s="91"/>
      <c r="C129" s="91"/>
      <c r="D129" s="91"/>
      <c r="E129" s="91"/>
      <c r="F129" s="91"/>
      <c r="G129" s="91"/>
      <c r="H129" s="94"/>
      <c r="I129" s="195"/>
      <c r="N129" s="97"/>
      <c r="O129" s="97"/>
      <c r="P129" s="97"/>
      <c r="Q129" s="97"/>
      <c r="R129" s="97"/>
      <c r="S129" s="97"/>
      <c r="T129" s="97"/>
      <c r="U129" s="97"/>
    </row>
    <row r="130" spans="1:21" x14ac:dyDescent="0.25">
      <c r="B130" s="91"/>
      <c r="C130" s="91"/>
      <c r="D130" s="91"/>
      <c r="E130" s="91"/>
      <c r="F130" s="91"/>
      <c r="G130" s="91"/>
      <c r="H130" s="94"/>
      <c r="I130" s="195"/>
      <c r="N130" s="97"/>
      <c r="O130" s="97"/>
      <c r="P130" s="97"/>
      <c r="Q130" s="97"/>
      <c r="R130" s="97"/>
      <c r="S130" s="97"/>
      <c r="T130" s="97"/>
      <c r="U130" s="97"/>
    </row>
    <row r="131" spans="1:21" x14ac:dyDescent="0.25">
      <c r="A131" s="455" t="s">
        <v>7</v>
      </c>
      <c r="B131" s="455"/>
      <c r="C131" s="455"/>
      <c r="D131" s="455"/>
      <c r="E131" s="455"/>
      <c r="F131" s="455"/>
      <c r="G131" s="455"/>
      <c r="H131" s="455"/>
      <c r="I131" s="455"/>
      <c r="J131" s="196"/>
      <c r="N131" s="455"/>
      <c r="O131" s="455"/>
      <c r="P131" s="455"/>
      <c r="Q131" s="455"/>
      <c r="R131" s="455"/>
      <c r="S131" s="455"/>
      <c r="T131" s="455"/>
      <c r="U131" s="455"/>
    </row>
    <row r="132" spans="1:21" s="101" customFormat="1" ht="28.5" customHeight="1" x14ac:dyDescent="0.2">
      <c r="A132" s="460" t="s">
        <v>114</v>
      </c>
      <c r="B132" s="460"/>
      <c r="C132" s="460"/>
      <c r="D132" s="460"/>
      <c r="E132" s="460"/>
      <c r="F132" s="460"/>
      <c r="G132" s="460"/>
      <c r="H132" s="460"/>
      <c r="I132" s="460"/>
      <c r="J132" s="102"/>
      <c r="N132" s="103"/>
      <c r="O132" s="104"/>
      <c r="P132" s="104"/>
      <c r="Q132" s="104"/>
      <c r="R132" s="104"/>
      <c r="S132" s="104"/>
      <c r="T132" s="104"/>
      <c r="U132" s="104"/>
    </row>
    <row r="133" spans="1:21" s="101" customFormat="1" ht="15.75" customHeight="1" x14ac:dyDescent="0.2">
      <c r="A133" s="455" t="s">
        <v>64</v>
      </c>
      <c r="B133" s="455"/>
      <c r="C133" s="455"/>
      <c r="D133" s="455"/>
      <c r="E133" s="455"/>
      <c r="F133" s="455"/>
      <c r="G133" s="455"/>
      <c r="H133" s="455"/>
      <c r="I133" s="455"/>
      <c r="N133" s="103"/>
    </row>
    <row r="134" spans="1:21" s="101" customFormat="1" ht="15.75" customHeight="1" x14ac:dyDescent="0.2">
      <c r="A134" s="455" t="s">
        <v>65</v>
      </c>
      <c r="B134" s="455"/>
      <c r="C134" s="455"/>
      <c r="D134" s="455"/>
      <c r="E134" s="455"/>
      <c r="F134" s="455"/>
      <c r="G134" s="455"/>
      <c r="H134" s="455"/>
      <c r="I134" s="455"/>
      <c r="N134" s="103"/>
    </row>
    <row r="135" spans="1:21" s="101" customFormat="1" ht="28.5" customHeight="1" x14ac:dyDescent="0.2">
      <c r="A135" s="454" t="s">
        <v>115</v>
      </c>
      <c r="B135" s="454"/>
      <c r="C135" s="454"/>
      <c r="D135" s="454"/>
      <c r="E135" s="454"/>
      <c r="F135" s="454"/>
      <c r="G135" s="454"/>
      <c r="H135" s="454"/>
      <c r="I135" s="454"/>
      <c r="N135" s="103"/>
    </row>
    <row r="136" spans="1:21" s="101" customFormat="1" ht="28.5" customHeight="1" x14ac:dyDescent="0.2">
      <c r="A136" s="454" t="s">
        <v>123</v>
      </c>
      <c r="B136" s="454"/>
      <c r="C136" s="454"/>
      <c r="D136" s="454"/>
      <c r="E136" s="454"/>
      <c r="F136" s="454"/>
      <c r="G136" s="454"/>
      <c r="H136" s="454"/>
      <c r="I136" s="454"/>
      <c r="N136" s="103"/>
    </row>
    <row r="137" spans="1:21" s="101" customFormat="1" ht="28.5" customHeight="1" x14ac:dyDescent="0.2">
      <c r="A137" s="454" t="s">
        <v>111</v>
      </c>
      <c r="B137" s="454"/>
      <c r="C137" s="454"/>
      <c r="D137" s="454"/>
      <c r="E137" s="454"/>
      <c r="F137" s="454"/>
      <c r="G137" s="454"/>
      <c r="H137" s="454"/>
      <c r="I137" s="454"/>
      <c r="N137" s="103"/>
    </row>
    <row r="138" spans="1:21" s="101" customFormat="1" ht="28.5" customHeight="1" x14ac:dyDescent="0.2">
      <c r="A138" s="454" t="s">
        <v>120</v>
      </c>
      <c r="B138" s="454"/>
      <c r="C138" s="454"/>
      <c r="D138" s="454"/>
      <c r="E138" s="454"/>
      <c r="F138" s="454"/>
      <c r="G138" s="454"/>
      <c r="H138" s="454"/>
      <c r="I138" s="454"/>
      <c r="N138" s="103"/>
    </row>
    <row r="139" spans="1:21" s="101" customFormat="1" ht="41.25" customHeight="1" x14ac:dyDescent="0.2">
      <c r="A139" s="454" t="s">
        <v>133</v>
      </c>
      <c r="B139" s="454"/>
      <c r="C139" s="454"/>
      <c r="D139" s="454"/>
      <c r="E139" s="454"/>
      <c r="F139" s="454"/>
      <c r="G139" s="454"/>
      <c r="H139" s="454"/>
      <c r="I139" s="454"/>
      <c r="N139" s="103"/>
    </row>
    <row r="140" spans="1:21" s="101" customFormat="1" ht="15.75" customHeight="1" x14ac:dyDescent="0.2">
      <c r="A140" s="455" t="s">
        <v>117</v>
      </c>
      <c r="B140" s="455"/>
      <c r="C140" s="455"/>
      <c r="D140" s="455"/>
      <c r="E140" s="455"/>
      <c r="F140" s="455"/>
      <c r="G140" s="455"/>
      <c r="H140" s="455"/>
      <c r="I140" s="455"/>
      <c r="N140" s="103"/>
    </row>
    <row r="141" spans="1:21" s="101" customFormat="1" ht="28.5" customHeight="1" x14ac:dyDescent="0.2">
      <c r="A141" s="456" t="s">
        <v>118</v>
      </c>
      <c r="B141" s="456"/>
      <c r="C141" s="456"/>
      <c r="D141" s="456"/>
      <c r="E141" s="456"/>
      <c r="F141" s="456"/>
      <c r="G141" s="456"/>
      <c r="H141" s="456"/>
      <c r="I141" s="456"/>
      <c r="N141" s="103"/>
    </row>
    <row r="142" spans="1:21" s="101" customFormat="1" ht="26.25" customHeight="1" x14ac:dyDescent="0.2">
      <c r="A142" s="457" t="s">
        <v>109</v>
      </c>
      <c r="B142" s="456"/>
      <c r="C142" s="456"/>
      <c r="D142" s="456"/>
      <c r="E142" s="456"/>
      <c r="F142" s="456"/>
      <c r="G142" s="456"/>
      <c r="H142" s="456"/>
      <c r="I142" s="456"/>
      <c r="N142" s="103"/>
    </row>
    <row r="143" spans="1:21" s="101" customFormat="1" ht="54" customHeight="1" x14ac:dyDescent="0.2">
      <c r="A143" s="452" t="s">
        <v>125</v>
      </c>
      <c r="B143" s="452"/>
      <c r="C143" s="452"/>
      <c r="D143" s="452"/>
      <c r="E143" s="452"/>
      <c r="F143" s="452"/>
      <c r="G143" s="452"/>
      <c r="H143" s="452"/>
      <c r="I143" s="452"/>
      <c r="N143" s="103"/>
    </row>
    <row r="144" spans="1:21" ht="57" customHeight="1" x14ac:dyDescent="0.25">
      <c r="A144" s="452" t="s">
        <v>124</v>
      </c>
      <c r="B144" s="452"/>
      <c r="C144" s="452"/>
      <c r="D144" s="452"/>
      <c r="E144" s="452"/>
      <c r="F144" s="452"/>
      <c r="G144" s="452"/>
      <c r="H144" s="452"/>
      <c r="I144" s="452"/>
      <c r="N144" s="98"/>
    </row>
    <row r="145" spans="1:14" s="101" customFormat="1" ht="26.25" customHeight="1" x14ac:dyDescent="0.2">
      <c r="A145" s="451" t="s">
        <v>110</v>
      </c>
      <c r="B145" s="451"/>
      <c r="C145" s="451"/>
      <c r="D145" s="451"/>
      <c r="E145" s="451"/>
      <c r="F145" s="451"/>
      <c r="G145" s="451"/>
      <c r="H145" s="451"/>
      <c r="I145" s="451"/>
      <c r="N145" s="103"/>
    </row>
    <row r="146" spans="1:14" s="101" customFormat="1" ht="28.5" customHeight="1" x14ac:dyDescent="0.2">
      <c r="A146" s="452" t="s">
        <v>36</v>
      </c>
      <c r="B146" s="452"/>
      <c r="C146" s="452"/>
      <c r="D146" s="452"/>
      <c r="E146" s="452"/>
      <c r="F146" s="452"/>
      <c r="G146" s="452"/>
      <c r="H146" s="452"/>
      <c r="I146" s="452"/>
      <c r="N146" s="103"/>
    </row>
    <row r="147" spans="1:14" s="101" customFormat="1" ht="15.75" customHeight="1" x14ac:dyDescent="0.2">
      <c r="A147" s="453" t="s">
        <v>12</v>
      </c>
      <c r="B147" s="453"/>
      <c r="C147" s="453"/>
      <c r="D147" s="453"/>
      <c r="E147" s="453"/>
      <c r="F147" s="453"/>
      <c r="G147" s="453"/>
      <c r="H147" s="453"/>
      <c r="I147" s="453"/>
      <c r="N147" s="103"/>
    </row>
    <row r="148" spans="1:14" x14ac:dyDescent="0.25">
      <c r="A148" s="453"/>
      <c r="B148" s="453"/>
      <c r="C148" s="453"/>
      <c r="D148" s="453"/>
      <c r="E148" s="453"/>
      <c r="F148" s="453"/>
      <c r="G148" s="453"/>
      <c r="H148" s="453"/>
      <c r="I148" s="453"/>
      <c r="N148" s="98"/>
    </row>
    <row r="149" spans="1:14" x14ac:dyDescent="0.25">
      <c r="A149" s="98"/>
      <c r="N149" s="98"/>
    </row>
    <row r="150" spans="1:14" x14ac:dyDescent="0.25">
      <c r="A150" s="98"/>
      <c r="N150" s="98"/>
    </row>
    <row r="151" spans="1:14" x14ac:dyDescent="0.25">
      <c r="A151" s="98"/>
      <c r="N151" s="98"/>
    </row>
    <row r="152" spans="1:14" x14ac:dyDescent="0.25">
      <c r="A152" s="98"/>
      <c r="B152" s="197"/>
      <c r="C152" s="197"/>
      <c r="D152" s="197"/>
      <c r="E152" s="197"/>
      <c r="F152" s="197"/>
      <c r="G152" s="197"/>
      <c r="H152" s="197"/>
      <c r="I152" s="197"/>
      <c r="N152" s="98"/>
    </row>
    <row r="153" spans="1:14" x14ac:dyDescent="0.25">
      <c r="A153" s="98"/>
      <c r="N153" s="98"/>
    </row>
    <row r="154" spans="1:14" x14ac:dyDescent="0.25">
      <c r="A154" s="98"/>
      <c r="N154" s="98"/>
    </row>
    <row r="155" spans="1:14" x14ac:dyDescent="0.25">
      <c r="A155" s="98"/>
      <c r="N155" s="98"/>
    </row>
    <row r="156" spans="1:14" x14ac:dyDescent="0.25">
      <c r="A156" s="98"/>
      <c r="N156" s="98"/>
    </row>
    <row r="157" spans="1:14" x14ac:dyDescent="0.25">
      <c r="A157" s="98"/>
      <c r="N157" s="98"/>
    </row>
    <row r="158" spans="1:14" x14ac:dyDescent="0.25">
      <c r="A158" s="98"/>
      <c r="N158" s="98"/>
    </row>
    <row r="159" spans="1:14" x14ac:dyDescent="0.25">
      <c r="A159" s="98"/>
      <c r="N159" s="98"/>
    </row>
    <row r="160" spans="1:14" x14ac:dyDescent="0.25">
      <c r="A160" s="98"/>
      <c r="N160" s="98"/>
    </row>
    <row r="161" spans="1:14" x14ac:dyDescent="0.25">
      <c r="A161" s="98"/>
      <c r="N161" s="98"/>
    </row>
    <row r="162" spans="1:14" x14ac:dyDescent="0.25">
      <c r="A162" s="98"/>
      <c r="N162" s="98"/>
    </row>
    <row r="163" spans="1:14" x14ac:dyDescent="0.25">
      <c r="A163" s="98"/>
      <c r="N163" s="98"/>
    </row>
    <row r="164" spans="1:14" x14ac:dyDescent="0.25">
      <c r="A164" s="98"/>
      <c r="N164" s="98"/>
    </row>
    <row r="165" spans="1:14" x14ac:dyDescent="0.25">
      <c r="A165" s="98"/>
      <c r="N165" s="98"/>
    </row>
    <row r="166" spans="1:14" x14ac:dyDescent="0.25">
      <c r="A166" s="98"/>
      <c r="N166" s="98"/>
    </row>
    <row r="167" spans="1:14" x14ac:dyDescent="0.25">
      <c r="A167" s="98"/>
      <c r="N167" s="98"/>
    </row>
    <row r="168" spans="1:14" x14ac:dyDescent="0.25">
      <c r="A168" s="98"/>
      <c r="N168" s="98"/>
    </row>
    <row r="169" spans="1:14" x14ac:dyDescent="0.25">
      <c r="A169" s="98"/>
      <c r="N169" s="98"/>
    </row>
    <row r="170" spans="1:14" x14ac:dyDescent="0.25">
      <c r="A170" s="98"/>
      <c r="N170" s="98"/>
    </row>
    <row r="171" spans="1:14" x14ac:dyDescent="0.25">
      <c r="A171" s="98"/>
      <c r="N171" s="98"/>
    </row>
    <row r="172" spans="1:14" x14ac:dyDescent="0.25">
      <c r="A172" s="98"/>
      <c r="N172" s="98"/>
    </row>
    <row r="173" spans="1:14" x14ac:dyDescent="0.25">
      <c r="A173" s="98"/>
      <c r="N173" s="98"/>
    </row>
    <row r="174" spans="1:14" x14ac:dyDescent="0.25">
      <c r="A174" s="98"/>
      <c r="N174" s="98"/>
    </row>
    <row r="175" spans="1:14" x14ac:dyDescent="0.25">
      <c r="A175" s="98"/>
      <c r="N175" s="98"/>
    </row>
    <row r="176" spans="1:14" x14ac:dyDescent="0.25">
      <c r="A176" s="98"/>
      <c r="N176" s="98"/>
    </row>
    <row r="177" spans="1:14" x14ac:dyDescent="0.25">
      <c r="A177" s="98"/>
      <c r="N177" s="98"/>
    </row>
    <row r="178" spans="1:14" x14ac:dyDescent="0.25">
      <c r="A178" s="98"/>
      <c r="N178" s="98"/>
    </row>
    <row r="179" spans="1:14" x14ac:dyDescent="0.25">
      <c r="A179" s="98"/>
      <c r="N179" s="98"/>
    </row>
    <row r="180" spans="1:14" x14ac:dyDescent="0.25">
      <c r="A180" s="98"/>
      <c r="N180" s="98"/>
    </row>
    <row r="181" spans="1:14" x14ac:dyDescent="0.25">
      <c r="A181" s="98"/>
      <c r="N181" s="98"/>
    </row>
    <row r="182" spans="1:14" x14ac:dyDescent="0.25">
      <c r="A182" s="98"/>
      <c r="N182" s="98"/>
    </row>
    <row r="183" spans="1:14" x14ac:dyDescent="0.25">
      <c r="A183" s="98"/>
      <c r="N183" s="98"/>
    </row>
    <row r="184" spans="1:14" x14ac:dyDescent="0.25">
      <c r="A184" s="98"/>
      <c r="N184" s="98"/>
    </row>
    <row r="185" spans="1:14" x14ac:dyDescent="0.25">
      <c r="A185" s="98"/>
      <c r="N185" s="98"/>
    </row>
    <row r="186" spans="1:14" x14ac:dyDescent="0.25">
      <c r="A186" s="98"/>
      <c r="N186" s="98"/>
    </row>
    <row r="187" spans="1:14" x14ac:dyDescent="0.25">
      <c r="A187" s="98"/>
      <c r="N187" s="98"/>
    </row>
    <row r="188" spans="1:14" x14ac:dyDescent="0.25">
      <c r="A188" s="98"/>
      <c r="N188" s="98"/>
    </row>
    <row r="189" spans="1:14" x14ac:dyDescent="0.25">
      <c r="A189" s="98"/>
    </row>
    <row r="190" spans="1:14" x14ac:dyDescent="0.25">
      <c r="A190" s="98"/>
    </row>
    <row r="191" spans="1:14" x14ac:dyDescent="0.25">
      <c r="A191" s="98"/>
    </row>
    <row r="192" spans="1:14" x14ac:dyDescent="0.25">
      <c r="A192" s="98"/>
    </row>
    <row r="193" spans="1:1" x14ac:dyDescent="0.25">
      <c r="A193" s="98"/>
    </row>
    <row r="194" spans="1:1" x14ac:dyDescent="0.25">
      <c r="A194" s="98"/>
    </row>
    <row r="195" spans="1:1" x14ac:dyDescent="0.25">
      <c r="A195" s="98"/>
    </row>
    <row r="196" spans="1:1" x14ac:dyDescent="0.25">
      <c r="A196" s="98"/>
    </row>
    <row r="197" spans="1:1" x14ac:dyDescent="0.25">
      <c r="A197" s="98"/>
    </row>
    <row r="198" spans="1:1" x14ac:dyDescent="0.25">
      <c r="A198" s="98"/>
    </row>
    <row r="199" spans="1:1" x14ac:dyDescent="0.25">
      <c r="A199" s="98"/>
    </row>
    <row r="200" spans="1:1" x14ac:dyDescent="0.25">
      <c r="A200" s="98"/>
    </row>
    <row r="201" spans="1:1" x14ac:dyDescent="0.25">
      <c r="A201" s="98"/>
    </row>
    <row r="202" spans="1:1" x14ac:dyDescent="0.25">
      <c r="A202" s="98"/>
    </row>
    <row r="203" spans="1:1" x14ac:dyDescent="0.25">
      <c r="A203" s="98"/>
    </row>
    <row r="204" spans="1:1" x14ac:dyDescent="0.25">
      <c r="A204" s="98"/>
    </row>
    <row r="205" spans="1:1" x14ac:dyDescent="0.25">
      <c r="A205" s="98"/>
    </row>
    <row r="206" spans="1:1" x14ac:dyDescent="0.25">
      <c r="A206" s="98"/>
    </row>
    <row r="207" spans="1:1" x14ac:dyDescent="0.25">
      <c r="A207" s="98"/>
    </row>
    <row r="208" spans="1:1" x14ac:dyDescent="0.25">
      <c r="A208" s="98"/>
    </row>
  </sheetData>
  <sheetProtection password="CDD2" sheet="1" objects="1" scenarios="1"/>
  <mergeCells count="290">
    <mergeCell ref="B1:I1"/>
    <mergeCell ref="O1:U1"/>
    <mergeCell ref="N2:U2"/>
    <mergeCell ref="N3:U3"/>
    <mergeCell ref="A4:B4"/>
    <mergeCell ref="C4:E4"/>
    <mergeCell ref="N4:O4"/>
    <mergeCell ref="P4:Q4"/>
    <mergeCell ref="A7:I7"/>
    <mergeCell ref="N7:U7"/>
    <mergeCell ref="N8:O8"/>
    <mergeCell ref="P8:Q8"/>
    <mergeCell ref="R8:S8"/>
    <mergeCell ref="T8:U8"/>
    <mergeCell ref="F10:G10"/>
    <mergeCell ref="R10:S10"/>
    <mergeCell ref="A11:B11"/>
    <mergeCell ref="F11:G11"/>
    <mergeCell ref="N11:O11"/>
    <mergeCell ref="P11:Q11"/>
    <mergeCell ref="R11:S11"/>
    <mergeCell ref="A12:B12"/>
    <mergeCell ref="F12:G12"/>
    <mergeCell ref="N12:O12"/>
    <mergeCell ref="P12:Q12"/>
    <mergeCell ref="R12:S12"/>
    <mergeCell ref="A13:B13"/>
    <mergeCell ref="F13:G13"/>
    <mergeCell ref="N13:O13"/>
    <mergeCell ref="P13:Q13"/>
    <mergeCell ref="R13:S13"/>
    <mergeCell ref="A14:B14"/>
    <mergeCell ref="F14:G14"/>
    <mergeCell ref="N14:O14"/>
    <mergeCell ref="P14:Q14"/>
    <mergeCell ref="R14:S14"/>
    <mergeCell ref="A15:B15"/>
    <mergeCell ref="F15:G15"/>
    <mergeCell ref="N15:O15"/>
    <mergeCell ref="P15:Q15"/>
    <mergeCell ref="R15:S15"/>
    <mergeCell ref="A16:B16"/>
    <mergeCell ref="F16:G16"/>
    <mergeCell ref="N16:O16"/>
    <mergeCell ref="P16:Q16"/>
    <mergeCell ref="R16:S16"/>
    <mergeCell ref="A17:B17"/>
    <mergeCell ref="F17:G17"/>
    <mergeCell ref="N17:O17"/>
    <mergeCell ref="P17:Q17"/>
    <mergeCell ref="R17:S17"/>
    <mergeCell ref="A18:B18"/>
    <mergeCell ref="F18:G18"/>
    <mergeCell ref="N18:O18"/>
    <mergeCell ref="P18:Q18"/>
    <mergeCell ref="R18:S18"/>
    <mergeCell ref="A19:B19"/>
    <mergeCell ref="F19:G19"/>
    <mergeCell ref="N19:O19"/>
    <mergeCell ref="P19:Q19"/>
    <mergeCell ref="R19:S19"/>
    <mergeCell ref="A20:B20"/>
    <mergeCell ref="F20:G20"/>
    <mergeCell ref="N20:O20"/>
    <mergeCell ref="P20:Q20"/>
    <mergeCell ref="R20:S20"/>
    <mergeCell ref="A21:B21"/>
    <mergeCell ref="F21:G21"/>
    <mergeCell ref="N21:O21"/>
    <mergeCell ref="P21:Q21"/>
    <mergeCell ref="R21:S21"/>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N34:T34"/>
    <mergeCell ref="A36:B36"/>
    <mergeCell ref="N36:O36"/>
    <mergeCell ref="P36:T36"/>
    <mergeCell ref="A37:B37"/>
    <mergeCell ref="N37:O37"/>
    <mergeCell ref="P37:T37"/>
    <mergeCell ref="F33:H36"/>
    <mergeCell ref="A38:B38"/>
    <mergeCell ref="N38:O38"/>
    <mergeCell ref="P38:T38"/>
    <mergeCell ref="A39:B39"/>
    <mergeCell ref="N39:O39"/>
    <mergeCell ref="P39:T39"/>
    <mergeCell ref="A40:B40"/>
    <mergeCell ref="N40:O40"/>
    <mergeCell ref="P40:T40"/>
    <mergeCell ref="A41:B41"/>
    <mergeCell ref="N41:O41"/>
    <mergeCell ref="P41:T41"/>
    <mergeCell ref="A42:B42"/>
    <mergeCell ref="N42:O42"/>
    <mergeCell ref="P42:T42"/>
    <mergeCell ref="N43:Q43"/>
    <mergeCell ref="S43:T43"/>
    <mergeCell ref="N45:Q45"/>
    <mergeCell ref="S45:T45"/>
    <mergeCell ref="N49:O49"/>
    <mergeCell ref="P49:Q49"/>
    <mergeCell ref="A50:B58"/>
    <mergeCell ref="N50:O58"/>
    <mergeCell ref="P50:Q50"/>
    <mergeCell ref="P51:Q51"/>
    <mergeCell ref="P52:Q52"/>
    <mergeCell ref="P53:Q53"/>
    <mergeCell ref="P54:Q54"/>
    <mergeCell ref="P55:Q55"/>
    <mergeCell ref="P56:Q56"/>
    <mergeCell ref="P57:Q57"/>
    <mergeCell ref="P58:Q58"/>
    <mergeCell ref="A59:B59"/>
    <mergeCell ref="F59:H59"/>
    <mergeCell ref="N59:O59"/>
    <mergeCell ref="P59:Q59"/>
    <mergeCell ref="R59:T59"/>
    <mergeCell ref="A60:I60"/>
    <mergeCell ref="N60:U60"/>
    <mergeCell ref="A61:I61"/>
    <mergeCell ref="N61:U61"/>
    <mergeCell ref="A62:B62"/>
    <mergeCell ref="D62:G62"/>
    <mergeCell ref="N62:O62"/>
    <mergeCell ref="Q62:S62"/>
    <mergeCell ref="T62:U62"/>
    <mergeCell ref="N63:S63"/>
    <mergeCell ref="T63:U63"/>
    <mergeCell ref="A64:I64"/>
    <mergeCell ref="N64:U64"/>
    <mergeCell ref="A65:B65"/>
    <mergeCell ref="D65:G65"/>
    <mergeCell ref="N65:O65"/>
    <mergeCell ref="Q65:S65"/>
    <mergeCell ref="T65:U65"/>
    <mergeCell ref="N66:S66"/>
    <mergeCell ref="T66:U66"/>
    <mergeCell ref="A68:C68"/>
    <mergeCell ref="N68:P68"/>
    <mergeCell ref="A69:C69"/>
    <mergeCell ref="N69:P69"/>
    <mergeCell ref="A70:C70"/>
    <mergeCell ref="A71:C71"/>
    <mergeCell ref="N71:P71"/>
    <mergeCell ref="A72:C72"/>
    <mergeCell ref="N72:P72"/>
    <mergeCell ref="A73:C73"/>
    <mergeCell ref="N73:P73"/>
    <mergeCell ref="F74:H74"/>
    <mergeCell ref="N74:T74"/>
    <mergeCell ref="N75:T75"/>
    <mergeCell ref="A77:C77"/>
    <mergeCell ref="N77:P77"/>
    <mergeCell ref="A78:C78"/>
    <mergeCell ref="N78:P78"/>
    <mergeCell ref="A79:C79"/>
    <mergeCell ref="N79:P79"/>
    <mergeCell ref="A80:C80"/>
    <mergeCell ref="N80:P80"/>
    <mergeCell ref="A81:C81"/>
    <mergeCell ref="N81:P81"/>
    <mergeCell ref="A83:I83"/>
    <mergeCell ref="N83:U83"/>
    <mergeCell ref="C84:D84"/>
    <mergeCell ref="C85:D85"/>
    <mergeCell ref="N85:O85"/>
    <mergeCell ref="P85:Q85"/>
    <mergeCell ref="R85:U85"/>
    <mergeCell ref="C86:D86"/>
    <mergeCell ref="P86:Q86"/>
    <mergeCell ref="C87:D87"/>
    <mergeCell ref="P87:Q87"/>
    <mergeCell ref="C88:D88"/>
    <mergeCell ref="P88:Q88"/>
    <mergeCell ref="C89:D89"/>
    <mergeCell ref="P89:T89"/>
    <mergeCell ref="A90:I90"/>
    <mergeCell ref="N90:U90"/>
    <mergeCell ref="F92:I92"/>
    <mergeCell ref="N92:P92"/>
    <mergeCell ref="Q92:T92"/>
    <mergeCell ref="A95:B95"/>
    <mergeCell ref="N95:O95"/>
    <mergeCell ref="P95:R95"/>
    <mergeCell ref="A96:B96"/>
    <mergeCell ref="N96:O96"/>
    <mergeCell ref="P96:R96"/>
    <mergeCell ref="A99:C99"/>
    <mergeCell ref="F99:I99"/>
    <mergeCell ref="N99:U99"/>
    <mergeCell ref="C100:E100"/>
    <mergeCell ref="F101:G101"/>
    <mergeCell ref="A102:B102"/>
    <mergeCell ref="F102:G102"/>
    <mergeCell ref="N102:O102"/>
    <mergeCell ref="P102:Q102"/>
    <mergeCell ref="R102:S102"/>
    <mergeCell ref="A103:B103"/>
    <mergeCell ref="F103:G103"/>
    <mergeCell ref="N103:O103"/>
    <mergeCell ref="P103:Q103"/>
    <mergeCell ref="R103:S103"/>
    <mergeCell ref="A104:B104"/>
    <mergeCell ref="F104:G104"/>
    <mergeCell ref="N104:O104"/>
    <mergeCell ref="P104:Q104"/>
    <mergeCell ref="R104:S104"/>
    <mergeCell ref="A105:B105"/>
    <mergeCell ref="F105:G105"/>
    <mergeCell ref="N105:O105"/>
    <mergeCell ref="P105:Q105"/>
    <mergeCell ref="R105:S105"/>
    <mergeCell ref="A106:B106"/>
    <mergeCell ref="N106:O106"/>
    <mergeCell ref="A108:C108"/>
    <mergeCell ref="F108:H108"/>
    <mergeCell ref="N108:P108"/>
    <mergeCell ref="Q108:T108"/>
    <mergeCell ref="A109:C109"/>
    <mergeCell ref="E109:H109"/>
    <mergeCell ref="N109:P109"/>
    <mergeCell ref="Q109:T109"/>
    <mergeCell ref="N110:P110"/>
    <mergeCell ref="Q110:T110"/>
    <mergeCell ref="A111:C111"/>
    <mergeCell ref="F111:H111"/>
    <mergeCell ref="N111:T111"/>
    <mergeCell ref="A113:H113"/>
    <mergeCell ref="N113:U113"/>
    <mergeCell ref="A114:G114"/>
    <mergeCell ref="N114:U114"/>
    <mergeCell ref="A115:G115"/>
    <mergeCell ref="A131:I131"/>
    <mergeCell ref="N131:U131"/>
    <mergeCell ref="A132:I132"/>
    <mergeCell ref="A133:I133"/>
    <mergeCell ref="A134:I134"/>
    <mergeCell ref="A135:I135"/>
    <mergeCell ref="A136:I136"/>
    <mergeCell ref="A137:I137"/>
    <mergeCell ref="A138:I138"/>
    <mergeCell ref="A145:I145"/>
    <mergeCell ref="A146:I146"/>
    <mergeCell ref="A147:I147"/>
    <mergeCell ref="A148:I148"/>
    <mergeCell ref="A139:I139"/>
    <mergeCell ref="A140:I140"/>
    <mergeCell ref="A141:I141"/>
    <mergeCell ref="A142:I142"/>
    <mergeCell ref="A143:I143"/>
    <mergeCell ref="A144:I144"/>
  </mergeCells>
  <pageMargins left="0.1" right="0.1" top="0.5" bottom="0.5" header="0" footer="0.1"/>
  <pageSetup scale="70" fitToHeight="3" orientation="portrait" r:id="rId1"/>
  <headerFooter alignWithMargins="0">
    <oddFooter>&amp;R&amp;P of &amp;N</oddFooter>
  </headerFooter>
  <rowBreaks count="1" manualBreakCount="1">
    <brk id="129" max="16383" man="1"/>
  </rowBreaks>
  <colBreaks count="1" manualBreakCount="1">
    <brk id="9" max="1048575" man="1"/>
  </col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dimension ref="A1:U208"/>
  <sheetViews>
    <sheetView showGridLines="0" zoomScale="90" zoomScaleNormal="90" workbookViewId="0">
      <pane ySplit="1" topLeftCell="A88" activePane="bottomLeft" state="frozen"/>
      <selection activeCell="A111" sqref="A111:C111"/>
      <selection pane="bottomLeft" activeCell="A111" sqref="A111:C111"/>
    </sheetView>
  </sheetViews>
  <sheetFormatPr defaultRowHeight="15.75" x14ac:dyDescent="0.25"/>
  <cols>
    <col min="1" max="1" width="10.28515625" style="91" customWidth="1"/>
    <col min="2" max="2" width="30.28515625" style="4" bestFit="1" customWidth="1"/>
    <col min="3" max="4" width="10.7109375" style="4" customWidth="1"/>
    <col min="5" max="5" width="11.7109375" style="4" customWidth="1"/>
    <col min="6" max="6" width="14" style="4" customWidth="1"/>
    <col min="7" max="7" width="7.42578125" style="4" customWidth="1"/>
    <col min="8" max="8" width="14.5703125" style="4" customWidth="1"/>
    <col min="9" max="9" width="23.7109375" style="4" bestFit="1" customWidth="1"/>
    <col min="10" max="10" width="11" style="4" bestFit="1" customWidth="1"/>
    <col min="11" max="12" width="10.28515625" style="4" bestFit="1" customWidth="1"/>
    <col min="13" max="13" width="9.140625" style="4"/>
    <col min="14" max="14" width="10.28515625" style="91" customWidth="1"/>
    <col min="15" max="15" width="34.28515625" style="4" customWidth="1"/>
    <col min="16" max="16" width="16.42578125" style="4" customWidth="1"/>
    <col min="17" max="17" width="6.7109375" style="4" customWidth="1"/>
    <col min="18" max="18" width="14.5703125" style="4" customWidth="1"/>
    <col min="19" max="19" width="8" style="4" customWidth="1"/>
    <col min="20" max="20" width="15.42578125" style="4" customWidth="1"/>
    <col min="21" max="21" width="21.42578125" style="4" customWidth="1"/>
    <col min="22" max="16384" width="9.140625" style="4"/>
  </cols>
  <sheetData>
    <row r="1" spans="1:21" ht="16.5" thickBot="1" x14ac:dyDescent="0.3">
      <c r="A1" s="107">
        <v>50</v>
      </c>
      <c r="B1" s="554" t="s">
        <v>17</v>
      </c>
      <c r="C1" s="555"/>
      <c r="D1" s="555"/>
      <c r="E1" s="556"/>
      <c r="F1" s="556"/>
      <c r="G1" s="556"/>
      <c r="H1" s="556"/>
      <c r="I1" s="556"/>
      <c r="J1" s="325"/>
      <c r="K1" s="325"/>
      <c r="L1" s="325"/>
      <c r="N1" s="107">
        <f>A1</f>
        <v>50</v>
      </c>
      <c r="O1" s="557" t="s">
        <v>17</v>
      </c>
      <c r="P1" s="558"/>
      <c r="Q1" s="559"/>
      <c r="R1" s="559"/>
      <c r="S1" s="559"/>
      <c r="T1" s="559"/>
      <c r="U1" s="559"/>
    </row>
    <row r="2" spans="1:21" ht="21" x14ac:dyDescent="0.35">
      <c r="A2" s="1" t="s">
        <v>224</v>
      </c>
      <c r="B2" s="2"/>
      <c r="C2" s="2"/>
      <c r="D2" s="2"/>
      <c r="E2" s="2"/>
      <c r="F2" s="2"/>
      <c r="G2" s="2"/>
      <c r="H2" s="2"/>
      <c r="I2" s="2"/>
      <c r="N2" s="560" t="s">
        <v>23</v>
      </c>
      <c r="O2" s="560"/>
      <c r="P2" s="560"/>
      <c r="Q2" s="560"/>
      <c r="R2" s="560"/>
      <c r="S2" s="560"/>
      <c r="T2" s="560"/>
      <c r="U2" s="560"/>
    </row>
    <row r="3" spans="1:21" x14ac:dyDescent="0.25">
      <c r="A3" s="106" t="str">
        <f>'0054'!A3</f>
        <v>Based on the 2015-16 FEFP 2nd Calculation</v>
      </c>
      <c r="N3" s="561" t="str">
        <f>A3</f>
        <v>Based on the 2015-16 FEFP 2nd Calculation</v>
      </c>
      <c r="O3" s="561"/>
      <c r="P3" s="561"/>
      <c r="Q3" s="561"/>
      <c r="R3" s="561"/>
      <c r="S3" s="561"/>
      <c r="T3" s="561"/>
      <c r="U3" s="561"/>
    </row>
    <row r="4" spans="1:21" x14ac:dyDescent="0.25">
      <c r="A4" s="562" t="s">
        <v>0</v>
      </c>
      <c r="B4" s="562"/>
      <c r="C4" s="563" t="s">
        <v>9</v>
      </c>
      <c r="D4" s="563"/>
      <c r="E4" s="563"/>
      <c r="F4" s="5"/>
      <c r="G4" s="5"/>
      <c r="H4" s="5"/>
      <c r="I4" s="5"/>
      <c r="N4" s="549" t="s">
        <v>0</v>
      </c>
      <c r="O4" s="549"/>
      <c r="P4" s="564" t="str">
        <f>C4</f>
        <v>Palm Beach</v>
      </c>
      <c r="Q4" s="564"/>
      <c r="R4" s="6"/>
      <c r="S4" s="6"/>
      <c r="T4" s="6"/>
      <c r="U4" s="6"/>
    </row>
    <row r="5" spans="1:21" ht="12" customHeight="1" thickBot="1" x14ac:dyDescent="0.3">
      <c r="A5" s="371"/>
      <c r="B5" s="371"/>
      <c r="C5" s="353"/>
      <c r="D5" s="353"/>
      <c r="E5" s="353"/>
      <c r="F5" s="354"/>
      <c r="G5" s="354"/>
      <c r="H5" s="354"/>
      <c r="I5" s="354"/>
      <c r="N5" s="111"/>
      <c r="O5" s="111"/>
      <c r="P5" s="7"/>
      <c r="Q5" s="7"/>
      <c r="R5" s="6"/>
      <c r="S5" s="6"/>
      <c r="T5" s="6"/>
      <c r="U5" s="6"/>
    </row>
    <row r="6" spans="1:21" ht="12" customHeight="1" x14ac:dyDescent="0.25">
      <c r="A6" s="368"/>
      <c r="B6" s="368"/>
      <c r="C6" s="365"/>
      <c r="D6" s="365"/>
      <c r="E6" s="365"/>
      <c r="F6" s="5"/>
      <c r="G6" s="5"/>
      <c r="H6" s="5"/>
      <c r="I6" s="5"/>
      <c r="N6" s="366"/>
      <c r="O6" s="366"/>
      <c r="P6" s="367"/>
      <c r="Q6" s="367"/>
      <c r="R6" s="6"/>
      <c r="S6" s="6"/>
      <c r="T6" s="6"/>
      <c r="U6" s="6"/>
    </row>
    <row r="7" spans="1:21" x14ac:dyDescent="0.25">
      <c r="A7" s="548" t="s">
        <v>102</v>
      </c>
      <c r="B7" s="548"/>
      <c r="C7" s="548"/>
      <c r="D7" s="548"/>
      <c r="E7" s="548"/>
      <c r="F7" s="548"/>
      <c r="G7" s="548"/>
      <c r="H7" s="548"/>
      <c r="I7" s="548"/>
      <c r="N7" s="549" t="s">
        <v>102</v>
      </c>
      <c r="O7" s="549"/>
      <c r="P7" s="549"/>
      <c r="Q7" s="549"/>
      <c r="R7" s="549"/>
      <c r="S7" s="549"/>
      <c r="T7" s="549"/>
      <c r="U7" s="549"/>
    </row>
    <row r="8" spans="1:21" x14ac:dyDescent="0.25">
      <c r="A8" s="112"/>
      <c r="B8" s="113" t="s">
        <v>161</v>
      </c>
      <c r="C8" s="321">
        <f>'0054'!C8</f>
        <v>4154.45</v>
      </c>
      <c r="D8" s="115"/>
      <c r="E8" s="116"/>
      <c r="F8" s="112"/>
      <c r="G8" s="113" t="s">
        <v>160</v>
      </c>
      <c r="H8" s="324">
        <f>'0054'!H8</f>
        <v>1.0319</v>
      </c>
      <c r="I8" s="99"/>
      <c r="N8" s="550" t="s">
        <v>10</v>
      </c>
      <c r="O8" s="550"/>
      <c r="P8" s="551">
        <v>4154.45</v>
      </c>
      <c r="Q8" s="551"/>
      <c r="R8" s="552" t="s">
        <v>11</v>
      </c>
      <c r="S8" s="552"/>
      <c r="T8" s="553">
        <f>H8</f>
        <v>1.0319</v>
      </c>
      <c r="U8" s="553"/>
    </row>
    <row r="9" spans="1:21" x14ac:dyDescent="0.25">
      <c r="A9" s="8"/>
      <c r="B9" s="8"/>
      <c r="C9" s="9"/>
      <c r="D9" s="9"/>
      <c r="E9" s="9"/>
      <c r="F9" s="10"/>
      <c r="G9" s="10"/>
      <c r="H9" s="11"/>
      <c r="I9" s="12" t="s">
        <v>78</v>
      </c>
      <c r="N9" s="13"/>
      <c r="O9" s="13"/>
      <c r="P9" s="14"/>
      <c r="Q9" s="14"/>
      <c r="R9" s="15"/>
      <c r="S9" s="15"/>
      <c r="T9" s="16"/>
      <c r="U9" s="17" t="s">
        <v>78</v>
      </c>
    </row>
    <row r="10" spans="1:21" x14ac:dyDescent="0.25">
      <c r="A10" s="8"/>
      <c r="B10" s="8"/>
      <c r="C10" s="117" t="s">
        <v>162</v>
      </c>
      <c r="D10" s="117" t="s">
        <v>163</v>
      </c>
      <c r="E10" s="118" t="s">
        <v>8</v>
      </c>
      <c r="F10" s="543" t="s">
        <v>1</v>
      </c>
      <c r="G10" s="543"/>
      <c r="H10" s="11" t="s">
        <v>77</v>
      </c>
      <c r="I10" s="12" t="s">
        <v>37</v>
      </c>
      <c r="N10" s="13"/>
      <c r="O10" s="13"/>
      <c r="P10" s="14"/>
      <c r="Q10" s="14"/>
      <c r="R10" s="544" t="s">
        <v>1</v>
      </c>
      <c r="S10" s="544"/>
      <c r="T10" s="16" t="s">
        <v>77</v>
      </c>
      <c r="U10" s="17" t="s">
        <v>37</v>
      </c>
    </row>
    <row r="11" spans="1:21" x14ac:dyDescent="0.25">
      <c r="A11" s="524" t="s">
        <v>1</v>
      </c>
      <c r="B11" s="524"/>
      <c r="C11" s="119" t="s">
        <v>2</v>
      </c>
      <c r="D11" s="119" t="s">
        <v>2</v>
      </c>
      <c r="E11" s="119" t="s">
        <v>2</v>
      </c>
      <c r="F11" s="545" t="s">
        <v>80</v>
      </c>
      <c r="G11" s="545"/>
      <c r="H11" s="18" t="s">
        <v>76</v>
      </c>
      <c r="I11" s="19" t="s">
        <v>79</v>
      </c>
      <c r="N11" s="525" t="s">
        <v>1</v>
      </c>
      <c r="O11" s="525"/>
      <c r="P11" s="546" t="s">
        <v>24</v>
      </c>
      <c r="Q11" s="546"/>
      <c r="R11" s="547" t="s">
        <v>80</v>
      </c>
      <c r="S11" s="547"/>
      <c r="T11" s="20" t="s">
        <v>76</v>
      </c>
      <c r="U11" s="21" t="s">
        <v>79</v>
      </c>
    </row>
    <row r="12" spans="1:21" x14ac:dyDescent="0.25">
      <c r="A12" s="536" t="s">
        <v>50</v>
      </c>
      <c r="B12" s="536"/>
      <c r="C12" s="120"/>
      <c r="D12" s="120"/>
      <c r="E12" s="121" t="s">
        <v>51</v>
      </c>
      <c r="F12" s="537" t="s">
        <v>52</v>
      </c>
      <c r="G12" s="537"/>
      <c r="H12" s="22" t="s">
        <v>53</v>
      </c>
      <c r="I12" s="23" t="s">
        <v>54</v>
      </c>
      <c r="N12" s="538" t="s">
        <v>50</v>
      </c>
      <c r="O12" s="538"/>
      <c r="P12" s="539" t="s">
        <v>51</v>
      </c>
      <c r="Q12" s="539"/>
      <c r="R12" s="540" t="s">
        <v>52</v>
      </c>
      <c r="S12" s="540"/>
      <c r="T12" s="24" t="s">
        <v>53</v>
      </c>
      <c r="U12" s="25" t="s">
        <v>54</v>
      </c>
    </row>
    <row r="13" spans="1:21" x14ac:dyDescent="0.25">
      <c r="A13" s="527" t="s">
        <v>29</v>
      </c>
      <c r="B13" s="527"/>
      <c r="C13" s="204">
        <v>0</v>
      </c>
      <c r="D13" s="204">
        <v>0</v>
      </c>
      <c r="E13" s="276">
        <f>IF(D$29=0,C13*2,C13+D13)</f>
        <v>0</v>
      </c>
      <c r="F13" s="541">
        <f>'0054'!F13:G13</f>
        <v>1.115</v>
      </c>
      <c r="G13" s="541"/>
      <c r="H13" s="208">
        <f>ROUND(E13*F13,4)</f>
        <v>0</v>
      </c>
      <c r="I13" s="150">
        <f t="shared" ref="I13:I28" si="0">ROUND(ROUND(H13*$C$8,4)*($H$8),2)</f>
        <v>0</v>
      </c>
      <c r="N13" s="528" t="s">
        <v>29</v>
      </c>
      <c r="O13" s="528"/>
      <c r="P13" s="530">
        <f t="shared" ref="P13:P28" si="1">IF($H$115=1,E13,0)</f>
        <v>0</v>
      </c>
      <c r="Q13" s="530"/>
      <c r="R13" s="542">
        <v>1</v>
      </c>
      <c r="S13" s="542"/>
      <c r="T13" s="124">
        <f>ROUND(P13*R13,4)</f>
        <v>0</v>
      </c>
      <c r="U13" s="125">
        <f t="shared" ref="U13:U28" si="2">ROUND(ROUND(T13*$C$8,4)*($H$8),0)</f>
        <v>0</v>
      </c>
    </row>
    <row r="14" spans="1:21" x14ac:dyDescent="0.25">
      <c r="A14" s="458" t="s">
        <v>30</v>
      </c>
      <c r="B14" s="458"/>
      <c r="C14" s="206">
        <v>0</v>
      </c>
      <c r="D14" s="206">
        <v>0</v>
      </c>
      <c r="E14" s="159">
        <f t="shared" ref="E14:E28" si="3">IF(D$29=0,C14*2,C14+D14)</f>
        <v>0</v>
      </c>
      <c r="F14" s="448">
        <f>'0054'!F14:G14</f>
        <v>1.115</v>
      </c>
      <c r="G14" s="448"/>
      <c r="H14" s="105">
        <f t="shared" ref="H14:H28" si="4">ROUND(E14*F14,4)</f>
        <v>0</v>
      </c>
      <c r="I14" s="130">
        <f t="shared" si="0"/>
        <v>0</v>
      </c>
      <c r="J14" s="85" t="str">
        <f>IF(ROUND(E14,2)=ROUND(SUM(E50:E52),2)," ","CHECK PK-3 LINES BELOW")</f>
        <v xml:space="preserve"> </v>
      </c>
      <c r="N14" s="461" t="s">
        <v>30</v>
      </c>
      <c r="O14" s="461"/>
      <c r="P14" s="530">
        <f t="shared" si="1"/>
        <v>0</v>
      </c>
      <c r="Q14" s="530"/>
      <c r="R14" s="535">
        <v>1</v>
      </c>
      <c r="S14" s="535"/>
      <c r="T14" s="124">
        <f t="shared" ref="T14:T28" si="5">ROUND(P14*R14,4)</f>
        <v>0</v>
      </c>
      <c r="U14" s="125">
        <f t="shared" si="2"/>
        <v>0</v>
      </c>
    </row>
    <row r="15" spans="1:21" x14ac:dyDescent="0.25">
      <c r="A15" s="458" t="s">
        <v>31</v>
      </c>
      <c r="B15" s="458"/>
      <c r="C15" s="206">
        <v>0</v>
      </c>
      <c r="D15" s="206">
        <v>0</v>
      </c>
      <c r="E15" s="159">
        <f t="shared" si="3"/>
        <v>0</v>
      </c>
      <c r="F15" s="448">
        <f>'0054'!F15:G15</f>
        <v>1</v>
      </c>
      <c r="G15" s="448"/>
      <c r="H15" s="105">
        <f t="shared" si="4"/>
        <v>0</v>
      </c>
      <c r="I15" s="130">
        <f t="shared" si="0"/>
        <v>0</v>
      </c>
      <c r="N15" s="461" t="s">
        <v>31</v>
      </c>
      <c r="O15" s="461"/>
      <c r="P15" s="530">
        <f t="shared" si="1"/>
        <v>0</v>
      </c>
      <c r="Q15" s="530"/>
      <c r="R15" s="535">
        <v>1</v>
      </c>
      <c r="S15" s="535"/>
      <c r="T15" s="124">
        <f t="shared" si="5"/>
        <v>0</v>
      </c>
      <c r="U15" s="125">
        <f t="shared" si="2"/>
        <v>0</v>
      </c>
    </row>
    <row r="16" spans="1:21" x14ac:dyDescent="0.25">
      <c r="A16" s="458" t="s">
        <v>32</v>
      </c>
      <c r="B16" s="458"/>
      <c r="C16" s="206">
        <v>0</v>
      </c>
      <c r="D16" s="206">
        <v>0</v>
      </c>
      <c r="E16" s="159">
        <f t="shared" si="3"/>
        <v>0</v>
      </c>
      <c r="F16" s="448">
        <f>'0054'!F16:G16</f>
        <v>1</v>
      </c>
      <c r="G16" s="448"/>
      <c r="H16" s="105">
        <f t="shared" si="4"/>
        <v>0</v>
      </c>
      <c r="I16" s="130">
        <f t="shared" si="0"/>
        <v>0</v>
      </c>
      <c r="J16" s="85" t="str">
        <f>IF(ROUND(E16,2)=ROUND(SUM(E53:E55),2)," ","CHECK 4-8 LINES BELOW")</f>
        <v xml:space="preserve"> </v>
      </c>
      <c r="N16" s="461" t="s">
        <v>32</v>
      </c>
      <c r="O16" s="461"/>
      <c r="P16" s="530">
        <f t="shared" si="1"/>
        <v>0</v>
      </c>
      <c r="Q16" s="530"/>
      <c r="R16" s="535">
        <v>1</v>
      </c>
      <c r="S16" s="535"/>
      <c r="T16" s="124">
        <f t="shared" si="5"/>
        <v>0</v>
      </c>
      <c r="U16" s="125">
        <f t="shared" si="2"/>
        <v>0</v>
      </c>
    </row>
    <row r="17" spans="1:21" x14ac:dyDescent="0.25">
      <c r="A17" s="458" t="s">
        <v>33</v>
      </c>
      <c r="B17" s="458"/>
      <c r="C17" s="206">
        <v>60.15</v>
      </c>
      <c r="D17" s="206">
        <v>56.39</v>
      </c>
      <c r="E17" s="159">
        <f t="shared" si="3"/>
        <v>116.53999999999999</v>
      </c>
      <c r="F17" s="448">
        <f>'0054'!F17:G17</f>
        <v>1.0049999999999999</v>
      </c>
      <c r="G17" s="448"/>
      <c r="H17" s="105">
        <f t="shared" si="4"/>
        <v>117.12269999999999</v>
      </c>
      <c r="I17" s="130">
        <f t="shared" si="0"/>
        <v>502102.32</v>
      </c>
      <c r="N17" s="461" t="s">
        <v>33</v>
      </c>
      <c r="O17" s="461"/>
      <c r="P17" s="530">
        <f t="shared" si="1"/>
        <v>0</v>
      </c>
      <c r="Q17" s="530"/>
      <c r="R17" s="535">
        <v>1</v>
      </c>
      <c r="S17" s="535"/>
      <c r="T17" s="124">
        <f t="shared" si="5"/>
        <v>0</v>
      </c>
      <c r="U17" s="125">
        <f t="shared" si="2"/>
        <v>0</v>
      </c>
    </row>
    <row r="18" spans="1:21" x14ac:dyDescent="0.25">
      <c r="A18" s="458" t="s">
        <v>34</v>
      </c>
      <c r="B18" s="458"/>
      <c r="C18" s="206">
        <v>11.51</v>
      </c>
      <c r="D18" s="206">
        <v>10.72</v>
      </c>
      <c r="E18" s="159">
        <f t="shared" si="3"/>
        <v>22.23</v>
      </c>
      <c r="F18" s="448">
        <f>'0054'!F18:G18</f>
        <v>1.0049999999999999</v>
      </c>
      <c r="G18" s="448"/>
      <c r="H18" s="105">
        <f t="shared" si="4"/>
        <v>22.341200000000001</v>
      </c>
      <c r="I18" s="130">
        <f t="shared" si="0"/>
        <v>95776.21</v>
      </c>
      <c r="J18" s="85" t="str">
        <f>IF(ROUND(E18,2)=ROUND(SUM(E56:E58),2)," ","CHECK 4-8 LINES BELOW")</f>
        <v xml:space="preserve"> </v>
      </c>
      <c r="N18" s="461" t="s">
        <v>34</v>
      </c>
      <c r="O18" s="461"/>
      <c r="P18" s="530">
        <f t="shared" si="1"/>
        <v>0</v>
      </c>
      <c r="Q18" s="530"/>
      <c r="R18" s="535">
        <v>1</v>
      </c>
      <c r="S18" s="535"/>
      <c r="T18" s="124">
        <f t="shared" si="5"/>
        <v>0</v>
      </c>
      <c r="U18" s="127">
        <f t="shared" si="2"/>
        <v>0</v>
      </c>
    </row>
    <row r="19" spans="1:21" x14ac:dyDescent="0.25">
      <c r="A19" s="458" t="s">
        <v>146</v>
      </c>
      <c r="B19" s="458"/>
      <c r="C19" s="206">
        <v>0</v>
      </c>
      <c r="D19" s="206">
        <v>0</v>
      </c>
      <c r="E19" s="159">
        <f t="shared" si="3"/>
        <v>0</v>
      </c>
      <c r="F19" s="448">
        <f>'0054'!F19:G19</f>
        <v>3.613</v>
      </c>
      <c r="G19" s="448"/>
      <c r="H19" s="105">
        <f t="shared" si="4"/>
        <v>0</v>
      </c>
      <c r="I19" s="130">
        <f t="shared" si="0"/>
        <v>0</v>
      </c>
      <c r="N19" s="461" t="s">
        <v>146</v>
      </c>
      <c r="O19" s="461"/>
      <c r="P19" s="530">
        <f t="shared" si="1"/>
        <v>0</v>
      </c>
      <c r="Q19" s="530"/>
      <c r="R19" s="535">
        <v>1</v>
      </c>
      <c r="S19" s="535"/>
      <c r="T19" s="124">
        <f t="shared" si="5"/>
        <v>0</v>
      </c>
      <c r="U19" s="125">
        <f t="shared" si="2"/>
        <v>0</v>
      </c>
    </row>
    <row r="20" spans="1:21" x14ac:dyDescent="0.25">
      <c r="A20" s="458" t="s">
        <v>147</v>
      </c>
      <c r="B20" s="458"/>
      <c r="C20" s="206">
        <v>0</v>
      </c>
      <c r="D20" s="206">
        <v>0</v>
      </c>
      <c r="E20" s="159">
        <f t="shared" si="3"/>
        <v>0</v>
      </c>
      <c r="F20" s="448">
        <f>'0054'!F20:G20</f>
        <v>3.613</v>
      </c>
      <c r="G20" s="448"/>
      <c r="H20" s="105">
        <f t="shared" si="4"/>
        <v>0</v>
      </c>
      <c r="I20" s="130">
        <f t="shared" si="0"/>
        <v>0</v>
      </c>
      <c r="N20" s="461" t="s">
        <v>147</v>
      </c>
      <c r="O20" s="461"/>
      <c r="P20" s="530">
        <f t="shared" si="1"/>
        <v>0</v>
      </c>
      <c r="Q20" s="530"/>
      <c r="R20" s="535">
        <v>1</v>
      </c>
      <c r="S20" s="535"/>
      <c r="T20" s="124">
        <f t="shared" si="5"/>
        <v>0</v>
      </c>
      <c r="U20" s="125">
        <f t="shared" si="2"/>
        <v>0</v>
      </c>
    </row>
    <row r="21" spans="1:21" x14ac:dyDescent="0.25">
      <c r="A21" s="458" t="s">
        <v>148</v>
      </c>
      <c r="B21" s="458"/>
      <c r="C21" s="206">
        <v>0</v>
      </c>
      <c r="D21" s="206">
        <v>0</v>
      </c>
      <c r="E21" s="159">
        <f t="shared" si="3"/>
        <v>0</v>
      </c>
      <c r="F21" s="448">
        <f>'0054'!F21:G21</f>
        <v>3.613</v>
      </c>
      <c r="G21" s="448"/>
      <c r="H21" s="105">
        <f t="shared" si="4"/>
        <v>0</v>
      </c>
      <c r="I21" s="130">
        <f t="shared" si="0"/>
        <v>0</v>
      </c>
      <c r="N21" s="461" t="s">
        <v>148</v>
      </c>
      <c r="O21" s="461"/>
      <c r="P21" s="530">
        <f t="shared" si="1"/>
        <v>0</v>
      </c>
      <c r="Q21" s="530"/>
      <c r="R21" s="535">
        <v>1</v>
      </c>
      <c r="S21" s="535"/>
      <c r="T21" s="124">
        <f t="shared" si="5"/>
        <v>0</v>
      </c>
      <c r="U21" s="125">
        <f t="shared" si="2"/>
        <v>0</v>
      </c>
    </row>
    <row r="22" spans="1:21" x14ac:dyDescent="0.25">
      <c r="A22" s="458" t="s">
        <v>149</v>
      </c>
      <c r="B22" s="458"/>
      <c r="C22" s="206">
        <v>0</v>
      </c>
      <c r="D22" s="206">
        <v>0</v>
      </c>
      <c r="E22" s="159">
        <f t="shared" si="3"/>
        <v>0</v>
      </c>
      <c r="F22" s="448">
        <f>'0054'!F22:G22</f>
        <v>5.258</v>
      </c>
      <c r="G22" s="448"/>
      <c r="H22" s="105">
        <f t="shared" si="4"/>
        <v>0</v>
      </c>
      <c r="I22" s="130">
        <f t="shared" si="0"/>
        <v>0</v>
      </c>
      <c r="N22" s="461" t="s">
        <v>149</v>
      </c>
      <c r="O22" s="461"/>
      <c r="P22" s="530">
        <f t="shared" si="1"/>
        <v>0</v>
      </c>
      <c r="Q22" s="530"/>
      <c r="R22" s="535">
        <v>1</v>
      </c>
      <c r="S22" s="535"/>
      <c r="T22" s="124">
        <f t="shared" si="5"/>
        <v>0</v>
      </c>
      <c r="U22" s="125">
        <f t="shared" si="2"/>
        <v>0</v>
      </c>
    </row>
    <row r="23" spans="1:21" x14ac:dyDescent="0.25">
      <c r="A23" s="458" t="s">
        <v>150</v>
      </c>
      <c r="B23" s="458"/>
      <c r="C23" s="206">
        <v>0</v>
      </c>
      <c r="D23" s="206">
        <v>0</v>
      </c>
      <c r="E23" s="159">
        <f t="shared" si="3"/>
        <v>0</v>
      </c>
      <c r="F23" s="448">
        <f>'0054'!F23:G23</f>
        <v>5.258</v>
      </c>
      <c r="G23" s="448"/>
      <c r="H23" s="105">
        <f t="shared" si="4"/>
        <v>0</v>
      </c>
      <c r="I23" s="130">
        <f t="shared" si="0"/>
        <v>0</v>
      </c>
      <c r="N23" s="461" t="s">
        <v>150</v>
      </c>
      <c r="O23" s="461"/>
      <c r="P23" s="530">
        <f t="shared" si="1"/>
        <v>0</v>
      </c>
      <c r="Q23" s="530"/>
      <c r="R23" s="535">
        <v>1</v>
      </c>
      <c r="S23" s="535"/>
      <c r="T23" s="124">
        <f t="shared" si="5"/>
        <v>0</v>
      </c>
      <c r="U23" s="125">
        <f t="shared" si="2"/>
        <v>0</v>
      </c>
    </row>
    <row r="24" spans="1:21" x14ac:dyDescent="0.25">
      <c r="A24" s="458" t="s">
        <v>151</v>
      </c>
      <c r="B24" s="458"/>
      <c r="C24" s="206">
        <v>0</v>
      </c>
      <c r="D24" s="206">
        <v>0</v>
      </c>
      <c r="E24" s="159">
        <f t="shared" si="3"/>
        <v>0</v>
      </c>
      <c r="F24" s="448">
        <f>'0054'!F24:G24</f>
        <v>5.258</v>
      </c>
      <c r="G24" s="448"/>
      <c r="H24" s="105">
        <f t="shared" si="4"/>
        <v>0</v>
      </c>
      <c r="I24" s="130">
        <f t="shared" si="0"/>
        <v>0</v>
      </c>
      <c r="N24" s="461" t="s">
        <v>151</v>
      </c>
      <c r="O24" s="461"/>
      <c r="P24" s="530">
        <f t="shared" si="1"/>
        <v>0</v>
      </c>
      <c r="Q24" s="530"/>
      <c r="R24" s="535">
        <v>1</v>
      </c>
      <c r="S24" s="535"/>
      <c r="T24" s="124">
        <f t="shared" si="5"/>
        <v>0</v>
      </c>
      <c r="U24" s="125">
        <f t="shared" si="2"/>
        <v>0</v>
      </c>
    </row>
    <row r="25" spans="1:21" x14ac:dyDescent="0.25">
      <c r="A25" s="458" t="s">
        <v>152</v>
      </c>
      <c r="B25" s="458"/>
      <c r="C25" s="206">
        <v>0</v>
      </c>
      <c r="D25" s="206">
        <v>0</v>
      </c>
      <c r="E25" s="159">
        <f t="shared" si="3"/>
        <v>0</v>
      </c>
      <c r="F25" s="448">
        <f>'0054'!F25:G25</f>
        <v>1.18</v>
      </c>
      <c r="G25" s="448"/>
      <c r="H25" s="105">
        <f t="shared" si="4"/>
        <v>0</v>
      </c>
      <c r="I25" s="130">
        <f t="shared" si="0"/>
        <v>0</v>
      </c>
      <c r="N25" s="461" t="s">
        <v>152</v>
      </c>
      <c r="O25" s="461"/>
      <c r="P25" s="530">
        <f t="shared" si="1"/>
        <v>0</v>
      </c>
      <c r="Q25" s="530"/>
      <c r="R25" s="535">
        <v>1</v>
      </c>
      <c r="S25" s="535"/>
      <c r="T25" s="124">
        <f t="shared" si="5"/>
        <v>0</v>
      </c>
      <c r="U25" s="125">
        <f t="shared" si="2"/>
        <v>0</v>
      </c>
    </row>
    <row r="26" spans="1:21" x14ac:dyDescent="0.25">
      <c r="A26" s="458" t="s">
        <v>153</v>
      </c>
      <c r="B26" s="458"/>
      <c r="C26" s="206">
        <v>0</v>
      </c>
      <c r="D26" s="206">
        <v>0</v>
      </c>
      <c r="E26" s="159">
        <f t="shared" si="3"/>
        <v>0</v>
      </c>
      <c r="F26" s="448">
        <f>'0054'!F26:G26</f>
        <v>1.18</v>
      </c>
      <c r="G26" s="448"/>
      <c r="H26" s="105">
        <f t="shared" si="4"/>
        <v>0</v>
      </c>
      <c r="I26" s="130">
        <f t="shared" si="0"/>
        <v>0</v>
      </c>
      <c r="N26" s="461" t="s">
        <v>153</v>
      </c>
      <c r="O26" s="461"/>
      <c r="P26" s="530">
        <f t="shared" si="1"/>
        <v>0</v>
      </c>
      <c r="Q26" s="530"/>
      <c r="R26" s="535">
        <v>1</v>
      </c>
      <c r="S26" s="535"/>
      <c r="T26" s="124">
        <f t="shared" si="5"/>
        <v>0</v>
      </c>
      <c r="U26" s="125">
        <f t="shared" si="2"/>
        <v>0</v>
      </c>
    </row>
    <row r="27" spans="1:21" x14ac:dyDescent="0.25">
      <c r="A27" s="458" t="s">
        <v>154</v>
      </c>
      <c r="B27" s="458"/>
      <c r="C27" s="206">
        <v>0</v>
      </c>
      <c r="D27" s="206">
        <v>0</v>
      </c>
      <c r="E27" s="159">
        <f t="shared" si="3"/>
        <v>0</v>
      </c>
      <c r="F27" s="448">
        <f>'0054'!F27:G27</f>
        <v>1.18</v>
      </c>
      <c r="G27" s="448"/>
      <c r="H27" s="105">
        <f t="shared" si="4"/>
        <v>0</v>
      </c>
      <c r="I27" s="130">
        <f t="shared" si="0"/>
        <v>0</v>
      </c>
      <c r="N27" s="461" t="s">
        <v>154</v>
      </c>
      <c r="O27" s="461"/>
      <c r="P27" s="530">
        <f t="shared" si="1"/>
        <v>0</v>
      </c>
      <c r="Q27" s="530"/>
      <c r="R27" s="535">
        <v>1</v>
      </c>
      <c r="S27" s="535"/>
      <c r="T27" s="124">
        <f t="shared" si="5"/>
        <v>0</v>
      </c>
      <c r="U27" s="125">
        <f t="shared" si="2"/>
        <v>0</v>
      </c>
    </row>
    <row r="28" spans="1:21" x14ac:dyDescent="0.25">
      <c r="A28" s="575" t="s">
        <v>155</v>
      </c>
      <c r="B28" s="575"/>
      <c r="C28" s="147">
        <v>16.190000000000001</v>
      </c>
      <c r="D28" s="147">
        <v>15.85</v>
      </c>
      <c r="E28" s="220">
        <f t="shared" si="3"/>
        <v>32.04</v>
      </c>
      <c r="F28" s="529">
        <f>'0054'!F28:G28</f>
        <v>1.0049999999999999</v>
      </c>
      <c r="G28" s="529"/>
      <c r="H28" s="122">
        <f t="shared" si="4"/>
        <v>32.200200000000002</v>
      </c>
      <c r="I28" s="123">
        <f t="shared" si="0"/>
        <v>138041.51999999999</v>
      </c>
      <c r="N28" s="469" t="s">
        <v>155</v>
      </c>
      <c r="O28" s="469"/>
      <c r="P28" s="530">
        <f t="shared" si="1"/>
        <v>0</v>
      </c>
      <c r="Q28" s="530"/>
      <c r="R28" s="531">
        <v>1</v>
      </c>
      <c r="S28" s="531"/>
      <c r="T28" s="124">
        <f t="shared" si="5"/>
        <v>0</v>
      </c>
      <c r="U28" s="125">
        <f t="shared" si="2"/>
        <v>0</v>
      </c>
    </row>
    <row r="29" spans="1:21" x14ac:dyDescent="0.25">
      <c r="A29" s="573" t="s">
        <v>5</v>
      </c>
      <c r="B29" s="573"/>
      <c r="C29" s="123">
        <f>SUM(C13:C28)</f>
        <v>87.85</v>
      </c>
      <c r="D29" s="123">
        <f>SUM(D13:D28)</f>
        <v>82.96</v>
      </c>
      <c r="E29" s="123">
        <f>SUM(E13:E28)</f>
        <v>170.80999999999997</v>
      </c>
      <c r="F29" s="574"/>
      <c r="G29" s="574"/>
      <c r="H29" s="128">
        <f>SUM(H13:H28)</f>
        <v>171.66409999999999</v>
      </c>
      <c r="I29" s="123">
        <f>SUM(I13:I28)</f>
        <v>735920.05</v>
      </c>
      <c r="N29" s="533" t="s">
        <v>5</v>
      </c>
      <c r="O29" s="533"/>
      <c r="P29" s="534">
        <f>SUM(P13:P28)</f>
        <v>0</v>
      </c>
      <c r="Q29" s="534"/>
      <c r="R29" s="521"/>
      <c r="S29" s="521"/>
      <c r="T29" s="129">
        <f>SUM(T13:T28)</f>
        <v>0</v>
      </c>
      <c r="U29" s="125">
        <f>SUM(U13:U28)</f>
        <v>0</v>
      </c>
    </row>
    <row r="30" spans="1:21" x14ac:dyDescent="0.25">
      <c r="A30" s="28"/>
      <c r="B30" s="28"/>
      <c r="C30" s="130"/>
      <c r="D30" s="130"/>
      <c r="E30" s="130"/>
      <c r="F30" s="29"/>
      <c r="G30" s="29"/>
      <c r="H30" s="105"/>
      <c r="I30" s="130"/>
      <c r="N30" s="35"/>
      <c r="O30" s="35"/>
      <c r="P30" s="31"/>
      <c r="Q30" s="31"/>
      <c r="R30" s="32"/>
      <c r="S30" s="32"/>
      <c r="T30" s="131"/>
      <c r="U30" s="132"/>
    </row>
    <row r="31" spans="1:21" x14ac:dyDescent="0.25">
      <c r="A31" s="209" t="s">
        <v>126</v>
      </c>
      <c r="B31" s="28"/>
      <c r="C31" s="130"/>
      <c r="D31" s="130"/>
      <c r="E31" s="130"/>
      <c r="F31" s="29"/>
      <c r="G31" s="29"/>
      <c r="H31" s="105"/>
      <c r="I31" s="130"/>
      <c r="N31" s="35"/>
      <c r="O31" s="35"/>
      <c r="P31" s="31"/>
      <c r="Q31" s="31"/>
      <c r="R31" s="32"/>
      <c r="S31" s="32"/>
      <c r="T31" s="131"/>
      <c r="U31" s="132"/>
    </row>
    <row r="32" spans="1:21" hidden="1" x14ac:dyDescent="0.25">
      <c r="A32" s="209"/>
      <c r="B32" s="28"/>
      <c r="C32" s="130"/>
      <c r="D32" s="130"/>
      <c r="E32" s="130"/>
      <c r="F32" s="364"/>
      <c r="G32" s="364"/>
      <c r="H32" s="105"/>
      <c r="I32" s="130"/>
      <c r="N32" s="362"/>
      <c r="O32" s="362"/>
      <c r="P32" s="31"/>
      <c r="Q32" s="31"/>
      <c r="R32" s="363"/>
      <c r="S32" s="363"/>
      <c r="T32" s="131"/>
      <c r="U32" s="132"/>
    </row>
    <row r="33" spans="1:21" hidden="1" x14ac:dyDescent="0.25">
      <c r="A33" s="209"/>
      <c r="B33" s="28"/>
      <c r="C33" s="130"/>
      <c r="D33" s="130"/>
      <c r="E33" s="130"/>
      <c r="F33" s="578" t="s">
        <v>386</v>
      </c>
      <c r="G33" s="578"/>
      <c r="H33" s="578"/>
      <c r="I33" s="130"/>
      <c r="N33" s="362"/>
      <c r="O33" s="362"/>
      <c r="P33" s="31"/>
      <c r="Q33" s="31"/>
      <c r="R33" s="363"/>
      <c r="S33" s="363"/>
      <c r="T33" s="131"/>
      <c r="U33" s="132"/>
    </row>
    <row r="34" spans="1:21" hidden="1" x14ac:dyDescent="0.25">
      <c r="A34" s="4"/>
      <c r="B34" s="136"/>
      <c r="C34" s="136"/>
      <c r="D34" s="136"/>
      <c r="E34" s="136"/>
      <c r="F34" s="578"/>
      <c r="G34" s="578"/>
      <c r="H34" s="578"/>
      <c r="I34" s="26" t="s">
        <v>78</v>
      </c>
      <c r="N34" s="473" t="s">
        <v>35</v>
      </c>
      <c r="O34" s="473"/>
      <c r="P34" s="473"/>
      <c r="Q34" s="473"/>
      <c r="R34" s="473"/>
      <c r="S34" s="473"/>
      <c r="T34" s="473"/>
      <c r="U34" s="27" t="s">
        <v>78</v>
      </c>
    </row>
    <row r="35" spans="1:21" hidden="1" x14ac:dyDescent="0.25">
      <c r="A35" s="28"/>
      <c r="B35" s="28"/>
      <c r="C35" s="117" t="s">
        <v>162</v>
      </c>
      <c r="D35" s="117" t="s">
        <v>163</v>
      </c>
      <c r="E35" s="118" t="s">
        <v>8</v>
      </c>
      <c r="F35" s="578"/>
      <c r="G35" s="578"/>
      <c r="H35" s="578"/>
      <c r="I35" s="26" t="s">
        <v>37</v>
      </c>
      <c r="N35" s="35"/>
      <c r="O35" s="35"/>
      <c r="P35" s="31"/>
      <c r="Q35" s="31"/>
      <c r="R35" s="32"/>
      <c r="S35" s="32"/>
      <c r="T35" s="131"/>
      <c r="U35" s="27" t="s">
        <v>37</v>
      </c>
    </row>
    <row r="36" spans="1:21" hidden="1" x14ac:dyDescent="0.25">
      <c r="A36" s="524" t="s">
        <v>66</v>
      </c>
      <c r="B36" s="524"/>
      <c r="C36" s="119" t="s">
        <v>2</v>
      </c>
      <c r="D36" s="119" t="s">
        <v>2</v>
      </c>
      <c r="E36" s="119" t="s">
        <v>2</v>
      </c>
      <c r="F36" s="579"/>
      <c r="G36" s="579"/>
      <c r="H36" s="579"/>
      <c r="I36" s="33" t="s">
        <v>79</v>
      </c>
      <c r="N36" s="525" t="s">
        <v>66</v>
      </c>
      <c r="O36" s="525"/>
      <c r="P36" s="526" t="s">
        <v>24</v>
      </c>
      <c r="Q36" s="526"/>
      <c r="R36" s="526"/>
      <c r="S36" s="526"/>
      <c r="T36" s="526"/>
      <c r="U36" s="21" t="s">
        <v>79</v>
      </c>
    </row>
    <row r="37" spans="1:21" hidden="1" x14ac:dyDescent="0.25">
      <c r="A37" s="527" t="s">
        <v>59</v>
      </c>
      <c r="B37" s="527"/>
      <c r="C37" s="210">
        <v>0</v>
      </c>
      <c r="D37" s="210">
        <v>0</v>
      </c>
      <c r="E37" s="276">
        <f t="shared" ref="E37:E42" si="6">IF(D$43=0,C37*2,C37+D37)</f>
        <v>0</v>
      </c>
      <c r="F37" s="211"/>
      <c r="G37" s="211"/>
      <c r="H37" s="211"/>
      <c r="I37" s="150">
        <f t="shared" ref="I37:I42" si="7">ROUND(ROUND(E37*$C$8,4)*($H$8),2)</f>
        <v>0</v>
      </c>
      <c r="N37" s="528" t="s">
        <v>59</v>
      </c>
      <c r="O37" s="528"/>
      <c r="P37" s="470">
        <f t="shared" ref="P37:P42" si="8">IF($H$115=1,E37,0)</f>
        <v>0</v>
      </c>
      <c r="Q37" s="470"/>
      <c r="R37" s="470"/>
      <c r="S37" s="470"/>
      <c r="T37" s="470"/>
      <c r="U37" s="127">
        <f t="shared" ref="U37:U42" si="9">ROUND(ROUND(P37*$C$8,4)*($H$8),0)</f>
        <v>0</v>
      </c>
    </row>
    <row r="38" spans="1:21" hidden="1" x14ac:dyDescent="0.25">
      <c r="A38" s="519" t="s">
        <v>60</v>
      </c>
      <c r="B38" s="519"/>
      <c r="C38" s="213">
        <v>0</v>
      </c>
      <c r="D38" s="213">
        <v>0</v>
      </c>
      <c r="E38" s="159">
        <f t="shared" si="6"/>
        <v>0</v>
      </c>
      <c r="F38" s="214"/>
      <c r="G38" s="214"/>
      <c r="H38" s="214"/>
      <c r="I38" s="130">
        <f t="shared" si="7"/>
        <v>0</v>
      </c>
      <c r="N38" s="476" t="s">
        <v>60</v>
      </c>
      <c r="O38" s="476"/>
      <c r="P38" s="470">
        <f t="shared" si="8"/>
        <v>0</v>
      </c>
      <c r="Q38" s="470"/>
      <c r="R38" s="470"/>
      <c r="S38" s="470"/>
      <c r="T38" s="470"/>
      <c r="U38" s="127">
        <f t="shared" si="9"/>
        <v>0</v>
      </c>
    </row>
    <row r="39" spans="1:21" hidden="1" x14ac:dyDescent="0.25">
      <c r="A39" s="522" t="s">
        <v>61</v>
      </c>
      <c r="B39" s="522"/>
      <c r="C39" s="213">
        <v>0</v>
      </c>
      <c r="D39" s="213">
        <v>0</v>
      </c>
      <c r="E39" s="159">
        <f t="shared" si="6"/>
        <v>0</v>
      </c>
      <c r="F39" s="214"/>
      <c r="G39" s="214"/>
      <c r="H39" s="214"/>
      <c r="I39" s="130">
        <f t="shared" si="7"/>
        <v>0</v>
      </c>
      <c r="N39" s="523" t="s">
        <v>61</v>
      </c>
      <c r="O39" s="523"/>
      <c r="P39" s="470">
        <f t="shared" si="8"/>
        <v>0</v>
      </c>
      <c r="Q39" s="470"/>
      <c r="R39" s="470"/>
      <c r="S39" s="470"/>
      <c r="T39" s="470"/>
      <c r="U39" s="127">
        <f t="shared" si="9"/>
        <v>0</v>
      </c>
    </row>
    <row r="40" spans="1:21" hidden="1" x14ac:dyDescent="0.25">
      <c r="A40" s="519" t="s">
        <v>62</v>
      </c>
      <c r="B40" s="519"/>
      <c r="C40" s="213">
        <v>0</v>
      </c>
      <c r="D40" s="213">
        <v>0</v>
      </c>
      <c r="E40" s="159">
        <f t="shared" si="6"/>
        <v>0</v>
      </c>
      <c r="F40" s="214"/>
      <c r="G40" s="214"/>
      <c r="H40" s="214"/>
      <c r="I40" s="130">
        <f t="shared" si="7"/>
        <v>0</v>
      </c>
      <c r="N40" s="476" t="s">
        <v>62</v>
      </c>
      <c r="O40" s="476"/>
      <c r="P40" s="470">
        <f t="shared" si="8"/>
        <v>0</v>
      </c>
      <c r="Q40" s="470"/>
      <c r="R40" s="470"/>
      <c r="S40" s="470"/>
      <c r="T40" s="470"/>
      <c r="U40" s="127">
        <f t="shared" si="9"/>
        <v>0</v>
      </c>
    </row>
    <row r="41" spans="1:21" hidden="1" x14ac:dyDescent="0.25">
      <c r="A41" s="519" t="s">
        <v>63</v>
      </c>
      <c r="B41" s="519"/>
      <c r="C41" s="213">
        <v>0</v>
      </c>
      <c r="D41" s="213">
        <v>0</v>
      </c>
      <c r="E41" s="159">
        <f t="shared" si="6"/>
        <v>0</v>
      </c>
      <c r="F41" s="214"/>
      <c r="G41" s="214"/>
      <c r="H41" s="214"/>
      <c r="I41" s="130">
        <f t="shared" si="7"/>
        <v>0</v>
      </c>
      <c r="N41" s="476" t="s">
        <v>63</v>
      </c>
      <c r="O41" s="476"/>
      <c r="P41" s="470">
        <f t="shared" si="8"/>
        <v>0</v>
      </c>
      <c r="Q41" s="470"/>
      <c r="R41" s="470"/>
      <c r="S41" s="470"/>
      <c r="T41" s="470"/>
      <c r="U41" s="127">
        <f t="shared" si="9"/>
        <v>0</v>
      </c>
    </row>
    <row r="42" spans="1:21" hidden="1" x14ac:dyDescent="0.25">
      <c r="A42" s="519" t="s">
        <v>55</v>
      </c>
      <c r="B42" s="519"/>
      <c r="C42" s="212">
        <v>0</v>
      </c>
      <c r="D42" s="212">
        <v>0</v>
      </c>
      <c r="E42" s="220">
        <f t="shared" si="6"/>
        <v>0</v>
      </c>
      <c r="F42" s="214"/>
      <c r="G42" s="214"/>
      <c r="H42" s="214"/>
      <c r="I42" s="123">
        <f t="shared" si="7"/>
        <v>0</v>
      </c>
      <c r="N42" s="469" t="s">
        <v>55</v>
      </c>
      <c r="O42" s="469"/>
      <c r="P42" s="470">
        <f t="shared" si="8"/>
        <v>0</v>
      </c>
      <c r="Q42" s="470"/>
      <c r="R42" s="470"/>
      <c r="S42" s="470"/>
      <c r="T42" s="470"/>
      <c r="U42" s="127">
        <f t="shared" si="9"/>
        <v>0</v>
      </c>
    </row>
    <row r="43" spans="1:21" hidden="1" x14ac:dyDescent="0.25">
      <c r="A43" s="64"/>
      <c r="B43" s="137" t="s">
        <v>164</v>
      </c>
      <c r="C43" s="126">
        <f>SUM(C37:C42)</f>
        <v>0</v>
      </c>
      <c r="D43" s="126">
        <f>SUM(D37:D42)</f>
        <v>0</v>
      </c>
      <c r="E43" s="126">
        <f>SUM(E37:E42)</f>
        <v>0</v>
      </c>
      <c r="F43" s="34"/>
      <c r="G43" s="138"/>
      <c r="H43" s="139" t="s">
        <v>166</v>
      </c>
      <c r="I43" s="126">
        <f>SUM(I37:I42)</f>
        <v>0</v>
      </c>
      <c r="N43" s="520" t="s">
        <v>57</v>
      </c>
      <c r="O43" s="520"/>
      <c r="P43" s="520"/>
      <c r="Q43" s="520"/>
      <c r="R43" s="36">
        <f>SUM(P37:R42)</f>
        <v>0</v>
      </c>
      <c r="S43" s="521" t="s">
        <v>68</v>
      </c>
      <c r="T43" s="521"/>
      <c r="U43" s="132">
        <f>SUM(U37:U42)</f>
        <v>0</v>
      </c>
    </row>
    <row r="44" spans="1:21" ht="16.5" hidden="1" thickBot="1" x14ac:dyDescent="0.3">
      <c r="A44" s="64"/>
      <c r="B44" s="137"/>
      <c r="C44" s="130"/>
      <c r="D44" s="130"/>
      <c r="E44" s="150"/>
      <c r="F44" s="34"/>
      <c r="G44" s="138"/>
      <c r="H44" s="139"/>
      <c r="I44" s="130"/>
      <c r="N44" s="35"/>
      <c r="O44" s="35"/>
      <c r="P44" s="35"/>
      <c r="Q44" s="35"/>
      <c r="R44" s="36"/>
      <c r="S44" s="32"/>
      <c r="T44" s="32"/>
      <c r="U44" s="132"/>
    </row>
    <row r="45" spans="1:21" ht="16.5" hidden="1" thickBot="1" x14ac:dyDescent="0.3">
      <c r="A45" s="64"/>
      <c r="B45" s="137" t="s">
        <v>165</v>
      </c>
      <c r="C45" s="64"/>
      <c r="D45" s="64"/>
      <c r="E45" s="215">
        <f>H29+E43</f>
        <v>171.66409999999999</v>
      </c>
      <c r="F45" s="37"/>
      <c r="G45" s="138"/>
      <c r="H45" s="139" t="s">
        <v>167</v>
      </c>
      <c r="I45" s="123">
        <f>SUM(I43,I29)</f>
        <v>735920.05</v>
      </c>
      <c r="N45" s="520" t="s">
        <v>58</v>
      </c>
      <c r="O45" s="520"/>
      <c r="P45" s="520"/>
      <c r="Q45" s="520"/>
      <c r="R45" s="38">
        <f>R43+T29</f>
        <v>0</v>
      </c>
      <c r="S45" s="521" t="s">
        <v>56</v>
      </c>
      <c r="T45" s="521"/>
      <c r="U45" s="140">
        <f>SUM(U43,U29)</f>
        <v>0</v>
      </c>
    </row>
    <row r="46" spans="1:21" x14ac:dyDescent="0.25">
      <c r="A46" s="28"/>
      <c r="B46" s="28"/>
      <c r="C46" s="28"/>
      <c r="D46" s="28"/>
      <c r="E46" s="28"/>
      <c r="F46" s="37"/>
      <c r="G46" s="141"/>
      <c r="H46" s="141"/>
      <c r="I46" s="130"/>
      <c r="N46" s="35"/>
      <c r="O46" s="35"/>
      <c r="P46" s="35"/>
      <c r="Q46" s="35"/>
      <c r="R46" s="38"/>
      <c r="S46" s="32"/>
      <c r="T46" s="32"/>
      <c r="U46" s="132"/>
    </row>
    <row r="47" spans="1:21" x14ac:dyDescent="0.25">
      <c r="A47" s="28"/>
      <c r="B47" s="28"/>
      <c r="C47" s="28"/>
      <c r="D47" s="28"/>
      <c r="E47" s="28"/>
      <c r="F47" s="37"/>
      <c r="G47" s="141"/>
      <c r="H47" s="141"/>
      <c r="I47" s="130"/>
      <c r="N47" s="35"/>
      <c r="O47" s="35"/>
      <c r="P47" s="35"/>
      <c r="Q47" s="35"/>
      <c r="R47" s="38"/>
      <c r="S47" s="32"/>
      <c r="T47" s="32"/>
      <c r="U47" s="132"/>
    </row>
    <row r="48" spans="1:21" x14ac:dyDescent="0.25">
      <c r="A48" s="28"/>
      <c r="B48" s="28"/>
      <c r="C48" s="117" t="s">
        <v>162</v>
      </c>
      <c r="D48" s="117" t="s">
        <v>163</v>
      </c>
      <c r="E48" s="118" t="s">
        <v>8</v>
      </c>
      <c r="F48" s="142" t="s">
        <v>168</v>
      </c>
      <c r="G48" s="143" t="s">
        <v>170</v>
      </c>
      <c r="H48" s="144" t="s">
        <v>171</v>
      </c>
      <c r="I48" s="130"/>
      <c r="N48" s="35"/>
      <c r="O48" s="35"/>
      <c r="P48" s="35"/>
      <c r="Q48" s="35"/>
      <c r="R48" s="38"/>
      <c r="S48" s="32"/>
      <c r="T48" s="32"/>
      <c r="U48" s="132"/>
    </row>
    <row r="49" spans="1:21" x14ac:dyDescent="0.25">
      <c r="A49" s="39" t="s">
        <v>103</v>
      </c>
      <c r="B49" s="39"/>
      <c r="C49" s="119" t="s">
        <v>2</v>
      </c>
      <c r="D49" s="119" t="s">
        <v>2</v>
      </c>
      <c r="E49" s="119" t="s">
        <v>2</v>
      </c>
      <c r="F49" s="121" t="s">
        <v>169</v>
      </c>
      <c r="G49" s="77" t="s">
        <v>169</v>
      </c>
      <c r="H49" s="145" t="s">
        <v>172</v>
      </c>
      <c r="I49" s="39"/>
      <c r="N49" s="469" t="s">
        <v>103</v>
      </c>
      <c r="O49" s="469"/>
      <c r="P49" s="514" t="s">
        <v>2</v>
      </c>
      <c r="Q49" s="514"/>
      <c r="R49" s="40" t="s">
        <v>25</v>
      </c>
      <c r="S49" s="78" t="s">
        <v>26</v>
      </c>
      <c r="T49" s="146" t="s">
        <v>27</v>
      </c>
      <c r="U49" s="40"/>
    </row>
    <row r="50" spans="1:21" x14ac:dyDescent="0.25">
      <c r="A50" s="515" t="s">
        <v>127</v>
      </c>
      <c r="B50" s="515"/>
      <c r="C50" s="206">
        <v>0</v>
      </c>
      <c r="D50" s="206">
        <v>0</v>
      </c>
      <c r="E50" s="159">
        <f>IF(D$59=0,C50*2,C50+D50)</f>
        <v>0</v>
      </c>
      <c r="F50" s="41" t="s">
        <v>21</v>
      </c>
      <c r="G50" s="54">
        <v>251</v>
      </c>
      <c r="H50" s="328">
        <f>'0054'!H50</f>
        <v>1047</v>
      </c>
      <c r="I50" s="130">
        <f>ROUND(E50*H50,2)</f>
        <v>0</v>
      </c>
      <c r="N50" s="517" t="s">
        <v>28</v>
      </c>
      <c r="O50" s="517"/>
      <c r="P50" s="518"/>
      <c r="Q50" s="518"/>
      <c r="R50" s="43" t="s">
        <v>21</v>
      </c>
      <c r="S50" s="44">
        <v>251</v>
      </c>
      <c r="T50" s="148">
        <f>H50</f>
        <v>1047</v>
      </c>
      <c r="U50" s="149">
        <f>ROUND(P50*T50,0)</f>
        <v>0</v>
      </c>
    </row>
    <row r="51" spans="1:21" x14ac:dyDescent="0.25">
      <c r="A51" s="516"/>
      <c r="B51" s="516"/>
      <c r="C51" s="206">
        <v>0</v>
      </c>
      <c r="D51" s="206">
        <v>0</v>
      </c>
      <c r="E51" s="159">
        <f t="shared" ref="E51:E58" si="10">IF(D$59=0,C51*2,C51+D51)</f>
        <v>0</v>
      </c>
      <c r="F51" s="54" t="s">
        <v>21</v>
      </c>
      <c r="G51" s="54">
        <v>252</v>
      </c>
      <c r="H51" s="328">
        <f>'0054'!H51</f>
        <v>3380</v>
      </c>
      <c r="I51" s="130">
        <f t="shared" ref="I51:I58" si="11">ROUND(E51*H51,2)</f>
        <v>0</v>
      </c>
      <c r="N51" s="517"/>
      <c r="O51" s="517"/>
      <c r="P51" s="511"/>
      <c r="Q51" s="511"/>
      <c r="R51" s="44" t="s">
        <v>21</v>
      </c>
      <c r="S51" s="44">
        <v>252</v>
      </c>
      <c r="T51" s="148">
        <f t="shared" ref="T51:T58" si="12">H51</f>
        <v>3380</v>
      </c>
      <c r="U51" s="149">
        <f t="shared" ref="U51:U58" si="13">ROUND(P51*T51,0)</f>
        <v>0</v>
      </c>
    </row>
    <row r="52" spans="1:21" x14ac:dyDescent="0.25">
      <c r="A52" s="516"/>
      <c r="B52" s="516"/>
      <c r="C52" s="206">
        <v>0</v>
      </c>
      <c r="D52" s="206">
        <v>0</v>
      </c>
      <c r="E52" s="159">
        <f t="shared" si="10"/>
        <v>0</v>
      </c>
      <c r="F52" s="54" t="s">
        <v>21</v>
      </c>
      <c r="G52" s="54">
        <v>253</v>
      </c>
      <c r="H52" s="328">
        <f>'0054'!H52</f>
        <v>6896</v>
      </c>
      <c r="I52" s="130">
        <f t="shared" si="11"/>
        <v>0</v>
      </c>
      <c r="N52" s="517"/>
      <c r="O52" s="517"/>
      <c r="P52" s="511"/>
      <c r="Q52" s="511"/>
      <c r="R52" s="44" t="s">
        <v>21</v>
      </c>
      <c r="S52" s="44">
        <v>253</v>
      </c>
      <c r="T52" s="148">
        <f t="shared" si="12"/>
        <v>6896</v>
      </c>
      <c r="U52" s="149">
        <f t="shared" si="13"/>
        <v>0</v>
      </c>
    </row>
    <row r="53" spans="1:21" x14ac:dyDescent="0.25">
      <c r="A53" s="516"/>
      <c r="B53" s="516"/>
      <c r="C53" s="206">
        <v>0</v>
      </c>
      <c r="D53" s="206">
        <v>0</v>
      </c>
      <c r="E53" s="159">
        <f t="shared" si="10"/>
        <v>0</v>
      </c>
      <c r="F53" s="153" t="s">
        <v>14</v>
      </c>
      <c r="G53" s="54">
        <v>251</v>
      </c>
      <c r="H53" s="328">
        <f>'0054'!H53</f>
        <v>1173</v>
      </c>
      <c r="I53" s="130">
        <f t="shared" si="11"/>
        <v>0</v>
      </c>
      <c r="N53" s="517"/>
      <c r="O53" s="517"/>
      <c r="P53" s="511"/>
      <c r="Q53" s="511"/>
      <c r="R53" s="46" t="s">
        <v>14</v>
      </c>
      <c r="S53" s="44">
        <v>251</v>
      </c>
      <c r="T53" s="148">
        <f t="shared" si="12"/>
        <v>1173</v>
      </c>
      <c r="U53" s="149">
        <f t="shared" si="13"/>
        <v>0</v>
      </c>
    </row>
    <row r="54" spans="1:21" x14ac:dyDescent="0.25">
      <c r="A54" s="516"/>
      <c r="B54" s="516"/>
      <c r="C54" s="206">
        <v>0</v>
      </c>
      <c r="D54" s="206">
        <v>0</v>
      </c>
      <c r="E54" s="159">
        <f t="shared" si="10"/>
        <v>0</v>
      </c>
      <c r="F54" s="153" t="s">
        <v>14</v>
      </c>
      <c r="G54" s="54">
        <v>252</v>
      </c>
      <c r="H54" s="328">
        <f>'0054'!H54</f>
        <v>3506</v>
      </c>
      <c r="I54" s="130">
        <f t="shared" si="11"/>
        <v>0</v>
      </c>
      <c r="N54" s="517"/>
      <c r="O54" s="517"/>
      <c r="P54" s="511"/>
      <c r="Q54" s="511"/>
      <c r="R54" s="46" t="s">
        <v>14</v>
      </c>
      <c r="S54" s="44">
        <v>252</v>
      </c>
      <c r="T54" s="148">
        <f t="shared" si="12"/>
        <v>3506</v>
      </c>
      <c r="U54" s="149">
        <f t="shared" si="13"/>
        <v>0</v>
      </c>
    </row>
    <row r="55" spans="1:21" x14ac:dyDescent="0.25">
      <c r="A55" s="516"/>
      <c r="B55" s="516"/>
      <c r="C55" s="206">
        <v>0</v>
      </c>
      <c r="D55" s="206">
        <v>0</v>
      </c>
      <c r="E55" s="159">
        <f t="shared" si="10"/>
        <v>0</v>
      </c>
      <c r="F55" s="153" t="s">
        <v>14</v>
      </c>
      <c r="G55" s="54">
        <v>253</v>
      </c>
      <c r="H55" s="328">
        <f>'0054'!H55</f>
        <v>7023</v>
      </c>
      <c r="I55" s="130">
        <f t="shared" si="11"/>
        <v>0</v>
      </c>
      <c r="N55" s="517"/>
      <c r="O55" s="517"/>
      <c r="P55" s="511"/>
      <c r="Q55" s="511"/>
      <c r="R55" s="46" t="s">
        <v>14</v>
      </c>
      <c r="S55" s="44">
        <v>253</v>
      </c>
      <c r="T55" s="148">
        <f t="shared" si="12"/>
        <v>7023</v>
      </c>
      <c r="U55" s="149">
        <f t="shared" si="13"/>
        <v>0</v>
      </c>
    </row>
    <row r="56" spans="1:21" x14ac:dyDescent="0.25">
      <c r="A56" s="516"/>
      <c r="B56" s="516"/>
      <c r="C56" s="206">
        <v>11.51</v>
      </c>
      <c r="D56" s="206">
        <v>10.72</v>
      </c>
      <c r="E56" s="159">
        <f t="shared" si="10"/>
        <v>22.23</v>
      </c>
      <c r="F56" s="153" t="s">
        <v>15</v>
      </c>
      <c r="G56" s="54">
        <v>251</v>
      </c>
      <c r="H56" s="328">
        <f>'0054'!H56</f>
        <v>835</v>
      </c>
      <c r="I56" s="130">
        <f t="shared" si="11"/>
        <v>18562.05</v>
      </c>
      <c r="N56" s="517"/>
      <c r="O56" s="517"/>
      <c r="P56" s="511"/>
      <c r="Q56" s="511"/>
      <c r="R56" s="46" t="s">
        <v>15</v>
      </c>
      <c r="S56" s="44">
        <v>251</v>
      </c>
      <c r="T56" s="148">
        <f t="shared" si="12"/>
        <v>835</v>
      </c>
      <c r="U56" s="149">
        <f t="shared" si="13"/>
        <v>0</v>
      </c>
    </row>
    <row r="57" spans="1:21" x14ac:dyDescent="0.25">
      <c r="A57" s="516"/>
      <c r="B57" s="516"/>
      <c r="C57" s="206">
        <v>0</v>
      </c>
      <c r="D57" s="206">
        <v>0</v>
      </c>
      <c r="E57" s="159">
        <f t="shared" si="10"/>
        <v>0</v>
      </c>
      <c r="F57" s="153" t="s">
        <v>15</v>
      </c>
      <c r="G57" s="54">
        <v>252</v>
      </c>
      <c r="H57" s="328">
        <f>'0054'!H57</f>
        <v>3168</v>
      </c>
      <c r="I57" s="130">
        <f t="shared" si="11"/>
        <v>0</v>
      </c>
      <c r="N57" s="517"/>
      <c r="O57" s="517"/>
      <c r="P57" s="511"/>
      <c r="Q57" s="511"/>
      <c r="R57" s="46" t="s">
        <v>15</v>
      </c>
      <c r="S57" s="44">
        <v>252</v>
      </c>
      <c r="T57" s="148">
        <f t="shared" si="12"/>
        <v>3168</v>
      </c>
      <c r="U57" s="149">
        <f t="shared" si="13"/>
        <v>0</v>
      </c>
    </row>
    <row r="58" spans="1:21" ht="16.5" thickBot="1" x14ac:dyDescent="0.3">
      <c r="A58" s="516"/>
      <c r="B58" s="516"/>
      <c r="C58" s="206">
        <v>0</v>
      </c>
      <c r="D58" s="206">
        <v>0</v>
      </c>
      <c r="E58" s="159">
        <f t="shared" si="10"/>
        <v>0</v>
      </c>
      <c r="F58" s="153" t="s">
        <v>15</v>
      </c>
      <c r="G58" s="54">
        <v>253</v>
      </c>
      <c r="H58" s="328">
        <f>'0054'!H58</f>
        <v>6685</v>
      </c>
      <c r="I58" s="130">
        <f t="shared" si="11"/>
        <v>0</v>
      </c>
      <c r="N58" s="517"/>
      <c r="O58" s="517"/>
      <c r="P58" s="512"/>
      <c r="Q58" s="512"/>
      <c r="R58" s="46" t="s">
        <v>15</v>
      </c>
      <c r="S58" s="44">
        <v>253</v>
      </c>
      <c r="T58" s="148">
        <f t="shared" si="12"/>
        <v>6685</v>
      </c>
      <c r="U58" s="151">
        <f t="shared" si="13"/>
        <v>0</v>
      </c>
    </row>
    <row r="59" spans="1:21" ht="16.5" thickBot="1" x14ac:dyDescent="0.3">
      <c r="A59" s="465" t="s">
        <v>16</v>
      </c>
      <c r="B59" s="465"/>
      <c r="C59" s="126">
        <f>SUM(C50:C58)</f>
        <v>11.51</v>
      </c>
      <c r="D59" s="126">
        <f>SUM(D50:D58)</f>
        <v>10.72</v>
      </c>
      <c r="E59" s="126">
        <f>SUM(E50:E58)</f>
        <v>22.23</v>
      </c>
      <c r="F59" s="465" t="s">
        <v>81</v>
      </c>
      <c r="G59" s="465"/>
      <c r="H59" s="465"/>
      <c r="I59" s="126">
        <f>SUM(I50:I58)</f>
        <v>18562.05</v>
      </c>
      <c r="N59" s="464" t="s">
        <v>16</v>
      </c>
      <c r="O59" s="464"/>
      <c r="P59" s="513">
        <f>SUM(P50:P58)</f>
        <v>0</v>
      </c>
      <c r="Q59" s="513"/>
      <c r="R59" s="464" t="s">
        <v>81</v>
      </c>
      <c r="S59" s="464"/>
      <c r="T59" s="464"/>
      <c r="U59" s="140">
        <f>SUM(U50:U58)</f>
        <v>0</v>
      </c>
    </row>
    <row r="60" spans="1:21" x14ac:dyDescent="0.25">
      <c r="A60" s="481"/>
      <c r="B60" s="481"/>
      <c r="C60" s="481"/>
      <c r="D60" s="481"/>
      <c r="E60" s="481"/>
      <c r="F60" s="481"/>
      <c r="G60" s="481"/>
      <c r="H60" s="481"/>
      <c r="I60" s="481"/>
      <c r="N60" s="471"/>
      <c r="O60" s="471"/>
      <c r="P60" s="471"/>
      <c r="Q60" s="471"/>
      <c r="R60" s="471"/>
      <c r="S60" s="471"/>
      <c r="T60" s="471"/>
      <c r="U60" s="471"/>
    </row>
    <row r="61" spans="1:21" x14ac:dyDescent="0.25">
      <c r="A61" s="509" t="s">
        <v>175</v>
      </c>
      <c r="B61" s="458"/>
      <c r="C61" s="458"/>
      <c r="D61" s="458"/>
      <c r="E61" s="458"/>
      <c r="F61" s="458"/>
      <c r="G61" s="458"/>
      <c r="H61" s="458"/>
      <c r="I61" s="458"/>
      <c r="N61" s="461" t="s">
        <v>104</v>
      </c>
      <c r="O61" s="461"/>
      <c r="P61" s="461"/>
      <c r="Q61" s="461"/>
      <c r="R61" s="461"/>
      <c r="S61" s="461"/>
      <c r="T61" s="461"/>
      <c r="U61" s="461"/>
    </row>
    <row r="62" spans="1:21" x14ac:dyDescent="0.25">
      <c r="A62" s="509" t="s">
        <v>177</v>
      </c>
      <c r="B62" s="458"/>
      <c r="C62" s="152">
        <f>E29</f>
        <v>170.80999999999997</v>
      </c>
      <c r="D62" s="576" t="s">
        <v>174</v>
      </c>
      <c r="E62" s="576"/>
      <c r="F62" s="576"/>
      <c r="G62" s="576"/>
      <c r="H62" s="331">
        <f>'0054'!H62</f>
        <v>186422.85</v>
      </c>
      <c r="I62" s="155"/>
      <c r="N62" s="510" t="s">
        <v>173</v>
      </c>
      <c r="O62" s="461"/>
      <c r="P62" s="47">
        <f>P29</f>
        <v>0</v>
      </c>
      <c r="Q62" s="507" t="s">
        <v>83</v>
      </c>
      <c r="R62" s="507"/>
      <c r="S62" s="507"/>
      <c r="T62" s="508">
        <f>H62</f>
        <v>186422.85</v>
      </c>
      <c r="U62" s="508"/>
    </row>
    <row r="63" spans="1:21" x14ac:dyDescent="0.25">
      <c r="B63" s="91"/>
      <c r="G63" s="48" t="s">
        <v>13</v>
      </c>
      <c r="H63" s="156">
        <f>ROUND(C62/H62,6)</f>
        <v>9.1600000000000004E-4</v>
      </c>
      <c r="I63" s="157"/>
      <c r="N63" s="461" t="s">
        <v>19</v>
      </c>
      <c r="O63" s="461"/>
      <c r="P63" s="461"/>
      <c r="Q63" s="461"/>
      <c r="R63" s="461"/>
      <c r="S63" s="461"/>
      <c r="T63" s="505">
        <f>ROUND(P62/T62,6)</f>
        <v>0</v>
      </c>
      <c r="U63" s="505"/>
    </row>
    <row r="64" spans="1:21" x14ac:dyDescent="0.25">
      <c r="A64" s="509" t="s">
        <v>176</v>
      </c>
      <c r="B64" s="458"/>
      <c r="C64" s="458"/>
      <c r="D64" s="458"/>
      <c r="E64" s="458"/>
      <c r="F64" s="458"/>
      <c r="G64" s="458"/>
      <c r="H64" s="458"/>
      <c r="I64" s="458"/>
      <c r="N64" s="461" t="s">
        <v>105</v>
      </c>
      <c r="O64" s="461"/>
      <c r="P64" s="461"/>
      <c r="Q64" s="461"/>
      <c r="R64" s="461"/>
      <c r="S64" s="461"/>
      <c r="T64" s="461"/>
      <c r="U64" s="461"/>
    </row>
    <row r="65" spans="1:21" x14ac:dyDescent="0.25">
      <c r="A65" s="509" t="s">
        <v>178</v>
      </c>
      <c r="B65" s="458"/>
      <c r="C65" s="152">
        <f>E45</f>
        <v>171.66409999999999</v>
      </c>
      <c r="D65" s="576" t="s">
        <v>179</v>
      </c>
      <c r="E65" s="576"/>
      <c r="F65" s="576"/>
      <c r="G65" s="576"/>
      <c r="H65" s="220">
        <f>'0054'!H65</f>
        <v>204954.58</v>
      </c>
      <c r="I65" s="159"/>
      <c r="N65" s="461" t="s">
        <v>85</v>
      </c>
      <c r="O65" s="461"/>
      <c r="P65" s="49">
        <f>R45</f>
        <v>0</v>
      </c>
      <c r="Q65" s="507" t="s">
        <v>84</v>
      </c>
      <c r="R65" s="507"/>
      <c r="S65" s="507"/>
      <c r="T65" s="508">
        <f>H65</f>
        <v>204954.58</v>
      </c>
      <c r="U65" s="508"/>
    </row>
    <row r="66" spans="1:21" s="39" customFormat="1" x14ac:dyDescent="0.25">
      <c r="A66" s="160"/>
      <c r="G66" s="50" t="s">
        <v>13</v>
      </c>
      <c r="H66" s="161">
        <f>ROUND(C65/H65,6)</f>
        <v>8.3799999999999999E-4</v>
      </c>
      <c r="I66" s="161"/>
      <c r="N66" s="469" t="s">
        <v>20</v>
      </c>
      <c r="O66" s="469"/>
      <c r="P66" s="469"/>
      <c r="Q66" s="469"/>
      <c r="R66" s="469"/>
      <c r="S66" s="469"/>
      <c r="T66" s="503">
        <f>ROUND(P65/T65,6)</f>
        <v>0</v>
      </c>
      <c r="U66" s="503"/>
    </row>
    <row r="67" spans="1:21" s="64" customFormat="1" x14ac:dyDescent="0.25">
      <c r="A67" s="136"/>
      <c r="G67" s="48"/>
      <c r="H67" s="162"/>
      <c r="I67" s="162"/>
      <c r="N67" s="163"/>
      <c r="O67" s="163"/>
      <c r="P67" s="163"/>
      <c r="Q67" s="163"/>
      <c r="R67" s="164"/>
      <c r="S67" s="163"/>
      <c r="T67" s="165"/>
      <c r="U67" s="166"/>
    </row>
    <row r="68" spans="1:21" x14ac:dyDescent="0.25">
      <c r="A68" s="458" t="s">
        <v>100</v>
      </c>
      <c r="B68" s="458"/>
      <c r="C68" s="458"/>
      <c r="D68" s="91"/>
      <c r="E68" s="74" t="s">
        <v>3</v>
      </c>
      <c r="F68" s="174">
        <f>'0054'!F68</f>
        <v>35355377</v>
      </c>
      <c r="G68" s="41" t="s">
        <v>6</v>
      </c>
      <c r="H68" s="167">
        <f>H63</f>
        <v>9.1600000000000004E-4</v>
      </c>
      <c r="I68" s="130">
        <f>ROUND(F68*H68,2)</f>
        <v>32385.53</v>
      </c>
      <c r="N68" s="461" t="s">
        <v>100</v>
      </c>
      <c r="O68" s="461"/>
      <c r="P68" s="461"/>
      <c r="Q68" s="52" t="s">
        <v>3</v>
      </c>
      <c r="R68" s="168">
        <f>F68</f>
        <v>35355377</v>
      </c>
      <c r="S68" s="43" t="s">
        <v>6</v>
      </c>
      <c r="T68" s="169">
        <f>T63</f>
        <v>0</v>
      </c>
      <c r="U68" s="125">
        <f>ROUND(R68*T68,0)</f>
        <v>0</v>
      </c>
    </row>
    <row r="69" spans="1:21" x14ac:dyDescent="0.25">
      <c r="A69" s="571" t="s">
        <v>119</v>
      </c>
      <c r="B69" s="458"/>
      <c r="C69" s="458"/>
      <c r="D69" s="91"/>
      <c r="E69" s="74"/>
      <c r="F69" s="174"/>
      <c r="G69" s="41"/>
      <c r="H69" s="167"/>
      <c r="I69" s="130"/>
      <c r="N69" s="461" t="s">
        <v>99</v>
      </c>
      <c r="O69" s="461"/>
      <c r="P69" s="461"/>
      <c r="Q69" s="170"/>
      <c r="R69" s="170"/>
      <c r="S69" s="170"/>
      <c r="T69" s="170"/>
      <c r="U69" s="170"/>
    </row>
    <row r="70" spans="1:21" x14ac:dyDescent="0.25">
      <c r="A70" s="570" t="s">
        <v>180</v>
      </c>
      <c r="B70" s="458"/>
      <c r="C70" s="458"/>
      <c r="D70" s="91"/>
      <c r="E70" s="74" t="s">
        <v>3</v>
      </c>
      <c r="F70" s="174">
        <f>'0054'!F70</f>
        <v>0</v>
      </c>
      <c r="G70" s="41" t="s">
        <v>6</v>
      </c>
      <c r="H70" s="167">
        <f>H63</f>
        <v>9.1600000000000004E-4</v>
      </c>
      <c r="I70" s="130">
        <f>ROUND(F70*H70,2)</f>
        <v>0</v>
      </c>
      <c r="N70" s="53"/>
      <c r="O70" s="53"/>
      <c r="P70" s="53"/>
      <c r="Q70" s="52" t="s">
        <v>3</v>
      </c>
      <c r="R70" s="168">
        <f>F70</f>
        <v>0</v>
      </c>
      <c r="S70" s="43" t="s">
        <v>6</v>
      </c>
      <c r="T70" s="169">
        <f>T63</f>
        <v>0</v>
      </c>
      <c r="U70" s="125">
        <f>ROUND(R70*T70,0)</f>
        <v>0</v>
      </c>
    </row>
    <row r="71" spans="1:21" x14ac:dyDescent="0.25">
      <c r="A71" s="458" t="s">
        <v>98</v>
      </c>
      <c r="B71" s="458"/>
      <c r="C71" s="458"/>
      <c r="D71" s="91"/>
      <c r="E71" s="74" t="s">
        <v>128</v>
      </c>
      <c r="F71" s="174">
        <f>'0054'!F71</f>
        <v>3088857</v>
      </c>
      <c r="G71" s="41" t="s">
        <v>6</v>
      </c>
      <c r="H71" s="167">
        <f>H63</f>
        <v>9.1600000000000004E-4</v>
      </c>
      <c r="I71" s="130">
        <f>ROUND(F71*H71,2)</f>
        <v>2829.39</v>
      </c>
      <c r="N71" s="461" t="s">
        <v>98</v>
      </c>
      <c r="O71" s="461"/>
      <c r="P71" s="461"/>
      <c r="Q71" s="52" t="s">
        <v>86</v>
      </c>
      <c r="R71" s="168">
        <f>F71</f>
        <v>3088857</v>
      </c>
      <c r="S71" s="43" t="s">
        <v>6</v>
      </c>
      <c r="T71" s="169">
        <f>T63</f>
        <v>0</v>
      </c>
      <c r="U71" s="125">
        <f>ROUND(R71*T71,0)</f>
        <v>0</v>
      </c>
    </row>
    <row r="72" spans="1:21" x14ac:dyDescent="0.25">
      <c r="A72" s="458" t="s">
        <v>97</v>
      </c>
      <c r="B72" s="458"/>
      <c r="C72" s="458"/>
      <c r="D72" s="91"/>
      <c r="E72" s="74" t="s">
        <v>3</v>
      </c>
      <c r="F72" s="174">
        <f>'0054'!F72</f>
        <v>4226978</v>
      </c>
      <c r="G72" s="41" t="s">
        <v>6</v>
      </c>
      <c r="H72" s="167">
        <f>H63</f>
        <v>9.1600000000000004E-4</v>
      </c>
      <c r="I72" s="130">
        <f>ROUND(F72*H72,2)</f>
        <v>3871.91</v>
      </c>
      <c r="N72" s="461" t="s">
        <v>97</v>
      </c>
      <c r="O72" s="461"/>
      <c r="P72" s="461"/>
      <c r="Q72" s="52" t="s">
        <v>3</v>
      </c>
      <c r="R72" s="168">
        <f>F72</f>
        <v>4226978</v>
      </c>
      <c r="S72" s="43" t="s">
        <v>6</v>
      </c>
      <c r="T72" s="169">
        <f>T63</f>
        <v>0</v>
      </c>
      <c r="U72" s="125">
        <f>ROUND(R72*T72,0)</f>
        <v>0</v>
      </c>
    </row>
    <row r="73" spans="1:21" x14ac:dyDescent="0.25">
      <c r="A73" s="458" t="s">
        <v>96</v>
      </c>
      <c r="B73" s="458"/>
      <c r="C73" s="458"/>
      <c r="D73" s="91"/>
      <c r="E73" s="74" t="s">
        <v>3</v>
      </c>
      <c r="F73" s="174">
        <f>'0054'!F73</f>
        <v>14485979</v>
      </c>
      <c r="G73" s="41" t="s">
        <v>6</v>
      </c>
      <c r="H73" s="167">
        <f>H63</f>
        <v>9.1600000000000004E-4</v>
      </c>
      <c r="I73" s="130">
        <f>ROUND(F73*H73,2)</f>
        <v>13269.16</v>
      </c>
      <c r="N73" s="461" t="s">
        <v>96</v>
      </c>
      <c r="O73" s="461"/>
      <c r="P73" s="461"/>
      <c r="Q73" s="52" t="s">
        <v>3</v>
      </c>
      <c r="R73" s="171">
        <f>F73</f>
        <v>14485979</v>
      </c>
      <c r="S73" s="43" t="s">
        <v>6</v>
      </c>
      <c r="T73" s="169">
        <f>T63</f>
        <v>0</v>
      </c>
      <c r="U73" s="125">
        <f>ROUND(R73*T73,0)</f>
        <v>0</v>
      </c>
    </row>
    <row r="74" spans="1:21" x14ac:dyDescent="0.25">
      <c r="A74" s="375" t="s">
        <v>129</v>
      </c>
      <c r="D74" s="91"/>
      <c r="E74" s="54" t="s">
        <v>130</v>
      </c>
      <c r="F74" s="496"/>
      <c r="G74" s="496"/>
      <c r="H74" s="496"/>
      <c r="I74" s="130">
        <v>0</v>
      </c>
      <c r="N74" s="461" t="s">
        <v>156</v>
      </c>
      <c r="O74" s="461"/>
      <c r="P74" s="461"/>
      <c r="Q74" s="461"/>
      <c r="R74" s="461"/>
      <c r="S74" s="461"/>
      <c r="T74" s="461"/>
      <c r="U74" s="125">
        <f>IF($H$115=1,I74,0)</f>
        <v>0</v>
      </c>
    </row>
    <row r="75" spans="1:21" x14ac:dyDescent="0.25">
      <c r="A75" s="376" t="s">
        <v>181</v>
      </c>
      <c r="I75" s="130"/>
      <c r="N75" s="461" t="s">
        <v>44</v>
      </c>
      <c r="O75" s="461"/>
      <c r="P75" s="461"/>
      <c r="Q75" s="461"/>
      <c r="R75" s="461"/>
      <c r="S75" s="461"/>
      <c r="T75" s="461"/>
      <c r="U75" s="125">
        <f>IF($H$115=1,I75,0)</f>
        <v>0</v>
      </c>
    </row>
    <row r="76" spans="1:21" x14ac:dyDescent="0.25">
      <c r="A76" s="90" t="s">
        <v>134</v>
      </c>
      <c r="B76" s="91"/>
      <c r="C76" s="91"/>
      <c r="D76" s="91"/>
      <c r="E76" s="91"/>
      <c r="F76" s="91"/>
      <c r="G76" s="91"/>
      <c r="H76" s="91"/>
      <c r="I76" s="172"/>
      <c r="N76" s="173" t="s">
        <v>45</v>
      </c>
      <c r="O76" s="53"/>
      <c r="P76" s="53"/>
      <c r="Q76" s="53"/>
      <c r="R76" s="53"/>
      <c r="S76" s="53"/>
      <c r="T76" s="53"/>
      <c r="U76" s="132"/>
    </row>
    <row r="77" spans="1:21" x14ac:dyDescent="0.25">
      <c r="A77" s="509" t="s">
        <v>182</v>
      </c>
      <c r="B77" s="458"/>
      <c r="C77" s="458"/>
      <c r="D77" s="91"/>
      <c r="E77" s="74" t="s">
        <v>4</v>
      </c>
      <c r="F77" s="174">
        <f>'0054'!F77</f>
        <v>0</v>
      </c>
      <c r="G77" s="41" t="s">
        <v>6</v>
      </c>
      <c r="H77" s="167">
        <f>H66</f>
        <v>8.3799999999999999E-4</v>
      </c>
      <c r="I77" s="130">
        <f>ROUND(F77*H77,2)</f>
        <v>0</v>
      </c>
      <c r="N77" s="461" t="s">
        <v>101</v>
      </c>
      <c r="O77" s="461"/>
      <c r="P77" s="461"/>
      <c r="Q77" s="52" t="s">
        <v>4</v>
      </c>
      <c r="R77" s="171">
        <f>F77</f>
        <v>0</v>
      </c>
      <c r="S77" s="43" t="s">
        <v>6</v>
      </c>
      <c r="T77" s="169">
        <f>T66</f>
        <v>0</v>
      </c>
      <c r="U77" s="125">
        <f>ROUND(R77*T77,0)</f>
        <v>0</v>
      </c>
    </row>
    <row r="78" spans="1:21" x14ac:dyDescent="0.25">
      <c r="A78" s="458" t="s">
        <v>67</v>
      </c>
      <c r="B78" s="458"/>
      <c r="C78" s="458"/>
      <c r="D78" s="91"/>
      <c r="E78" s="74" t="s">
        <v>4</v>
      </c>
      <c r="F78" s="174">
        <f>'0054'!F78</f>
        <v>0</v>
      </c>
      <c r="G78" s="41" t="s">
        <v>6</v>
      </c>
      <c r="H78" s="167">
        <f>H66</f>
        <v>8.3799999999999999E-4</v>
      </c>
      <c r="I78" s="130">
        <f>ROUND(F78*H78,2)</f>
        <v>0</v>
      </c>
      <c r="N78" s="461" t="s">
        <v>67</v>
      </c>
      <c r="O78" s="461"/>
      <c r="P78" s="461"/>
      <c r="Q78" s="52" t="s">
        <v>4</v>
      </c>
      <c r="R78" s="171">
        <f>F78</f>
        <v>0</v>
      </c>
      <c r="S78" s="43" t="s">
        <v>6</v>
      </c>
      <c r="T78" s="169">
        <f>T66</f>
        <v>0</v>
      </c>
      <c r="U78" s="125">
        <f>ROUND(R78*T78,0)</f>
        <v>0</v>
      </c>
    </row>
    <row r="79" spans="1:21" x14ac:dyDescent="0.25">
      <c r="A79" s="458" t="s">
        <v>88</v>
      </c>
      <c r="B79" s="458"/>
      <c r="C79" s="458"/>
      <c r="D79" s="91"/>
      <c r="E79" s="74" t="s">
        <v>4</v>
      </c>
      <c r="F79" s="174">
        <f>'0054'!F79</f>
        <v>118620773</v>
      </c>
      <c r="G79" s="41" t="s">
        <v>6</v>
      </c>
      <c r="H79" s="167">
        <f>H66</f>
        <v>8.3799999999999999E-4</v>
      </c>
      <c r="I79" s="130">
        <f>ROUND(F79*H79,2)</f>
        <v>99404.21</v>
      </c>
      <c r="N79" s="461" t="s">
        <v>88</v>
      </c>
      <c r="O79" s="461"/>
      <c r="P79" s="461"/>
      <c r="Q79" s="52" t="s">
        <v>4</v>
      </c>
      <c r="R79" s="171">
        <f>F79</f>
        <v>118620773</v>
      </c>
      <c r="S79" s="43" t="s">
        <v>6</v>
      </c>
      <c r="T79" s="169">
        <f>T66</f>
        <v>0</v>
      </c>
      <c r="U79" s="125">
        <f>ROUND(R79*T79,0)</f>
        <v>0</v>
      </c>
    </row>
    <row r="80" spans="1:21" x14ac:dyDescent="0.25">
      <c r="A80" s="458" t="s">
        <v>89</v>
      </c>
      <c r="B80" s="458"/>
      <c r="C80" s="458"/>
      <c r="D80" s="91"/>
      <c r="E80" s="74" t="s">
        <v>4</v>
      </c>
      <c r="F80" s="174">
        <f>'0054'!F80</f>
        <v>-391991</v>
      </c>
      <c r="G80" s="41" t="s">
        <v>6</v>
      </c>
      <c r="H80" s="167">
        <f>H66</f>
        <v>8.3799999999999999E-4</v>
      </c>
      <c r="I80" s="130">
        <f>ROUND(F80*H80,2)</f>
        <v>-328.49</v>
      </c>
      <c r="N80" s="461" t="s">
        <v>89</v>
      </c>
      <c r="O80" s="461"/>
      <c r="P80" s="461"/>
      <c r="Q80" s="52" t="s">
        <v>4</v>
      </c>
      <c r="R80" s="168">
        <f>F80</f>
        <v>-391991</v>
      </c>
      <c r="S80" s="43" t="s">
        <v>6</v>
      </c>
      <c r="T80" s="169">
        <f>T66</f>
        <v>0</v>
      </c>
      <c r="U80" s="125">
        <f>ROUND(R80*T80,0)</f>
        <v>0</v>
      </c>
    </row>
    <row r="81" spans="1:21" x14ac:dyDescent="0.25">
      <c r="A81" s="458" t="s">
        <v>90</v>
      </c>
      <c r="B81" s="458"/>
      <c r="C81" s="458"/>
      <c r="D81" s="91"/>
      <c r="E81" s="74" t="s">
        <v>4</v>
      </c>
      <c r="F81" s="174">
        <f>'0054'!F81</f>
        <v>698197</v>
      </c>
      <c r="G81" s="41" t="s">
        <v>6</v>
      </c>
      <c r="H81" s="167">
        <f>H66</f>
        <v>8.3799999999999999E-4</v>
      </c>
      <c r="I81" s="130">
        <f>ROUND(F81*H81,2)</f>
        <v>585.09</v>
      </c>
      <c r="N81" s="461" t="s">
        <v>90</v>
      </c>
      <c r="O81" s="461"/>
      <c r="P81" s="461"/>
      <c r="Q81" s="52" t="s">
        <v>4</v>
      </c>
      <c r="R81" s="171">
        <f>F81</f>
        <v>698197</v>
      </c>
      <c r="S81" s="43" t="s">
        <v>6</v>
      </c>
      <c r="T81" s="169">
        <f>T66</f>
        <v>0</v>
      </c>
      <c r="U81" s="125">
        <f>ROUND(R81*T81,0)</f>
        <v>0</v>
      </c>
    </row>
    <row r="82" spans="1:21" x14ac:dyDescent="0.25">
      <c r="B82" s="91"/>
      <c r="C82" s="91"/>
      <c r="D82" s="91"/>
      <c r="E82" s="74"/>
      <c r="F82" s="174"/>
      <c r="G82" s="41"/>
      <c r="H82" s="167"/>
      <c r="I82" s="130"/>
      <c r="N82" s="53"/>
      <c r="O82" s="53"/>
      <c r="P82" s="53"/>
      <c r="Q82" s="52"/>
      <c r="R82" s="175"/>
      <c r="S82" s="43"/>
      <c r="T82" s="169"/>
      <c r="U82" s="132"/>
    </row>
    <row r="83" spans="1:21" x14ac:dyDescent="0.25">
      <c r="A83" s="458" t="s">
        <v>112</v>
      </c>
      <c r="B83" s="458"/>
      <c r="C83" s="458"/>
      <c r="D83" s="458"/>
      <c r="E83" s="458"/>
      <c r="F83" s="458"/>
      <c r="G83" s="458"/>
      <c r="H83" s="458"/>
      <c r="I83" s="458"/>
      <c r="N83" s="461" t="s">
        <v>91</v>
      </c>
      <c r="O83" s="461"/>
      <c r="P83" s="461"/>
      <c r="Q83" s="461"/>
      <c r="R83" s="461"/>
      <c r="S83" s="461"/>
      <c r="T83" s="461"/>
      <c r="U83" s="461"/>
    </row>
    <row r="84" spans="1:21" x14ac:dyDescent="0.25">
      <c r="B84" s="91"/>
      <c r="C84" s="496" t="s">
        <v>77</v>
      </c>
      <c r="D84" s="496"/>
      <c r="E84" s="91"/>
      <c r="F84" s="153" t="s">
        <v>38</v>
      </c>
      <c r="G84" s="91"/>
      <c r="H84" s="91"/>
      <c r="I84" s="91"/>
      <c r="N84" s="53"/>
      <c r="O84" s="53"/>
      <c r="P84" s="53"/>
      <c r="Q84" s="53"/>
      <c r="R84" s="53"/>
      <c r="S84" s="53"/>
      <c r="T84" s="53"/>
      <c r="U84" s="53"/>
    </row>
    <row r="85" spans="1:21" x14ac:dyDescent="0.25">
      <c r="A85" s="4"/>
      <c r="B85" s="176"/>
      <c r="C85" s="481" t="s">
        <v>184</v>
      </c>
      <c r="D85" s="481"/>
      <c r="E85" s="177" t="s">
        <v>190</v>
      </c>
      <c r="F85" s="178" t="s">
        <v>189</v>
      </c>
      <c r="G85" s="179"/>
      <c r="H85" s="179"/>
      <c r="I85" s="179"/>
      <c r="N85" s="497" t="s">
        <v>49</v>
      </c>
      <c r="O85" s="497"/>
      <c r="P85" s="498" t="s">
        <v>157</v>
      </c>
      <c r="Q85" s="498"/>
      <c r="R85" s="499" t="s">
        <v>41</v>
      </c>
      <c r="S85" s="499"/>
      <c r="T85" s="499"/>
      <c r="U85" s="499"/>
    </row>
    <row r="86" spans="1:21" x14ac:dyDescent="0.25">
      <c r="A86" s="55"/>
      <c r="B86" s="67" t="s">
        <v>188</v>
      </c>
      <c r="C86" s="494">
        <f>H13+H14+H19+H22+H25</f>
        <v>0</v>
      </c>
      <c r="D86" s="494"/>
      <c r="E86" s="56">
        <f>H8</f>
        <v>1.0319</v>
      </c>
      <c r="F86" s="346">
        <f>'0054'!F86</f>
        <v>1313.27</v>
      </c>
      <c r="G86" s="200" t="s">
        <v>13</v>
      </c>
      <c r="H86" s="130">
        <f>ROUND(C86*E86*F86,2)</f>
        <v>0</v>
      </c>
      <c r="I86" s="134"/>
      <c r="N86" s="59" t="s">
        <v>22</v>
      </c>
      <c r="O86" s="60">
        <f>T13+T14+T19+T22+T25</f>
        <v>0</v>
      </c>
      <c r="P86" s="495">
        <f>T8</f>
        <v>1.0319</v>
      </c>
      <c r="Q86" s="495"/>
      <c r="R86" s="61">
        <f>F86</f>
        <v>1313.27</v>
      </c>
      <c r="S86" s="62" t="s">
        <v>13</v>
      </c>
      <c r="T86" s="171">
        <f>ROUND(O86*P86*R86,0)</f>
        <v>0</v>
      </c>
      <c r="U86" s="131"/>
    </row>
    <row r="87" spans="1:21" x14ac:dyDescent="0.25">
      <c r="A87" s="63"/>
      <c r="B87" s="63" t="s">
        <v>187</v>
      </c>
      <c r="C87" s="494">
        <f>H15+H16+H20+H23+H26</f>
        <v>0</v>
      </c>
      <c r="D87" s="494"/>
      <c r="E87" s="56">
        <f>H8</f>
        <v>1.0319</v>
      </c>
      <c r="F87" s="346">
        <f>'0054'!F87</f>
        <v>895.79</v>
      </c>
      <c r="G87" s="200" t="s">
        <v>13</v>
      </c>
      <c r="H87" s="130">
        <f>ROUND(C87*E87*F87,2)</f>
        <v>0</v>
      </c>
      <c r="I87" s="64"/>
      <c r="N87" s="65" t="s">
        <v>14</v>
      </c>
      <c r="O87" s="60">
        <f>T15+T16+T20+T23+T26</f>
        <v>0</v>
      </c>
      <c r="P87" s="495">
        <f>T8</f>
        <v>1.0319</v>
      </c>
      <c r="Q87" s="495"/>
      <c r="R87" s="61">
        <f>F87</f>
        <v>895.79</v>
      </c>
      <c r="S87" s="62" t="s">
        <v>13</v>
      </c>
      <c r="T87" s="171">
        <f>ROUND(O87*P87*R87,0)</f>
        <v>0</v>
      </c>
      <c r="U87" s="66"/>
    </row>
    <row r="88" spans="1:21" ht="16.5" thickBot="1" x14ac:dyDescent="0.3">
      <c r="A88" s="67"/>
      <c r="B88" s="67" t="s">
        <v>186</v>
      </c>
      <c r="C88" s="494">
        <f>H17+H18+H21+H24+H27+H28</f>
        <v>171.66409999999999</v>
      </c>
      <c r="D88" s="494"/>
      <c r="E88" s="56">
        <f>H8</f>
        <v>1.0319</v>
      </c>
      <c r="F88" s="346">
        <f>'0054'!F88</f>
        <v>897.95</v>
      </c>
      <c r="G88" s="200" t="s">
        <v>13</v>
      </c>
      <c r="H88" s="123">
        <f>ROUND(C88*E88*F88,2)</f>
        <v>159063.03</v>
      </c>
      <c r="I88" s="64"/>
      <c r="N88" s="68" t="s">
        <v>15</v>
      </c>
      <c r="O88" s="69">
        <f>T17+T18+T21+T24+T27+T28</f>
        <v>0</v>
      </c>
      <c r="P88" s="495">
        <f>T8</f>
        <v>1.0319</v>
      </c>
      <c r="Q88" s="495"/>
      <c r="R88" s="61">
        <f>F88</f>
        <v>897.95</v>
      </c>
      <c r="S88" s="62" t="s">
        <v>13</v>
      </c>
      <c r="T88" s="171">
        <f>ROUND(O88*P88*R88,0)</f>
        <v>0</v>
      </c>
      <c r="U88" s="66"/>
    </row>
    <row r="89" spans="1:21" ht="16.5" thickBot="1" x14ac:dyDescent="0.3">
      <c r="A89" s="70"/>
      <c r="B89" s="180" t="s">
        <v>185</v>
      </c>
      <c r="C89" s="487">
        <f>SUM(C86:C88)</f>
        <v>171.66409999999999</v>
      </c>
      <c r="D89" s="487"/>
      <c r="E89" s="181"/>
      <c r="F89" s="181"/>
      <c r="G89" s="181"/>
      <c r="H89" s="182" t="s">
        <v>183</v>
      </c>
      <c r="I89" s="130">
        <f>IF(A1=75,0,H88+H87+H86)</f>
        <v>159063.03</v>
      </c>
      <c r="N89" s="73" t="s">
        <v>158</v>
      </c>
      <c r="O89" s="72">
        <f>SUM(O86:O88)</f>
        <v>0</v>
      </c>
      <c r="P89" s="488" t="s">
        <v>18</v>
      </c>
      <c r="Q89" s="489"/>
      <c r="R89" s="489"/>
      <c r="S89" s="489"/>
      <c r="T89" s="489"/>
      <c r="U89" s="125">
        <f>IF(N1=75,0,T88+T87+T86)</f>
        <v>0</v>
      </c>
    </row>
    <row r="90" spans="1:21" ht="16.5" thickTop="1" x14ac:dyDescent="0.25">
      <c r="A90" s="490" t="s">
        <v>107</v>
      </c>
      <c r="B90" s="490"/>
      <c r="C90" s="490"/>
      <c r="D90" s="490"/>
      <c r="E90" s="490"/>
      <c r="F90" s="490"/>
      <c r="G90" s="490"/>
      <c r="H90" s="490"/>
      <c r="I90" s="490"/>
      <c r="N90" s="491" t="s">
        <v>107</v>
      </c>
      <c r="O90" s="491"/>
      <c r="P90" s="491"/>
      <c r="Q90" s="491"/>
      <c r="R90" s="491"/>
      <c r="S90" s="491"/>
      <c r="T90" s="491"/>
      <c r="U90" s="491"/>
    </row>
    <row r="91" spans="1:21" x14ac:dyDescent="0.25">
      <c r="A91" s="183"/>
      <c r="B91" s="183"/>
      <c r="C91" s="183"/>
      <c r="D91" s="183"/>
      <c r="E91" s="183"/>
      <c r="F91" s="183"/>
      <c r="G91" s="183"/>
      <c r="H91" s="183"/>
      <c r="I91" s="183"/>
      <c r="N91" s="184"/>
      <c r="O91" s="184"/>
      <c r="P91" s="184"/>
      <c r="Q91" s="184"/>
      <c r="R91" s="184"/>
      <c r="S91" s="184"/>
      <c r="T91" s="184"/>
      <c r="U91" s="184"/>
    </row>
    <row r="92" spans="1:21" x14ac:dyDescent="0.25">
      <c r="A92" s="4" t="s">
        <v>92</v>
      </c>
      <c r="C92" s="74"/>
      <c r="D92" s="91"/>
      <c r="E92" s="74" t="s">
        <v>46</v>
      </c>
      <c r="F92" s="492"/>
      <c r="G92" s="492"/>
      <c r="H92" s="492"/>
      <c r="I92" s="492"/>
      <c r="N92" s="461" t="s">
        <v>92</v>
      </c>
      <c r="O92" s="461"/>
      <c r="P92" s="461"/>
      <c r="Q92" s="493" t="s">
        <v>46</v>
      </c>
      <c r="R92" s="493"/>
      <c r="S92" s="493"/>
      <c r="T92" s="493"/>
      <c r="U92" s="132"/>
    </row>
    <row r="93" spans="1:21" x14ac:dyDescent="0.25">
      <c r="B93" s="91"/>
      <c r="C93" s="117" t="s">
        <v>162</v>
      </c>
      <c r="D93" s="117" t="s">
        <v>163</v>
      </c>
      <c r="E93" s="118" t="s">
        <v>191</v>
      </c>
      <c r="F93" s="74"/>
      <c r="G93" s="74"/>
      <c r="H93" s="74"/>
      <c r="I93" s="74"/>
      <c r="N93" s="53"/>
      <c r="O93" s="53"/>
      <c r="P93" s="53"/>
      <c r="Q93" s="185"/>
      <c r="R93" s="185"/>
      <c r="S93" s="185"/>
      <c r="T93" s="185"/>
      <c r="U93" s="132"/>
    </row>
    <row r="94" spans="1:21" x14ac:dyDescent="0.25">
      <c r="B94" s="91"/>
      <c r="C94" s="119" t="s">
        <v>2</v>
      </c>
      <c r="D94" s="119" t="s">
        <v>2</v>
      </c>
      <c r="E94" s="119" t="s">
        <v>2</v>
      </c>
      <c r="F94" s="74"/>
      <c r="G94" s="74"/>
      <c r="H94" s="74"/>
      <c r="I94" s="74"/>
      <c r="N94" s="53"/>
      <c r="O94" s="53"/>
      <c r="P94" s="53"/>
      <c r="Q94" s="185"/>
      <c r="R94" s="185"/>
      <c r="S94" s="185"/>
      <c r="T94" s="185"/>
      <c r="U94" s="132"/>
    </row>
    <row r="95" spans="1:21" x14ac:dyDescent="0.25">
      <c r="A95" s="465" t="s">
        <v>69</v>
      </c>
      <c r="B95" s="465"/>
      <c r="C95" s="206">
        <v>108</v>
      </c>
      <c r="D95" s="206">
        <v>102</v>
      </c>
      <c r="E95" s="159">
        <f>AVERAGE(C95:D95)</f>
        <v>105</v>
      </c>
      <c r="F95" s="186" t="s">
        <v>40</v>
      </c>
      <c r="G95" s="189">
        <f>'0054'!G95</f>
        <v>371</v>
      </c>
      <c r="I95" s="130">
        <f>ROUND(G95*E95,2)</f>
        <v>38955</v>
      </c>
      <c r="N95" s="486" t="s">
        <v>69</v>
      </c>
      <c r="O95" s="486"/>
      <c r="P95" s="485">
        <f>IF(H115=1,E95,0)</f>
        <v>0</v>
      </c>
      <c r="Q95" s="485"/>
      <c r="R95" s="485"/>
      <c r="S95" s="111" t="s">
        <v>40</v>
      </c>
      <c r="T95" s="76">
        <f>G95</f>
        <v>371</v>
      </c>
      <c r="U95" s="125">
        <f>ROUND(T95*P95,0)</f>
        <v>0</v>
      </c>
    </row>
    <row r="96" spans="1:21" x14ac:dyDescent="0.25">
      <c r="A96" s="465" t="s">
        <v>87</v>
      </c>
      <c r="B96" s="465"/>
      <c r="C96" s="206">
        <v>0</v>
      </c>
      <c r="D96" s="206">
        <v>0</v>
      </c>
      <c r="E96" s="159">
        <f>AVERAGE(C96:D96)</f>
        <v>0</v>
      </c>
      <c r="F96" s="186" t="s">
        <v>40</v>
      </c>
      <c r="G96" s="189">
        <f>'0054'!G96</f>
        <v>1391</v>
      </c>
      <c r="I96" s="130">
        <f>ROUND(G96*E96,2)</f>
        <v>0</v>
      </c>
      <c r="N96" s="486" t="s">
        <v>87</v>
      </c>
      <c r="O96" s="486"/>
      <c r="P96" s="470"/>
      <c r="Q96" s="470"/>
      <c r="R96" s="470"/>
      <c r="S96" s="111" t="s">
        <v>40</v>
      </c>
      <c r="T96" s="76">
        <f>G96</f>
        <v>1391</v>
      </c>
      <c r="U96" s="125">
        <f>ROUND(T96*P96,0)</f>
        <v>0</v>
      </c>
    </row>
    <row r="97" spans="1:21" x14ac:dyDescent="0.25">
      <c r="A97" s="187"/>
      <c r="B97" s="187"/>
      <c r="C97" s="94"/>
      <c r="D97" s="94"/>
      <c r="E97" s="94"/>
      <c r="F97" s="94"/>
      <c r="G97" s="188"/>
      <c r="H97" s="189"/>
      <c r="I97" s="130"/>
      <c r="N97" s="190"/>
      <c r="O97" s="190"/>
      <c r="P97" s="191"/>
      <c r="Q97" s="191"/>
      <c r="R97" s="191"/>
      <c r="S97" s="111"/>
      <c r="T97" s="76"/>
      <c r="U97" s="132"/>
    </row>
    <row r="98" spans="1:21" x14ac:dyDescent="0.25">
      <c r="A98" s="187"/>
      <c r="B98" s="187"/>
      <c r="C98" s="94"/>
      <c r="D98" s="94"/>
      <c r="E98" s="94"/>
      <c r="F98" s="94"/>
      <c r="G98" s="188"/>
      <c r="H98" s="189"/>
      <c r="I98" s="130"/>
      <c r="N98" s="190"/>
      <c r="O98" s="190"/>
      <c r="P98" s="191"/>
      <c r="Q98" s="191"/>
      <c r="R98" s="191"/>
      <c r="S98" s="111"/>
      <c r="T98" s="76"/>
      <c r="U98" s="132"/>
    </row>
    <row r="99" spans="1:21" hidden="1" x14ac:dyDescent="0.25">
      <c r="A99" s="458" t="s">
        <v>131</v>
      </c>
      <c r="B99" s="458"/>
      <c r="C99" s="458"/>
      <c r="D99" s="91"/>
      <c r="E99" s="54" t="s">
        <v>132</v>
      </c>
      <c r="F99" s="496"/>
      <c r="G99" s="496"/>
      <c r="H99" s="496"/>
      <c r="I99" s="496"/>
      <c r="N99" s="461" t="s">
        <v>106</v>
      </c>
      <c r="O99" s="461"/>
      <c r="P99" s="461"/>
      <c r="Q99" s="461"/>
      <c r="R99" s="461"/>
      <c r="S99" s="461"/>
      <c r="T99" s="461"/>
      <c r="U99" s="461"/>
    </row>
    <row r="100" spans="1:21" hidden="1" x14ac:dyDescent="0.25">
      <c r="B100" s="91"/>
      <c r="C100" s="481" t="s">
        <v>108</v>
      </c>
      <c r="D100" s="481"/>
      <c r="E100" s="481"/>
      <c r="F100" s="54"/>
      <c r="G100" s="54"/>
      <c r="H100" s="200" t="s">
        <v>192</v>
      </c>
      <c r="I100" s="54"/>
      <c r="N100" s="53"/>
      <c r="O100" s="53"/>
      <c r="P100" s="53"/>
      <c r="Q100" s="53"/>
      <c r="R100" s="53"/>
      <c r="S100" s="53"/>
      <c r="T100" s="53"/>
      <c r="U100" s="53"/>
    </row>
    <row r="101" spans="1:21" hidden="1" x14ac:dyDescent="0.25">
      <c r="B101" s="91"/>
      <c r="C101" s="117" t="s">
        <v>162</v>
      </c>
      <c r="D101" s="117" t="s">
        <v>163</v>
      </c>
      <c r="E101" s="199" t="s">
        <v>8</v>
      </c>
      <c r="F101" s="577" t="s">
        <v>193</v>
      </c>
      <c r="G101" s="472"/>
      <c r="H101" s="41" t="s">
        <v>39</v>
      </c>
      <c r="I101" s="54"/>
      <c r="N101" s="53"/>
      <c r="O101" s="53"/>
      <c r="P101" s="53"/>
      <c r="Q101" s="53"/>
      <c r="R101" s="53"/>
      <c r="S101" s="53"/>
      <c r="T101" s="53"/>
      <c r="U101" s="53"/>
    </row>
    <row r="102" spans="1:21" hidden="1" x14ac:dyDescent="0.25">
      <c r="A102" s="481" t="s">
        <v>113</v>
      </c>
      <c r="B102" s="481"/>
      <c r="C102" s="119" t="s">
        <v>2</v>
      </c>
      <c r="D102" s="119" t="s">
        <v>2</v>
      </c>
      <c r="E102" s="77" t="s">
        <v>2</v>
      </c>
      <c r="F102" s="481" t="s">
        <v>38</v>
      </c>
      <c r="G102" s="481"/>
      <c r="H102" s="77" t="s">
        <v>38</v>
      </c>
      <c r="I102" s="77" t="s">
        <v>8</v>
      </c>
      <c r="N102" s="471" t="s">
        <v>70</v>
      </c>
      <c r="O102" s="471"/>
      <c r="P102" s="485" t="s">
        <v>108</v>
      </c>
      <c r="Q102" s="485"/>
      <c r="R102" s="471" t="s">
        <v>71</v>
      </c>
      <c r="S102" s="471"/>
      <c r="T102" s="78" t="s">
        <v>72</v>
      </c>
      <c r="U102" s="78" t="s">
        <v>8</v>
      </c>
    </row>
    <row r="103" spans="1:21" hidden="1" x14ac:dyDescent="0.25">
      <c r="A103" s="474" t="s">
        <v>73</v>
      </c>
      <c r="B103" s="474"/>
      <c r="C103" s="204">
        <v>0</v>
      </c>
      <c r="D103" s="204">
        <v>0</v>
      </c>
      <c r="E103" s="276">
        <f>IF(D$59=0,C103*2,C103+D103)</f>
        <v>0</v>
      </c>
      <c r="F103" s="475">
        <v>0</v>
      </c>
      <c r="G103" s="475"/>
      <c r="H103" s="349">
        <f>IF(C103=0,0,125)</f>
        <v>0</v>
      </c>
      <c r="I103" s="130">
        <f>ROUND((H103+F103)*E103,2)</f>
        <v>0</v>
      </c>
      <c r="N103" s="476" t="s">
        <v>73</v>
      </c>
      <c r="O103" s="476"/>
      <c r="P103" s="470">
        <f>IF(H$115=1,C103,0)</f>
        <v>0</v>
      </c>
      <c r="Q103" s="470"/>
      <c r="R103" s="477">
        <f>F103</f>
        <v>0</v>
      </c>
      <c r="S103" s="477"/>
      <c r="T103" s="80">
        <f>H103</f>
        <v>0</v>
      </c>
      <c r="U103" s="125">
        <f>ROUND((T103+R103)*P103,0)</f>
        <v>0</v>
      </c>
    </row>
    <row r="104" spans="1:21" hidden="1" x14ac:dyDescent="0.25">
      <c r="A104" s="450" t="s">
        <v>74</v>
      </c>
      <c r="B104" s="450"/>
      <c r="C104" s="206">
        <v>0</v>
      </c>
      <c r="D104" s="206">
        <v>0</v>
      </c>
      <c r="E104" s="159">
        <f>IF(D$59=0,C104*2,C104+D104)</f>
        <v>0</v>
      </c>
      <c r="F104" s="572">
        <f>ROUND(F103/2,2)</f>
        <v>0</v>
      </c>
      <c r="G104" s="572"/>
      <c r="H104" s="350">
        <f>IF(C104=0,0,62.5)</f>
        <v>0</v>
      </c>
      <c r="I104" s="130">
        <f>ROUND((H104+F104)*E104,2)</f>
        <v>0</v>
      </c>
      <c r="N104" s="476" t="s">
        <v>74</v>
      </c>
      <c r="O104" s="476"/>
      <c r="P104" s="470">
        <f>IF(H$115=1,C104,0)</f>
        <v>0</v>
      </c>
      <c r="Q104" s="470"/>
      <c r="R104" s="479">
        <f>ROUND(R103/2,2)</f>
        <v>0</v>
      </c>
      <c r="S104" s="479"/>
      <c r="T104" s="82">
        <f>H104</f>
        <v>0</v>
      </c>
      <c r="U104" s="125">
        <f>ROUND((T104+R104)*P104,0)</f>
        <v>0</v>
      </c>
    </row>
    <row r="105" spans="1:21" ht="16.5" hidden="1" thickBot="1" x14ac:dyDescent="0.3">
      <c r="A105" s="450" t="s">
        <v>75</v>
      </c>
      <c r="B105" s="450"/>
      <c r="C105" s="206">
        <v>0</v>
      </c>
      <c r="D105" s="206">
        <v>0</v>
      </c>
      <c r="E105" s="159">
        <f>IF(D$59=0,C105*2,C105+D105)</f>
        <v>0</v>
      </c>
      <c r="F105" s="468"/>
      <c r="G105" s="468"/>
      <c r="H105" s="351">
        <f>IF(H103&gt;0,436,0)</f>
        <v>0</v>
      </c>
      <c r="I105" s="130">
        <f>ROUND(H105*E105,2)</f>
        <v>0</v>
      </c>
      <c r="N105" s="469" t="s">
        <v>75</v>
      </c>
      <c r="O105" s="469"/>
      <c r="P105" s="470">
        <f>IF(H$115=1,C105,0)</f>
        <v>0</v>
      </c>
      <c r="Q105" s="470"/>
      <c r="R105" s="471"/>
      <c r="S105" s="471"/>
      <c r="T105" s="84">
        <f>H105</f>
        <v>0</v>
      </c>
      <c r="U105" s="132">
        <f>ROUND(T105*P105,0)</f>
        <v>0</v>
      </c>
    </row>
    <row r="106" spans="1:21" ht="16.5" hidden="1" thickBot="1" x14ac:dyDescent="0.3">
      <c r="A106" s="472" t="s">
        <v>8</v>
      </c>
      <c r="B106" s="472"/>
      <c r="C106" s="85"/>
      <c r="D106" s="85"/>
      <c r="E106" s="85"/>
      <c r="F106" s="85"/>
      <c r="G106" s="85"/>
      <c r="H106" s="85"/>
      <c r="I106" s="126">
        <f>SUM(I103:I105)</f>
        <v>0</v>
      </c>
      <c r="N106" s="473" t="s">
        <v>8</v>
      </c>
      <c r="O106" s="473"/>
      <c r="P106" s="86"/>
      <c r="Q106" s="86"/>
      <c r="R106" s="86"/>
      <c r="S106" s="86"/>
      <c r="T106" s="86"/>
      <c r="U106" s="87">
        <f>SUM(U103:U105)</f>
        <v>0</v>
      </c>
    </row>
    <row r="107" spans="1:21" hidden="1" x14ac:dyDescent="0.25">
      <c r="A107" s="41"/>
      <c r="B107" s="41"/>
      <c r="C107" s="85"/>
      <c r="D107" s="85"/>
      <c r="E107" s="85"/>
      <c r="F107" s="85"/>
      <c r="G107" s="85"/>
      <c r="H107" s="85"/>
      <c r="I107" s="130"/>
      <c r="N107" s="43"/>
      <c r="O107" s="43"/>
      <c r="P107" s="86"/>
      <c r="Q107" s="86"/>
      <c r="R107" s="86"/>
      <c r="S107" s="86"/>
      <c r="T107" s="86"/>
      <c r="U107" s="201"/>
    </row>
    <row r="108" spans="1:21" x14ac:dyDescent="0.25">
      <c r="A108" s="458" t="s">
        <v>93</v>
      </c>
      <c r="B108" s="458"/>
      <c r="C108" s="458"/>
      <c r="D108" s="91"/>
      <c r="E108" s="89" t="s">
        <v>42</v>
      </c>
      <c r="F108" s="463"/>
      <c r="G108" s="463"/>
      <c r="H108" s="463"/>
      <c r="I108" s="159">
        <v>0</v>
      </c>
      <c r="N108" s="461" t="s">
        <v>93</v>
      </c>
      <c r="O108" s="461"/>
      <c r="P108" s="461"/>
      <c r="Q108" s="462" t="s">
        <v>42</v>
      </c>
      <c r="R108" s="462"/>
      <c r="S108" s="462"/>
      <c r="T108" s="462"/>
      <c r="U108" s="125">
        <f>IF('3443'!$H$115=1,'3443'!U109,0)</f>
        <v>0</v>
      </c>
    </row>
    <row r="109" spans="1:21" x14ac:dyDescent="0.25">
      <c r="A109" s="458" t="s">
        <v>94</v>
      </c>
      <c r="B109" s="458"/>
      <c r="C109" s="458"/>
      <c r="D109" s="91"/>
      <c r="E109" s="467"/>
      <c r="F109" s="467"/>
      <c r="G109" s="467"/>
      <c r="H109" s="467"/>
      <c r="I109" s="159">
        <v>0</v>
      </c>
      <c r="N109" s="461" t="s">
        <v>94</v>
      </c>
      <c r="O109" s="461"/>
      <c r="P109" s="461"/>
      <c r="Q109" s="462" t="s">
        <v>47</v>
      </c>
      <c r="R109" s="462"/>
      <c r="S109" s="462"/>
      <c r="T109" s="462"/>
      <c r="U109" s="125">
        <f>IF('3443'!$H$115=1,'3443'!U110,0)</f>
        <v>0</v>
      </c>
    </row>
    <row r="110" spans="1:21" x14ac:dyDescent="0.25">
      <c r="A110" s="90" t="s">
        <v>122</v>
      </c>
      <c r="B110" s="91"/>
      <c r="C110" s="91"/>
      <c r="D110" s="91"/>
      <c r="E110" s="192"/>
      <c r="F110" s="192"/>
      <c r="G110" s="192"/>
      <c r="H110" s="192"/>
      <c r="I110" s="219"/>
      <c r="N110" s="461" t="s">
        <v>95</v>
      </c>
      <c r="O110" s="461"/>
      <c r="P110" s="461"/>
      <c r="Q110" s="462" t="s">
        <v>48</v>
      </c>
      <c r="R110" s="462"/>
      <c r="S110" s="462"/>
      <c r="T110" s="462"/>
      <c r="U110" s="125">
        <f>IF('3443'!$H$115=1,'3443'!U113,0)</f>
        <v>0</v>
      </c>
    </row>
    <row r="111" spans="1:21" ht="16.5" thickBot="1" x14ac:dyDescent="0.3">
      <c r="A111" s="458" t="s">
        <v>95</v>
      </c>
      <c r="B111" s="458"/>
      <c r="C111" s="458"/>
      <c r="D111" s="91"/>
      <c r="E111" s="89" t="s">
        <v>47</v>
      </c>
      <c r="F111" s="463"/>
      <c r="G111" s="463"/>
      <c r="H111" s="463"/>
      <c r="I111" s="220">
        <v>0</v>
      </c>
      <c r="N111" s="464" t="s">
        <v>43</v>
      </c>
      <c r="O111" s="464"/>
      <c r="P111" s="464"/>
      <c r="Q111" s="464"/>
      <c r="R111" s="464"/>
      <c r="S111" s="464"/>
      <c r="T111" s="464"/>
      <c r="U111" s="193">
        <f>SUM(U109,U108,U106,U95,U89,U75,U74,U73,U72,U71,U70,U68,U59,U45,U77,U78,U79,U80,U81,U110)</f>
        <v>0</v>
      </c>
    </row>
    <row r="112" spans="1:21" ht="16.5" thickTop="1" x14ac:dyDescent="0.25">
      <c r="B112" s="91"/>
      <c r="C112" s="91"/>
      <c r="D112" s="91"/>
      <c r="E112" s="89"/>
      <c r="F112" s="89"/>
      <c r="G112" s="89"/>
      <c r="H112" s="89"/>
      <c r="I112" s="159"/>
      <c r="N112" s="59"/>
      <c r="O112" s="59"/>
      <c r="P112" s="59"/>
      <c r="Q112" s="59"/>
      <c r="R112" s="59"/>
      <c r="S112" s="59"/>
      <c r="T112" s="59"/>
      <c r="U112" s="201"/>
    </row>
    <row r="113" spans="1:21" x14ac:dyDescent="0.25">
      <c r="A113" s="465" t="s">
        <v>8</v>
      </c>
      <c r="B113" s="465"/>
      <c r="C113" s="465"/>
      <c r="D113" s="465"/>
      <c r="E113" s="465"/>
      <c r="F113" s="465"/>
      <c r="G113" s="465"/>
      <c r="H113" s="465"/>
      <c r="I113" s="130">
        <f>SUM(I111,I109,I108,I106,I96,I95,I89,I81,I80,I79,I78,I77,I75,I74,I73,I72,I71,I70,I68,I59,I45)</f>
        <v>1104516.93</v>
      </c>
      <c r="N113" s="466"/>
      <c r="O113" s="466"/>
      <c r="P113" s="466"/>
      <c r="Q113" s="466"/>
      <c r="R113" s="466"/>
      <c r="S113" s="466"/>
      <c r="T113" s="466"/>
      <c r="U113" s="466"/>
    </row>
    <row r="114" spans="1:21" x14ac:dyDescent="0.25">
      <c r="A114" s="458" t="s">
        <v>121</v>
      </c>
      <c r="B114" s="458"/>
      <c r="C114" s="458"/>
      <c r="D114" s="458"/>
      <c r="E114" s="458"/>
      <c r="F114" s="458"/>
      <c r="G114" s="458"/>
      <c r="H114" s="91" t="s">
        <v>48</v>
      </c>
      <c r="I114" s="195"/>
      <c r="N114" s="459" t="s">
        <v>7</v>
      </c>
      <c r="O114" s="459"/>
      <c r="P114" s="459"/>
      <c r="Q114" s="459"/>
      <c r="R114" s="459"/>
      <c r="S114" s="459"/>
      <c r="T114" s="459"/>
      <c r="U114" s="459"/>
    </row>
    <row r="115" spans="1:21" x14ac:dyDescent="0.25">
      <c r="A115" s="458" t="s">
        <v>116</v>
      </c>
      <c r="B115" s="458"/>
      <c r="C115" s="458"/>
      <c r="D115" s="458"/>
      <c r="E115" s="458"/>
      <c r="F115" s="458"/>
      <c r="G115" s="458"/>
      <c r="H115" s="92" t="str">
        <f>IF(E29=0,"",IF((E14+E16+SUM(E18:E24))/E29&gt;0.75,1,""))</f>
        <v/>
      </c>
      <c r="I115" s="159">
        <f>U111</f>
        <v>0</v>
      </c>
      <c r="N115" s="93" t="s">
        <v>144</v>
      </c>
      <c r="O115" s="93"/>
      <c r="P115" s="93"/>
      <c r="Q115" s="93"/>
      <c r="R115" s="93"/>
      <c r="S115" s="93"/>
      <c r="T115" s="93"/>
      <c r="U115" s="93"/>
    </row>
    <row r="116" spans="1:21" x14ac:dyDescent="0.25">
      <c r="B116" s="91"/>
      <c r="C116" s="91"/>
      <c r="D116" s="91"/>
      <c r="E116" s="91"/>
      <c r="F116" s="91"/>
      <c r="G116" s="91"/>
      <c r="H116" s="94"/>
      <c r="I116" s="130"/>
      <c r="N116" s="95" t="s">
        <v>145</v>
      </c>
      <c r="O116" s="93"/>
      <c r="P116" s="93"/>
      <c r="Q116" s="93"/>
      <c r="R116" s="93"/>
      <c r="S116" s="93"/>
      <c r="T116" s="93"/>
      <c r="U116" s="93"/>
    </row>
    <row r="117" spans="1:21" x14ac:dyDescent="0.25">
      <c r="A117" s="4" t="s">
        <v>138</v>
      </c>
      <c r="B117" s="91"/>
      <c r="C117" s="91"/>
      <c r="D117" s="91"/>
      <c r="E117" s="91"/>
      <c r="F117" s="91"/>
      <c r="G117" s="91"/>
      <c r="H117" s="202">
        <f>IF(H115=1,I115,I113)</f>
        <v>1104516.93</v>
      </c>
      <c r="I117" s="123">
        <f>IF(E29=0,0,IF(E29&gt;250,-(((250/E29)*H117)*IF(J117="H",0.02,0.05)),IF(J117="H",-0.02*H117,-0.05*H117)))</f>
        <v>-55225.8465</v>
      </c>
      <c r="N117" s="97"/>
      <c r="O117" s="97"/>
      <c r="P117" s="97"/>
      <c r="Q117" s="97"/>
      <c r="R117" s="97"/>
      <c r="S117" s="97"/>
      <c r="T117" s="97"/>
      <c r="U117" s="97"/>
    </row>
    <row r="118" spans="1:21" x14ac:dyDescent="0.25">
      <c r="B118" s="91"/>
      <c r="C118" s="91"/>
      <c r="D118" s="91"/>
      <c r="E118" s="91"/>
      <c r="F118" s="91"/>
      <c r="G118" s="91"/>
      <c r="H118" s="94"/>
      <c r="I118" s="130"/>
      <c r="N118" s="97"/>
      <c r="O118" s="97"/>
      <c r="P118" s="97"/>
      <c r="Q118" s="97"/>
      <c r="R118" s="97"/>
      <c r="S118" s="97"/>
      <c r="T118" s="97"/>
      <c r="U118" s="97"/>
    </row>
    <row r="119" spans="1:21" x14ac:dyDescent="0.25">
      <c r="A119" s="4" t="s">
        <v>139</v>
      </c>
      <c r="B119" s="91"/>
      <c r="C119" s="91"/>
      <c r="D119" s="91"/>
      <c r="E119" s="91"/>
      <c r="F119" s="91"/>
      <c r="G119" s="91"/>
      <c r="H119" s="94"/>
      <c r="I119" s="130">
        <f>I113+I117</f>
        <v>1049291.0834999999</v>
      </c>
      <c r="N119" s="97"/>
      <c r="O119" s="97"/>
      <c r="P119" s="97"/>
      <c r="Q119" s="97"/>
      <c r="R119" s="97"/>
      <c r="S119" s="97"/>
      <c r="T119" s="97"/>
      <c r="U119" s="97"/>
    </row>
    <row r="120" spans="1:21" x14ac:dyDescent="0.25">
      <c r="B120" s="91"/>
      <c r="C120" s="91"/>
      <c r="D120" s="91"/>
      <c r="E120" s="91"/>
      <c r="F120" s="91"/>
      <c r="G120" s="91"/>
      <c r="H120" s="94"/>
      <c r="I120" s="130"/>
      <c r="N120" s="97"/>
      <c r="O120" s="97"/>
      <c r="P120" s="97"/>
      <c r="Q120" s="97"/>
      <c r="R120" s="97"/>
      <c r="S120" s="97"/>
      <c r="T120" s="97"/>
      <c r="U120" s="97"/>
    </row>
    <row r="121" spans="1:21" x14ac:dyDescent="0.25">
      <c r="A121" s="106" t="s">
        <v>140</v>
      </c>
      <c r="B121" s="91"/>
      <c r="C121" s="203">
        <f>'0054'!C121</f>
        <v>2</v>
      </c>
      <c r="D121" s="91"/>
      <c r="E121" s="4" t="s">
        <v>141</v>
      </c>
      <c r="F121" s="91"/>
      <c r="G121" s="91"/>
      <c r="H121" s="94"/>
      <c r="I121" s="130">
        <f>ROUND(I119/12*C121,2)</f>
        <v>174881.85</v>
      </c>
      <c r="N121" s="97"/>
      <c r="O121" s="97"/>
      <c r="P121" s="97"/>
      <c r="Q121" s="97"/>
      <c r="R121" s="97"/>
      <c r="S121" s="97"/>
      <c r="T121" s="97"/>
      <c r="U121" s="97"/>
    </row>
    <row r="122" spans="1:21" x14ac:dyDescent="0.25">
      <c r="B122" s="91"/>
      <c r="C122" s="91"/>
      <c r="D122" s="91"/>
      <c r="E122" s="91"/>
      <c r="F122" s="91"/>
      <c r="G122" s="91"/>
      <c r="H122" s="94"/>
      <c r="I122" s="130"/>
      <c r="N122" s="97"/>
      <c r="O122" s="97"/>
      <c r="P122" s="97"/>
      <c r="Q122" s="97"/>
      <c r="R122" s="97"/>
      <c r="S122" s="97"/>
      <c r="T122" s="97"/>
      <c r="U122" s="97"/>
    </row>
    <row r="123" spans="1:21" x14ac:dyDescent="0.25">
      <c r="A123" s="4" t="s">
        <v>142</v>
      </c>
      <c r="B123" s="91"/>
      <c r="C123" s="91"/>
      <c r="D123" s="91"/>
      <c r="E123" s="91"/>
      <c r="F123" s="91"/>
      <c r="G123" s="91"/>
      <c r="H123" s="94"/>
      <c r="I123" s="123">
        <v>-87440.92</v>
      </c>
      <c r="N123" s="97"/>
      <c r="O123" s="97"/>
      <c r="P123" s="97"/>
      <c r="Q123" s="97"/>
      <c r="R123" s="97"/>
      <c r="S123" s="97"/>
      <c r="T123" s="97"/>
      <c r="U123" s="97"/>
    </row>
    <row r="124" spans="1:21" x14ac:dyDescent="0.25">
      <c r="B124" s="91"/>
      <c r="C124" s="91"/>
      <c r="D124" s="91"/>
      <c r="E124" s="91"/>
      <c r="F124" s="91"/>
      <c r="G124" s="91"/>
      <c r="H124" s="94"/>
      <c r="I124" s="130"/>
      <c r="N124" s="97"/>
      <c r="O124" s="97"/>
      <c r="P124" s="97"/>
      <c r="Q124" s="97"/>
      <c r="R124" s="97"/>
      <c r="S124" s="97"/>
      <c r="T124" s="97"/>
      <c r="U124" s="97"/>
    </row>
    <row r="125" spans="1:21" ht="16.5" thickBot="1" x14ac:dyDescent="0.3">
      <c r="A125" s="4" t="s">
        <v>143</v>
      </c>
      <c r="B125" s="91"/>
      <c r="C125" s="91"/>
      <c r="D125" s="91"/>
      <c r="E125" s="91"/>
      <c r="F125" s="91"/>
      <c r="G125" s="91"/>
      <c r="H125" s="94"/>
      <c r="I125" s="222">
        <f>I121+I123</f>
        <v>87440.930000000008</v>
      </c>
      <c r="N125" s="97"/>
      <c r="O125" s="97"/>
      <c r="P125" s="97"/>
      <c r="Q125" s="97"/>
      <c r="R125" s="97"/>
      <c r="S125" s="97"/>
      <c r="T125" s="97"/>
      <c r="U125" s="97"/>
    </row>
    <row r="126" spans="1:21" ht="16.5" thickTop="1" x14ac:dyDescent="0.25">
      <c r="B126" s="91"/>
      <c r="C126" s="91"/>
      <c r="D126" s="91"/>
      <c r="E126" s="91"/>
      <c r="F126" s="91"/>
      <c r="G126" s="91"/>
      <c r="H126" s="94"/>
      <c r="I126" s="130"/>
      <c r="N126" s="97"/>
      <c r="O126" s="97"/>
      <c r="P126" s="97"/>
      <c r="Q126" s="97"/>
      <c r="R126" s="97"/>
      <c r="S126" s="97"/>
      <c r="T126" s="97"/>
      <c r="U126" s="97"/>
    </row>
    <row r="127" spans="1:21" ht="16.5" thickBot="1" x14ac:dyDescent="0.3">
      <c r="A127" s="4" t="s">
        <v>159</v>
      </c>
      <c r="B127" s="91"/>
      <c r="C127" s="91"/>
      <c r="D127" s="91"/>
      <c r="E127" s="91"/>
      <c r="F127" s="91"/>
      <c r="G127" s="91"/>
      <c r="H127" s="94"/>
      <c r="I127" s="194">
        <f>IF(J117="H",(H117*0.02)+I117,(H117*0.05)+I117)</f>
        <v>0</v>
      </c>
      <c r="N127" s="97"/>
      <c r="O127" s="97"/>
      <c r="P127" s="97"/>
      <c r="Q127" s="97"/>
      <c r="R127" s="97"/>
      <c r="S127" s="97"/>
      <c r="T127" s="97"/>
      <c r="U127" s="97"/>
    </row>
    <row r="128" spans="1:21" ht="16.5" thickTop="1" x14ac:dyDescent="0.25">
      <c r="B128" s="91"/>
      <c r="C128" s="91"/>
      <c r="D128" s="91"/>
      <c r="E128" s="91"/>
      <c r="F128" s="91"/>
      <c r="G128" s="91"/>
      <c r="H128" s="94"/>
      <c r="I128" s="195"/>
      <c r="N128" s="97"/>
      <c r="O128" s="97"/>
      <c r="P128" s="97"/>
      <c r="Q128" s="97"/>
      <c r="R128" s="97"/>
      <c r="S128" s="97"/>
      <c r="T128" s="97"/>
      <c r="U128" s="97"/>
    </row>
    <row r="129" spans="1:21" x14ac:dyDescent="0.25">
      <c r="B129" s="91"/>
      <c r="C129" s="91"/>
      <c r="D129" s="91"/>
      <c r="E129" s="91"/>
      <c r="F129" s="91"/>
      <c r="G129" s="91"/>
      <c r="H129" s="94"/>
      <c r="I129" s="195"/>
      <c r="N129" s="97"/>
      <c r="O129" s="97"/>
      <c r="P129" s="97"/>
      <c r="Q129" s="97"/>
      <c r="R129" s="97"/>
      <c r="S129" s="97"/>
      <c r="T129" s="97"/>
      <c r="U129" s="97"/>
    </row>
    <row r="130" spans="1:21" x14ac:dyDescent="0.25">
      <c r="B130" s="91"/>
      <c r="C130" s="91"/>
      <c r="D130" s="91"/>
      <c r="E130" s="91"/>
      <c r="F130" s="91"/>
      <c r="G130" s="91"/>
      <c r="H130" s="94"/>
      <c r="I130" s="195"/>
      <c r="N130" s="97"/>
      <c r="O130" s="97"/>
      <c r="P130" s="97"/>
      <c r="Q130" s="97"/>
      <c r="R130" s="97"/>
      <c r="S130" s="97"/>
      <c r="T130" s="97"/>
      <c r="U130" s="97"/>
    </row>
    <row r="131" spans="1:21" x14ac:dyDescent="0.25">
      <c r="A131" s="455" t="s">
        <v>7</v>
      </c>
      <c r="B131" s="455"/>
      <c r="C131" s="455"/>
      <c r="D131" s="455"/>
      <c r="E131" s="455"/>
      <c r="F131" s="455"/>
      <c r="G131" s="455"/>
      <c r="H131" s="455"/>
      <c r="I131" s="455"/>
      <c r="J131" s="196"/>
      <c r="N131" s="455"/>
      <c r="O131" s="455"/>
      <c r="P131" s="455"/>
      <c r="Q131" s="455"/>
      <c r="R131" s="455"/>
      <c r="S131" s="455"/>
      <c r="T131" s="455"/>
      <c r="U131" s="455"/>
    </row>
    <row r="132" spans="1:21" s="101" customFormat="1" ht="28.5" customHeight="1" x14ac:dyDescent="0.2">
      <c r="A132" s="460" t="s">
        <v>114</v>
      </c>
      <c r="B132" s="460"/>
      <c r="C132" s="460"/>
      <c r="D132" s="460"/>
      <c r="E132" s="460"/>
      <c r="F132" s="460"/>
      <c r="G132" s="460"/>
      <c r="H132" s="460"/>
      <c r="I132" s="460"/>
      <c r="J132" s="102"/>
      <c r="N132" s="103"/>
      <c r="O132" s="104"/>
      <c r="P132" s="104"/>
      <c r="Q132" s="104"/>
      <c r="R132" s="104"/>
      <c r="S132" s="104"/>
      <c r="T132" s="104"/>
      <c r="U132" s="104"/>
    </row>
    <row r="133" spans="1:21" s="101" customFormat="1" ht="15.75" customHeight="1" x14ac:dyDescent="0.2">
      <c r="A133" s="455" t="s">
        <v>64</v>
      </c>
      <c r="B133" s="455"/>
      <c r="C133" s="455"/>
      <c r="D133" s="455"/>
      <c r="E133" s="455"/>
      <c r="F133" s="455"/>
      <c r="G133" s="455"/>
      <c r="H133" s="455"/>
      <c r="I133" s="455"/>
      <c r="N133" s="103"/>
    </row>
    <row r="134" spans="1:21" s="101" customFormat="1" ht="15.75" customHeight="1" x14ac:dyDescent="0.2">
      <c r="A134" s="455" t="s">
        <v>65</v>
      </c>
      <c r="B134" s="455"/>
      <c r="C134" s="455"/>
      <c r="D134" s="455"/>
      <c r="E134" s="455"/>
      <c r="F134" s="455"/>
      <c r="G134" s="455"/>
      <c r="H134" s="455"/>
      <c r="I134" s="455"/>
      <c r="N134" s="103"/>
    </row>
    <row r="135" spans="1:21" s="101" customFormat="1" ht="28.5" customHeight="1" x14ac:dyDescent="0.2">
      <c r="A135" s="454" t="s">
        <v>115</v>
      </c>
      <c r="B135" s="454"/>
      <c r="C135" s="454"/>
      <c r="D135" s="454"/>
      <c r="E135" s="454"/>
      <c r="F135" s="454"/>
      <c r="G135" s="454"/>
      <c r="H135" s="454"/>
      <c r="I135" s="454"/>
      <c r="N135" s="103"/>
    </row>
    <row r="136" spans="1:21" s="101" customFormat="1" ht="28.5" customHeight="1" x14ac:dyDescent="0.2">
      <c r="A136" s="454" t="s">
        <v>123</v>
      </c>
      <c r="B136" s="454"/>
      <c r="C136" s="454"/>
      <c r="D136" s="454"/>
      <c r="E136" s="454"/>
      <c r="F136" s="454"/>
      <c r="G136" s="454"/>
      <c r="H136" s="454"/>
      <c r="I136" s="454"/>
      <c r="N136" s="103"/>
    </row>
    <row r="137" spans="1:21" s="101" customFormat="1" ht="28.5" customHeight="1" x14ac:dyDescent="0.2">
      <c r="A137" s="454" t="s">
        <v>111</v>
      </c>
      <c r="B137" s="454"/>
      <c r="C137" s="454"/>
      <c r="D137" s="454"/>
      <c r="E137" s="454"/>
      <c r="F137" s="454"/>
      <c r="G137" s="454"/>
      <c r="H137" s="454"/>
      <c r="I137" s="454"/>
      <c r="N137" s="103"/>
    </row>
    <row r="138" spans="1:21" s="101" customFormat="1" ht="28.5" customHeight="1" x14ac:dyDescent="0.2">
      <c r="A138" s="454" t="s">
        <v>120</v>
      </c>
      <c r="B138" s="454"/>
      <c r="C138" s="454"/>
      <c r="D138" s="454"/>
      <c r="E138" s="454"/>
      <c r="F138" s="454"/>
      <c r="G138" s="454"/>
      <c r="H138" s="454"/>
      <c r="I138" s="454"/>
      <c r="N138" s="103"/>
    </row>
    <row r="139" spans="1:21" s="101" customFormat="1" ht="41.25" customHeight="1" x14ac:dyDescent="0.2">
      <c r="A139" s="454" t="s">
        <v>133</v>
      </c>
      <c r="B139" s="454"/>
      <c r="C139" s="454"/>
      <c r="D139" s="454"/>
      <c r="E139" s="454"/>
      <c r="F139" s="454"/>
      <c r="G139" s="454"/>
      <c r="H139" s="454"/>
      <c r="I139" s="454"/>
      <c r="N139" s="103"/>
    </row>
    <row r="140" spans="1:21" s="101" customFormat="1" ht="15.75" customHeight="1" x14ac:dyDescent="0.2">
      <c r="A140" s="455" t="s">
        <v>117</v>
      </c>
      <c r="B140" s="455"/>
      <c r="C140" s="455"/>
      <c r="D140" s="455"/>
      <c r="E140" s="455"/>
      <c r="F140" s="455"/>
      <c r="G140" s="455"/>
      <c r="H140" s="455"/>
      <c r="I140" s="455"/>
      <c r="N140" s="103"/>
    </row>
    <row r="141" spans="1:21" s="101" customFormat="1" ht="28.5" customHeight="1" x14ac:dyDescent="0.2">
      <c r="A141" s="456" t="s">
        <v>118</v>
      </c>
      <c r="B141" s="456"/>
      <c r="C141" s="456"/>
      <c r="D141" s="456"/>
      <c r="E141" s="456"/>
      <c r="F141" s="456"/>
      <c r="G141" s="456"/>
      <c r="H141" s="456"/>
      <c r="I141" s="456"/>
      <c r="N141" s="103"/>
    </row>
    <row r="142" spans="1:21" s="101" customFormat="1" ht="26.25" customHeight="1" x14ac:dyDescent="0.2">
      <c r="A142" s="457" t="s">
        <v>109</v>
      </c>
      <c r="B142" s="456"/>
      <c r="C142" s="456"/>
      <c r="D142" s="456"/>
      <c r="E142" s="456"/>
      <c r="F142" s="456"/>
      <c r="G142" s="456"/>
      <c r="H142" s="456"/>
      <c r="I142" s="456"/>
      <c r="N142" s="103"/>
    </row>
    <row r="143" spans="1:21" s="101" customFormat="1" ht="54" customHeight="1" x14ac:dyDescent="0.2">
      <c r="A143" s="452" t="s">
        <v>125</v>
      </c>
      <c r="B143" s="452"/>
      <c r="C143" s="452"/>
      <c r="D143" s="452"/>
      <c r="E143" s="452"/>
      <c r="F143" s="452"/>
      <c r="G143" s="452"/>
      <c r="H143" s="452"/>
      <c r="I143" s="452"/>
      <c r="N143" s="103"/>
    </row>
    <row r="144" spans="1:21" ht="57" customHeight="1" x14ac:dyDescent="0.25">
      <c r="A144" s="452" t="s">
        <v>124</v>
      </c>
      <c r="B144" s="452"/>
      <c r="C144" s="452"/>
      <c r="D144" s="452"/>
      <c r="E144" s="452"/>
      <c r="F144" s="452"/>
      <c r="G144" s="452"/>
      <c r="H144" s="452"/>
      <c r="I144" s="452"/>
      <c r="N144" s="98"/>
    </row>
    <row r="145" spans="1:14" s="101" customFormat="1" ht="26.25" customHeight="1" x14ac:dyDescent="0.2">
      <c r="A145" s="451" t="s">
        <v>110</v>
      </c>
      <c r="B145" s="451"/>
      <c r="C145" s="451"/>
      <c r="D145" s="451"/>
      <c r="E145" s="451"/>
      <c r="F145" s="451"/>
      <c r="G145" s="451"/>
      <c r="H145" s="451"/>
      <c r="I145" s="451"/>
      <c r="N145" s="103"/>
    </row>
    <row r="146" spans="1:14" s="101" customFormat="1" ht="28.5" customHeight="1" x14ac:dyDescent="0.2">
      <c r="A146" s="452" t="s">
        <v>36</v>
      </c>
      <c r="B146" s="452"/>
      <c r="C146" s="452"/>
      <c r="D146" s="452"/>
      <c r="E146" s="452"/>
      <c r="F146" s="452"/>
      <c r="G146" s="452"/>
      <c r="H146" s="452"/>
      <c r="I146" s="452"/>
      <c r="N146" s="103"/>
    </row>
    <row r="147" spans="1:14" s="101" customFormat="1" ht="15.75" customHeight="1" x14ac:dyDescent="0.2">
      <c r="A147" s="453" t="s">
        <v>12</v>
      </c>
      <c r="B147" s="453"/>
      <c r="C147" s="453"/>
      <c r="D147" s="453"/>
      <c r="E147" s="453"/>
      <c r="F147" s="453"/>
      <c r="G147" s="453"/>
      <c r="H147" s="453"/>
      <c r="I147" s="453"/>
      <c r="N147" s="103"/>
    </row>
    <row r="148" spans="1:14" x14ac:dyDescent="0.25">
      <c r="A148" s="453"/>
      <c r="B148" s="453"/>
      <c r="C148" s="453"/>
      <c r="D148" s="453"/>
      <c r="E148" s="453"/>
      <c r="F148" s="453"/>
      <c r="G148" s="453"/>
      <c r="H148" s="453"/>
      <c r="I148" s="453"/>
      <c r="N148" s="98"/>
    </row>
    <row r="149" spans="1:14" x14ac:dyDescent="0.25">
      <c r="A149" s="98"/>
      <c r="N149" s="98"/>
    </row>
    <row r="150" spans="1:14" x14ac:dyDescent="0.25">
      <c r="A150" s="98"/>
      <c r="N150" s="98"/>
    </row>
    <row r="151" spans="1:14" x14ac:dyDescent="0.25">
      <c r="A151" s="98"/>
      <c r="N151" s="98"/>
    </row>
    <row r="152" spans="1:14" x14ac:dyDescent="0.25">
      <c r="A152" s="98"/>
      <c r="B152" s="197"/>
      <c r="C152" s="197"/>
      <c r="D152" s="197"/>
      <c r="E152" s="197"/>
      <c r="F152" s="197"/>
      <c r="G152" s="197"/>
      <c r="H152" s="197"/>
      <c r="I152" s="197"/>
      <c r="N152" s="98"/>
    </row>
    <row r="153" spans="1:14" x14ac:dyDescent="0.25">
      <c r="A153" s="98"/>
      <c r="N153" s="98"/>
    </row>
    <row r="154" spans="1:14" x14ac:dyDescent="0.25">
      <c r="A154" s="98"/>
      <c r="N154" s="98"/>
    </row>
    <row r="155" spans="1:14" x14ac:dyDescent="0.25">
      <c r="A155" s="98"/>
      <c r="N155" s="98"/>
    </row>
    <row r="156" spans="1:14" x14ac:dyDescent="0.25">
      <c r="A156" s="98"/>
      <c r="N156" s="98"/>
    </row>
    <row r="157" spans="1:14" x14ac:dyDescent="0.25">
      <c r="A157" s="98"/>
      <c r="N157" s="98"/>
    </row>
    <row r="158" spans="1:14" x14ac:dyDescent="0.25">
      <c r="A158" s="98"/>
      <c r="N158" s="98"/>
    </row>
    <row r="159" spans="1:14" x14ac:dyDescent="0.25">
      <c r="A159" s="98"/>
      <c r="N159" s="98"/>
    </row>
    <row r="160" spans="1:14" x14ac:dyDescent="0.25">
      <c r="A160" s="98"/>
      <c r="N160" s="98"/>
    </row>
    <row r="161" spans="1:14" x14ac:dyDescent="0.25">
      <c r="A161" s="98"/>
      <c r="N161" s="98"/>
    </row>
    <row r="162" spans="1:14" x14ac:dyDescent="0.25">
      <c r="A162" s="98"/>
      <c r="N162" s="98"/>
    </row>
    <row r="163" spans="1:14" x14ac:dyDescent="0.25">
      <c r="A163" s="98"/>
      <c r="N163" s="98"/>
    </row>
    <row r="164" spans="1:14" x14ac:dyDescent="0.25">
      <c r="A164" s="98"/>
      <c r="N164" s="98"/>
    </row>
    <row r="165" spans="1:14" x14ac:dyDescent="0.25">
      <c r="A165" s="98"/>
      <c r="N165" s="98"/>
    </row>
    <row r="166" spans="1:14" x14ac:dyDescent="0.25">
      <c r="A166" s="98"/>
      <c r="N166" s="98"/>
    </row>
    <row r="167" spans="1:14" x14ac:dyDescent="0.25">
      <c r="A167" s="98"/>
      <c r="N167" s="98"/>
    </row>
    <row r="168" spans="1:14" x14ac:dyDescent="0.25">
      <c r="A168" s="98"/>
      <c r="N168" s="98"/>
    </row>
    <row r="169" spans="1:14" x14ac:dyDescent="0.25">
      <c r="A169" s="98"/>
      <c r="N169" s="98"/>
    </row>
    <row r="170" spans="1:14" x14ac:dyDescent="0.25">
      <c r="A170" s="98"/>
      <c r="N170" s="98"/>
    </row>
    <row r="171" spans="1:14" x14ac:dyDescent="0.25">
      <c r="A171" s="98"/>
      <c r="N171" s="98"/>
    </row>
    <row r="172" spans="1:14" x14ac:dyDescent="0.25">
      <c r="A172" s="98"/>
      <c r="N172" s="98"/>
    </row>
    <row r="173" spans="1:14" x14ac:dyDescent="0.25">
      <c r="A173" s="98"/>
      <c r="N173" s="98"/>
    </row>
    <row r="174" spans="1:14" x14ac:dyDescent="0.25">
      <c r="A174" s="98"/>
      <c r="N174" s="98"/>
    </row>
    <row r="175" spans="1:14" x14ac:dyDescent="0.25">
      <c r="A175" s="98"/>
      <c r="N175" s="98"/>
    </row>
    <row r="176" spans="1:14" x14ac:dyDescent="0.25">
      <c r="A176" s="98"/>
      <c r="N176" s="98"/>
    </row>
    <row r="177" spans="1:14" x14ac:dyDescent="0.25">
      <c r="A177" s="98"/>
      <c r="N177" s="98"/>
    </row>
    <row r="178" spans="1:14" x14ac:dyDescent="0.25">
      <c r="A178" s="98"/>
      <c r="N178" s="98"/>
    </row>
    <row r="179" spans="1:14" x14ac:dyDescent="0.25">
      <c r="A179" s="98"/>
      <c r="N179" s="98"/>
    </row>
    <row r="180" spans="1:14" x14ac:dyDescent="0.25">
      <c r="A180" s="98"/>
      <c r="N180" s="98"/>
    </row>
    <row r="181" spans="1:14" x14ac:dyDescent="0.25">
      <c r="A181" s="98"/>
      <c r="N181" s="98"/>
    </row>
    <row r="182" spans="1:14" x14ac:dyDescent="0.25">
      <c r="A182" s="98"/>
      <c r="N182" s="98"/>
    </row>
    <row r="183" spans="1:14" x14ac:dyDescent="0.25">
      <c r="A183" s="98"/>
      <c r="N183" s="98"/>
    </row>
    <row r="184" spans="1:14" x14ac:dyDescent="0.25">
      <c r="A184" s="98"/>
      <c r="N184" s="98"/>
    </row>
    <row r="185" spans="1:14" x14ac:dyDescent="0.25">
      <c r="A185" s="98"/>
      <c r="N185" s="98"/>
    </row>
    <row r="186" spans="1:14" x14ac:dyDescent="0.25">
      <c r="A186" s="98"/>
      <c r="N186" s="98"/>
    </row>
    <row r="187" spans="1:14" x14ac:dyDescent="0.25">
      <c r="A187" s="98"/>
      <c r="N187" s="98"/>
    </row>
    <row r="188" spans="1:14" x14ac:dyDescent="0.25">
      <c r="A188" s="98"/>
      <c r="N188" s="98"/>
    </row>
    <row r="189" spans="1:14" x14ac:dyDescent="0.25">
      <c r="A189" s="98"/>
    </row>
    <row r="190" spans="1:14" x14ac:dyDescent="0.25">
      <c r="A190" s="98"/>
    </row>
    <row r="191" spans="1:14" x14ac:dyDescent="0.25">
      <c r="A191" s="98"/>
    </row>
    <row r="192" spans="1:14" x14ac:dyDescent="0.25">
      <c r="A192" s="98"/>
    </row>
    <row r="193" spans="1:1" x14ac:dyDescent="0.25">
      <c r="A193" s="98"/>
    </row>
    <row r="194" spans="1:1" x14ac:dyDescent="0.25">
      <c r="A194" s="98"/>
    </row>
    <row r="195" spans="1:1" x14ac:dyDescent="0.25">
      <c r="A195" s="98"/>
    </row>
    <row r="196" spans="1:1" x14ac:dyDescent="0.25">
      <c r="A196" s="98"/>
    </row>
    <row r="197" spans="1:1" x14ac:dyDescent="0.25">
      <c r="A197" s="98"/>
    </row>
    <row r="198" spans="1:1" x14ac:dyDescent="0.25">
      <c r="A198" s="98"/>
    </row>
    <row r="199" spans="1:1" x14ac:dyDescent="0.25">
      <c r="A199" s="98"/>
    </row>
    <row r="200" spans="1:1" x14ac:dyDescent="0.25">
      <c r="A200" s="98"/>
    </row>
    <row r="201" spans="1:1" x14ac:dyDescent="0.25">
      <c r="A201" s="98"/>
    </row>
    <row r="202" spans="1:1" x14ac:dyDescent="0.25">
      <c r="A202" s="98"/>
    </row>
    <row r="203" spans="1:1" x14ac:dyDescent="0.25">
      <c r="A203" s="98"/>
    </row>
    <row r="204" spans="1:1" x14ac:dyDescent="0.25">
      <c r="A204" s="98"/>
    </row>
    <row r="205" spans="1:1" x14ac:dyDescent="0.25">
      <c r="A205" s="98"/>
    </row>
    <row r="206" spans="1:1" x14ac:dyDescent="0.25">
      <c r="A206" s="98"/>
    </row>
    <row r="207" spans="1:1" x14ac:dyDescent="0.25">
      <c r="A207" s="98"/>
    </row>
    <row r="208" spans="1:1" x14ac:dyDescent="0.25">
      <c r="A208" s="98"/>
    </row>
  </sheetData>
  <sheetProtection password="CDD2" sheet="1" objects="1" scenarios="1"/>
  <mergeCells count="290">
    <mergeCell ref="B1:I1"/>
    <mergeCell ref="O1:U1"/>
    <mergeCell ref="N2:U2"/>
    <mergeCell ref="N3:U3"/>
    <mergeCell ref="A4:B4"/>
    <mergeCell ref="C4:E4"/>
    <mergeCell ref="N4:O4"/>
    <mergeCell ref="P4:Q4"/>
    <mergeCell ref="A7:I7"/>
    <mergeCell ref="N7:U7"/>
    <mergeCell ref="N8:O8"/>
    <mergeCell ref="P8:Q8"/>
    <mergeCell ref="R8:S8"/>
    <mergeCell ref="T8:U8"/>
    <mergeCell ref="F10:G10"/>
    <mergeCell ref="R10:S10"/>
    <mergeCell ref="A11:B11"/>
    <mergeCell ref="F11:G11"/>
    <mergeCell ref="N11:O11"/>
    <mergeCell ref="P11:Q11"/>
    <mergeCell ref="R11:S11"/>
    <mergeCell ref="A12:B12"/>
    <mergeCell ref="F12:G12"/>
    <mergeCell ref="N12:O12"/>
    <mergeCell ref="P12:Q12"/>
    <mergeCell ref="R12:S12"/>
    <mergeCell ref="A13:B13"/>
    <mergeCell ref="F13:G13"/>
    <mergeCell ref="N13:O13"/>
    <mergeCell ref="P13:Q13"/>
    <mergeCell ref="R13:S13"/>
    <mergeCell ref="A14:B14"/>
    <mergeCell ref="F14:G14"/>
    <mergeCell ref="N14:O14"/>
    <mergeCell ref="P14:Q14"/>
    <mergeCell ref="R14:S14"/>
    <mergeCell ref="A15:B15"/>
    <mergeCell ref="F15:G15"/>
    <mergeCell ref="N15:O15"/>
    <mergeCell ref="P15:Q15"/>
    <mergeCell ref="R15:S15"/>
    <mergeCell ref="A16:B16"/>
    <mergeCell ref="F16:G16"/>
    <mergeCell ref="N16:O16"/>
    <mergeCell ref="P16:Q16"/>
    <mergeCell ref="R16:S16"/>
    <mergeCell ref="A17:B17"/>
    <mergeCell ref="F17:G17"/>
    <mergeCell ref="N17:O17"/>
    <mergeCell ref="P17:Q17"/>
    <mergeCell ref="R17:S17"/>
    <mergeCell ref="A18:B18"/>
    <mergeCell ref="F18:G18"/>
    <mergeCell ref="N18:O18"/>
    <mergeCell ref="P18:Q18"/>
    <mergeCell ref="R18:S18"/>
    <mergeCell ref="A19:B19"/>
    <mergeCell ref="F19:G19"/>
    <mergeCell ref="N19:O19"/>
    <mergeCell ref="P19:Q19"/>
    <mergeCell ref="R19:S19"/>
    <mergeCell ref="A20:B20"/>
    <mergeCell ref="F20:G20"/>
    <mergeCell ref="N20:O20"/>
    <mergeCell ref="P20:Q20"/>
    <mergeCell ref="R20:S20"/>
    <mergeCell ref="A21:B21"/>
    <mergeCell ref="F21:G21"/>
    <mergeCell ref="N21:O21"/>
    <mergeCell ref="P21:Q21"/>
    <mergeCell ref="R21:S21"/>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N34:T34"/>
    <mergeCell ref="A36:B36"/>
    <mergeCell ref="N36:O36"/>
    <mergeCell ref="P36:T36"/>
    <mergeCell ref="A37:B37"/>
    <mergeCell ref="N37:O37"/>
    <mergeCell ref="P37:T37"/>
    <mergeCell ref="F33:H36"/>
    <mergeCell ref="A38:B38"/>
    <mergeCell ref="N38:O38"/>
    <mergeCell ref="P38:T38"/>
    <mergeCell ref="A39:B39"/>
    <mergeCell ref="N39:O39"/>
    <mergeCell ref="P39:T39"/>
    <mergeCell ref="A40:B40"/>
    <mergeCell ref="N40:O40"/>
    <mergeCell ref="P40:T40"/>
    <mergeCell ref="A41:B41"/>
    <mergeCell ref="N41:O41"/>
    <mergeCell ref="P41:T41"/>
    <mergeCell ref="A42:B42"/>
    <mergeCell ref="N42:O42"/>
    <mergeCell ref="P42:T42"/>
    <mergeCell ref="N43:Q43"/>
    <mergeCell ref="S43:T43"/>
    <mergeCell ref="N45:Q45"/>
    <mergeCell ref="S45:T45"/>
    <mergeCell ref="N49:O49"/>
    <mergeCell ref="P49:Q49"/>
    <mergeCell ref="A50:B58"/>
    <mergeCell ref="N50:O58"/>
    <mergeCell ref="P50:Q50"/>
    <mergeCell ref="P51:Q51"/>
    <mergeCell ref="P52:Q52"/>
    <mergeCell ref="P53:Q53"/>
    <mergeCell ref="P54:Q54"/>
    <mergeCell ref="P55:Q55"/>
    <mergeCell ref="P56:Q56"/>
    <mergeCell ref="P57:Q57"/>
    <mergeCell ref="P58:Q58"/>
    <mergeCell ref="A59:B59"/>
    <mergeCell ref="F59:H59"/>
    <mergeCell ref="N59:O59"/>
    <mergeCell ref="P59:Q59"/>
    <mergeCell ref="R59:T59"/>
    <mergeCell ref="A60:I60"/>
    <mergeCell ref="N60:U60"/>
    <mergeCell ref="A61:I61"/>
    <mergeCell ref="N61:U61"/>
    <mergeCell ref="A62:B62"/>
    <mergeCell ref="D62:G62"/>
    <mergeCell ref="N62:O62"/>
    <mergeCell ref="Q62:S62"/>
    <mergeCell ref="T62:U62"/>
    <mergeCell ref="N63:S63"/>
    <mergeCell ref="T63:U63"/>
    <mergeCell ref="A64:I64"/>
    <mergeCell ref="N64:U64"/>
    <mergeCell ref="A65:B65"/>
    <mergeCell ref="D65:G65"/>
    <mergeCell ref="N65:O65"/>
    <mergeCell ref="Q65:S65"/>
    <mergeCell ref="T65:U65"/>
    <mergeCell ref="N66:S66"/>
    <mergeCell ref="T66:U66"/>
    <mergeCell ref="A68:C68"/>
    <mergeCell ref="N68:P68"/>
    <mergeCell ref="A69:C69"/>
    <mergeCell ref="N69:P69"/>
    <mergeCell ref="A70:C70"/>
    <mergeCell ref="A71:C71"/>
    <mergeCell ref="N71:P71"/>
    <mergeCell ref="A72:C72"/>
    <mergeCell ref="N72:P72"/>
    <mergeCell ref="A73:C73"/>
    <mergeCell ref="N73:P73"/>
    <mergeCell ref="F74:H74"/>
    <mergeCell ref="N74:T74"/>
    <mergeCell ref="N75:T75"/>
    <mergeCell ref="A77:C77"/>
    <mergeCell ref="N77:P77"/>
    <mergeCell ref="A78:C78"/>
    <mergeCell ref="N78:P78"/>
    <mergeCell ref="A79:C79"/>
    <mergeCell ref="N79:P79"/>
    <mergeCell ref="A80:C80"/>
    <mergeCell ref="N80:P80"/>
    <mergeCell ref="A81:C81"/>
    <mergeCell ref="N81:P81"/>
    <mergeCell ref="A83:I83"/>
    <mergeCell ref="N83:U83"/>
    <mergeCell ref="C84:D84"/>
    <mergeCell ref="C85:D85"/>
    <mergeCell ref="N85:O85"/>
    <mergeCell ref="P85:Q85"/>
    <mergeCell ref="R85:U85"/>
    <mergeCell ref="C86:D86"/>
    <mergeCell ref="P86:Q86"/>
    <mergeCell ref="C87:D87"/>
    <mergeCell ref="P87:Q87"/>
    <mergeCell ref="C88:D88"/>
    <mergeCell ref="P88:Q88"/>
    <mergeCell ref="C89:D89"/>
    <mergeCell ref="P89:T89"/>
    <mergeCell ref="A90:I90"/>
    <mergeCell ref="N90:U90"/>
    <mergeCell ref="F92:I92"/>
    <mergeCell ref="N92:P92"/>
    <mergeCell ref="Q92:T92"/>
    <mergeCell ref="A95:B95"/>
    <mergeCell ref="N95:O95"/>
    <mergeCell ref="P95:R95"/>
    <mergeCell ref="A96:B96"/>
    <mergeCell ref="N96:O96"/>
    <mergeCell ref="P96:R96"/>
    <mergeCell ref="A99:C99"/>
    <mergeCell ref="F99:I99"/>
    <mergeCell ref="N99:U99"/>
    <mergeCell ref="C100:E100"/>
    <mergeCell ref="F101:G101"/>
    <mergeCell ref="A102:B102"/>
    <mergeCell ref="F102:G102"/>
    <mergeCell ref="N102:O102"/>
    <mergeCell ref="P102:Q102"/>
    <mergeCell ref="R102:S102"/>
    <mergeCell ref="A103:B103"/>
    <mergeCell ref="F103:G103"/>
    <mergeCell ref="N103:O103"/>
    <mergeCell ref="P103:Q103"/>
    <mergeCell ref="R103:S103"/>
    <mergeCell ref="A104:B104"/>
    <mergeCell ref="F104:G104"/>
    <mergeCell ref="N104:O104"/>
    <mergeCell ref="P104:Q104"/>
    <mergeCell ref="R104:S104"/>
    <mergeCell ref="A105:B105"/>
    <mergeCell ref="F105:G105"/>
    <mergeCell ref="N105:O105"/>
    <mergeCell ref="P105:Q105"/>
    <mergeCell ref="R105:S105"/>
    <mergeCell ref="A106:B106"/>
    <mergeCell ref="N106:O106"/>
    <mergeCell ref="A108:C108"/>
    <mergeCell ref="F108:H108"/>
    <mergeCell ref="N108:P108"/>
    <mergeCell ref="Q108:T108"/>
    <mergeCell ref="A109:C109"/>
    <mergeCell ref="E109:H109"/>
    <mergeCell ref="N109:P109"/>
    <mergeCell ref="Q109:T109"/>
    <mergeCell ref="N110:P110"/>
    <mergeCell ref="Q110:T110"/>
    <mergeCell ref="A111:C111"/>
    <mergeCell ref="F111:H111"/>
    <mergeCell ref="N111:T111"/>
    <mergeCell ref="A113:H113"/>
    <mergeCell ref="N113:U113"/>
    <mergeCell ref="A114:G114"/>
    <mergeCell ref="N114:U114"/>
    <mergeCell ref="A115:G115"/>
    <mergeCell ref="A131:I131"/>
    <mergeCell ref="N131:U131"/>
    <mergeCell ref="A132:I132"/>
    <mergeCell ref="A133:I133"/>
    <mergeCell ref="A134:I134"/>
    <mergeCell ref="A135:I135"/>
    <mergeCell ref="A136:I136"/>
    <mergeCell ref="A137:I137"/>
    <mergeCell ref="A138:I138"/>
    <mergeCell ref="A145:I145"/>
    <mergeCell ref="A146:I146"/>
    <mergeCell ref="A147:I147"/>
    <mergeCell ref="A148:I148"/>
    <mergeCell ref="A139:I139"/>
    <mergeCell ref="A140:I140"/>
    <mergeCell ref="A141:I141"/>
    <mergeCell ref="A142:I142"/>
    <mergeCell ref="A143:I143"/>
    <mergeCell ref="A144:I144"/>
  </mergeCells>
  <pageMargins left="0.1" right="0.1" top="0.5" bottom="0.5" header="0" footer="0.1"/>
  <pageSetup scale="70" fitToHeight="3" orientation="portrait" r:id="rId1"/>
  <headerFooter alignWithMargins="0">
    <oddFooter>&amp;R&amp;P of &amp;N</oddFooter>
  </headerFooter>
  <rowBreaks count="1" manualBreakCount="1">
    <brk id="129" max="16383" man="1"/>
  </rowBreaks>
  <colBreaks count="1" manualBreakCount="1">
    <brk id="9"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4"/>
  <dimension ref="A1:U208"/>
  <sheetViews>
    <sheetView showGridLines="0" zoomScale="90" zoomScaleNormal="90" workbookViewId="0">
      <pane ySplit="1" topLeftCell="A91" activePane="bottomLeft" state="frozen"/>
      <selection activeCell="A111" sqref="A111:C111"/>
      <selection pane="bottomLeft" activeCell="A111" sqref="A111:C111"/>
    </sheetView>
  </sheetViews>
  <sheetFormatPr defaultRowHeight="15.75" x14ac:dyDescent="0.25"/>
  <cols>
    <col min="1" max="1" width="10.28515625" style="91" customWidth="1"/>
    <col min="2" max="2" width="30.28515625" style="4" bestFit="1" customWidth="1"/>
    <col min="3" max="4" width="10.7109375" style="4" customWidth="1"/>
    <col min="5" max="5" width="11.7109375" style="4" customWidth="1"/>
    <col min="6" max="6" width="14" style="4" customWidth="1"/>
    <col min="7" max="7" width="7.42578125" style="4" customWidth="1"/>
    <col min="8" max="8" width="14.5703125" style="4" customWidth="1"/>
    <col min="9" max="9" width="23.7109375" style="4" bestFit="1" customWidth="1"/>
    <col min="10" max="10" width="11" style="4" bestFit="1" customWidth="1"/>
    <col min="11" max="12" width="10.28515625" style="4" bestFit="1" customWidth="1"/>
    <col min="13" max="13" width="9.140625" style="4"/>
    <col min="14" max="14" width="10.28515625" style="91" customWidth="1"/>
    <col min="15" max="15" width="34.28515625" style="4" customWidth="1"/>
    <col min="16" max="16" width="16.42578125" style="4" customWidth="1"/>
    <col min="17" max="17" width="6.7109375" style="4" customWidth="1"/>
    <col min="18" max="18" width="14.5703125" style="4" customWidth="1"/>
    <col min="19" max="19" width="8" style="4" customWidth="1"/>
    <col min="20" max="20" width="15.42578125" style="4" customWidth="1"/>
    <col min="21" max="21" width="21.42578125" style="4" customWidth="1"/>
    <col min="22" max="16384" width="9.140625" style="4"/>
  </cols>
  <sheetData>
    <row r="1" spans="1:21" ht="16.5" thickBot="1" x14ac:dyDescent="0.3">
      <c r="A1" s="107">
        <v>50</v>
      </c>
      <c r="B1" s="554" t="s">
        <v>17</v>
      </c>
      <c r="C1" s="555"/>
      <c r="D1" s="555"/>
      <c r="E1" s="556"/>
      <c r="F1" s="556"/>
      <c r="G1" s="556"/>
      <c r="H1" s="556"/>
      <c r="I1" s="556"/>
      <c r="J1" s="325"/>
      <c r="K1" s="325"/>
      <c r="L1" s="325"/>
      <c r="N1" s="107">
        <f>A1</f>
        <v>50</v>
      </c>
      <c r="O1" s="557" t="s">
        <v>17</v>
      </c>
      <c r="P1" s="558"/>
      <c r="Q1" s="559"/>
      <c r="R1" s="559"/>
      <c r="S1" s="559"/>
      <c r="T1" s="559"/>
      <c r="U1" s="559"/>
    </row>
    <row r="2" spans="1:21" ht="21" x14ac:dyDescent="0.35">
      <c r="A2" s="1" t="s">
        <v>225</v>
      </c>
      <c r="B2" s="2"/>
      <c r="C2" s="2"/>
      <c r="D2" s="2"/>
      <c r="E2" s="2"/>
      <c r="F2" s="2"/>
      <c r="G2" s="2"/>
      <c r="H2" s="2"/>
      <c r="I2" s="2"/>
      <c r="N2" s="560" t="s">
        <v>23</v>
      </c>
      <c r="O2" s="560"/>
      <c r="P2" s="560"/>
      <c r="Q2" s="560"/>
      <c r="R2" s="560"/>
      <c r="S2" s="560"/>
      <c r="T2" s="560"/>
      <c r="U2" s="560"/>
    </row>
    <row r="3" spans="1:21" x14ac:dyDescent="0.25">
      <c r="A3" s="106" t="str">
        <f>'0054'!A3</f>
        <v>Based on the 2015-16 FEFP 2nd Calculation</v>
      </c>
      <c r="N3" s="561" t="str">
        <f>A3</f>
        <v>Based on the 2015-16 FEFP 2nd Calculation</v>
      </c>
      <c r="O3" s="561"/>
      <c r="P3" s="561"/>
      <c r="Q3" s="561"/>
      <c r="R3" s="561"/>
      <c r="S3" s="561"/>
      <c r="T3" s="561"/>
      <c r="U3" s="561"/>
    </row>
    <row r="4" spans="1:21" x14ac:dyDescent="0.25">
      <c r="A4" s="562" t="s">
        <v>0</v>
      </c>
      <c r="B4" s="562"/>
      <c r="C4" s="563" t="s">
        <v>9</v>
      </c>
      <c r="D4" s="563"/>
      <c r="E4" s="563"/>
      <c r="F4" s="5"/>
      <c r="G4" s="5"/>
      <c r="H4" s="5"/>
      <c r="I4" s="5"/>
      <c r="N4" s="549" t="s">
        <v>0</v>
      </c>
      <c r="O4" s="549"/>
      <c r="P4" s="564" t="str">
        <f>C4</f>
        <v>Palm Beach</v>
      </c>
      <c r="Q4" s="564"/>
      <c r="R4" s="6"/>
      <c r="S4" s="6"/>
      <c r="T4" s="6"/>
      <c r="U4" s="6"/>
    </row>
    <row r="5" spans="1:21" ht="12" customHeight="1" thickBot="1" x14ac:dyDescent="0.3">
      <c r="A5" s="371"/>
      <c r="B5" s="371"/>
      <c r="C5" s="353"/>
      <c r="D5" s="353"/>
      <c r="E5" s="353"/>
      <c r="F5" s="354"/>
      <c r="G5" s="354"/>
      <c r="H5" s="354"/>
      <c r="I5" s="354"/>
      <c r="N5" s="111"/>
      <c r="O5" s="111"/>
      <c r="P5" s="7"/>
      <c r="Q5" s="7"/>
      <c r="R5" s="6"/>
      <c r="S5" s="6"/>
      <c r="T5" s="6"/>
      <c r="U5" s="6"/>
    </row>
    <row r="6" spans="1:21" ht="12" customHeight="1" x14ac:dyDescent="0.25">
      <c r="A6" s="368"/>
      <c r="B6" s="368"/>
      <c r="C6" s="365"/>
      <c r="D6" s="365"/>
      <c r="E6" s="365"/>
      <c r="F6" s="5"/>
      <c r="G6" s="5"/>
      <c r="H6" s="5"/>
      <c r="I6" s="5"/>
      <c r="N6" s="366"/>
      <c r="O6" s="366"/>
      <c r="P6" s="367"/>
      <c r="Q6" s="367"/>
      <c r="R6" s="6"/>
      <c r="S6" s="6"/>
      <c r="T6" s="6"/>
      <c r="U6" s="6"/>
    </row>
    <row r="7" spans="1:21" x14ac:dyDescent="0.25">
      <c r="A7" s="548" t="s">
        <v>102</v>
      </c>
      <c r="B7" s="548"/>
      <c r="C7" s="548"/>
      <c r="D7" s="548"/>
      <c r="E7" s="548"/>
      <c r="F7" s="548"/>
      <c r="G7" s="548"/>
      <c r="H7" s="548"/>
      <c r="I7" s="548"/>
      <c r="N7" s="549" t="s">
        <v>102</v>
      </c>
      <c r="O7" s="549"/>
      <c r="P7" s="549"/>
      <c r="Q7" s="549"/>
      <c r="R7" s="549"/>
      <c r="S7" s="549"/>
      <c r="T7" s="549"/>
      <c r="U7" s="549"/>
    </row>
    <row r="8" spans="1:21" x14ac:dyDescent="0.25">
      <c r="A8" s="112"/>
      <c r="B8" s="113" t="s">
        <v>161</v>
      </c>
      <c r="C8" s="321">
        <f>'0054'!C8</f>
        <v>4154.45</v>
      </c>
      <c r="D8" s="115"/>
      <c r="E8" s="116"/>
      <c r="F8" s="112"/>
      <c r="G8" s="113" t="s">
        <v>160</v>
      </c>
      <c r="H8" s="324">
        <f>'0054'!H8</f>
        <v>1.0319</v>
      </c>
      <c r="I8" s="99"/>
      <c r="N8" s="550" t="s">
        <v>10</v>
      </c>
      <c r="O8" s="550"/>
      <c r="P8" s="551">
        <v>4154.45</v>
      </c>
      <c r="Q8" s="551"/>
      <c r="R8" s="552" t="s">
        <v>11</v>
      </c>
      <c r="S8" s="552"/>
      <c r="T8" s="553">
        <f>H8</f>
        <v>1.0319</v>
      </c>
      <c r="U8" s="553"/>
    </row>
    <row r="9" spans="1:21" x14ac:dyDescent="0.25">
      <c r="A9" s="8"/>
      <c r="B9" s="8"/>
      <c r="C9" s="9"/>
      <c r="D9" s="9"/>
      <c r="E9" s="9"/>
      <c r="F9" s="10"/>
      <c r="G9" s="10"/>
      <c r="H9" s="11"/>
      <c r="I9" s="12" t="s">
        <v>78</v>
      </c>
      <c r="N9" s="13"/>
      <c r="O9" s="13"/>
      <c r="P9" s="14"/>
      <c r="Q9" s="14"/>
      <c r="R9" s="15"/>
      <c r="S9" s="15"/>
      <c r="T9" s="16"/>
      <c r="U9" s="17" t="s">
        <v>78</v>
      </c>
    </row>
    <row r="10" spans="1:21" x14ac:dyDescent="0.25">
      <c r="A10" s="8"/>
      <c r="B10" s="8"/>
      <c r="C10" s="117" t="s">
        <v>162</v>
      </c>
      <c r="D10" s="117" t="s">
        <v>163</v>
      </c>
      <c r="E10" s="118" t="s">
        <v>8</v>
      </c>
      <c r="F10" s="543" t="s">
        <v>1</v>
      </c>
      <c r="G10" s="543"/>
      <c r="H10" s="11" t="s">
        <v>77</v>
      </c>
      <c r="I10" s="12" t="s">
        <v>37</v>
      </c>
      <c r="N10" s="13"/>
      <c r="O10" s="13"/>
      <c r="P10" s="14"/>
      <c r="Q10" s="14"/>
      <c r="R10" s="544" t="s">
        <v>1</v>
      </c>
      <c r="S10" s="544"/>
      <c r="T10" s="16" t="s">
        <v>77</v>
      </c>
      <c r="U10" s="17" t="s">
        <v>37</v>
      </c>
    </row>
    <row r="11" spans="1:21" x14ac:dyDescent="0.25">
      <c r="A11" s="524" t="s">
        <v>1</v>
      </c>
      <c r="B11" s="524"/>
      <c r="C11" s="119" t="s">
        <v>2</v>
      </c>
      <c r="D11" s="119" t="s">
        <v>2</v>
      </c>
      <c r="E11" s="119" t="s">
        <v>2</v>
      </c>
      <c r="F11" s="545" t="s">
        <v>80</v>
      </c>
      <c r="G11" s="545"/>
      <c r="H11" s="18" t="s">
        <v>76</v>
      </c>
      <c r="I11" s="19" t="s">
        <v>79</v>
      </c>
      <c r="N11" s="525" t="s">
        <v>1</v>
      </c>
      <c r="O11" s="525"/>
      <c r="P11" s="546" t="s">
        <v>24</v>
      </c>
      <c r="Q11" s="546"/>
      <c r="R11" s="547" t="s">
        <v>80</v>
      </c>
      <c r="S11" s="547"/>
      <c r="T11" s="20" t="s">
        <v>76</v>
      </c>
      <c r="U11" s="21" t="s">
        <v>79</v>
      </c>
    </row>
    <row r="12" spans="1:21" x14ac:dyDescent="0.25">
      <c r="A12" s="536" t="s">
        <v>50</v>
      </c>
      <c r="B12" s="536"/>
      <c r="C12" s="120"/>
      <c r="D12" s="120"/>
      <c r="E12" s="121" t="s">
        <v>51</v>
      </c>
      <c r="F12" s="537" t="s">
        <v>52</v>
      </c>
      <c r="G12" s="537"/>
      <c r="H12" s="22" t="s">
        <v>53</v>
      </c>
      <c r="I12" s="23" t="s">
        <v>54</v>
      </c>
      <c r="N12" s="538" t="s">
        <v>50</v>
      </c>
      <c r="O12" s="538"/>
      <c r="P12" s="539" t="s">
        <v>51</v>
      </c>
      <c r="Q12" s="539"/>
      <c r="R12" s="540" t="s">
        <v>52</v>
      </c>
      <c r="S12" s="540"/>
      <c r="T12" s="24" t="s">
        <v>53</v>
      </c>
      <c r="U12" s="25" t="s">
        <v>54</v>
      </c>
    </row>
    <row r="13" spans="1:21" x14ac:dyDescent="0.25">
      <c r="A13" s="527" t="s">
        <v>29</v>
      </c>
      <c r="B13" s="527"/>
      <c r="C13" s="204">
        <v>0</v>
      </c>
      <c r="D13" s="204">
        <v>0</v>
      </c>
      <c r="E13" s="276">
        <f>IF(D$29=0,C13*2,C13+D13)</f>
        <v>0</v>
      </c>
      <c r="F13" s="541">
        <f>'0054'!F13:G13</f>
        <v>1.115</v>
      </c>
      <c r="G13" s="541"/>
      <c r="H13" s="208">
        <f>ROUND(E13*F13,4)</f>
        <v>0</v>
      </c>
      <c r="I13" s="150">
        <f t="shared" ref="I13:I28" si="0">ROUND(ROUND(H13*$C$8,4)*($H$8),2)</f>
        <v>0</v>
      </c>
      <c r="N13" s="528" t="s">
        <v>29</v>
      </c>
      <c r="O13" s="528"/>
      <c r="P13" s="530">
        <f t="shared" ref="P13:P28" si="1">IF($H$115=1,E13,0)</f>
        <v>0</v>
      </c>
      <c r="Q13" s="530"/>
      <c r="R13" s="542">
        <v>1</v>
      </c>
      <c r="S13" s="542"/>
      <c r="T13" s="124">
        <f>ROUND(P13*R13,4)</f>
        <v>0</v>
      </c>
      <c r="U13" s="125">
        <f t="shared" ref="U13:U28" si="2">ROUND(ROUND(T13*$C$8,4)*($H$8),0)</f>
        <v>0</v>
      </c>
    </row>
    <row r="14" spans="1:21" x14ac:dyDescent="0.25">
      <c r="A14" s="458" t="s">
        <v>30</v>
      </c>
      <c r="B14" s="458"/>
      <c r="C14" s="206">
        <v>0</v>
      </c>
      <c r="D14" s="206">
        <v>0</v>
      </c>
      <c r="E14" s="159">
        <f t="shared" ref="E14:E28" si="3">IF(D$29=0,C14*2,C14+D14)</f>
        <v>0</v>
      </c>
      <c r="F14" s="448">
        <f>'0054'!F14:G14</f>
        <v>1.115</v>
      </c>
      <c r="G14" s="448"/>
      <c r="H14" s="105">
        <f t="shared" ref="H14:H28" si="4">ROUND(E14*F14,4)</f>
        <v>0</v>
      </c>
      <c r="I14" s="130">
        <f t="shared" si="0"/>
        <v>0</v>
      </c>
      <c r="J14" s="85" t="str">
        <f>IF(ROUND(E14,2)=ROUND(SUM(E50:E52),2)," ","CHECK PK-3 LINES BELOW")</f>
        <v xml:space="preserve"> </v>
      </c>
      <c r="N14" s="461" t="s">
        <v>30</v>
      </c>
      <c r="O14" s="461"/>
      <c r="P14" s="530">
        <f t="shared" si="1"/>
        <v>0</v>
      </c>
      <c r="Q14" s="530"/>
      <c r="R14" s="535">
        <v>1</v>
      </c>
      <c r="S14" s="535"/>
      <c r="T14" s="124">
        <f t="shared" ref="T14:T28" si="5">ROUND(P14*R14,4)</f>
        <v>0</v>
      </c>
      <c r="U14" s="125">
        <f t="shared" si="2"/>
        <v>0</v>
      </c>
    </row>
    <row r="15" spans="1:21" x14ac:dyDescent="0.25">
      <c r="A15" s="458" t="s">
        <v>31</v>
      </c>
      <c r="B15" s="458"/>
      <c r="C15" s="206">
        <v>0</v>
      </c>
      <c r="D15" s="206">
        <v>0</v>
      </c>
      <c r="E15" s="159">
        <f t="shared" si="3"/>
        <v>0</v>
      </c>
      <c r="F15" s="448">
        <f>'0054'!F15:G15</f>
        <v>1</v>
      </c>
      <c r="G15" s="448"/>
      <c r="H15" s="105">
        <f t="shared" si="4"/>
        <v>0</v>
      </c>
      <c r="I15" s="130">
        <f t="shared" si="0"/>
        <v>0</v>
      </c>
      <c r="N15" s="461" t="s">
        <v>31</v>
      </c>
      <c r="O15" s="461"/>
      <c r="P15" s="530">
        <f t="shared" si="1"/>
        <v>0</v>
      </c>
      <c r="Q15" s="530"/>
      <c r="R15" s="535">
        <v>1</v>
      </c>
      <c r="S15" s="535"/>
      <c r="T15" s="124">
        <f t="shared" si="5"/>
        <v>0</v>
      </c>
      <c r="U15" s="125">
        <f t="shared" si="2"/>
        <v>0</v>
      </c>
    </row>
    <row r="16" spans="1:21" x14ac:dyDescent="0.25">
      <c r="A16" s="458" t="s">
        <v>32</v>
      </c>
      <c r="B16" s="458"/>
      <c r="C16" s="206">
        <v>0</v>
      </c>
      <c r="D16" s="206">
        <v>0</v>
      </c>
      <c r="E16" s="159">
        <f t="shared" si="3"/>
        <v>0</v>
      </c>
      <c r="F16" s="448">
        <f>'0054'!F16:G16</f>
        <v>1</v>
      </c>
      <c r="G16" s="448"/>
      <c r="H16" s="105">
        <f t="shared" si="4"/>
        <v>0</v>
      </c>
      <c r="I16" s="130">
        <f t="shared" si="0"/>
        <v>0</v>
      </c>
      <c r="J16" s="85" t="str">
        <f>IF(ROUND(E16,2)=ROUND(SUM(E53:E55),2)," ","CHECK 4-8 LINES BELOW")</f>
        <v xml:space="preserve"> </v>
      </c>
      <c r="N16" s="461" t="s">
        <v>32</v>
      </c>
      <c r="O16" s="461"/>
      <c r="P16" s="530">
        <f t="shared" si="1"/>
        <v>0</v>
      </c>
      <c r="Q16" s="530"/>
      <c r="R16" s="535">
        <v>1</v>
      </c>
      <c r="S16" s="535"/>
      <c r="T16" s="124">
        <f t="shared" si="5"/>
        <v>0</v>
      </c>
      <c r="U16" s="125">
        <f t="shared" si="2"/>
        <v>0</v>
      </c>
    </row>
    <row r="17" spans="1:21" x14ac:dyDescent="0.25">
      <c r="A17" s="458" t="s">
        <v>33</v>
      </c>
      <c r="B17" s="458"/>
      <c r="C17" s="206">
        <v>26.08</v>
      </c>
      <c r="D17" s="206">
        <v>23.22</v>
      </c>
      <c r="E17" s="159">
        <f t="shared" si="3"/>
        <v>49.3</v>
      </c>
      <c r="F17" s="448">
        <f>'0054'!F17:G17</f>
        <v>1.0049999999999999</v>
      </c>
      <c r="G17" s="448"/>
      <c r="H17" s="105">
        <f t="shared" si="4"/>
        <v>49.546500000000002</v>
      </c>
      <c r="I17" s="130">
        <f t="shared" si="0"/>
        <v>212404.7</v>
      </c>
      <c r="N17" s="461" t="s">
        <v>33</v>
      </c>
      <c r="O17" s="461"/>
      <c r="P17" s="530">
        <f t="shared" si="1"/>
        <v>0</v>
      </c>
      <c r="Q17" s="530"/>
      <c r="R17" s="535">
        <v>1</v>
      </c>
      <c r="S17" s="535"/>
      <c r="T17" s="124">
        <f t="shared" si="5"/>
        <v>0</v>
      </c>
      <c r="U17" s="125">
        <f t="shared" si="2"/>
        <v>0</v>
      </c>
    </row>
    <row r="18" spans="1:21" x14ac:dyDescent="0.25">
      <c r="A18" s="458" t="s">
        <v>34</v>
      </c>
      <c r="B18" s="458"/>
      <c r="C18" s="206">
        <v>4</v>
      </c>
      <c r="D18" s="206">
        <v>5.01</v>
      </c>
      <c r="E18" s="159">
        <f t="shared" si="3"/>
        <v>9.01</v>
      </c>
      <c r="F18" s="448">
        <f>'0054'!F18:G18</f>
        <v>1.0049999999999999</v>
      </c>
      <c r="G18" s="448"/>
      <c r="H18" s="105">
        <f t="shared" si="4"/>
        <v>9.0550999999999995</v>
      </c>
      <c r="I18" s="130">
        <f t="shared" si="0"/>
        <v>38819.01</v>
      </c>
      <c r="J18" s="85" t="str">
        <f>IF(ROUND(E18,2)=ROUND(SUM(E56:E58),2)," ","CHECK 4-8 LINES BELOW")</f>
        <v xml:space="preserve"> </v>
      </c>
      <c r="N18" s="461" t="s">
        <v>34</v>
      </c>
      <c r="O18" s="461"/>
      <c r="P18" s="530">
        <f t="shared" si="1"/>
        <v>0</v>
      </c>
      <c r="Q18" s="530"/>
      <c r="R18" s="535">
        <v>1</v>
      </c>
      <c r="S18" s="535"/>
      <c r="T18" s="124">
        <f t="shared" si="5"/>
        <v>0</v>
      </c>
      <c r="U18" s="127">
        <f t="shared" si="2"/>
        <v>0</v>
      </c>
    </row>
    <row r="19" spans="1:21" x14ac:dyDescent="0.25">
      <c r="A19" s="458" t="s">
        <v>146</v>
      </c>
      <c r="B19" s="458"/>
      <c r="C19" s="206">
        <v>0</v>
      </c>
      <c r="D19" s="206">
        <v>0</v>
      </c>
      <c r="E19" s="159">
        <f t="shared" si="3"/>
        <v>0</v>
      </c>
      <c r="F19" s="448">
        <f>'0054'!F19:G19</f>
        <v>3.613</v>
      </c>
      <c r="G19" s="448"/>
      <c r="H19" s="105">
        <f t="shared" si="4"/>
        <v>0</v>
      </c>
      <c r="I19" s="130">
        <f t="shared" si="0"/>
        <v>0</v>
      </c>
      <c r="N19" s="461" t="s">
        <v>146</v>
      </c>
      <c r="O19" s="461"/>
      <c r="P19" s="530">
        <f t="shared" si="1"/>
        <v>0</v>
      </c>
      <c r="Q19" s="530"/>
      <c r="R19" s="535">
        <v>1</v>
      </c>
      <c r="S19" s="535"/>
      <c r="T19" s="124">
        <f t="shared" si="5"/>
        <v>0</v>
      </c>
      <c r="U19" s="125">
        <f t="shared" si="2"/>
        <v>0</v>
      </c>
    </row>
    <row r="20" spans="1:21" x14ac:dyDescent="0.25">
      <c r="A20" s="458" t="s">
        <v>147</v>
      </c>
      <c r="B20" s="458"/>
      <c r="C20" s="206">
        <v>0</v>
      </c>
      <c r="D20" s="206">
        <v>0</v>
      </c>
      <c r="E20" s="159">
        <f t="shared" si="3"/>
        <v>0</v>
      </c>
      <c r="F20" s="448">
        <f>'0054'!F20:G20</f>
        <v>3.613</v>
      </c>
      <c r="G20" s="448"/>
      <c r="H20" s="105">
        <f t="shared" si="4"/>
        <v>0</v>
      </c>
      <c r="I20" s="130">
        <f t="shared" si="0"/>
        <v>0</v>
      </c>
      <c r="N20" s="461" t="s">
        <v>147</v>
      </c>
      <c r="O20" s="461"/>
      <c r="P20" s="530">
        <f t="shared" si="1"/>
        <v>0</v>
      </c>
      <c r="Q20" s="530"/>
      <c r="R20" s="535">
        <v>1</v>
      </c>
      <c r="S20" s="535"/>
      <c r="T20" s="124">
        <f t="shared" si="5"/>
        <v>0</v>
      </c>
      <c r="U20" s="125">
        <f t="shared" si="2"/>
        <v>0</v>
      </c>
    </row>
    <row r="21" spans="1:21" x14ac:dyDescent="0.25">
      <c r="A21" s="458" t="s">
        <v>148</v>
      </c>
      <c r="B21" s="458"/>
      <c r="C21" s="206">
        <v>0</v>
      </c>
      <c r="D21" s="206">
        <v>0</v>
      </c>
      <c r="E21" s="159">
        <f t="shared" si="3"/>
        <v>0</v>
      </c>
      <c r="F21" s="448">
        <f>'0054'!F21:G21</f>
        <v>3.613</v>
      </c>
      <c r="G21" s="448"/>
      <c r="H21" s="105">
        <f t="shared" si="4"/>
        <v>0</v>
      </c>
      <c r="I21" s="130">
        <f t="shared" si="0"/>
        <v>0</v>
      </c>
      <c r="N21" s="461" t="s">
        <v>148</v>
      </c>
      <c r="O21" s="461"/>
      <c r="P21" s="530">
        <f t="shared" si="1"/>
        <v>0</v>
      </c>
      <c r="Q21" s="530"/>
      <c r="R21" s="535">
        <v>1</v>
      </c>
      <c r="S21" s="535"/>
      <c r="T21" s="124">
        <f t="shared" si="5"/>
        <v>0</v>
      </c>
      <c r="U21" s="125">
        <f t="shared" si="2"/>
        <v>0</v>
      </c>
    </row>
    <row r="22" spans="1:21" x14ac:dyDescent="0.25">
      <c r="A22" s="458" t="s">
        <v>149</v>
      </c>
      <c r="B22" s="458"/>
      <c r="C22" s="206">
        <v>0</v>
      </c>
      <c r="D22" s="206">
        <v>0</v>
      </c>
      <c r="E22" s="159">
        <f t="shared" si="3"/>
        <v>0</v>
      </c>
      <c r="F22" s="448">
        <f>'0054'!F22:G22</f>
        <v>5.258</v>
      </c>
      <c r="G22" s="448"/>
      <c r="H22" s="105">
        <f t="shared" si="4"/>
        <v>0</v>
      </c>
      <c r="I22" s="130">
        <f t="shared" si="0"/>
        <v>0</v>
      </c>
      <c r="N22" s="461" t="s">
        <v>149</v>
      </c>
      <c r="O22" s="461"/>
      <c r="P22" s="530">
        <f t="shared" si="1"/>
        <v>0</v>
      </c>
      <c r="Q22" s="530"/>
      <c r="R22" s="535">
        <v>1</v>
      </c>
      <c r="S22" s="535"/>
      <c r="T22" s="124">
        <f t="shared" si="5"/>
        <v>0</v>
      </c>
      <c r="U22" s="125">
        <f t="shared" si="2"/>
        <v>0</v>
      </c>
    </row>
    <row r="23" spans="1:21" x14ac:dyDescent="0.25">
      <c r="A23" s="458" t="s">
        <v>150</v>
      </c>
      <c r="B23" s="458"/>
      <c r="C23" s="206">
        <v>0</v>
      </c>
      <c r="D23" s="206">
        <v>0</v>
      </c>
      <c r="E23" s="159">
        <f t="shared" si="3"/>
        <v>0</v>
      </c>
      <c r="F23" s="448">
        <f>'0054'!F23:G23</f>
        <v>5.258</v>
      </c>
      <c r="G23" s="448"/>
      <c r="H23" s="105">
        <f t="shared" si="4"/>
        <v>0</v>
      </c>
      <c r="I23" s="130">
        <f t="shared" si="0"/>
        <v>0</v>
      </c>
      <c r="N23" s="461" t="s">
        <v>150</v>
      </c>
      <c r="O23" s="461"/>
      <c r="P23" s="530">
        <f t="shared" si="1"/>
        <v>0</v>
      </c>
      <c r="Q23" s="530"/>
      <c r="R23" s="535">
        <v>1</v>
      </c>
      <c r="S23" s="535"/>
      <c r="T23" s="124">
        <f t="shared" si="5"/>
        <v>0</v>
      </c>
      <c r="U23" s="125">
        <f t="shared" si="2"/>
        <v>0</v>
      </c>
    </row>
    <row r="24" spans="1:21" x14ac:dyDescent="0.25">
      <c r="A24" s="458" t="s">
        <v>151</v>
      </c>
      <c r="B24" s="458"/>
      <c r="C24" s="206">
        <v>0</v>
      </c>
      <c r="D24" s="206">
        <v>0</v>
      </c>
      <c r="E24" s="159">
        <f t="shared" si="3"/>
        <v>0</v>
      </c>
      <c r="F24" s="448">
        <f>'0054'!F24:G24</f>
        <v>5.258</v>
      </c>
      <c r="G24" s="448"/>
      <c r="H24" s="105">
        <f t="shared" si="4"/>
        <v>0</v>
      </c>
      <c r="I24" s="130">
        <f t="shared" si="0"/>
        <v>0</v>
      </c>
      <c r="N24" s="461" t="s">
        <v>151</v>
      </c>
      <c r="O24" s="461"/>
      <c r="P24" s="530">
        <f t="shared" si="1"/>
        <v>0</v>
      </c>
      <c r="Q24" s="530"/>
      <c r="R24" s="535">
        <v>1</v>
      </c>
      <c r="S24" s="535"/>
      <c r="T24" s="124">
        <f t="shared" si="5"/>
        <v>0</v>
      </c>
      <c r="U24" s="125">
        <f t="shared" si="2"/>
        <v>0</v>
      </c>
    </row>
    <row r="25" spans="1:21" x14ac:dyDescent="0.25">
      <c r="A25" s="458" t="s">
        <v>152</v>
      </c>
      <c r="B25" s="458"/>
      <c r="C25" s="206">
        <v>0</v>
      </c>
      <c r="D25" s="206">
        <v>0</v>
      </c>
      <c r="E25" s="159">
        <f t="shared" si="3"/>
        <v>0</v>
      </c>
      <c r="F25" s="448">
        <f>'0054'!F25:G25</f>
        <v>1.18</v>
      </c>
      <c r="G25" s="448"/>
      <c r="H25" s="105">
        <f t="shared" si="4"/>
        <v>0</v>
      </c>
      <c r="I25" s="130">
        <f t="shared" si="0"/>
        <v>0</v>
      </c>
      <c r="N25" s="461" t="s">
        <v>152</v>
      </c>
      <c r="O25" s="461"/>
      <c r="P25" s="530">
        <f t="shared" si="1"/>
        <v>0</v>
      </c>
      <c r="Q25" s="530"/>
      <c r="R25" s="535">
        <v>1</v>
      </c>
      <c r="S25" s="535"/>
      <c r="T25" s="124">
        <f t="shared" si="5"/>
        <v>0</v>
      </c>
      <c r="U25" s="125">
        <f t="shared" si="2"/>
        <v>0</v>
      </c>
    </row>
    <row r="26" spans="1:21" x14ac:dyDescent="0.25">
      <c r="A26" s="458" t="s">
        <v>153</v>
      </c>
      <c r="B26" s="458"/>
      <c r="C26" s="206">
        <v>0</v>
      </c>
      <c r="D26" s="206">
        <v>0</v>
      </c>
      <c r="E26" s="159">
        <f t="shared" si="3"/>
        <v>0</v>
      </c>
      <c r="F26" s="448">
        <f>'0054'!F26:G26</f>
        <v>1.18</v>
      </c>
      <c r="G26" s="448"/>
      <c r="H26" s="105">
        <f t="shared" si="4"/>
        <v>0</v>
      </c>
      <c r="I26" s="130">
        <f t="shared" si="0"/>
        <v>0</v>
      </c>
      <c r="N26" s="461" t="s">
        <v>153</v>
      </c>
      <c r="O26" s="461"/>
      <c r="P26" s="530">
        <f t="shared" si="1"/>
        <v>0</v>
      </c>
      <c r="Q26" s="530"/>
      <c r="R26" s="535">
        <v>1</v>
      </c>
      <c r="S26" s="535"/>
      <c r="T26" s="124">
        <f t="shared" si="5"/>
        <v>0</v>
      </c>
      <c r="U26" s="125">
        <f t="shared" si="2"/>
        <v>0</v>
      </c>
    </row>
    <row r="27" spans="1:21" x14ac:dyDescent="0.25">
      <c r="A27" s="458" t="s">
        <v>154</v>
      </c>
      <c r="B27" s="458"/>
      <c r="C27" s="206">
        <v>1.23</v>
      </c>
      <c r="D27" s="206">
        <v>0.43</v>
      </c>
      <c r="E27" s="159">
        <f t="shared" si="3"/>
        <v>1.66</v>
      </c>
      <c r="F27" s="448">
        <f>'0054'!F27:G27</f>
        <v>1.18</v>
      </c>
      <c r="G27" s="448"/>
      <c r="H27" s="105">
        <f t="shared" si="4"/>
        <v>1.9588000000000001</v>
      </c>
      <c r="I27" s="130">
        <f t="shared" si="0"/>
        <v>8397.33</v>
      </c>
      <c r="N27" s="461" t="s">
        <v>154</v>
      </c>
      <c r="O27" s="461"/>
      <c r="P27" s="530">
        <f t="shared" si="1"/>
        <v>0</v>
      </c>
      <c r="Q27" s="530"/>
      <c r="R27" s="535">
        <v>1</v>
      </c>
      <c r="S27" s="535"/>
      <c r="T27" s="124">
        <f t="shared" si="5"/>
        <v>0</v>
      </c>
      <c r="U27" s="125">
        <f t="shared" si="2"/>
        <v>0</v>
      </c>
    </row>
    <row r="28" spans="1:21" x14ac:dyDescent="0.25">
      <c r="A28" s="575" t="s">
        <v>155</v>
      </c>
      <c r="B28" s="575"/>
      <c r="C28" s="147">
        <v>0</v>
      </c>
      <c r="D28" s="147">
        <v>0</v>
      </c>
      <c r="E28" s="220">
        <f t="shared" si="3"/>
        <v>0</v>
      </c>
      <c r="F28" s="529">
        <f>'0054'!F28:G28</f>
        <v>1.0049999999999999</v>
      </c>
      <c r="G28" s="529"/>
      <c r="H28" s="122">
        <f t="shared" si="4"/>
        <v>0</v>
      </c>
      <c r="I28" s="123">
        <f t="shared" si="0"/>
        <v>0</v>
      </c>
      <c r="N28" s="469" t="s">
        <v>155</v>
      </c>
      <c r="O28" s="469"/>
      <c r="P28" s="530">
        <f t="shared" si="1"/>
        <v>0</v>
      </c>
      <c r="Q28" s="530"/>
      <c r="R28" s="531">
        <v>1</v>
      </c>
      <c r="S28" s="531"/>
      <c r="T28" s="124">
        <f t="shared" si="5"/>
        <v>0</v>
      </c>
      <c r="U28" s="125">
        <f t="shared" si="2"/>
        <v>0</v>
      </c>
    </row>
    <row r="29" spans="1:21" x14ac:dyDescent="0.25">
      <c r="A29" s="573" t="s">
        <v>5</v>
      </c>
      <c r="B29" s="573"/>
      <c r="C29" s="123">
        <f>SUM(C13:C28)</f>
        <v>31.31</v>
      </c>
      <c r="D29" s="123">
        <f>SUM(D13:D28)</f>
        <v>28.659999999999997</v>
      </c>
      <c r="E29" s="123">
        <f>SUM(E13:E28)</f>
        <v>59.969999999999992</v>
      </c>
      <c r="F29" s="574"/>
      <c r="G29" s="574"/>
      <c r="H29" s="128">
        <f>SUM(H13:H28)</f>
        <v>60.560400000000001</v>
      </c>
      <c r="I29" s="123">
        <f>SUM(I13:I28)</f>
        <v>259621.04</v>
      </c>
      <c r="N29" s="533" t="s">
        <v>5</v>
      </c>
      <c r="O29" s="533"/>
      <c r="P29" s="534">
        <f>SUM(P13:P28)</f>
        <v>0</v>
      </c>
      <c r="Q29" s="534"/>
      <c r="R29" s="521"/>
      <c r="S29" s="521"/>
      <c r="T29" s="129">
        <f>SUM(T13:T28)</f>
        <v>0</v>
      </c>
      <c r="U29" s="125">
        <f>SUM(U13:U28)</f>
        <v>0</v>
      </c>
    </row>
    <row r="30" spans="1:21" x14ac:dyDescent="0.25">
      <c r="A30" s="28"/>
      <c r="B30" s="28"/>
      <c r="C30" s="130"/>
      <c r="D30" s="130"/>
      <c r="E30" s="130"/>
      <c r="F30" s="29"/>
      <c r="G30" s="29"/>
      <c r="H30" s="105"/>
      <c r="I30" s="130"/>
      <c r="N30" s="35"/>
      <c r="O30" s="35"/>
      <c r="P30" s="31"/>
      <c r="Q30" s="31"/>
      <c r="R30" s="32"/>
      <c r="S30" s="32"/>
      <c r="T30" s="131"/>
      <c r="U30" s="132"/>
    </row>
    <row r="31" spans="1:21" x14ac:dyDescent="0.25">
      <c r="A31" s="209" t="s">
        <v>126</v>
      </c>
      <c r="B31" s="28"/>
      <c r="C31" s="130"/>
      <c r="D31" s="130"/>
      <c r="E31" s="130"/>
      <c r="F31" s="29"/>
      <c r="G31" s="29"/>
      <c r="H31" s="105"/>
      <c r="I31" s="130"/>
      <c r="N31" s="35"/>
      <c r="O31" s="35"/>
      <c r="P31" s="31"/>
      <c r="Q31" s="31"/>
      <c r="R31" s="32"/>
      <c r="S31" s="32"/>
      <c r="T31" s="131"/>
      <c r="U31" s="132"/>
    </row>
    <row r="32" spans="1:21" hidden="1" x14ac:dyDescent="0.25">
      <c r="A32" s="209"/>
      <c r="B32" s="28"/>
      <c r="C32" s="130"/>
      <c r="D32" s="130"/>
      <c r="E32" s="130"/>
      <c r="F32" s="364"/>
      <c r="G32" s="364"/>
      <c r="H32" s="105"/>
      <c r="I32" s="130"/>
      <c r="N32" s="362"/>
      <c r="O32" s="362"/>
      <c r="P32" s="31"/>
      <c r="Q32" s="31"/>
      <c r="R32" s="363"/>
      <c r="S32" s="363"/>
      <c r="T32" s="131"/>
      <c r="U32" s="132"/>
    </row>
    <row r="33" spans="1:21" hidden="1" x14ac:dyDescent="0.25">
      <c r="A33" s="209"/>
      <c r="B33" s="28"/>
      <c r="C33" s="130"/>
      <c r="D33" s="130"/>
      <c r="E33" s="130"/>
      <c r="F33" s="578" t="s">
        <v>386</v>
      </c>
      <c r="G33" s="578"/>
      <c r="H33" s="578"/>
      <c r="I33" s="130"/>
      <c r="N33" s="362"/>
      <c r="O33" s="362"/>
      <c r="P33" s="31"/>
      <c r="Q33" s="31"/>
      <c r="R33" s="363"/>
      <c r="S33" s="363"/>
      <c r="T33" s="131"/>
      <c r="U33" s="132"/>
    </row>
    <row r="34" spans="1:21" hidden="1" x14ac:dyDescent="0.25">
      <c r="A34" s="4"/>
      <c r="B34" s="136"/>
      <c r="C34" s="136"/>
      <c r="D34" s="136"/>
      <c r="E34" s="136"/>
      <c r="F34" s="578"/>
      <c r="G34" s="578"/>
      <c r="H34" s="578"/>
      <c r="I34" s="26" t="s">
        <v>78</v>
      </c>
      <c r="N34" s="473" t="s">
        <v>35</v>
      </c>
      <c r="O34" s="473"/>
      <c r="P34" s="473"/>
      <c r="Q34" s="473"/>
      <c r="R34" s="473"/>
      <c r="S34" s="473"/>
      <c r="T34" s="473"/>
      <c r="U34" s="27" t="s">
        <v>78</v>
      </c>
    </row>
    <row r="35" spans="1:21" hidden="1" x14ac:dyDescent="0.25">
      <c r="A35" s="28"/>
      <c r="B35" s="28"/>
      <c r="C35" s="117" t="s">
        <v>162</v>
      </c>
      <c r="D35" s="117" t="s">
        <v>163</v>
      </c>
      <c r="E35" s="118" t="s">
        <v>8</v>
      </c>
      <c r="F35" s="578"/>
      <c r="G35" s="578"/>
      <c r="H35" s="578"/>
      <c r="I35" s="26" t="s">
        <v>37</v>
      </c>
      <c r="N35" s="35"/>
      <c r="O35" s="35"/>
      <c r="P35" s="31"/>
      <c r="Q35" s="31"/>
      <c r="R35" s="32"/>
      <c r="S35" s="32"/>
      <c r="T35" s="131"/>
      <c r="U35" s="27" t="s">
        <v>37</v>
      </c>
    </row>
    <row r="36" spans="1:21" hidden="1" x14ac:dyDescent="0.25">
      <c r="A36" s="524" t="s">
        <v>66</v>
      </c>
      <c r="B36" s="524"/>
      <c r="C36" s="119" t="s">
        <v>2</v>
      </c>
      <c r="D36" s="119" t="s">
        <v>2</v>
      </c>
      <c r="E36" s="119" t="s">
        <v>2</v>
      </c>
      <c r="F36" s="579"/>
      <c r="G36" s="579"/>
      <c r="H36" s="579"/>
      <c r="I36" s="33" t="s">
        <v>79</v>
      </c>
      <c r="N36" s="525" t="s">
        <v>66</v>
      </c>
      <c r="O36" s="525"/>
      <c r="P36" s="526" t="s">
        <v>24</v>
      </c>
      <c r="Q36" s="526"/>
      <c r="R36" s="526"/>
      <c r="S36" s="526"/>
      <c r="T36" s="526"/>
      <c r="U36" s="21" t="s">
        <v>79</v>
      </c>
    </row>
    <row r="37" spans="1:21" hidden="1" x14ac:dyDescent="0.25">
      <c r="A37" s="527" t="s">
        <v>59</v>
      </c>
      <c r="B37" s="527"/>
      <c r="C37" s="210">
        <v>0</v>
      </c>
      <c r="D37" s="210">
        <v>0</v>
      </c>
      <c r="E37" s="276">
        <f t="shared" ref="E37:E42" si="6">IF(D$43=0,C37*2,C37+D37)</f>
        <v>0</v>
      </c>
      <c r="F37" s="211"/>
      <c r="G37" s="211"/>
      <c r="H37" s="211"/>
      <c r="I37" s="150">
        <f t="shared" ref="I37:I42" si="7">ROUND(ROUND(E37*$C$8,4)*($H$8),2)</f>
        <v>0</v>
      </c>
      <c r="N37" s="528" t="s">
        <v>59</v>
      </c>
      <c r="O37" s="528"/>
      <c r="P37" s="470">
        <f t="shared" ref="P37:P42" si="8">IF($H$115=1,E37,0)</f>
        <v>0</v>
      </c>
      <c r="Q37" s="470"/>
      <c r="R37" s="470"/>
      <c r="S37" s="470"/>
      <c r="T37" s="470"/>
      <c r="U37" s="127">
        <f t="shared" ref="U37:U42" si="9">ROUND(ROUND(P37*$C$8,4)*($H$8),0)</f>
        <v>0</v>
      </c>
    </row>
    <row r="38" spans="1:21" hidden="1" x14ac:dyDescent="0.25">
      <c r="A38" s="519" t="s">
        <v>60</v>
      </c>
      <c r="B38" s="519"/>
      <c r="C38" s="213">
        <v>0</v>
      </c>
      <c r="D38" s="213">
        <v>0</v>
      </c>
      <c r="E38" s="159">
        <f t="shared" si="6"/>
        <v>0</v>
      </c>
      <c r="F38" s="214"/>
      <c r="G38" s="214"/>
      <c r="H38" s="214"/>
      <c r="I38" s="130">
        <f t="shared" si="7"/>
        <v>0</v>
      </c>
      <c r="N38" s="476" t="s">
        <v>60</v>
      </c>
      <c r="O38" s="476"/>
      <c r="P38" s="470">
        <f t="shared" si="8"/>
        <v>0</v>
      </c>
      <c r="Q38" s="470"/>
      <c r="R38" s="470"/>
      <c r="S38" s="470"/>
      <c r="T38" s="470"/>
      <c r="U38" s="127">
        <f t="shared" si="9"/>
        <v>0</v>
      </c>
    </row>
    <row r="39" spans="1:21" hidden="1" x14ac:dyDescent="0.25">
      <c r="A39" s="522" t="s">
        <v>61</v>
      </c>
      <c r="B39" s="522"/>
      <c r="C39" s="213">
        <v>0</v>
      </c>
      <c r="D39" s="213">
        <v>0</v>
      </c>
      <c r="E39" s="159">
        <f t="shared" si="6"/>
        <v>0</v>
      </c>
      <c r="F39" s="214"/>
      <c r="G39" s="214"/>
      <c r="H39" s="214"/>
      <c r="I39" s="130">
        <f t="shared" si="7"/>
        <v>0</v>
      </c>
      <c r="N39" s="523" t="s">
        <v>61</v>
      </c>
      <c r="O39" s="523"/>
      <c r="P39" s="470">
        <f t="shared" si="8"/>
        <v>0</v>
      </c>
      <c r="Q39" s="470"/>
      <c r="R39" s="470"/>
      <c r="S39" s="470"/>
      <c r="T39" s="470"/>
      <c r="U39" s="127">
        <f t="shared" si="9"/>
        <v>0</v>
      </c>
    </row>
    <row r="40" spans="1:21" hidden="1" x14ac:dyDescent="0.25">
      <c r="A40" s="519" t="s">
        <v>62</v>
      </c>
      <c r="B40" s="519"/>
      <c r="C40" s="213">
        <v>0</v>
      </c>
      <c r="D40" s="213">
        <v>0</v>
      </c>
      <c r="E40" s="159">
        <f t="shared" si="6"/>
        <v>0</v>
      </c>
      <c r="F40" s="214"/>
      <c r="G40" s="214"/>
      <c r="H40" s="214"/>
      <c r="I40" s="130">
        <f t="shared" si="7"/>
        <v>0</v>
      </c>
      <c r="N40" s="476" t="s">
        <v>62</v>
      </c>
      <c r="O40" s="476"/>
      <c r="P40" s="470">
        <f t="shared" si="8"/>
        <v>0</v>
      </c>
      <c r="Q40" s="470"/>
      <c r="R40" s="470"/>
      <c r="S40" s="470"/>
      <c r="T40" s="470"/>
      <c r="U40" s="127">
        <f t="shared" si="9"/>
        <v>0</v>
      </c>
    </row>
    <row r="41" spans="1:21" hidden="1" x14ac:dyDescent="0.25">
      <c r="A41" s="519" t="s">
        <v>63</v>
      </c>
      <c r="B41" s="519"/>
      <c r="C41" s="213">
        <v>0</v>
      </c>
      <c r="D41" s="213">
        <v>0</v>
      </c>
      <c r="E41" s="159">
        <f t="shared" si="6"/>
        <v>0</v>
      </c>
      <c r="F41" s="214"/>
      <c r="G41" s="214"/>
      <c r="H41" s="214"/>
      <c r="I41" s="130">
        <f t="shared" si="7"/>
        <v>0</v>
      </c>
      <c r="N41" s="476" t="s">
        <v>63</v>
      </c>
      <c r="O41" s="476"/>
      <c r="P41" s="470">
        <f t="shared" si="8"/>
        <v>0</v>
      </c>
      <c r="Q41" s="470"/>
      <c r="R41" s="470"/>
      <c r="S41" s="470"/>
      <c r="T41" s="470"/>
      <c r="U41" s="127">
        <f t="shared" si="9"/>
        <v>0</v>
      </c>
    </row>
    <row r="42" spans="1:21" hidden="1" x14ac:dyDescent="0.25">
      <c r="A42" s="519" t="s">
        <v>55</v>
      </c>
      <c r="B42" s="519"/>
      <c r="C42" s="212">
        <v>0</v>
      </c>
      <c r="D42" s="212">
        <v>0</v>
      </c>
      <c r="E42" s="220">
        <f t="shared" si="6"/>
        <v>0</v>
      </c>
      <c r="F42" s="214"/>
      <c r="G42" s="214"/>
      <c r="H42" s="214"/>
      <c r="I42" s="123">
        <f t="shared" si="7"/>
        <v>0</v>
      </c>
      <c r="N42" s="469" t="s">
        <v>55</v>
      </c>
      <c r="O42" s="469"/>
      <c r="P42" s="470">
        <f t="shared" si="8"/>
        <v>0</v>
      </c>
      <c r="Q42" s="470"/>
      <c r="R42" s="470"/>
      <c r="S42" s="470"/>
      <c r="T42" s="470"/>
      <c r="U42" s="127">
        <f t="shared" si="9"/>
        <v>0</v>
      </c>
    </row>
    <row r="43" spans="1:21" hidden="1" x14ac:dyDescent="0.25">
      <c r="A43" s="64"/>
      <c r="B43" s="137" t="s">
        <v>164</v>
      </c>
      <c r="C43" s="126">
        <f>SUM(C37:C42)</f>
        <v>0</v>
      </c>
      <c r="D43" s="126">
        <f>SUM(D37:D42)</f>
        <v>0</v>
      </c>
      <c r="E43" s="126">
        <f>SUM(E37:E42)</f>
        <v>0</v>
      </c>
      <c r="F43" s="34"/>
      <c r="G43" s="138"/>
      <c r="H43" s="139" t="s">
        <v>166</v>
      </c>
      <c r="I43" s="126">
        <f>SUM(I37:I42)</f>
        <v>0</v>
      </c>
      <c r="N43" s="520" t="s">
        <v>57</v>
      </c>
      <c r="O43" s="520"/>
      <c r="P43" s="520"/>
      <c r="Q43" s="520"/>
      <c r="R43" s="36">
        <f>SUM(P37:R42)</f>
        <v>0</v>
      </c>
      <c r="S43" s="521" t="s">
        <v>68</v>
      </c>
      <c r="T43" s="521"/>
      <c r="U43" s="132">
        <f>SUM(U37:U42)</f>
        <v>0</v>
      </c>
    </row>
    <row r="44" spans="1:21" ht="16.5" hidden="1" thickBot="1" x14ac:dyDescent="0.3">
      <c r="A44" s="64"/>
      <c r="B44" s="137"/>
      <c r="C44" s="130"/>
      <c r="D44" s="130"/>
      <c r="E44" s="150"/>
      <c r="F44" s="34"/>
      <c r="G44" s="138"/>
      <c r="H44" s="139"/>
      <c r="I44" s="130"/>
      <c r="N44" s="35"/>
      <c r="O44" s="35"/>
      <c r="P44" s="35"/>
      <c r="Q44" s="35"/>
      <c r="R44" s="36"/>
      <c r="S44" s="32"/>
      <c r="T44" s="32"/>
      <c r="U44" s="132"/>
    </row>
    <row r="45" spans="1:21" ht="16.5" hidden="1" thickBot="1" x14ac:dyDescent="0.3">
      <c r="A45" s="64"/>
      <c r="B45" s="137" t="s">
        <v>165</v>
      </c>
      <c r="C45" s="64"/>
      <c r="D45" s="64"/>
      <c r="E45" s="215">
        <f>H29+E43</f>
        <v>60.560400000000001</v>
      </c>
      <c r="F45" s="37"/>
      <c r="G45" s="138"/>
      <c r="H45" s="139" t="s">
        <v>167</v>
      </c>
      <c r="I45" s="123">
        <f>SUM(I43,I29)</f>
        <v>259621.04</v>
      </c>
      <c r="N45" s="520" t="s">
        <v>58</v>
      </c>
      <c r="O45" s="520"/>
      <c r="P45" s="520"/>
      <c r="Q45" s="520"/>
      <c r="R45" s="38">
        <f>R43+T29</f>
        <v>0</v>
      </c>
      <c r="S45" s="521" t="s">
        <v>56</v>
      </c>
      <c r="T45" s="521"/>
      <c r="U45" s="140">
        <f>SUM(U43,U29)</f>
        <v>0</v>
      </c>
    </row>
    <row r="46" spans="1:21" x14ac:dyDescent="0.25">
      <c r="A46" s="28"/>
      <c r="B46" s="28"/>
      <c r="C46" s="28"/>
      <c r="D46" s="28"/>
      <c r="E46" s="28"/>
      <c r="F46" s="37"/>
      <c r="G46" s="141"/>
      <c r="H46" s="141"/>
      <c r="I46" s="130"/>
      <c r="N46" s="35"/>
      <c r="O46" s="35"/>
      <c r="P46" s="35"/>
      <c r="Q46" s="35"/>
      <c r="R46" s="38"/>
      <c r="S46" s="32"/>
      <c r="T46" s="32"/>
      <c r="U46" s="132"/>
    </row>
    <row r="47" spans="1:21" x14ac:dyDescent="0.25">
      <c r="A47" s="28"/>
      <c r="B47" s="28"/>
      <c r="C47" s="28"/>
      <c r="D47" s="28"/>
      <c r="E47" s="28"/>
      <c r="F47" s="37"/>
      <c r="G47" s="141"/>
      <c r="H47" s="141"/>
      <c r="I47" s="130"/>
      <c r="N47" s="35"/>
      <c r="O47" s="35"/>
      <c r="P47" s="35"/>
      <c r="Q47" s="35"/>
      <c r="R47" s="38"/>
      <c r="S47" s="32"/>
      <c r="T47" s="32"/>
      <c r="U47" s="132"/>
    </row>
    <row r="48" spans="1:21" x14ac:dyDescent="0.25">
      <c r="A48" s="28"/>
      <c r="B48" s="28"/>
      <c r="C48" s="117" t="s">
        <v>162</v>
      </c>
      <c r="D48" s="117" t="s">
        <v>163</v>
      </c>
      <c r="E48" s="118" t="s">
        <v>8</v>
      </c>
      <c r="F48" s="142" t="s">
        <v>168</v>
      </c>
      <c r="G48" s="143" t="s">
        <v>170</v>
      </c>
      <c r="H48" s="144" t="s">
        <v>171</v>
      </c>
      <c r="I48" s="130"/>
      <c r="N48" s="35"/>
      <c r="O48" s="35"/>
      <c r="P48" s="35"/>
      <c r="Q48" s="35"/>
      <c r="R48" s="38"/>
      <c r="S48" s="32"/>
      <c r="T48" s="32"/>
      <c r="U48" s="132"/>
    </row>
    <row r="49" spans="1:21" x14ac:dyDescent="0.25">
      <c r="A49" s="39" t="s">
        <v>103</v>
      </c>
      <c r="B49" s="39"/>
      <c r="C49" s="119" t="s">
        <v>2</v>
      </c>
      <c r="D49" s="119" t="s">
        <v>2</v>
      </c>
      <c r="E49" s="119" t="s">
        <v>2</v>
      </c>
      <c r="F49" s="121" t="s">
        <v>169</v>
      </c>
      <c r="G49" s="77" t="s">
        <v>169</v>
      </c>
      <c r="H49" s="145" t="s">
        <v>172</v>
      </c>
      <c r="I49" s="39"/>
      <c r="N49" s="469" t="s">
        <v>103</v>
      </c>
      <c r="O49" s="469"/>
      <c r="P49" s="514" t="s">
        <v>2</v>
      </c>
      <c r="Q49" s="514"/>
      <c r="R49" s="40" t="s">
        <v>25</v>
      </c>
      <c r="S49" s="78" t="s">
        <v>26</v>
      </c>
      <c r="T49" s="146" t="s">
        <v>27</v>
      </c>
      <c r="U49" s="40"/>
    </row>
    <row r="50" spans="1:21" x14ac:dyDescent="0.25">
      <c r="A50" s="515" t="s">
        <v>127</v>
      </c>
      <c r="B50" s="515"/>
      <c r="C50" s="206">
        <v>0</v>
      </c>
      <c r="D50" s="206">
        <v>0</v>
      </c>
      <c r="E50" s="159">
        <f>IF(D$59=0,C50*2,C50+D50)</f>
        <v>0</v>
      </c>
      <c r="F50" s="41" t="s">
        <v>21</v>
      </c>
      <c r="G50" s="54">
        <v>251</v>
      </c>
      <c r="H50" s="328">
        <f>'0054'!H50</f>
        <v>1047</v>
      </c>
      <c r="I50" s="130">
        <f>ROUND(E50*H50,2)</f>
        <v>0</v>
      </c>
      <c r="N50" s="517" t="s">
        <v>28</v>
      </c>
      <c r="O50" s="517"/>
      <c r="P50" s="518"/>
      <c r="Q50" s="518"/>
      <c r="R50" s="43" t="s">
        <v>21</v>
      </c>
      <c r="S50" s="44">
        <v>251</v>
      </c>
      <c r="T50" s="148">
        <f>H50</f>
        <v>1047</v>
      </c>
      <c r="U50" s="149">
        <f>ROUND(P50*T50,0)</f>
        <v>0</v>
      </c>
    </row>
    <row r="51" spans="1:21" x14ac:dyDescent="0.25">
      <c r="A51" s="516"/>
      <c r="B51" s="516"/>
      <c r="C51" s="206">
        <v>0</v>
      </c>
      <c r="D51" s="206">
        <v>0</v>
      </c>
      <c r="E51" s="159">
        <f t="shared" ref="E51:E58" si="10">IF(D$59=0,C51*2,C51+D51)</f>
        <v>0</v>
      </c>
      <c r="F51" s="54" t="s">
        <v>21</v>
      </c>
      <c r="G51" s="54">
        <v>252</v>
      </c>
      <c r="H51" s="328">
        <f>'0054'!H51</f>
        <v>3380</v>
      </c>
      <c r="I51" s="130">
        <f t="shared" ref="I51:I58" si="11">ROUND(E51*H51,2)</f>
        <v>0</v>
      </c>
      <c r="N51" s="517"/>
      <c r="O51" s="517"/>
      <c r="P51" s="511"/>
      <c r="Q51" s="511"/>
      <c r="R51" s="44" t="s">
        <v>21</v>
      </c>
      <c r="S51" s="44">
        <v>252</v>
      </c>
      <c r="T51" s="148">
        <f t="shared" ref="T51:T58" si="12">H51</f>
        <v>3380</v>
      </c>
      <c r="U51" s="149">
        <f t="shared" ref="U51:U58" si="13">ROUND(P51*T51,0)</f>
        <v>0</v>
      </c>
    </row>
    <row r="52" spans="1:21" x14ac:dyDescent="0.25">
      <c r="A52" s="516"/>
      <c r="B52" s="516"/>
      <c r="C52" s="206">
        <v>0</v>
      </c>
      <c r="D52" s="206">
        <v>0</v>
      </c>
      <c r="E52" s="159">
        <f t="shared" si="10"/>
        <v>0</v>
      </c>
      <c r="F52" s="54" t="s">
        <v>21</v>
      </c>
      <c r="G52" s="54">
        <v>253</v>
      </c>
      <c r="H52" s="328">
        <f>'0054'!H52</f>
        <v>6896</v>
      </c>
      <c r="I52" s="130">
        <f t="shared" si="11"/>
        <v>0</v>
      </c>
      <c r="N52" s="517"/>
      <c r="O52" s="517"/>
      <c r="P52" s="511"/>
      <c r="Q52" s="511"/>
      <c r="R52" s="44" t="s">
        <v>21</v>
      </c>
      <c r="S52" s="44">
        <v>253</v>
      </c>
      <c r="T52" s="148">
        <f t="shared" si="12"/>
        <v>6896</v>
      </c>
      <c r="U52" s="149">
        <f t="shared" si="13"/>
        <v>0</v>
      </c>
    </row>
    <row r="53" spans="1:21" x14ac:dyDescent="0.25">
      <c r="A53" s="516"/>
      <c r="B53" s="516"/>
      <c r="C53" s="206">
        <v>0</v>
      </c>
      <c r="D53" s="206">
        <v>0</v>
      </c>
      <c r="E53" s="159">
        <f t="shared" si="10"/>
        <v>0</v>
      </c>
      <c r="F53" s="153" t="s">
        <v>14</v>
      </c>
      <c r="G53" s="54">
        <v>251</v>
      </c>
      <c r="H53" s="328">
        <f>'0054'!H53</f>
        <v>1173</v>
      </c>
      <c r="I53" s="130">
        <f t="shared" si="11"/>
        <v>0</v>
      </c>
      <c r="N53" s="517"/>
      <c r="O53" s="517"/>
      <c r="P53" s="511"/>
      <c r="Q53" s="511"/>
      <c r="R53" s="46" t="s">
        <v>14</v>
      </c>
      <c r="S53" s="44">
        <v>251</v>
      </c>
      <c r="T53" s="148">
        <f t="shared" si="12"/>
        <v>1173</v>
      </c>
      <c r="U53" s="149">
        <f t="shared" si="13"/>
        <v>0</v>
      </c>
    </row>
    <row r="54" spans="1:21" x14ac:dyDescent="0.25">
      <c r="A54" s="516"/>
      <c r="B54" s="516"/>
      <c r="C54" s="206">
        <v>0</v>
      </c>
      <c r="D54" s="206">
        <v>0</v>
      </c>
      <c r="E54" s="159">
        <f t="shared" si="10"/>
        <v>0</v>
      </c>
      <c r="F54" s="153" t="s">
        <v>14</v>
      </c>
      <c r="G54" s="54">
        <v>252</v>
      </c>
      <c r="H54" s="328">
        <f>'0054'!H54</f>
        <v>3506</v>
      </c>
      <c r="I54" s="130">
        <f t="shared" si="11"/>
        <v>0</v>
      </c>
      <c r="N54" s="517"/>
      <c r="O54" s="517"/>
      <c r="P54" s="511"/>
      <c r="Q54" s="511"/>
      <c r="R54" s="46" t="s">
        <v>14</v>
      </c>
      <c r="S54" s="44">
        <v>252</v>
      </c>
      <c r="T54" s="148">
        <f t="shared" si="12"/>
        <v>3506</v>
      </c>
      <c r="U54" s="149">
        <f t="shared" si="13"/>
        <v>0</v>
      </c>
    </row>
    <row r="55" spans="1:21" x14ac:dyDescent="0.25">
      <c r="A55" s="516"/>
      <c r="B55" s="516"/>
      <c r="C55" s="206">
        <v>0</v>
      </c>
      <c r="D55" s="206">
        <v>0</v>
      </c>
      <c r="E55" s="159">
        <f t="shared" si="10"/>
        <v>0</v>
      </c>
      <c r="F55" s="153" t="s">
        <v>14</v>
      </c>
      <c r="G55" s="54">
        <v>253</v>
      </c>
      <c r="H55" s="328">
        <f>'0054'!H55</f>
        <v>7023</v>
      </c>
      <c r="I55" s="130">
        <f t="shared" si="11"/>
        <v>0</v>
      </c>
      <c r="N55" s="517"/>
      <c r="O55" s="517"/>
      <c r="P55" s="511"/>
      <c r="Q55" s="511"/>
      <c r="R55" s="46" t="s">
        <v>14</v>
      </c>
      <c r="S55" s="44">
        <v>253</v>
      </c>
      <c r="T55" s="148">
        <f t="shared" si="12"/>
        <v>7023</v>
      </c>
      <c r="U55" s="149">
        <f t="shared" si="13"/>
        <v>0</v>
      </c>
    </row>
    <row r="56" spans="1:21" x14ac:dyDescent="0.25">
      <c r="A56" s="516"/>
      <c r="B56" s="516"/>
      <c r="C56" s="206">
        <v>4</v>
      </c>
      <c r="D56" s="206">
        <v>5.01</v>
      </c>
      <c r="E56" s="159">
        <f t="shared" si="10"/>
        <v>9.01</v>
      </c>
      <c r="F56" s="153" t="s">
        <v>15</v>
      </c>
      <c r="G56" s="54">
        <v>251</v>
      </c>
      <c r="H56" s="328">
        <f>'0054'!H56</f>
        <v>835</v>
      </c>
      <c r="I56" s="130">
        <f t="shared" si="11"/>
        <v>7523.35</v>
      </c>
      <c r="N56" s="517"/>
      <c r="O56" s="517"/>
      <c r="P56" s="511"/>
      <c r="Q56" s="511"/>
      <c r="R56" s="46" t="s">
        <v>15</v>
      </c>
      <c r="S56" s="44">
        <v>251</v>
      </c>
      <c r="T56" s="148">
        <f t="shared" si="12"/>
        <v>835</v>
      </c>
      <c r="U56" s="149">
        <f t="shared" si="13"/>
        <v>0</v>
      </c>
    </row>
    <row r="57" spans="1:21" x14ac:dyDescent="0.25">
      <c r="A57" s="516"/>
      <c r="B57" s="516"/>
      <c r="C57" s="206">
        <v>0</v>
      </c>
      <c r="D57" s="206">
        <v>0</v>
      </c>
      <c r="E57" s="159">
        <f t="shared" si="10"/>
        <v>0</v>
      </c>
      <c r="F57" s="153" t="s">
        <v>15</v>
      </c>
      <c r="G57" s="54">
        <v>252</v>
      </c>
      <c r="H57" s="328">
        <f>'0054'!H57</f>
        <v>3168</v>
      </c>
      <c r="I57" s="130">
        <f t="shared" si="11"/>
        <v>0</v>
      </c>
      <c r="N57" s="517"/>
      <c r="O57" s="517"/>
      <c r="P57" s="511"/>
      <c r="Q57" s="511"/>
      <c r="R57" s="46" t="s">
        <v>15</v>
      </c>
      <c r="S57" s="44">
        <v>252</v>
      </c>
      <c r="T57" s="148">
        <f t="shared" si="12"/>
        <v>3168</v>
      </c>
      <c r="U57" s="149">
        <f t="shared" si="13"/>
        <v>0</v>
      </c>
    </row>
    <row r="58" spans="1:21" ht="16.5" thickBot="1" x14ac:dyDescent="0.3">
      <c r="A58" s="516"/>
      <c r="B58" s="516"/>
      <c r="C58" s="206">
        <v>0</v>
      </c>
      <c r="D58" s="206">
        <v>0</v>
      </c>
      <c r="E58" s="159">
        <f t="shared" si="10"/>
        <v>0</v>
      </c>
      <c r="F58" s="153" t="s">
        <v>15</v>
      </c>
      <c r="G58" s="54">
        <v>253</v>
      </c>
      <c r="H58" s="328">
        <f>'0054'!H58</f>
        <v>6685</v>
      </c>
      <c r="I58" s="130">
        <f t="shared" si="11"/>
        <v>0</v>
      </c>
      <c r="N58" s="517"/>
      <c r="O58" s="517"/>
      <c r="P58" s="512"/>
      <c r="Q58" s="512"/>
      <c r="R58" s="46" t="s">
        <v>15</v>
      </c>
      <c r="S58" s="44">
        <v>253</v>
      </c>
      <c r="T58" s="148">
        <f t="shared" si="12"/>
        <v>6685</v>
      </c>
      <c r="U58" s="151">
        <f t="shared" si="13"/>
        <v>0</v>
      </c>
    </row>
    <row r="59" spans="1:21" ht="16.5" thickBot="1" x14ac:dyDescent="0.3">
      <c r="A59" s="465" t="s">
        <v>16</v>
      </c>
      <c r="B59" s="465"/>
      <c r="C59" s="126">
        <f>SUM(C50:C58)</f>
        <v>4</v>
      </c>
      <c r="D59" s="126">
        <f>SUM(D50:D58)</f>
        <v>5.01</v>
      </c>
      <c r="E59" s="126">
        <f>SUM(E50:E58)</f>
        <v>9.01</v>
      </c>
      <c r="F59" s="465" t="s">
        <v>81</v>
      </c>
      <c r="G59" s="465"/>
      <c r="H59" s="465"/>
      <c r="I59" s="126">
        <f>SUM(I50:I58)</f>
        <v>7523.35</v>
      </c>
      <c r="N59" s="464" t="s">
        <v>16</v>
      </c>
      <c r="O59" s="464"/>
      <c r="P59" s="513">
        <f>SUM(P50:P58)</f>
        <v>0</v>
      </c>
      <c r="Q59" s="513"/>
      <c r="R59" s="464" t="s">
        <v>81</v>
      </c>
      <c r="S59" s="464"/>
      <c r="T59" s="464"/>
      <c r="U59" s="140">
        <f>SUM(U50:U58)</f>
        <v>0</v>
      </c>
    </row>
    <row r="60" spans="1:21" x14ac:dyDescent="0.25">
      <c r="A60" s="481"/>
      <c r="B60" s="481"/>
      <c r="C60" s="481"/>
      <c r="D60" s="481"/>
      <c r="E60" s="481"/>
      <c r="F60" s="481"/>
      <c r="G60" s="481"/>
      <c r="H60" s="481"/>
      <c r="I60" s="481"/>
      <c r="N60" s="471"/>
      <c r="O60" s="471"/>
      <c r="P60" s="471"/>
      <c r="Q60" s="471"/>
      <c r="R60" s="471"/>
      <c r="S60" s="471"/>
      <c r="T60" s="471"/>
      <c r="U60" s="471"/>
    </row>
    <row r="61" spans="1:21" x14ac:dyDescent="0.25">
      <c r="A61" s="509" t="s">
        <v>175</v>
      </c>
      <c r="B61" s="458"/>
      <c r="C61" s="458"/>
      <c r="D61" s="458"/>
      <c r="E61" s="458"/>
      <c r="F61" s="458"/>
      <c r="G61" s="458"/>
      <c r="H61" s="458"/>
      <c r="I61" s="458"/>
      <c r="N61" s="461" t="s">
        <v>104</v>
      </c>
      <c r="O61" s="461"/>
      <c r="P61" s="461"/>
      <c r="Q61" s="461"/>
      <c r="R61" s="461"/>
      <c r="S61" s="461"/>
      <c r="T61" s="461"/>
      <c r="U61" s="461"/>
    </row>
    <row r="62" spans="1:21" x14ac:dyDescent="0.25">
      <c r="A62" s="509" t="s">
        <v>177</v>
      </c>
      <c r="B62" s="458"/>
      <c r="C62" s="152">
        <f>E29</f>
        <v>59.969999999999992</v>
      </c>
      <c r="D62" s="576" t="s">
        <v>174</v>
      </c>
      <c r="E62" s="576"/>
      <c r="F62" s="576"/>
      <c r="G62" s="576"/>
      <c r="H62" s="331">
        <f>'0054'!H62</f>
        <v>186422.85</v>
      </c>
      <c r="I62" s="155"/>
      <c r="N62" s="510" t="s">
        <v>173</v>
      </c>
      <c r="O62" s="461"/>
      <c r="P62" s="47">
        <f>P29</f>
        <v>0</v>
      </c>
      <c r="Q62" s="507" t="s">
        <v>83</v>
      </c>
      <c r="R62" s="507"/>
      <c r="S62" s="507"/>
      <c r="T62" s="508">
        <f>H62</f>
        <v>186422.85</v>
      </c>
      <c r="U62" s="508"/>
    </row>
    <row r="63" spans="1:21" x14ac:dyDescent="0.25">
      <c r="B63" s="91"/>
      <c r="G63" s="48" t="s">
        <v>13</v>
      </c>
      <c r="H63" s="156">
        <f>ROUND(C62/H62,6)</f>
        <v>3.2200000000000002E-4</v>
      </c>
      <c r="I63" s="157"/>
      <c r="N63" s="461" t="s">
        <v>19</v>
      </c>
      <c r="O63" s="461"/>
      <c r="P63" s="461"/>
      <c r="Q63" s="461"/>
      <c r="R63" s="461"/>
      <c r="S63" s="461"/>
      <c r="T63" s="505">
        <f>ROUND(P62/T62,6)</f>
        <v>0</v>
      </c>
      <c r="U63" s="505"/>
    </row>
    <row r="64" spans="1:21" x14ac:dyDescent="0.25">
      <c r="A64" s="509" t="s">
        <v>176</v>
      </c>
      <c r="B64" s="458"/>
      <c r="C64" s="458"/>
      <c r="D64" s="458"/>
      <c r="E64" s="458"/>
      <c r="F64" s="458"/>
      <c r="G64" s="458"/>
      <c r="H64" s="458"/>
      <c r="I64" s="458"/>
      <c r="N64" s="461" t="s">
        <v>105</v>
      </c>
      <c r="O64" s="461"/>
      <c r="P64" s="461"/>
      <c r="Q64" s="461"/>
      <c r="R64" s="461"/>
      <c r="S64" s="461"/>
      <c r="T64" s="461"/>
      <c r="U64" s="461"/>
    </row>
    <row r="65" spans="1:21" x14ac:dyDescent="0.25">
      <c r="A65" s="509" t="s">
        <v>178</v>
      </c>
      <c r="B65" s="458"/>
      <c r="C65" s="152">
        <f>E45</f>
        <v>60.560400000000001</v>
      </c>
      <c r="D65" s="576" t="s">
        <v>179</v>
      </c>
      <c r="E65" s="576"/>
      <c r="F65" s="576"/>
      <c r="G65" s="576"/>
      <c r="H65" s="220">
        <f>'0054'!H65</f>
        <v>204954.58</v>
      </c>
      <c r="I65" s="159"/>
      <c r="N65" s="461" t="s">
        <v>85</v>
      </c>
      <c r="O65" s="461"/>
      <c r="P65" s="49">
        <f>R45</f>
        <v>0</v>
      </c>
      <c r="Q65" s="507" t="s">
        <v>84</v>
      </c>
      <c r="R65" s="507"/>
      <c r="S65" s="507"/>
      <c r="T65" s="508">
        <f>H65</f>
        <v>204954.58</v>
      </c>
      <c r="U65" s="508"/>
    </row>
    <row r="66" spans="1:21" s="39" customFormat="1" x14ac:dyDescent="0.25">
      <c r="A66" s="160"/>
      <c r="G66" s="50" t="s">
        <v>13</v>
      </c>
      <c r="H66" s="161">
        <f>ROUND(C65/H65,6)</f>
        <v>2.9500000000000001E-4</v>
      </c>
      <c r="I66" s="161"/>
      <c r="N66" s="469" t="s">
        <v>20</v>
      </c>
      <c r="O66" s="469"/>
      <c r="P66" s="469"/>
      <c r="Q66" s="469"/>
      <c r="R66" s="469"/>
      <c r="S66" s="469"/>
      <c r="T66" s="503">
        <f>ROUND(P65/T65,6)</f>
        <v>0</v>
      </c>
      <c r="U66" s="503"/>
    </row>
    <row r="67" spans="1:21" s="64" customFormat="1" x14ac:dyDescent="0.25">
      <c r="A67" s="136"/>
      <c r="G67" s="48"/>
      <c r="H67" s="162"/>
      <c r="I67" s="162"/>
      <c r="N67" s="163"/>
      <c r="O67" s="163"/>
      <c r="P67" s="163"/>
      <c r="Q67" s="163"/>
      <c r="R67" s="164"/>
      <c r="S67" s="163"/>
      <c r="T67" s="165"/>
      <c r="U67" s="166"/>
    </row>
    <row r="68" spans="1:21" x14ac:dyDescent="0.25">
      <c r="A68" s="458" t="s">
        <v>100</v>
      </c>
      <c r="B68" s="458"/>
      <c r="C68" s="458"/>
      <c r="D68" s="91"/>
      <c r="E68" s="74" t="s">
        <v>3</v>
      </c>
      <c r="F68" s="174">
        <f>'0054'!F68</f>
        <v>35355377</v>
      </c>
      <c r="G68" s="41" t="s">
        <v>6</v>
      </c>
      <c r="H68" s="167">
        <f>H63</f>
        <v>3.2200000000000002E-4</v>
      </c>
      <c r="I68" s="130">
        <f>ROUND(F68*H68,2)</f>
        <v>11384.43</v>
      </c>
      <c r="N68" s="461" t="s">
        <v>100</v>
      </c>
      <c r="O68" s="461"/>
      <c r="P68" s="461"/>
      <c r="Q68" s="52" t="s">
        <v>3</v>
      </c>
      <c r="R68" s="168">
        <f>F68</f>
        <v>35355377</v>
      </c>
      <c r="S68" s="43" t="s">
        <v>6</v>
      </c>
      <c r="T68" s="169">
        <f>T63</f>
        <v>0</v>
      </c>
      <c r="U68" s="125">
        <f>ROUND(R68*T68,0)</f>
        <v>0</v>
      </c>
    </row>
    <row r="69" spans="1:21" x14ac:dyDescent="0.25">
      <c r="A69" s="571" t="s">
        <v>119</v>
      </c>
      <c r="B69" s="458"/>
      <c r="C69" s="458"/>
      <c r="D69" s="91"/>
      <c r="E69" s="74"/>
      <c r="F69" s="174"/>
      <c r="G69" s="41"/>
      <c r="H69" s="167"/>
      <c r="I69" s="130"/>
      <c r="N69" s="461" t="s">
        <v>99</v>
      </c>
      <c r="O69" s="461"/>
      <c r="P69" s="461"/>
      <c r="Q69" s="170"/>
      <c r="R69" s="170"/>
      <c r="S69" s="170"/>
      <c r="T69" s="170"/>
      <c r="U69" s="170"/>
    </row>
    <row r="70" spans="1:21" x14ac:dyDescent="0.25">
      <c r="A70" s="570" t="s">
        <v>180</v>
      </c>
      <c r="B70" s="458"/>
      <c r="C70" s="458"/>
      <c r="D70" s="91"/>
      <c r="E70" s="74" t="s">
        <v>3</v>
      </c>
      <c r="F70" s="174">
        <f>'0054'!F70</f>
        <v>0</v>
      </c>
      <c r="G70" s="41" t="s">
        <v>6</v>
      </c>
      <c r="H70" s="167">
        <f>H63</f>
        <v>3.2200000000000002E-4</v>
      </c>
      <c r="I70" s="130">
        <f>ROUND(F70*H70,2)</f>
        <v>0</v>
      </c>
      <c r="N70" s="53"/>
      <c r="O70" s="53"/>
      <c r="P70" s="53"/>
      <c r="Q70" s="52" t="s">
        <v>3</v>
      </c>
      <c r="R70" s="168">
        <f>F70</f>
        <v>0</v>
      </c>
      <c r="S70" s="43" t="s">
        <v>6</v>
      </c>
      <c r="T70" s="169">
        <f>T63</f>
        <v>0</v>
      </c>
      <c r="U70" s="125">
        <f>ROUND(R70*T70,0)</f>
        <v>0</v>
      </c>
    </row>
    <row r="71" spans="1:21" x14ac:dyDescent="0.25">
      <c r="A71" s="458" t="s">
        <v>98</v>
      </c>
      <c r="B71" s="458"/>
      <c r="C71" s="458"/>
      <c r="D71" s="91"/>
      <c r="E71" s="74" t="s">
        <v>128</v>
      </c>
      <c r="F71" s="174">
        <f>'0054'!F71</f>
        <v>3088857</v>
      </c>
      <c r="G71" s="41" t="s">
        <v>6</v>
      </c>
      <c r="H71" s="167">
        <f>H63</f>
        <v>3.2200000000000002E-4</v>
      </c>
      <c r="I71" s="130">
        <f>ROUND(F71*H71,2)</f>
        <v>994.61</v>
      </c>
      <c r="N71" s="461" t="s">
        <v>98</v>
      </c>
      <c r="O71" s="461"/>
      <c r="P71" s="461"/>
      <c r="Q71" s="52" t="s">
        <v>86</v>
      </c>
      <c r="R71" s="168">
        <f>F71</f>
        <v>3088857</v>
      </c>
      <c r="S71" s="43" t="s">
        <v>6</v>
      </c>
      <c r="T71" s="169">
        <f>T63</f>
        <v>0</v>
      </c>
      <c r="U71" s="125">
        <f>ROUND(R71*T71,0)</f>
        <v>0</v>
      </c>
    </row>
    <row r="72" spans="1:21" x14ac:dyDescent="0.25">
      <c r="A72" s="458" t="s">
        <v>97</v>
      </c>
      <c r="B72" s="458"/>
      <c r="C72" s="458"/>
      <c r="D72" s="91"/>
      <c r="E72" s="74" t="s">
        <v>3</v>
      </c>
      <c r="F72" s="174">
        <f>'0054'!F72</f>
        <v>4226978</v>
      </c>
      <c r="G72" s="41" t="s">
        <v>6</v>
      </c>
      <c r="H72" s="167">
        <f>H63</f>
        <v>3.2200000000000002E-4</v>
      </c>
      <c r="I72" s="130">
        <f>ROUND(F72*H72,2)</f>
        <v>1361.09</v>
      </c>
      <c r="N72" s="461" t="s">
        <v>97</v>
      </c>
      <c r="O72" s="461"/>
      <c r="P72" s="461"/>
      <c r="Q72" s="52" t="s">
        <v>3</v>
      </c>
      <c r="R72" s="168">
        <f>F72</f>
        <v>4226978</v>
      </c>
      <c r="S72" s="43" t="s">
        <v>6</v>
      </c>
      <c r="T72" s="169">
        <f>T63</f>
        <v>0</v>
      </c>
      <c r="U72" s="125">
        <f>ROUND(R72*T72,0)</f>
        <v>0</v>
      </c>
    </row>
    <row r="73" spans="1:21" x14ac:dyDescent="0.25">
      <c r="A73" s="458" t="s">
        <v>96</v>
      </c>
      <c r="B73" s="458"/>
      <c r="C73" s="458"/>
      <c r="D73" s="91"/>
      <c r="E73" s="74" t="s">
        <v>3</v>
      </c>
      <c r="F73" s="174">
        <f>'0054'!F73</f>
        <v>14485979</v>
      </c>
      <c r="G73" s="41" t="s">
        <v>6</v>
      </c>
      <c r="H73" s="167">
        <f>H63</f>
        <v>3.2200000000000002E-4</v>
      </c>
      <c r="I73" s="130">
        <f>ROUND(F73*H73,2)</f>
        <v>4664.49</v>
      </c>
      <c r="N73" s="461" t="s">
        <v>96</v>
      </c>
      <c r="O73" s="461"/>
      <c r="P73" s="461"/>
      <c r="Q73" s="52" t="s">
        <v>3</v>
      </c>
      <c r="R73" s="171">
        <f>F73</f>
        <v>14485979</v>
      </c>
      <c r="S73" s="43" t="s">
        <v>6</v>
      </c>
      <c r="T73" s="169">
        <f>T63</f>
        <v>0</v>
      </c>
      <c r="U73" s="125">
        <f>ROUND(R73*T73,0)</f>
        <v>0</v>
      </c>
    </row>
    <row r="74" spans="1:21" x14ac:dyDescent="0.25">
      <c r="A74" s="375" t="s">
        <v>129</v>
      </c>
      <c r="D74" s="91"/>
      <c r="E74" s="54" t="s">
        <v>130</v>
      </c>
      <c r="F74" s="496"/>
      <c r="G74" s="496"/>
      <c r="H74" s="496"/>
      <c r="I74" s="130">
        <v>0</v>
      </c>
      <c r="N74" s="461" t="s">
        <v>156</v>
      </c>
      <c r="O74" s="461"/>
      <c r="P74" s="461"/>
      <c r="Q74" s="461"/>
      <c r="R74" s="461"/>
      <c r="S74" s="461"/>
      <c r="T74" s="461"/>
      <c r="U74" s="125">
        <f>IF($H$115=1,I74,0)</f>
        <v>0</v>
      </c>
    </row>
    <row r="75" spans="1:21" x14ac:dyDescent="0.25">
      <c r="A75" s="376" t="s">
        <v>181</v>
      </c>
      <c r="I75" s="130"/>
      <c r="N75" s="461" t="s">
        <v>44</v>
      </c>
      <c r="O75" s="461"/>
      <c r="P75" s="461"/>
      <c r="Q75" s="461"/>
      <c r="R75" s="461"/>
      <c r="S75" s="461"/>
      <c r="T75" s="461"/>
      <c r="U75" s="125">
        <f>IF($H$115=1,I75,0)</f>
        <v>0</v>
      </c>
    </row>
    <row r="76" spans="1:21" x14ac:dyDescent="0.25">
      <c r="A76" s="90" t="s">
        <v>134</v>
      </c>
      <c r="B76" s="91"/>
      <c r="C76" s="91"/>
      <c r="D76" s="91"/>
      <c r="E76" s="91"/>
      <c r="F76" s="91"/>
      <c r="G76" s="91"/>
      <c r="H76" s="91"/>
      <c r="I76" s="172"/>
      <c r="N76" s="173" t="s">
        <v>45</v>
      </c>
      <c r="O76" s="53"/>
      <c r="P76" s="53"/>
      <c r="Q76" s="53"/>
      <c r="R76" s="53"/>
      <c r="S76" s="53"/>
      <c r="T76" s="53"/>
      <c r="U76" s="132"/>
    </row>
    <row r="77" spans="1:21" x14ac:dyDescent="0.25">
      <c r="A77" s="509" t="s">
        <v>182</v>
      </c>
      <c r="B77" s="458"/>
      <c r="C77" s="458"/>
      <c r="D77" s="91"/>
      <c r="E77" s="74" t="s">
        <v>4</v>
      </c>
      <c r="F77" s="174">
        <f>'0054'!F77</f>
        <v>0</v>
      </c>
      <c r="G77" s="41" t="s">
        <v>6</v>
      </c>
      <c r="H77" s="167">
        <f>H66</f>
        <v>2.9500000000000001E-4</v>
      </c>
      <c r="I77" s="130">
        <f>ROUND(F77*H77,2)</f>
        <v>0</v>
      </c>
      <c r="N77" s="461" t="s">
        <v>101</v>
      </c>
      <c r="O77" s="461"/>
      <c r="P77" s="461"/>
      <c r="Q77" s="52" t="s">
        <v>4</v>
      </c>
      <c r="R77" s="171">
        <f>F77</f>
        <v>0</v>
      </c>
      <c r="S77" s="43" t="s">
        <v>6</v>
      </c>
      <c r="T77" s="169">
        <f>T66</f>
        <v>0</v>
      </c>
      <c r="U77" s="125">
        <f>ROUND(R77*T77,0)</f>
        <v>0</v>
      </c>
    </row>
    <row r="78" spans="1:21" x14ac:dyDescent="0.25">
      <c r="A78" s="458" t="s">
        <v>67</v>
      </c>
      <c r="B78" s="458"/>
      <c r="C78" s="458"/>
      <c r="D78" s="91"/>
      <c r="E78" s="74" t="s">
        <v>4</v>
      </c>
      <c r="F78" s="174">
        <f>'0054'!F78</f>
        <v>0</v>
      </c>
      <c r="G78" s="41" t="s">
        <v>6</v>
      </c>
      <c r="H78" s="167">
        <f>H66</f>
        <v>2.9500000000000001E-4</v>
      </c>
      <c r="I78" s="130">
        <f>ROUND(F78*H78,2)</f>
        <v>0</v>
      </c>
      <c r="N78" s="461" t="s">
        <v>67</v>
      </c>
      <c r="O78" s="461"/>
      <c r="P78" s="461"/>
      <c r="Q78" s="52" t="s">
        <v>4</v>
      </c>
      <c r="R78" s="171">
        <f>F78</f>
        <v>0</v>
      </c>
      <c r="S78" s="43" t="s">
        <v>6</v>
      </c>
      <c r="T78" s="169">
        <f>T66</f>
        <v>0</v>
      </c>
      <c r="U78" s="125">
        <f>ROUND(R78*T78,0)</f>
        <v>0</v>
      </c>
    </row>
    <row r="79" spans="1:21" x14ac:dyDescent="0.25">
      <c r="A79" s="458" t="s">
        <v>88</v>
      </c>
      <c r="B79" s="458"/>
      <c r="C79" s="458"/>
      <c r="D79" s="91"/>
      <c r="E79" s="74" t="s">
        <v>4</v>
      </c>
      <c r="F79" s="174">
        <f>'0054'!F79</f>
        <v>118620773</v>
      </c>
      <c r="G79" s="41" t="s">
        <v>6</v>
      </c>
      <c r="H79" s="167">
        <f>H66</f>
        <v>2.9500000000000001E-4</v>
      </c>
      <c r="I79" s="130">
        <f>ROUND(F79*H79,2)</f>
        <v>34993.129999999997</v>
      </c>
      <c r="N79" s="461" t="s">
        <v>88</v>
      </c>
      <c r="O79" s="461"/>
      <c r="P79" s="461"/>
      <c r="Q79" s="52" t="s">
        <v>4</v>
      </c>
      <c r="R79" s="171">
        <f>F79</f>
        <v>118620773</v>
      </c>
      <c r="S79" s="43" t="s">
        <v>6</v>
      </c>
      <c r="T79" s="169">
        <f>T66</f>
        <v>0</v>
      </c>
      <c r="U79" s="125">
        <f>ROUND(R79*T79,0)</f>
        <v>0</v>
      </c>
    </row>
    <row r="80" spans="1:21" x14ac:dyDescent="0.25">
      <c r="A80" s="458" t="s">
        <v>89</v>
      </c>
      <c r="B80" s="458"/>
      <c r="C80" s="458"/>
      <c r="D80" s="91"/>
      <c r="E80" s="74" t="s">
        <v>4</v>
      </c>
      <c r="F80" s="174">
        <f>'0054'!F80</f>
        <v>-391991</v>
      </c>
      <c r="G80" s="41" t="s">
        <v>6</v>
      </c>
      <c r="H80" s="167">
        <f>H66</f>
        <v>2.9500000000000001E-4</v>
      </c>
      <c r="I80" s="130">
        <f>ROUND(F80*H80,2)</f>
        <v>-115.64</v>
      </c>
      <c r="N80" s="461" t="s">
        <v>89</v>
      </c>
      <c r="O80" s="461"/>
      <c r="P80" s="461"/>
      <c r="Q80" s="52" t="s">
        <v>4</v>
      </c>
      <c r="R80" s="168">
        <f>F80</f>
        <v>-391991</v>
      </c>
      <c r="S80" s="43" t="s">
        <v>6</v>
      </c>
      <c r="T80" s="169">
        <f>T66</f>
        <v>0</v>
      </c>
      <c r="U80" s="125">
        <f>ROUND(R80*T80,0)</f>
        <v>0</v>
      </c>
    </row>
    <row r="81" spans="1:21" x14ac:dyDescent="0.25">
      <c r="A81" s="458" t="s">
        <v>90</v>
      </c>
      <c r="B81" s="458"/>
      <c r="C81" s="458"/>
      <c r="D81" s="91"/>
      <c r="E81" s="74" t="s">
        <v>4</v>
      </c>
      <c r="F81" s="174">
        <f>'0054'!F81</f>
        <v>698197</v>
      </c>
      <c r="G81" s="41" t="s">
        <v>6</v>
      </c>
      <c r="H81" s="167">
        <f>H66</f>
        <v>2.9500000000000001E-4</v>
      </c>
      <c r="I81" s="130">
        <f>ROUND(F81*H81,2)</f>
        <v>205.97</v>
      </c>
      <c r="N81" s="461" t="s">
        <v>90</v>
      </c>
      <c r="O81" s="461"/>
      <c r="P81" s="461"/>
      <c r="Q81" s="52" t="s">
        <v>4</v>
      </c>
      <c r="R81" s="171">
        <f>F81</f>
        <v>698197</v>
      </c>
      <c r="S81" s="43" t="s">
        <v>6</v>
      </c>
      <c r="T81" s="169">
        <f>T66</f>
        <v>0</v>
      </c>
      <c r="U81" s="125">
        <f>ROUND(R81*T81,0)</f>
        <v>0</v>
      </c>
    </row>
    <row r="82" spans="1:21" x14ac:dyDescent="0.25">
      <c r="B82" s="91"/>
      <c r="C82" s="91"/>
      <c r="D82" s="91"/>
      <c r="E82" s="74"/>
      <c r="F82" s="174"/>
      <c r="G82" s="41"/>
      <c r="H82" s="167"/>
      <c r="I82" s="130"/>
      <c r="N82" s="53"/>
      <c r="O82" s="53"/>
      <c r="P82" s="53"/>
      <c r="Q82" s="52"/>
      <c r="R82" s="175"/>
      <c r="S82" s="43"/>
      <c r="T82" s="169"/>
      <c r="U82" s="132"/>
    </row>
    <row r="83" spans="1:21" x14ac:dyDescent="0.25">
      <c r="A83" s="458" t="s">
        <v>112</v>
      </c>
      <c r="B83" s="458"/>
      <c r="C83" s="458"/>
      <c r="D83" s="458"/>
      <c r="E83" s="458"/>
      <c r="F83" s="458"/>
      <c r="G83" s="458"/>
      <c r="H83" s="458"/>
      <c r="I83" s="458"/>
      <c r="N83" s="461" t="s">
        <v>91</v>
      </c>
      <c r="O83" s="461"/>
      <c r="P83" s="461"/>
      <c r="Q83" s="461"/>
      <c r="R83" s="461"/>
      <c r="S83" s="461"/>
      <c r="T83" s="461"/>
      <c r="U83" s="461"/>
    </row>
    <row r="84" spans="1:21" x14ac:dyDescent="0.25">
      <c r="B84" s="91"/>
      <c r="C84" s="496" t="s">
        <v>77</v>
      </c>
      <c r="D84" s="496"/>
      <c r="E84" s="91"/>
      <c r="F84" s="153" t="s">
        <v>38</v>
      </c>
      <c r="G84" s="91"/>
      <c r="H84" s="91"/>
      <c r="I84" s="91"/>
      <c r="N84" s="53"/>
      <c r="O84" s="53"/>
      <c r="P84" s="53"/>
      <c r="Q84" s="53"/>
      <c r="R84" s="53"/>
      <c r="S84" s="53"/>
      <c r="T84" s="53"/>
      <c r="U84" s="53"/>
    </row>
    <row r="85" spans="1:21" x14ac:dyDescent="0.25">
      <c r="A85" s="4"/>
      <c r="B85" s="176"/>
      <c r="C85" s="481" t="s">
        <v>184</v>
      </c>
      <c r="D85" s="481"/>
      <c r="E85" s="177" t="s">
        <v>190</v>
      </c>
      <c r="F85" s="178" t="s">
        <v>189</v>
      </c>
      <c r="G85" s="179"/>
      <c r="H85" s="179"/>
      <c r="I85" s="179"/>
      <c r="N85" s="497" t="s">
        <v>49</v>
      </c>
      <c r="O85" s="497"/>
      <c r="P85" s="498" t="s">
        <v>157</v>
      </c>
      <c r="Q85" s="498"/>
      <c r="R85" s="499" t="s">
        <v>41</v>
      </c>
      <c r="S85" s="499"/>
      <c r="T85" s="499"/>
      <c r="U85" s="499"/>
    </row>
    <row r="86" spans="1:21" x14ac:dyDescent="0.25">
      <c r="A86" s="55"/>
      <c r="B86" s="67" t="s">
        <v>188</v>
      </c>
      <c r="C86" s="494">
        <f>H13+H14+H19+H22+H25</f>
        <v>0</v>
      </c>
      <c r="D86" s="494"/>
      <c r="E86" s="56">
        <f>H8</f>
        <v>1.0319</v>
      </c>
      <c r="F86" s="346">
        <f>'0054'!F86</f>
        <v>1313.27</v>
      </c>
      <c r="G86" s="200" t="s">
        <v>13</v>
      </c>
      <c r="H86" s="130">
        <f>ROUND(C86*E86*F86,2)</f>
        <v>0</v>
      </c>
      <c r="I86" s="134"/>
      <c r="N86" s="59" t="s">
        <v>22</v>
      </c>
      <c r="O86" s="60">
        <f>T13+T14+T19+T22+T25</f>
        <v>0</v>
      </c>
      <c r="P86" s="495">
        <f>T8</f>
        <v>1.0319</v>
      </c>
      <c r="Q86" s="495"/>
      <c r="R86" s="61">
        <f>F86</f>
        <v>1313.27</v>
      </c>
      <c r="S86" s="62" t="s">
        <v>13</v>
      </c>
      <c r="T86" s="171">
        <f>ROUND(O86*P86*R86,0)</f>
        <v>0</v>
      </c>
      <c r="U86" s="131"/>
    </row>
    <row r="87" spans="1:21" x14ac:dyDescent="0.25">
      <c r="A87" s="63"/>
      <c r="B87" s="63" t="s">
        <v>187</v>
      </c>
      <c r="C87" s="494">
        <f>H15+H16+H20+H23+H26</f>
        <v>0</v>
      </c>
      <c r="D87" s="494"/>
      <c r="E87" s="56">
        <f>H8</f>
        <v>1.0319</v>
      </c>
      <c r="F87" s="346">
        <f>'0054'!F87</f>
        <v>895.79</v>
      </c>
      <c r="G87" s="200" t="s">
        <v>13</v>
      </c>
      <c r="H87" s="130">
        <f>ROUND(C87*E87*F87,2)</f>
        <v>0</v>
      </c>
      <c r="I87" s="64"/>
      <c r="N87" s="65" t="s">
        <v>14</v>
      </c>
      <c r="O87" s="60">
        <f>T15+T16+T20+T23+T26</f>
        <v>0</v>
      </c>
      <c r="P87" s="495">
        <f>T8</f>
        <v>1.0319</v>
      </c>
      <c r="Q87" s="495"/>
      <c r="R87" s="61">
        <f>F87</f>
        <v>895.79</v>
      </c>
      <c r="S87" s="62" t="s">
        <v>13</v>
      </c>
      <c r="T87" s="171">
        <f>ROUND(O87*P87*R87,0)</f>
        <v>0</v>
      </c>
      <c r="U87" s="66"/>
    </row>
    <row r="88" spans="1:21" ht="16.5" thickBot="1" x14ac:dyDescent="0.3">
      <c r="A88" s="67"/>
      <c r="B88" s="67" t="s">
        <v>186</v>
      </c>
      <c r="C88" s="494">
        <f>H17+H18+H21+H24+H27+H28</f>
        <v>60.560400000000001</v>
      </c>
      <c r="D88" s="494"/>
      <c r="E88" s="56">
        <f>H8</f>
        <v>1.0319</v>
      </c>
      <c r="F88" s="346">
        <f>'0054'!F88</f>
        <v>897.95</v>
      </c>
      <c r="G88" s="200" t="s">
        <v>13</v>
      </c>
      <c r="H88" s="123">
        <f>ROUND(C88*E88*F88,2)</f>
        <v>56114.94</v>
      </c>
      <c r="I88" s="64"/>
      <c r="N88" s="68" t="s">
        <v>15</v>
      </c>
      <c r="O88" s="69">
        <f>T17+T18+T21+T24+T27+T28</f>
        <v>0</v>
      </c>
      <c r="P88" s="495">
        <f>T8</f>
        <v>1.0319</v>
      </c>
      <c r="Q88" s="495"/>
      <c r="R88" s="61">
        <f>F88</f>
        <v>897.95</v>
      </c>
      <c r="S88" s="62" t="s">
        <v>13</v>
      </c>
      <c r="T88" s="171">
        <f>ROUND(O88*P88*R88,0)</f>
        <v>0</v>
      </c>
      <c r="U88" s="66"/>
    </row>
    <row r="89" spans="1:21" ht="16.5" thickBot="1" x14ac:dyDescent="0.3">
      <c r="A89" s="70"/>
      <c r="B89" s="180" t="s">
        <v>185</v>
      </c>
      <c r="C89" s="487">
        <f>SUM(C86:C88)</f>
        <v>60.560400000000001</v>
      </c>
      <c r="D89" s="487"/>
      <c r="E89" s="181"/>
      <c r="F89" s="181"/>
      <c r="G89" s="181"/>
      <c r="H89" s="182" t="s">
        <v>183</v>
      </c>
      <c r="I89" s="130">
        <f>IF(A1=75,0,H88+H87+H86)</f>
        <v>56114.94</v>
      </c>
      <c r="N89" s="73" t="s">
        <v>158</v>
      </c>
      <c r="O89" s="72">
        <f>SUM(O86:O88)</f>
        <v>0</v>
      </c>
      <c r="P89" s="488" t="s">
        <v>18</v>
      </c>
      <c r="Q89" s="489"/>
      <c r="R89" s="489"/>
      <c r="S89" s="489"/>
      <c r="T89" s="489"/>
      <c r="U89" s="125">
        <f>IF(N1=75,0,T88+T87+T86)</f>
        <v>0</v>
      </c>
    </row>
    <row r="90" spans="1:21" ht="16.5" thickTop="1" x14ac:dyDescent="0.25">
      <c r="A90" s="490" t="s">
        <v>107</v>
      </c>
      <c r="B90" s="490"/>
      <c r="C90" s="490"/>
      <c r="D90" s="490"/>
      <c r="E90" s="490"/>
      <c r="F90" s="490"/>
      <c r="G90" s="490"/>
      <c r="H90" s="490"/>
      <c r="I90" s="490"/>
      <c r="N90" s="491" t="s">
        <v>107</v>
      </c>
      <c r="O90" s="491"/>
      <c r="P90" s="491"/>
      <c r="Q90" s="491"/>
      <c r="R90" s="491"/>
      <c r="S90" s="491"/>
      <c r="T90" s="491"/>
      <c r="U90" s="491"/>
    </row>
    <row r="91" spans="1:21" x14ac:dyDescent="0.25">
      <c r="A91" s="183"/>
      <c r="B91" s="183"/>
      <c r="C91" s="183"/>
      <c r="D91" s="183"/>
      <c r="E91" s="183"/>
      <c r="F91" s="183"/>
      <c r="G91" s="183"/>
      <c r="H91" s="183"/>
      <c r="I91" s="183"/>
      <c r="N91" s="184"/>
      <c r="O91" s="184"/>
      <c r="P91" s="184"/>
      <c r="Q91" s="184"/>
      <c r="R91" s="184"/>
      <c r="S91" s="184"/>
      <c r="T91" s="184"/>
      <c r="U91" s="184"/>
    </row>
    <row r="92" spans="1:21" x14ac:dyDescent="0.25">
      <c r="A92" s="4" t="s">
        <v>92</v>
      </c>
      <c r="C92" s="74"/>
      <c r="D92" s="91"/>
      <c r="E92" s="74" t="s">
        <v>46</v>
      </c>
      <c r="F92" s="492"/>
      <c r="G92" s="492"/>
      <c r="H92" s="492"/>
      <c r="I92" s="492"/>
      <c r="N92" s="461" t="s">
        <v>92</v>
      </c>
      <c r="O92" s="461"/>
      <c r="P92" s="461"/>
      <c r="Q92" s="493" t="s">
        <v>46</v>
      </c>
      <c r="R92" s="493"/>
      <c r="S92" s="493"/>
      <c r="T92" s="493"/>
      <c r="U92" s="132"/>
    </row>
    <row r="93" spans="1:21" x14ac:dyDescent="0.25">
      <c r="B93" s="91"/>
      <c r="C93" s="117" t="s">
        <v>162</v>
      </c>
      <c r="D93" s="117" t="s">
        <v>163</v>
      </c>
      <c r="E93" s="118" t="s">
        <v>191</v>
      </c>
      <c r="F93" s="74"/>
      <c r="G93" s="74"/>
      <c r="H93" s="74"/>
      <c r="I93" s="74"/>
      <c r="N93" s="53"/>
      <c r="O93" s="53"/>
      <c r="P93" s="53"/>
      <c r="Q93" s="185"/>
      <c r="R93" s="185"/>
      <c r="S93" s="185"/>
      <c r="T93" s="185"/>
      <c r="U93" s="132"/>
    </row>
    <row r="94" spans="1:21" x14ac:dyDescent="0.25">
      <c r="B94" s="91"/>
      <c r="C94" s="119" t="s">
        <v>2</v>
      </c>
      <c r="D94" s="119" t="s">
        <v>2</v>
      </c>
      <c r="E94" s="119" t="s">
        <v>2</v>
      </c>
      <c r="F94" s="74"/>
      <c r="G94" s="74"/>
      <c r="H94" s="74"/>
      <c r="I94" s="74"/>
      <c r="N94" s="53"/>
      <c r="O94" s="53"/>
      <c r="P94" s="53"/>
      <c r="Q94" s="185"/>
      <c r="R94" s="185"/>
      <c r="S94" s="185"/>
      <c r="T94" s="185"/>
      <c r="U94" s="132"/>
    </row>
    <row r="95" spans="1:21" x14ac:dyDescent="0.25">
      <c r="A95" s="465" t="s">
        <v>69</v>
      </c>
      <c r="B95" s="465"/>
      <c r="C95" s="206">
        <v>0</v>
      </c>
      <c r="D95" s="206">
        <v>0</v>
      </c>
      <c r="E95" s="159">
        <f>AVERAGE(C95:D95)</f>
        <v>0</v>
      </c>
      <c r="F95" s="186" t="s">
        <v>40</v>
      </c>
      <c r="G95" s="189">
        <f>'0054'!G95</f>
        <v>371</v>
      </c>
      <c r="I95" s="130">
        <f>ROUND(G95*E95,2)</f>
        <v>0</v>
      </c>
      <c r="N95" s="486" t="s">
        <v>69</v>
      </c>
      <c r="O95" s="486"/>
      <c r="P95" s="485">
        <f>IF(H115=1,E95,0)</f>
        <v>0</v>
      </c>
      <c r="Q95" s="485"/>
      <c r="R95" s="485"/>
      <c r="S95" s="111" t="s">
        <v>40</v>
      </c>
      <c r="T95" s="76">
        <f>G95</f>
        <v>371</v>
      </c>
      <c r="U95" s="125">
        <f>ROUND(T95*P95,0)</f>
        <v>0</v>
      </c>
    </row>
    <row r="96" spans="1:21" x14ac:dyDescent="0.25">
      <c r="A96" s="465" t="s">
        <v>87</v>
      </c>
      <c r="B96" s="465"/>
      <c r="C96" s="206">
        <v>0</v>
      </c>
      <c r="D96" s="206">
        <v>0</v>
      </c>
      <c r="E96" s="159">
        <f>AVERAGE(C96:D96)</f>
        <v>0</v>
      </c>
      <c r="F96" s="186" t="s">
        <v>40</v>
      </c>
      <c r="G96" s="189">
        <f>'0054'!G96</f>
        <v>1391</v>
      </c>
      <c r="I96" s="130">
        <f>ROUND(G96*E96,2)</f>
        <v>0</v>
      </c>
      <c r="N96" s="486" t="s">
        <v>87</v>
      </c>
      <c r="O96" s="486"/>
      <c r="P96" s="470"/>
      <c r="Q96" s="470"/>
      <c r="R96" s="470"/>
      <c r="S96" s="111" t="s">
        <v>40</v>
      </c>
      <c r="T96" s="76">
        <f>G96</f>
        <v>1391</v>
      </c>
      <c r="U96" s="125">
        <f>ROUND(T96*P96,0)</f>
        <v>0</v>
      </c>
    </row>
    <row r="97" spans="1:21" x14ac:dyDescent="0.25">
      <c r="A97" s="187"/>
      <c r="B97" s="187"/>
      <c r="C97" s="94"/>
      <c r="D97" s="94"/>
      <c r="E97" s="94"/>
      <c r="F97" s="94"/>
      <c r="G97" s="188"/>
      <c r="H97" s="189"/>
      <c r="I97" s="130"/>
      <c r="N97" s="190"/>
      <c r="O97" s="190"/>
      <c r="P97" s="191"/>
      <c r="Q97" s="191"/>
      <c r="R97" s="191"/>
      <c r="S97" s="111"/>
      <c r="T97" s="76"/>
      <c r="U97" s="132"/>
    </row>
    <row r="98" spans="1:21" x14ac:dyDescent="0.25">
      <c r="A98" s="187"/>
      <c r="B98" s="187"/>
      <c r="C98" s="94"/>
      <c r="D98" s="94"/>
      <c r="E98" s="94"/>
      <c r="F98" s="94"/>
      <c r="G98" s="188"/>
      <c r="H98" s="189"/>
      <c r="I98" s="130"/>
      <c r="N98" s="190"/>
      <c r="O98" s="190"/>
      <c r="P98" s="191"/>
      <c r="Q98" s="191"/>
      <c r="R98" s="191"/>
      <c r="S98" s="111"/>
      <c r="T98" s="76"/>
      <c r="U98" s="132"/>
    </row>
    <row r="99" spans="1:21" hidden="1" x14ac:dyDescent="0.25">
      <c r="A99" s="458" t="s">
        <v>131</v>
      </c>
      <c r="B99" s="458"/>
      <c r="C99" s="458"/>
      <c r="D99" s="91"/>
      <c r="E99" s="54" t="s">
        <v>132</v>
      </c>
      <c r="F99" s="496"/>
      <c r="G99" s="496"/>
      <c r="H99" s="496"/>
      <c r="I99" s="496"/>
      <c r="N99" s="461" t="s">
        <v>106</v>
      </c>
      <c r="O99" s="461"/>
      <c r="P99" s="461"/>
      <c r="Q99" s="461"/>
      <c r="R99" s="461"/>
      <c r="S99" s="461"/>
      <c r="T99" s="461"/>
      <c r="U99" s="461"/>
    </row>
    <row r="100" spans="1:21" hidden="1" x14ac:dyDescent="0.25">
      <c r="B100" s="91"/>
      <c r="C100" s="481" t="s">
        <v>108</v>
      </c>
      <c r="D100" s="481"/>
      <c r="E100" s="481"/>
      <c r="F100" s="54"/>
      <c r="G100" s="54"/>
      <c r="H100" s="200" t="s">
        <v>192</v>
      </c>
      <c r="I100" s="54"/>
      <c r="N100" s="53"/>
      <c r="O100" s="53"/>
      <c r="P100" s="53"/>
      <c r="Q100" s="53"/>
      <c r="R100" s="53"/>
      <c r="S100" s="53"/>
      <c r="T100" s="53"/>
      <c r="U100" s="53"/>
    </row>
    <row r="101" spans="1:21" hidden="1" x14ac:dyDescent="0.25">
      <c r="B101" s="91"/>
      <c r="C101" s="117" t="s">
        <v>162</v>
      </c>
      <c r="D101" s="117" t="s">
        <v>163</v>
      </c>
      <c r="E101" s="199" t="s">
        <v>8</v>
      </c>
      <c r="F101" s="577" t="s">
        <v>193</v>
      </c>
      <c r="G101" s="472"/>
      <c r="H101" s="41" t="s">
        <v>39</v>
      </c>
      <c r="I101" s="54"/>
      <c r="N101" s="53"/>
      <c r="O101" s="53"/>
      <c r="P101" s="53"/>
      <c r="Q101" s="53"/>
      <c r="R101" s="53"/>
      <c r="S101" s="53"/>
      <c r="T101" s="53"/>
      <c r="U101" s="53"/>
    </row>
    <row r="102" spans="1:21" hidden="1" x14ac:dyDescent="0.25">
      <c r="A102" s="481" t="s">
        <v>113</v>
      </c>
      <c r="B102" s="481"/>
      <c r="C102" s="119" t="s">
        <v>2</v>
      </c>
      <c r="D102" s="119" t="s">
        <v>2</v>
      </c>
      <c r="E102" s="77" t="s">
        <v>2</v>
      </c>
      <c r="F102" s="481" t="s">
        <v>38</v>
      </c>
      <c r="G102" s="481"/>
      <c r="H102" s="77" t="s">
        <v>38</v>
      </c>
      <c r="I102" s="77" t="s">
        <v>8</v>
      </c>
      <c r="N102" s="471" t="s">
        <v>70</v>
      </c>
      <c r="O102" s="471"/>
      <c r="P102" s="485" t="s">
        <v>108</v>
      </c>
      <c r="Q102" s="485"/>
      <c r="R102" s="471" t="s">
        <v>71</v>
      </c>
      <c r="S102" s="471"/>
      <c r="T102" s="78" t="s">
        <v>72</v>
      </c>
      <c r="U102" s="78" t="s">
        <v>8</v>
      </c>
    </row>
    <row r="103" spans="1:21" hidden="1" x14ac:dyDescent="0.25">
      <c r="A103" s="474" t="s">
        <v>73</v>
      </c>
      <c r="B103" s="474"/>
      <c r="C103" s="204">
        <v>0</v>
      </c>
      <c r="D103" s="204">
        <v>0</v>
      </c>
      <c r="E103" s="276">
        <f>IF(D$59=0,C103*2,C103+D103)</f>
        <v>0</v>
      </c>
      <c r="F103" s="475">
        <v>0</v>
      </c>
      <c r="G103" s="475"/>
      <c r="H103" s="349">
        <f>IF(C103=0,0,125)</f>
        <v>0</v>
      </c>
      <c r="I103" s="130">
        <f>ROUND((H103+F103)*E103,2)</f>
        <v>0</v>
      </c>
      <c r="N103" s="476" t="s">
        <v>73</v>
      </c>
      <c r="O103" s="476"/>
      <c r="P103" s="470">
        <f>IF(H$115=1,C103,0)</f>
        <v>0</v>
      </c>
      <c r="Q103" s="470"/>
      <c r="R103" s="477">
        <f>F103</f>
        <v>0</v>
      </c>
      <c r="S103" s="477"/>
      <c r="T103" s="80">
        <f>H103</f>
        <v>0</v>
      </c>
      <c r="U103" s="125">
        <f>ROUND((T103+R103)*P103,0)</f>
        <v>0</v>
      </c>
    </row>
    <row r="104" spans="1:21" hidden="1" x14ac:dyDescent="0.25">
      <c r="A104" s="450" t="s">
        <v>74</v>
      </c>
      <c r="B104" s="450"/>
      <c r="C104" s="206">
        <v>0</v>
      </c>
      <c r="D104" s="206">
        <v>0</v>
      </c>
      <c r="E104" s="159">
        <f>IF(D$59=0,C104*2,C104+D104)</f>
        <v>0</v>
      </c>
      <c r="F104" s="572">
        <f>ROUND(F103/2,2)</f>
        <v>0</v>
      </c>
      <c r="G104" s="572"/>
      <c r="H104" s="350">
        <f>IF(C104=0,0,62.5)</f>
        <v>0</v>
      </c>
      <c r="I104" s="130">
        <f>ROUND((H104+F104)*E104,2)</f>
        <v>0</v>
      </c>
      <c r="N104" s="476" t="s">
        <v>74</v>
      </c>
      <c r="O104" s="476"/>
      <c r="P104" s="470">
        <f>IF(H$115=1,C104,0)</f>
        <v>0</v>
      </c>
      <c r="Q104" s="470"/>
      <c r="R104" s="479">
        <f>ROUND(R103/2,2)</f>
        <v>0</v>
      </c>
      <c r="S104" s="479"/>
      <c r="T104" s="82">
        <f>H104</f>
        <v>0</v>
      </c>
      <c r="U104" s="125">
        <f>ROUND((T104+R104)*P104,0)</f>
        <v>0</v>
      </c>
    </row>
    <row r="105" spans="1:21" ht="16.5" hidden="1" thickBot="1" x14ac:dyDescent="0.3">
      <c r="A105" s="450" t="s">
        <v>75</v>
      </c>
      <c r="B105" s="450"/>
      <c r="C105" s="206">
        <v>0</v>
      </c>
      <c r="D105" s="206">
        <v>0</v>
      </c>
      <c r="E105" s="159">
        <f>IF(D$59=0,C105*2,C105+D105)</f>
        <v>0</v>
      </c>
      <c r="F105" s="468"/>
      <c r="G105" s="468"/>
      <c r="H105" s="351">
        <f>IF(H103&gt;0,436,0)</f>
        <v>0</v>
      </c>
      <c r="I105" s="130">
        <f>ROUND(H105*E105,2)</f>
        <v>0</v>
      </c>
      <c r="N105" s="469" t="s">
        <v>75</v>
      </c>
      <c r="O105" s="469"/>
      <c r="P105" s="470">
        <f>IF(H$115=1,C105,0)</f>
        <v>0</v>
      </c>
      <c r="Q105" s="470"/>
      <c r="R105" s="471"/>
      <c r="S105" s="471"/>
      <c r="T105" s="84">
        <f>H105</f>
        <v>0</v>
      </c>
      <c r="U105" s="132">
        <f>ROUND(T105*P105,0)</f>
        <v>0</v>
      </c>
    </row>
    <row r="106" spans="1:21" ht="16.5" hidden="1" thickBot="1" x14ac:dyDescent="0.3">
      <c r="A106" s="472" t="s">
        <v>8</v>
      </c>
      <c r="B106" s="472"/>
      <c r="C106" s="85"/>
      <c r="D106" s="85"/>
      <c r="E106" s="85"/>
      <c r="F106" s="85"/>
      <c r="G106" s="85"/>
      <c r="H106" s="85"/>
      <c r="I106" s="126">
        <f>SUM(I103:I105)</f>
        <v>0</v>
      </c>
      <c r="N106" s="473" t="s">
        <v>8</v>
      </c>
      <c r="O106" s="473"/>
      <c r="P106" s="86"/>
      <c r="Q106" s="86"/>
      <c r="R106" s="86"/>
      <c r="S106" s="86"/>
      <c r="T106" s="86"/>
      <c r="U106" s="87">
        <f>SUM(U103:U105)</f>
        <v>0</v>
      </c>
    </row>
    <row r="107" spans="1:21" hidden="1" x14ac:dyDescent="0.25">
      <c r="A107" s="41"/>
      <c r="B107" s="41"/>
      <c r="C107" s="85"/>
      <c r="D107" s="85"/>
      <c r="E107" s="85"/>
      <c r="F107" s="85"/>
      <c r="G107" s="85"/>
      <c r="H107" s="85"/>
      <c r="I107" s="130"/>
      <c r="N107" s="43"/>
      <c r="O107" s="43"/>
      <c r="P107" s="86"/>
      <c r="Q107" s="86"/>
      <c r="R107" s="86"/>
      <c r="S107" s="86"/>
      <c r="T107" s="86"/>
      <c r="U107" s="201"/>
    </row>
    <row r="108" spans="1:21" x14ac:dyDescent="0.25">
      <c r="A108" s="458" t="s">
        <v>93</v>
      </c>
      <c r="B108" s="458"/>
      <c r="C108" s="458"/>
      <c r="D108" s="91"/>
      <c r="E108" s="89" t="s">
        <v>42</v>
      </c>
      <c r="F108" s="463"/>
      <c r="G108" s="463"/>
      <c r="H108" s="463"/>
      <c r="I108" s="159">
        <v>0</v>
      </c>
      <c r="N108" s="461" t="s">
        <v>93</v>
      </c>
      <c r="O108" s="461"/>
      <c r="P108" s="461"/>
      <c r="Q108" s="462" t="s">
        <v>42</v>
      </c>
      <c r="R108" s="462"/>
      <c r="S108" s="462"/>
      <c r="T108" s="462"/>
      <c r="U108" s="125">
        <f>IF('3924'!$H$115=1,'3924'!U109,0)</f>
        <v>0</v>
      </c>
    </row>
    <row r="109" spans="1:21" x14ac:dyDescent="0.25">
      <c r="A109" s="458" t="s">
        <v>94</v>
      </c>
      <c r="B109" s="458"/>
      <c r="C109" s="458"/>
      <c r="D109" s="91"/>
      <c r="E109" s="467"/>
      <c r="F109" s="467"/>
      <c r="G109" s="467"/>
      <c r="H109" s="467"/>
      <c r="I109" s="159">
        <v>0</v>
      </c>
      <c r="N109" s="461" t="s">
        <v>94</v>
      </c>
      <c r="O109" s="461"/>
      <c r="P109" s="461"/>
      <c r="Q109" s="462" t="s">
        <v>47</v>
      </c>
      <c r="R109" s="462"/>
      <c r="S109" s="462"/>
      <c r="T109" s="462"/>
      <c r="U109" s="125">
        <f>IF('3924'!$H$115=1,'3924'!U110,0)</f>
        <v>0</v>
      </c>
    </row>
    <row r="110" spans="1:21" x14ac:dyDescent="0.25">
      <c r="A110" s="90" t="s">
        <v>122</v>
      </c>
      <c r="B110" s="91"/>
      <c r="C110" s="91"/>
      <c r="D110" s="91"/>
      <c r="E110" s="192"/>
      <c r="F110" s="192"/>
      <c r="G110" s="192"/>
      <c r="H110" s="192"/>
      <c r="I110" s="219"/>
      <c r="N110" s="461" t="s">
        <v>95</v>
      </c>
      <c r="O110" s="461"/>
      <c r="P110" s="461"/>
      <c r="Q110" s="462" t="s">
        <v>48</v>
      </c>
      <c r="R110" s="462"/>
      <c r="S110" s="462"/>
      <c r="T110" s="462"/>
      <c r="U110" s="125">
        <f>IF('3924'!$H$115=1,'3924'!U113,0)</f>
        <v>0</v>
      </c>
    </row>
    <row r="111" spans="1:21" ht="16.5" thickBot="1" x14ac:dyDescent="0.3">
      <c r="A111" s="458" t="s">
        <v>95</v>
      </c>
      <c r="B111" s="458"/>
      <c r="C111" s="458"/>
      <c r="D111" s="91"/>
      <c r="E111" s="89" t="s">
        <v>47</v>
      </c>
      <c r="F111" s="463"/>
      <c r="G111" s="463"/>
      <c r="H111" s="463"/>
      <c r="I111" s="220">
        <v>0</v>
      </c>
      <c r="N111" s="464" t="s">
        <v>43</v>
      </c>
      <c r="O111" s="464"/>
      <c r="P111" s="464"/>
      <c r="Q111" s="464"/>
      <c r="R111" s="464"/>
      <c r="S111" s="464"/>
      <c r="T111" s="464"/>
      <c r="U111" s="193">
        <f>SUM(U109,U108,U106,U95,U89,U75,U74,U73,U72,U71,U70,U68,U59,U45,U77,U78,U79,U80,U81,U110)</f>
        <v>0</v>
      </c>
    </row>
    <row r="112" spans="1:21" ht="16.5" thickTop="1" x14ac:dyDescent="0.25">
      <c r="B112" s="91"/>
      <c r="C112" s="91"/>
      <c r="D112" s="91"/>
      <c r="E112" s="89"/>
      <c r="F112" s="89"/>
      <c r="G112" s="89"/>
      <c r="H112" s="89"/>
      <c r="I112" s="159"/>
      <c r="N112" s="59"/>
      <c r="O112" s="59"/>
      <c r="P112" s="59"/>
      <c r="Q112" s="59"/>
      <c r="R112" s="59"/>
      <c r="S112" s="59"/>
      <c r="T112" s="59"/>
      <c r="U112" s="201"/>
    </row>
    <row r="113" spans="1:21" x14ac:dyDescent="0.25">
      <c r="A113" s="465" t="s">
        <v>8</v>
      </c>
      <c r="B113" s="465"/>
      <c r="C113" s="465"/>
      <c r="D113" s="465"/>
      <c r="E113" s="465"/>
      <c r="F113" s="465"/>
      <c r="G113" s="465"/>
      <c r="H113" s="465"/>
      <c r="I113" s="130">
        <f>SUM(I111,I109,I108,I106,I96,I95,I89,I81,I80,I79,I78,I77,I75,I74,I73,I72,I71,I70,I68,I59,I45)</f>
        <v>376747.41000000003</v>
      </c>
      <c r="N113" s="466"/>
      <c r="O113" s="466"/>
      <c r="P113" s="466"/>
      <c r="Q113" s="466"/>
      <c r="R113" s="466"/>
      <c r="S113" s="466"/>
      <c r="T113" s="466"/>
      <c r="U113" s="466"/>
    </row>
    <row r="114" spans="1:21" x14ac:dyDescent="0.25">
      <c r="A114" s="458" t="s">
        <v>121</v>
      </c>
      <c r="B114" s="458"/>
      <c r="C114" s="458"/>
      <c r="D114" s="458"/>
      <c r="E114" s="458"/>
      <c r="F114" s="458"/>
      <c r="G114" s="458"/>
      <c r="H114" s="91" t="s">
        <v>48</v>
      </c>
      <c r="I114" s="195"/>
      <c r="N114" s="459" t="s">
        <v>7</v>
      </c>
      <c r="O114" s="459"/>
      <c r="P114" s="459"/>
      <c r="Q114" s="459"/>
      <c r="R114" s="459"/>
      <c r="S114" s="459"/>
      <c r="T114" s="459"/>
      <c r="U114" s="459"/>
    </row>
    <row r="115" spans="1:21" x14ac:dyDescent="0.25">
      <c r="A115" s="458" t="s">
        <v>116</v>
      </c>
      <c r="B115" s="458"/>
      <c r="C115" s="458"/>
      <c r="D115" s="458"/>
      <c r="E115" s="458"/>
      <c r="F115" s="458"/>
      <c r="G115" s="458"/>
      <c r="H115" s="92" t="str">
        <f>IF(E29=0,"",IF((E14+E16+SUM(E18:E24))/E29&gt;0.75,1,""))</f>
        <v/>
      </c>
      <c r="I115" s="159">
        <f>U111</f>
        <v>0</v>
      </c>
      <c r="N115" s="93" t="s">
        <v>144</v>
      </c>
      <c r="O115" s="93"/>
      <c r="P115" s="93"/>
      <c r="Q115" s="93"/>
      <c r="R115" s="93"/>
      <c r="S115" s="93"/>
      <c r="T115" s="93"/>
      <c r="U115" s="93"/>
    </row>
    <row r="116" spans="1:21" x14ac:dyDescent="0.25">
      <c r="B116" s="91"/>
      <c r="C116" s="91"/>
      <c r="D116" s="91"/>
      <c r="E116" s="91"/>
      <c r="F116" s="91"/>
      <c r="G116" s="91"/>
      <c r="H116" s="94"/>
      <c r="I116" s="130"/>
      <c r="N116" s="95" t="s">
        <v>145</v>
      </c>
      <c r="O116" s="93"/>
      <c r="P116" s="93"/>
      <c r="Q116" s="93"/>
      <c r="R116" s="93"/>
      <c r="S116" s="93"/>
      <c r="T116" s="93"/>
      <c r="U116" s="93"/>
    </row>
    <row r="117" spans="1:21" x14ac:dyDescent="0.25">
      <c r="A117" s="4" t="s">
        <v>138</v>
      </c>
      <c r="B117" s="91"/>
      <c r="C117" s="91"/>
      <c r="D117" s="91"/>
      <c r="E117" s="91"/>
      <c r="F117" s="91"/>
      <c r="G117" s="91"/>
      <c r="H117" s="202">
        <f>IF(H115=1,I115,I113)</f>
        <v>376747.41000000003</v>
      </c>
      <c r="I117" s="123">
        <f>IF(E29=0,0,IF(E29&gt;250,-(((250/E29)*H117)*IF(J117="H",0.02,0.05)),IF(J117="H",-0.02*H117,-0.05*H117)))</f>
        <v>-18837.370500000001</v>
      </c>
      <c r="N117" s="97"/>
      <c r="O117" s="97"/>
      <c r="P117" s="97"/>
      <c r="Q117" s="97"/>
      <c r="R117" s="97"/>
      <c r="S117" s="97"/>
      <c r="T117" s="97"/>
      <c r="U117" s="97"/>
    </row>
    <row r="118" spans="1:21" x14ac:dyDescent="0.25">
      <c r="B118" s="91"/>
      <c r="C118" s="91"/>
      <c r="D118" s="91"/>
      <c r="E118" s="91"/>
      <c r="F118" s="91"/>
      <c r="G118" s="91"/>
      <c r="H118" s="94"/>
      <c r="I118" s="130"/>
      <c r="N118" s="97"/>
      <c r="O118" s="97"/>
      <c r="P118" s="97"/>
      <c r="Q118" s="97"/>
      <c r="R118" s="97"/>
      <c r="S118" s="97"/>
      <c r="T118" s="97"/>
      <c r="U118" s="97"/>
    </row>
    <row r="119" spans="1:21" x14ac:dyDescent="0.25">
      <c r="A119" s="4" t="s">
        <v>139</v>
      </c>
      <c r="B119" s="91"/>
      <c r="C119" s="91"/>
      <c r="D119" s="91"/>
      <c r="E119" s="91"/>
      <c r="F119" s="91"/>
      <c r="G119" s="91"/>
      <c r="H119" s="94"/>
      <c r="I119" s="130">
        <f>I113+I117</f>
        <v>357910.03950000001</v>
      </c>
      <c r="N119" s="97"/>
      <c r="O119" s="97"/>
      <c r="P119" s="97"/>
      <c r="Q119" s="97"/>
      <c r="R119" s="97"/>
      <c r="S119" s="97"/>
      <c r="T119" s="97"/>
      <c r="U119" s="97"/>
    </row>
    <row r="120" spans="1:21" x14ac:dyDescent="0.25">
      <c r="B120" s="91"/>
      <c r="C120" s="91"/>
      <c r="D120" s="91"/>
      <c r="E120" s="91"/>
      <c r="F120" s="91"/>
      <c r="G120" s="91"/>
      <c r="H120" s="94"/>
      <c r="I120" s="130"/>
      <c r="N120" s="97"/>
      <c r="O120" s="97"/>
      <c r="P120" s="97"/>
      <c r="Q120" s="97"/>
      <c r="R120" s="97"/>
      <c r="S120" s="97"/>
      <c r="T120" s="97"/>
      <c r="U120" s="97"/>
    </row>
    <row r="121" spans="1:21" x14ac:dyDescent="0.25">
      <c r="A121" s="106" t="s">
        <v>140</v>
      </c>
      <c r="B121" s="91"/>
      <c r="C121" s="203">
        <f>'0054'!C121</f>
        <v>2</v>
      </c>
      <c r="D121" s="91"/>
      <c r="E121" s="4" t="s">
        <v>141</v>
      </c>
      <c r="F121" s="91"/>
      <c r="G121" s="91"/>
      <c r="H121" s="94"/>
      <c r="I121" s="130">
        <f>ROUND(I119/12*C121,2)</f>
        <v>59651.67</v>
      </c>
      <c r="N121" s="97"/>
      <c r="O121" s="97"/>
      <c r="P121" s="97"/>
      <c r="Q121" s="97"/>
      <c r="R121" s="97"/>
      <c r="S121" s="97"/>
      <c r="T121" s="97"/>
      <c r="U121" s="97"/>
    </row>
    <row r="122" spans="1:21" x14ac:dyDescent="0.25">
      <c r="B122" s="91"/>
      <c r="C122" s="91"/>
      <c r="D122" s="91"/>
      <c r="E122" s="91"/>
      <c r="F122" s="91"/>
      <c r="G122" s="91"/>
      <c r="H122" s="94"/>
      <c r="I122" s="130"/>
      <c r="N122" s="97"/>
      <c r="O122" s="97"/>
      <c r="P122" s="97"/>
      <c r="Q122" s="97"/>
      <c r="R122" s="97"/>
      <c r="S122" s="97"/>
      <c r="T122" s="97"/>
      <c r="U122" s="97"/>
    </row>
    <row r="123" spans="1:21" x14ac:dyDescent="0.25">
      <c r="A123" s="4" t="s">
        <v>142</v>
      </c>
      <c r="B123" s="91"/>
      <c r="C123" s="91"/>
      <c r="D123" s="91"/>
      <c r="E123" s="91"/>
      <c r="F123" s="91"/>
      <c r="G123" s="91"/>
      <c r="H123" s="94"/>
      <c r="I123" s="123">
        <v>-29825.84</v>
      </c>
      <c r="N123" s="97"/>
      <c r="O123" s="97"/>
      <c r="P123" s="97"/>
      <c r="Q123" s="97"/>
      <c r="R123" s="97"/>
      <c r="S123" s="97"/>
      <c r="T123" s="97"/>
      <c r="U123" s="97"/>
    </row>
    <row r="124" spans="1:21" x14ac:dyDescent="0.25">
      <c r="B124" s="91"/>
      <c r="C124" s="91"/>
      <c r="D124" s="91"/>
      <c r="E124" s="91"/>
      <c r="F124" s="91"/>
      <c r="G124" s="91"/>
      <c r="H124" s="94"/>
      <c r="I124" s="130"/>
      <c r="N124" s="97"/>
      <c r="O124" s="97"/>
      <c r="P124" s="97"/>
      <c r="Q124" s="97"/>
      <c r="R124" s="97"/>
      <c r="S124" s="97"/>
      <c r="T124" s="97"/>
      <c r="U124" s="97"/>
    </row>
    <row r="125" spans="1:21" ht="16.5" thickBot="1" x14ac:dyDescent="0.3">
      <c r="A125" s="4" t="s">
        <v>143</v>
      </c>
      <c r="B125" s="91"/>
      <c r="C125" s="91"/>
      <c r="D125" s="91"/>
      <c r="E125" s="91"/>
      <c r="F125" s="91"/>
      <c r="G125" s="91"/>
      <c r="H125" s="94"/>
      <c r="I125" s="222">
        <f>I121+I123</f>
        <v>29825.829999999998</v>
      </c>
      <c r="N125" s="97"/>
      <c r="O125" s="97"/>
      <c r="P125" s="97"/>
      <c r="Q125" s="97"/>
      <c r="R125" s="97"/>
      <c r="S125" s="97"/>
      <c r="T125" s="97"/>
      <c r="U125" s="97"/>
    </row>
    <row r="126" spans="1:21" ht="16.5" thickTop="1" x14ac:dyDescent="0.25">
      <c r="B126" s="91"/>
      <c r="C126" s="91"/>
      <c r="D126" s="91"/>
      <c r="E126" s="91"/>
      <c r="F126" s="91"/>
      <c r="G126" s="91"/>
      <c r="H126" s="94"/>
      <c r="I126" s="130"/>
      <c r="N126" s="97"/>
      <c r="O126" s="97"/>
      <c r="P126" s="97"/>
      <c r="Q126" s="97"/>
      <c r="R126" s="97"/>
      <c r="S126" s="97"/>
      <c r="T126" s="97"/>
      <c r="U126" s="97"/>
    </row>
    <row r="127" spans="1:21" ht="16.5" thickBot="1" x14ac:dyDescent="0.3">
      <c r="A127" s="4" t="s">
        <v>159</v>
      </c>
      <c r="B127" s="91"/>
      <c r="C127" s="91"/>
      <c r="D127" s="91"/>
      <c r="E127" s="91"/>
      <c r="F127" s="91"/>
      <c r="G127" s="91"/>
      <c r="H127" s="94"/>
      <c r="I127" s="194">
        <f>IF(J117="H",(H117*0.02)+I117,(H117*0.05)+I117)</f>
        <v>0</v>
      </c>
      <c r="N127" s="97"/>
      <c r="O127" s="97"/>
      <c r="P127" s="97"/>
      <c r="Q127" s="97"/>
      <c r="R127" s="97"/>
      <c r="S127" s="97"/>
      <c r="T127" s="97"/>
      <c r="U127" s="97"/>
    </row>
    <row r="128" spans="1:21" ht="16.5" thickTop="1" x14ac:dyDescent="0.25">
      <c r="B128" s="91"/>
      <c r="C128" s="91"/>
      <c r="D128" s="91"/>
      <c r="E128" s="91"/>
      <c r="F128" s="91"/>
      <c r="G128" s="91"/>
      <c r="H128" s="94"/>
      <c r="I128" s="195"/>
      <c r="N128" s="97"/>
      <c r="O128" s="97"/>
      <c r="P128" s="97"/>
      <c r="Q128" s="97"/>
      <c r="R128" s="97"/>
      <c r="S128" s="97"/>
      <c r="T128" s="97"/>
      <c r="U128" s="97"/>
    </row>
    <row r="129" spans="1:21" x14ac:dyDescent="0.25">
      <c r="B129" s="91"/>
      <c r="C129" s="91"/>
      <c r="D129" s="91"/>
      <c r="E129" s="91"/>
      <c r="F129" s="91"/>
      <c r="G129" s="91"/>
      <c r="H129" s="94"/>
      <c r="I129" s="195"/>
      <c r="N129" s="97"/>
      <c r="O129" s="97"/>
      <c r="P129" s="97"/>
      <c r="Q129" s="97"/>
      <c r="R129" s="97"/>
      <c r="S129" s="97"/>
      <c r="T129" s="97"/>
      <c r="U129" s="97"/>
    </row>
    <row r="130" spans="1:21" x14ac:dyDescent="0.25">
      <c r="B130" s="91"/>
      <c r="C130" s="91"/>
      <c r="D130" s="91"/>
      <c r="E130" s="91"/>
      <c r="F130" s="91"/>
      <c r="G130" s="91"/>
      <c r="H130" s="94"/>
      <c r="I130" s="195"/>
      <c r="N130" s="97"/>
      <c r="O130" s="97"/>
      <c r="P130" s="97"/>
      <c r="Q130" s="97"/>
      <c r="R130" s="97"/>
      <c r="S130" s="97"/>
      <c r="T130" s="97"/>
      <c r="U130" s="97"/>
    </row>
    <row r="131" spans="1:21" x14ac:dyDescent="0.25">
      <c r="A131" s="455" t="s">
        <v>7</v>
      </c>
      <c r="B131" s="455"/>
      <c r="C131" s="455"/>
      <c r="D131" s="455"/>
      <c r="E131" s="455"/>
      <c r="F131" s="455"/>
      <c r="G131" s="455"/>
      <c r="H131" s="455"/>
      <c r="I131" s="455"/>
      <c r="J131" s="196"/>
      <c r="N131" s="455"/>
      <c r="O131" s="455"/>
      <c r="P131" s="455"/>
      <c r="Q131" s="455"/>
      <c r="R131" s="455"/>
      <c r="S131" s="455"/>
      <c r="T131" s="455"/>
      <c r="U131" s="455"/>
    </row>
    <row r="132" spans="1:21" s="101" customFormat="1" ht="28.5" customHeight="1" x14ac:dyDescent="0.2">
      <c r="A132" s="460" t="s">
        <v>114</v>
      </c>
      <c r="B132" s="460"/>
      <c r="C132" s="460"/>
      <c r="D132" s="460"/>
      <c r="E132" s="460"/>
      <c r="F132" s="460"/>
      <c r="G132" s="460"/>
      <c r="H132" s="460"/>
      <c r="I132" s="460"/>
      <c r="J132" s="102"/>
      <c r="N132" s="103"/>
      <c r="O132" s="104"/>
      <c r="P132" s="104"/>
      <c r="Q132" s="104"/>
      <c r="R132" s="104"/>
      <c r="S132" s="104"/>
      <c r="T132" s="104"/>
      <c r="U132" s="104"/>
    </row>
    <row r="133" spans="1:21" s="101" customFormat="1" ht="15.75" customHeight="1" x14ac:dyDescent="0.2">
      <c r="A133" s="455" t="s">
        <v>64</v>
      </c>
      <c r="B133" s="455"/>
      <c r="C133" s="455"/>
      <c r="D133" s="455"/>
      <c r="E133" s="455"/>
      <c r="F133" s="455"/>
      <c r="G133" s="455"/>
      <c r="H133" s="455"/>
      <c r="I133" s="455"/>
      <c r="N133" s="103"/>
    </row>
    <row r="134" spans="1:21" s="101" customFormat="1" ht="15.75" customHeight="1" x14ac:dyDescent="0.2">
      <c r="A134" s="455" t="s">
        <v>65</v>
      </c>
      <c r="B134" s="455"/>
      <c r="C134" s="455"/>
      <c r="D134" s="455"/>
      <c r="E134" s="455"/>
      <c r="F134" s="455"/>
      <c r="G134" s="455"/>
      <c r="H134" s="455"/>
      <c r="I134" s="455"/>
      <c r="N134" s="103"/>
    </row>
    <row r="135" spans="1:21" s="101" customFormat="1" ht="28.5" customHeight="1" x14ac:dyDescent="0.2">
      <c r="A135" s="454" t="s">
        <v>115</v>
      </c>
      <c r="B135" s="454"/>
      <c r="C135" s="454"/>
      <c r="D135" s="454"/>
      <c r="E135" s="454"/>
      <c r="F135" s="454"/>
      <c r="G135" s="454"/>
      <c r="H135" s="454"/>
      <c r="I135" s="454"/>
      <c r="N135" s="103"/>
    </row>
    <row r="136" spans="1:21" s="101" customFormat="1" ht="28.5" customHeight="1" x14ac:dyDescent="0.2">
      <c r="A136" s="454" t="s">
        <v>123</v>
      </c>
      <c r="B136" s="454"/>
      <c r="C136" s="454"/>
      <c r="D136" s="454"/>
      <c r="E136" s="454"/>
      <c r="F136" s="454"/>
      <c r="G136" s="454"/>
      <c r="H136" s="454"/>
      <c r="I136" s="454"/>
      <c r="N136" s="103"/>
    </row>
    <row r="137" spans="1:21" s="101" customFormat="1" ht="28.5" customHeight="1" x14ac:dyDescent="0.2">
      <c r="A137" s="454" t="s">
        <v>111</v>
      </c>
      <c r="B137" s="454"/>
      <c r="C137" s="454"/>
      <c r="D137" s="454"/>
      <c r="E137" s="454"/>
      <c r="F137" s="454"/>
      <c r="G137" s="454"/>
      <c r="H137" s="454"/>
      <c r="I137" s="454"/>
      <c r="N137" s="103"/>
    </row>
    <row r="138" spans="1:21" s="101" customFormat="1" ht="28.5" customHeight="1" x14ac:dyDescent="0.2">
      <c r="A138" s="454" t="s">
        <v>120</v>
      </c>
      <c r="B138" s="454"/>
      <c r="C138" s="454"/>
      <c r="D138" s="454"/>
      <c r="E138" s="454"/>
      <c r="F138" s="454"/>
      <c r="G138" s="454"/>
      <c r="H138" s="454"/>
      <c r="I138" s="454"/>
      <c r="N138" s="103"/>
    </row>
    <row r="139" spans="1:21" s="101" customFormat="1" ht="41.25" customHeight="1" x14ac:dyDescent="0.2">
      <c r="A139" s="454" t="s">
        <v>133</v>
      </c>
      <c r="B139" s="454"/>
      <c r="C139" s="454"/>
      <c r="D139" s="454"/>
      <c r="E139" s="454"/>
      <c r="F139" s="454"/>
      <c r="G139" s="454"/>
      <c r="H139" s="454"/>
      <c r="I139" s="454"/>
      <c r="N139" s="103"/>
    </row>
    <row r="140" spans="1:21" s="101" customFormat="1" ht="15.75" customHeight="1" x14ac:dyDescent="0.2">
      <c r="A140" s="455" t="s">
        <v>117</v>
      </c>
      <c r="B140" s="455"/>
      <c r="C140" s="455"/>
      <c r="D140" s="455"/>
      <c r="E140" s="455"/>
      <c r="F140" s="455"/>
      <c r="G140" s="455"/>
      <c r="H140" s="455"/>
      <c r="I140" s="455"/>
      <c r="N140" s="103"/>
    </row>
    <row r="141" spans="1:21" s="101" customFormat="1" ht="28.5" customHeight="1" x14ac:dyDescent="0.2">
      <c r="A141" s="456" t="s">
        <v>118</v>
      </c>
      <c r="B141" s="456"/>
      <c r="C141" s="456"/>
      <c r="D141" s="456"/>
      <c r="E141" s="456"/>
      <c r="F141" s="456"/>
      <c r="G141" s="456"/>
      <c r="H141" s="456"/>
      <c r="I141" s="456"/>
      <c r="N141" s="103"/>
    </row>
    <row r="142" spans="1:21" s="101" customFormat="1" ht="26.25" customHeight="1" x14ac:dyDescent="0.2">
      <c r="A142" s="457" t="s">
        <v>109</v>
      </c>
      <c r="B142" s="456"/>
      <c r="C142" s="456"/>
      <c r="D142" s="456"/>
      <c r="E142" s="456"/>
      <c r="F142" s="456"/>
      <c r="G142" s="456"/>
      <c r="H142" s="456"/>
      <c r="I142" s="456"/>
      <c r="N142" s="103"/>
    </row>
    <row r="143" spans="1:21" s="101" customFormat="1" ht="54" customHeight="1" x14ac:dyDescent="0.2">
      <c r="A143" s="452" t="s">
        <v>125</v>
      </c>
      <c r="B143" s="452"/>
      <c r="C143" s="452"/>
      <c r="D143" s="452"/>
      <c r="E143" s="452"/>
      <c r="F143" s="452"/>
      <c r="G143" s="452"/>
      <c r="H143" s="452"/>
      <c r="I143" s="452"/>
      <c r="N143" s="103"/>
    </row>
    <row r="144" spans="1:21" ht="57" customHeight="1" x14ac:dyDescent="0.25">
      <c r="A144" s="452" t="s">
        <v>124</v>
      </c>
      <c r="B144" s="452"/>
      <c r="C144" s="452"/>
      <c r="D144" s="452"/>
      <c r="E144" s="452"/>
      <c r="F144" s="452"/>
      <c r="G144" s="452"/>
      <c r="H144" s="452"/>
      <c r="I144" s="452"/>
      <c r="N144" s="98"/>
    </row>
    <row r="145" spans="1:14" s="101" customFormat="1" ht="26.25" customHeight="1" x14ac:dyDescent="0.2">
      <c r="A145" s="451" t="s">
        <v>110</v>
      </c>
      <c r="B145" s="451"/>
      <c r="C145" s="451"/>
      <c r="D145" s="451"/>
      <c r="E145" s="451"/>
      <c r="F145" s="451"/>
      <c r="G145" s="451"/>
      <c r="H145" s="451"/>
      <c r="I145" s="451"/>
      <c r="N145" s="103"/>
    </row>
    <row r="146" spans="1:14" s="101" customFormat="1" ht="28.5" customHeight="1" x14ac:dyDescent="0.2">
      <c r="A146" s="452" t="s">
        <v>36</v>
      </c>
      <c r="B146" s="452"/>
      <c r="C146" s="452"/>
      <c r="D146" s="452"/>
      <c r="E146" s="452"/>
      <c r="F146" s="452"/>
      <c r="G146" s="452"/>
      <c r="H146" s="452"/>
      <c r="I146" s="452"/>
      <c r="N146" s="103"/>
    </row>
    <row r="147" spans="1:14" s="101" customFormat="1" ht="15.75" customHeight="1" x14ac:dyDescent="0.2">
      <c r="A147" s="453" t="s">
        <v>12</v>
      </c>
      <c r="B147" s="453"/>
      <c r="C147" s="453"/>
      <c r="D147" s="453"/>
      <c r="E147" s="453"/>
      <c r="F147" s="453"/>
      <c r="G147" s="453"/>
      <c r="H147" s="453"/>
      <c r="I147" s="453"/>
      <c r="N147" s="103"/>
    </row>
    <row r="148" spans="1:14" x14ac:dyDescent="0.25">
      <c r="A148" s="453"/>
      <c r="B148" s="453"/>
      <c r="C148" s="453"/>
      <c r="D148" s="453"/>
      <c r="E148" s="453"/>
      <c r="F148" s="453"/>
      <c r="G148" s="453"/>
      <c r="H148" s="453"/>
      <c r="I148" s="453"/>
      <c r="N148" s="98"/>
    </row>
    <row r="149" spans="1:14" x14ac:dyDescent="0.25">
      <c r="A149" s="98"/>
      <c r="N149" s="98"/>
    </row>
    <row r="150" spans="1:14" x14ac:dyDescent="0.25">
      <c r="A150" s="98"/>
      <c r="N150" s="98"/>
    </row>
    <row r="151" spans="1:14" x14ac:dyDescent="0.25">
      <c r="A151" s="98"/>
      <c r="N151" s="98"/>
    </row>
    <row r="152" spans="1:14" x14ac:dyDescent="0.25">
      <c r="A152" s="98"/>
      <c r="B152" s="197"/>
      <c r="C152" s="197"/>
      <c r="D152" s="197"/>
      <c r="E152" s="197"/>
      <c r="F152" s="197"/>
      <c r="G152" s="197"/>
      <c r="H152" s="197"/>
      <c r="I152" s="197"/>
      <c r="N152" s="98"/>
    </row>
    <row r="153" spans="1:14" x14ac:dyDescent="0.25">
      <c r="A153" s="98"/>
      <c r="N153" s="98"/>
    </row>
    <row r="154" spans="1:14" x14ac:dyDescent="0.25">
      <c r="A154" s="98"/>
      <c r="N154" s="98"/>
    </row>
    <row r="155" spans="1:14" x14ac:dyDescent="0.25">
      <c r="A155" s="98"/>
      <c r="N155" s="98"/>
    </row>
    <row r="156" spans="1:14" x14ac:dyDescent="0.25">
      <c r="A156" s="98"/>
      <c r="N156" s="98"/>
    </row>
    <row r="157" spans="1:14" x14ac:dyDescent="0.25">
      <c r="A157" s="98"/>
      <c r="N157" s="98"/>
    </row>
    <row r="158" spans="1:14" x14ac:dyDescent="0.25">
      <c r="A158" s="98"/>
      <c r="N158" s="98"/>
    </row>
    <row r="159" spans="1:14" x14ac:dyDescent="0.25">
      <c r="A159" s="98"/>
      <c r="N159" s="98"/>
    </row>
    <row r="160" spans="1:14" x14ac:dyDescent="0.25">
      <c r="A160" s="98"/>
      <c r="N160" s="98"/>
    </row>
    <row r="161" spans="1:14" x14ac:dyDescent="0.25">
      <c r="A161" s="98"/>
      <c r="N161" s="98"/>
    </row>
    <row r="162" spans="1:14" x14ac:dyDescent="0.25">
      <c r="A162" s="98"/>
      <c r="N162" s="98"/>
    </row>
    <row r="163" spans="1:14" x14ac:dyDescent="0.25">
      <c r="A163" s="98"/>
      <c r="N163" s="98"/>
    </row>
    <row r="164" spans="1:14" x14ac:dyDescent="0.25">
      <c r="A164" s="98"/>
      <c r="N164" s="98"/>
    </row>
    <row r="165" spans="1:14" x14ac:dyDescent="0.25">
      <c r="A165" s="98"/>
      <c r="N165" s="98"/>
    </row>
    <row r="166" spans="1:14" x14ac:dyDescent="0.25">
      <c r="A166" s="98"/>
      <c r="N166" s="98"/>
    </row>
    <row r="167" spans="1:14" x14ac:dyDescent="0.25">
      <c r="A167" s="98"/>
      <c r="N167" s="98"/>
    </row>
    <row r="168" spans="1:14" x14ac:dyDescent="0.25">
      <c r="A168" s="98"/>
      <c r="N168" s="98"/>
    </row>
    <row r="169" spans="1:14" x14ac:dyDescent="0.25">
      <c r="A169" s="98"/>
      <c r="N169" s="98"/>
    </row>
    <row r="170" spans="1:14" x14ac:dyDescent="0.25">
      <c r="A170" s="98"/>
      <c r="N170" s="98"/>
    </row>
    <row r="171" spans="1:14" x14ac:dyDescent="0.25">
      <c r="A171" s="98"/>
      <c r="N171" s="98"/>
    </row>
    <row r="172" spans="1:14" x14ac:dyDescent="0.25">
      <c r="A172" s="98"/>
      <c r="N172" s="98"/>
    </row>
    <row r="173" spans="1:14" x14ac:dyDescent="0.25">
      <c r="A173" s="98"/>
      <c r="N173" s="98"/>
    </row>
    <row r="174" spans="1:14" x14ac:dyDescent="0.25">
      <c r="A174" s="98"/>
      <c r="N174" s="98"/>
    </row>
    <row r="175" spans="1:14" x14ac:dyDescent="0.25">
      <c r="A175" s="98"/>
      <c r="N175" s="98"/>
    </row>
    <row r="176" spans="1:14" x14ac:dyDescent="0.25">
      <c r="A176" s="98"/>
      <c r="N176" s="98"/>
    </row>
    <row r="177" spans="1:14" x14ac:dyDescent="0.25">
      <c r="A177" s="98"/>
      <c r="N177" s="98"/>
    </row>
    <row r="178" spans="1:14" x14ac:dyDescent="0.25">
      <c r="A178" s="98"/>
      <c r="N178" s="98"/>
    </row>
    <row r="179" spans="1:14" x14ac:dyDescent="0.25">
      <c r="A179" s="98"/>
      <c r="N179" s="98"/>
    </row>
    <row r="180" spans="1:14" x14ac:dyDescent="0.25">
      <c r="A180" s="98"/>
      <c r="N180" s="98"/>
    </row>
    <row r="181" spans="1:14" x14ac:dyDescent="0.25">
      <c r="A181" s="98"/>
      <c r="N181" s="98"/>
    </row>
    <row r="182" spans="1:14" x14ac:dyDescent="0.25">
      <c r="A182" s="98"/>
      <c r="N182" s="98"/>
    </row>
    <row r="183" spans="1:14" x14ac:dyDescent="0.25">
      <c r="A183" s="98"/>
      <c r="N183" s="98"/>
    </row>
    <row r="184" spans="1:14" x14ac:dyDescent="0.25">
      <c r="A184" s="98"/>
      <c r="N184" s="98"/>
    </row>
    <row r="185" spans="1:14" x14ac:dyDescent="0.25">
      <c r="A185" s="98"/>
      <c r="N185" s="98"/>
    </row>
    <row r="186" spans="1:14" x14ac:dyDescent="0.25">
      <c r="A186" s="98"/>
      <c r="N186" s="98"/>
    </row>
    <row r="187" spans="1:14" x14ac:dyDescent="0.25">
      <c r="A187" s="98"/>
      <c r="N187" s="98"/>
    </row>
    <row r="188" spans="1:14" x14ac:dyDescent="0.25">
      <c r="A188" s="98"/>
      <c r="N188" s="98"/>
    </row>
    <row r="189" spans="1:14" x14ac:dyDescent="0.25">
      <c r="A189" s="98"/>
    </row>
    <row r="190" spans="1:14" x14ac:dyDescent="0.25">
      <c r="A190" s="98"/>
    </row>
    <row r="191" spans="1:14" x14ac:dyDescent="0.25">
      <c r="A191" s="98"/>
    </row>
    <row r="192" spans="1:14" x14ac:dyDescent="0.25">
      <c r="A192" s="98"/>
    </row>
    <row r="193" spans="1:1" x14ac:dyDescent="0.25">
      <c r="A193" s="98"/>
    </row>
    <row r="194" spans="1:1" x14ac:dyDescent="0.25">
      <c r="A194" s="98"/>
    </row>
    <row r="195" spans="1:1" x14ac:dyDescent="0.25">
      <c r="A195" s="98"/>
    </row>
    <row r="196" spans="1:1" x14ac:dyDescent="0.25">
      <c r="A196" s="98"/>
    </row>
    <row r="197" spans="1:1" x14ac:dyDescent="0.25">
      <c r="A197" s="98"/>
    </row>
    <row r="198" spans="1:1" x14ac:dyDescent="0.25">
      <c r="A198" s="98"/>
    </row>
    <row r="199" spans="1:1" x14ac:dyDescent="0.25">
      <c r="A199" s="98"/>
    </row>
    <row r="200" spans="1:1" x14ac:dyDescent="0.25">
      <c r="A200" s="98"/>
    </row>
    <row r="201" spans="1:1" x14ac:dyDescent="0.25">
      <c r="A201" s="98"/>
    </row>
    <row r="202" spans="1:1" x14ac:dyDescent="0.25">
      <c r="A202" s="98"/>
    </row>
    <row r="203" spans="1:1" x14ac:dyDescent="0.25">
      <c r="A203" s="98"/>
    </row>
    <row r="204" spans="1:1" x14ac:dyDescent="0.25">
      <c r="A204" s="98"/>
    </row>
    <row r="205" spans="1:1" x14ac:dyDescent="0.25">
      <c r="A205" s="98"/>
    </row>
    <row r="206" spans="1:1" x14ac:dyDescent="0.25">
      <c r="A206" s="98"/>
    </row>
    <row r="207" spans="1:1" x14ac:dyDescent="0.25">
      <c r="A207" s="98"/>
    </row>
    <row r="208" spans="1:1" x14ac:dyDescent="0.25">
      <c r="A208" s="98"/>
    </row>
  </sheetData>
  <sheetProtection password="CDD2" sheet="1" objects="1" scenarios="1"/>
  <mergeCells count="290">
    <mergeCell ref="B1:I1"/>
    <mergeCell ref="O1:U1"/>
    <mergeCell ref="N2:U2"/>
    <mergeCell ref="N3:U3"/>
    <mergeCell ref="A4:B4"/>
    <mergeCell ref="C4:E4"/>
    <mergeCell ref="N4:O4"/>
    <mergeCell ref="P4:Q4"/>
    <mergeCell ref="A7:I7"/>
    <mergeCell ref="N7:U7"/>
    <mergeCell ref="N8:O8"/>
    <mergeCell ref="P8:Q8"/>
    <mergeCell ref="R8:S8"/>
    <mergeCell ref="T8:U8"/>
    <mergeCell ref="F10:G10"/>
    <mergeCell ref="R10:S10"/>
    <mergeCell ref="A11:B11"/>
    <mergeCell ref="F11:G11"/>
    <mergeCell ref="N11:O11"/>
    <mergeCell ref="P11:Q11"/>
    <mergeCell ref="R11:S11"/>
    <mergeCell ref="A12:B12"/>
    <mergeCell ref="F12:G12"/>
    <mergeCell ref="N12:O12"/>
    <mergeCell ref="P12:Q12"/>
    <mergeCell ref="R12:S12"/>
    <mergeCell ref="A13:B13"/>
    <mergeCell ref="F13:G13"/>
    <mergeCell ref="N13:O13"/>
    <mergeCell ref="P13:Q13"/>
    <mergeCell ref="R13:S13"/>
    <mergeCell ref="A14:B14"/>
    <mergeCell ref="F14:G14"/>
    <mergeCell ref="N14:O14"/>
    <mergeCell ref="P14:Q14"/>
    <mergeCell ref="R14:S14"/>
    <mergeCell ref="A15:B15"/>
    <mergeCell ref="F15:G15"/>
    <mergeCell ref="N15:O15"/>
    <mergeCell ref="P15:Q15"/>
    <mergeCell ref="R15:S15"/>
    <mergeCell ref="A16:B16"/>
    <mergeCell ref="F16:G16"/>
    <mergeCell ref="N16:O16"/>
    <mergeCell ref="P16:Q16"/>
    <mergeCell ref="R16:S16"/>
    <mergeCell ref="A17:B17"/>
    <mergeCell ref="F17:G17"/>
    <mergeCell ref="N17:O17"/>
    <mergeCell ref="P17:Q17"/>
    <mergeCell ref="R17:S17"/>
    <mergeCell ref="A18:B18"/>
    <mergeCell ref="F18:G18"/>
    <mergeCell ref="N18:O18"/>
    <mergeCell ref="P18:Q18"/>
    <mergeCell ref="R18:S18"/>
    <mergeCell ref="A19:B19"/>
    <mergeCell ref="F19:G19"/>
    <mergeCell ref="N19:O19"/>
    <mergeCell ref="P19:Q19"/>
    <mergeCell ref="R19:S19"/>
    <mergeCell ref="A20:B20"/>
    <mergeCell ref="F20:G20"/>
    <mergeCell ref="N20:O20"/>
    <mergeCell ref="P20:Q20"/>
    <mergeCell ref="R20:S20"/>
    <mergeCell ref="A21:B21"/>
    <mergeCell ref="F21:G21"/>
    <mergeCell ref="N21:O21"/>
    <mergeCell ref="P21:Q21"/>
    <mergeCell ref="R21:S21"/>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N34:T34"/>
    <mergeCell ref="A36:B36"/>
    <mergeCell ref="N36:O36"/>
    <mergeCell ref="P36:T36"/>
    <mergeCell ref="A37:B37"/>
    <mergeCell ref="N37:O37"/>
    <mergeCell ref="P37:T37"/>
    <mergeCell ref="F33:H36"/>
    <mergeCell ref="A38:B38"/>
    <mergeCell ref="N38:O38"/>
    <mergeCell ref="P38:T38"/>
    <mergeCell ref="A39:B39"/>
    <mergeCell ref="N39:O39"/>
    <mergeCell ref="P39:T39"/>
    <mergeCell ref="A40:B40"/>
    <mergeCell ref="N40:O40"/>
    <mergeCell ref="P40:T40"/>
    <mergeCell ref="A41:B41"/>
    <mergeCell ref="N41:O41"/>
    <mergeCell ref="P41:T41"/>
    <mergeCell ref="A42:B42"/>
    <mergeCell ref="N42:O42"/>
    <mergeCell ref="P42:T42"/>
    <mergeCell ref="N43:Q43"/>
    <mergeCell ref="S43:T43"/>
    <mergeCell ref="N45:Q45"/>
    <mergeCell ref="S45:T45"/>
    <mergeCell ref="N49:O49"/>
    <mergeCell ref="P49:Q49"/>
    <mergeCell ref="A50:B58"/>
    <mergeCell ref="N50:O58"/>
    <mergeCell ref="P50:Q50"/>
    <mergeCell ref="P51:Q51"/>
    <mergeCell ref="P52:Q52"/>
    <mergeCell ref="P53:Q53"/>
    <mergeCell ref="P54:Q54"/>
    <mergeCell ref="P55:Q55"/>
    <mergeCell ref="P56:Q56"/>
    <mergeCell ref="P57:Q57"/>
    <mergeCell ref="P58:Q58"/>
    <mergeCell ref="A59:B59"/>
    <mergeCell ref="F59:H59"/>
    <mergeCell ref="N59:O59"/>
    <mergeCell ref="P59:Q59"/>
    <mergeCell ref="R59:T59"/>
    <mergeCell ref="A60:I60"/>
    <mergeCell ref="N60:U60"/>
    <mergeCell ref="A61:I61"/>
    <mergeCell ref="N61:U61"/>
    <mergeCell ref="A62:B62"/>
    <mergeCell ref="D62:G62"/>
    <mergeCell ref="N62:O62"/>
    <mergeCell ref="Q62:S62"/>
    <mergeCell ref="T62:U62"/>
    <mergeCell ref="N63:S63"/>
    <mergeCell ref="T63:U63"/>
    <mergeCell ref="A64:I64"/>
    <mergeCell ref="N64:U64"/>
    <mergeCell ref="A65:B65"/>
    <mergeCell ref="D65:G65"/>
    <mergeCell ref="N65:O65"/>
    <mergeCell ref="Q65:S65"/>
    <mergeCell ref="T65:U65"/>
    <mergeCell ref="N66:S66"/>
    <mergeCell ref="T66:U66"/>
    <mergeCell ref="A68:C68"/>
    <mergeCell ref="N68:P68"/>
    <mergeCell ref="A69:C69"/>
    <mergeCell ref="N69:P69"/>
    <mergeCell ref="A70:C70"/>
    <mergeCell ref="A71:C71"/>
    <mergeCell ref="N71:P71"/>
    <mergeCell ref="A72:C72"/>
    <mergeCell ref="N72:P72"/>
    <mergeCell ref="A73:C73"/>
    <mergeCell ref="N73:P73"/>
    <mergeCell ref="F74:H74"/>
    <mergeCell ref="N74:T74"/>
    <mergeCell ref="N75:T75"/>
    <mergeCell ref="A77:C77"/>
    <mergeCell ref="N77:P77"/>
    <mergeCell ref="A78:C78"/>
    <mergeCell ref="N78:P78"/>
    <mergeCell ref="A79:C79"/>
    <mergeCell ref="N79:P79"/>
    <mergeCell ref="A80:C80"/>
    <mergeCell ref="N80:P80"/>
    <mergeCell ref="A81:C81"/>
    <mergeCell ref="N81:P81"/>
    <mergeCell ref="A83:I83"/>
    <mergeCell ref="N83:U83"/>
    <mergeCell ref="C84:D84"/>
    <mergeCell ref="C85:D85"/>
    <mergeCell ref="N85:O85"/>
    <mergeCell ref="P85:Q85"/>
    <mergeCell ref="R85:U85"/>
    <mergeCell ref="C86:D86"/>
    <mergeCell ref="P86:Q86"/>
    <mergeCell ref="C87:D87"/>
    <mergeCell ref="P87:Q87"/>
    <mergeCell ref="C88:D88"/>
    <mergeCell ref="P88:Q88"/>
    <mergeCell ref="C89:D89"/>
    <mergeCell ref="P89:T89"/>
    <mergeCell ref="A90:I90"/>
    <mergeCell ref="N90:U90"/>
    <mergeCell ref="F92:I92"/>
    <mergeCell ref="N92:P92"/>
    <mergeCell ref="Q92:T92"/>
    <mergeCell ref="A95:B95"/>
    <mergeCell ref="N95:O95"/>
    <mergeCell ref="P95:R95"/>
    <mergeCell ref="A96:B96"/>
    <mergeCell ref="N96:O96"/>
    <mergeCell ref="P96:R96"/>
    <mergeCell ref="A99:C99"/>
    <mergeCell ref="F99:I99"/>
    <mergeCell ref="N99:U99"/>
    <mergeCell ref="C100:E100"/>
    <mergeCell ref="F101:G101"/>
    <mergeCell ref="A102:B102"/>
    <mergeCell ref="F102:G102"/>
    <mergeCell ref="N102:O102"/>
    <mergeCell ref="P102:Q102"/>
    <mergeCell ref="R102:S102"/>
    <mergeCell ref="A103:B103"/>
    <mergeCell ref="F103:G103"/>
    <mergeCell ref="N103:O103"/>
    <mergeCell ref="P103:Q103"/>
    <mergeCell ref="R103:S103"/>
    <mergeCell ref="A104:B104"/>
    <mergeCell ref="F104:G104"/>
    <mergeCell ref="N104:O104"/>
    <mergeCell ref="P104:Q104"/>
    <mergeCell ref="R104:S104"/>
    <mergeCell ref="A105:B105"/>
    <mergeCell ref="F105:G105"/>
    <mergeCell ref="N105:O105"/>
    <mergeCell ref="P105:Q105"/>
    <mergeCell ref="R105:S105"/>
    <mergeCell ref="A106:B106"/>
    <mergeCell ref="N106:O106"/>
    <mergeCell ref="A108:C108"/>
    <mergeCell ref="F108:H108"/>
    <mergeCell ref="N108:P108"/>
    <mergeCell ref="Q108:T108"/>
    <mergeCell ref="A109:C109"/>
    <mergeCell ref="E109:H109"/>
    <mergeCell ref="N109:P109"/>
    <mergeCell ref="Q109:T109"/>
    <mergeCell ref="N110:P110"/>
    <mergeCell ref="Q110:T110"/>
    <mergeCell ref="A111:C111"/>
    <mergeCell ref="F111:H111"/>
    <mergeCell ref="N111:T111"/>
    <mergeCell ref="A113:H113"/>
    <mergeCell ref="N113:U113"/>
    <mergeCell ref="A114:G114"/>
    <mergeCell ref="N114:U114"/>
    <mergeCell ref="A115:G115"/>
    <mergeCell ref="A131:I131"/>
    <mergeCell ref="N131:U131"/>
    <mergeCell ref="A132:I132"/>
    <mergeCell ref="A133:I133"/>
    <mergeCell ref="A134:I134"/>
    <mergeCell ref="A135:I135"/>
    <mergeCell ref="A136:I136"/>
    <mergeCell ref="A137:I137"/>
    <mergeCell ref="A138:I138"/>
    <mergeCell ref="A145:I145"/>
    <mergeCell ref="A146:I146"/>
    <mergeCell ref="A147:I147"/>
    <mergeCell ref="A148:I148"/>
    <mergeCell ref="A139:I139"/>
    <mergeCell ref="A140:I140"/>
    <mergeCell ref="A141:I141"/>
    <mergeCell ref="A142:I142"/>
    <mergeCell ref="A143:I143"/>
    <mergeCell ref="A144:I144"/>
  </mergeCells>
  <pageMargins left="0.1" right="0.1" top="0.5" bottom="0.5" header="0" footer="0.1"/>
  <pageSetup scale="70" fitToHeight="3" orientation="portrait" r:id="rId1"/>
  <headerFooter alignWithMargins="0">
    <oddFooter>&amp;R&amp;P of &amp;N</oddFooter>
  </headerFooter>
  <rowBreaks count="1" manualBreakCount="1">
    <brk id="129" max="16383" man="1"/>
  </rowBreaks>
  <colBreaks count="1" manualBreakCount="1">
    <brk id="9" max="1048575" man="1"/>
  </col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5"/>
  <dimension ref="A1:U208"/>
  <sheetViews>
    <sheetView showGridLines="0" zoomScale="90" zoomScaleNormal="90" workbookViewId="0">
      <pane ySplit="1" topLeftCell="A88" activePane="bottomLeft" state="frozen"/>
      <selection activeCell="A111" sqref="A111:C111"/>
      <selection pane="bottomLeft" activeCell="A111" sqref="A111:C111"/>
    </sheetView>
  </sheetViews>
  <sheetFormatPr defaultRowHeight="15.75" x14ac:dyDescent="0.25"/>
  <cols>
    <col min="1" max="1" width="10.28515625" style="91" customWidth="1"/>
    <col min="2" max="2" width="30.28515625" style="4" bestFit="1" customWidth="1"/>
    <col min="3" max="4" width="10.7109375" style="4" customWidth="1"/>
    <col min="5" max="5" width="11.7109375" style="4" customWidth="1"/>
    <col min="6" max="6" width="14" style="4" customWidth="1"/>
    <col min="7" max="7" width="7.42578125" style="4" customWidth="1"/>
    <col min="8" max="8" width="14.5703125" style="4" customWidth="1"/>
    <col min="9" max="9" width="23.7109375" style="4" bestFit="1" customWidth="1"/>
    <col min="10" max="10" width="11" style="4" bestFit="1" customWidth="1"/>
    <col min="11" max="12" width="10.28515625" style="4" bestFit="1" customWidth="1"/>
    <col min="13" max="13" width="9.140625" style="4"/>
    <col min="14" max="14" width="10.28515625" style="91" customWidth="1"/>
    <col min="15" max="15" width="34.28515625" style="4" customWidth="1"/>
    <col min="16" max="16" width="16.42578125" style="4" customWidth="1"/>
    <col min="17" max="17" width="6.7109375" style="4" customWidth="1"/>
    <col min="18" max="18" width="14.5703125" style="4" customWidth="1"/>
    <col min="19" max="19" width="8" style="4" customWidth="1"/>
    <col min="20" max="20" width="15.42578125" style="4" customWidth="1"/>
    <col min="21" max="21" width="21.42578125" style="4" customWidth="1"/>
    <col min="22" max="16384" width="9.140625" style="4"/>
  </cols>
  <sheetData>
    <row r="1" spans="1:21" ht="16.5" thickBot="1" x14ac:dyDescent="0.3">
      <c r="A1" s="107">
        <v>50</v>
      </c>
      <c r="B1" s="554" t="s">
        <v>17</v>
      </c>
      <c r="C1" s="555"/>
      <c r="D1" s="555"/>
      <c r="E1" s="556"/>
      <c r="F1" s="556"/>
      <c r="G1" s="556"/>
      <c r="H1" s="556"/>
      <c r="I1" s="556"/>
      <c r="J1" s="325"/>
      <c r="K1" s="325"/>
      <c r="L1" s="325"/>
      <c r="N1" s="107">
        <f>A1</f>
        <v>50</v>
      </c>
      <c r="O1" s="557" t="s">
        <v>17</v>
      </c>
      <c r="P1" s="558"/>
      <c r="Q1" s="559"/>
      <c r="R1" s="559"/>
      <c r="S1" s="559"/>
      <c r="T1" s="559"/>
      <c r="U1" s="559"/>
    </row>
    <row r="2" spans="1:21" ht="21" x14ac:dyDescent="0.35">
      <c r="A2" s="1" t="s">
        <v>226</v>
      </c>
      <c r="B2" s="2"/>
      <c r="C2" s="2"/>
      <c r="D2" s="2"/>
      <c r="E2" s="2"/>
      <c r="F2" s="2"/>
      <c r="G2" s="2"/>
      <c r="H2" s="2"/>
      <c r="I2" s="2"/>
      <c r="N2" s="560" t="s">
        <v>23</v>
      </c>
      <c r="O2" s="560"/>
      <c r="P2" s="560"/>
      <c r="Q2" s="560"/>
      <c r="R2" s="560"/>
      <c r="S2" s="560"/>
      <c r="T2" s="560"/>
      <c r="U2" s="560"/>
    </row>
    <row r="3" spans="1:21" x14ac:dyDescent="0.25">
      <c r="A3" s="106" t="str">
        <f>'0054'!A3</f>
        <v>Based on the 2015-16 FEFP 2nd Calculation</v>
      </c>
      <c r="N3" s="561" t="str">
        <f>A3</f>
        <v>Based on the 2015-16 FEFP 2nd Calculation</v>
      </c>
      <c r="O3" s="561"/>
      <c r="P3" s="561"/>
      <c r="Q3" s="561"/>
      <c r="R3" s="561"/>
      <c r="S3" s="561"/>
      <c r="T3" s="561"/>
      <c r="U3" s="561"/>
    </row>
    <row r="4" spans="1:21" x14ac:dyDescent="0.25">
      <c r="A4" s="562" t="s">
        <v>0</v>
      </c>
      <c r="B4" s="562"/>
      <c r="C4" s="563" t="s">
        <v>9</v>
      </c>
      <c r="D4" s="563"/>
      <c r="E4" s="563"/>
      <c r="F4" s="5"/>
      <c r="G4" s="5"/>
      <c r="H4" s="5"/>
      <c r="I4" s="5"/>
      <c r="N4" s="549" t="s">
        <v>0</v>
      </c>
      <c r="O4" s="549"/>
      <c r="P4" s="564" t="str">
        <f>C4</f>
        <v>Palm Beach</v>
      </c>
      <c r="Q4" s="564"/>
      <c r="R4" s="6"/>
      <c r="S4" s="6"/>
      <c r="T4" s="6"/>
      <c r="U4" s="6"/>
    </row>
    <row r="5" spans="1:21" ht="12" customHeight="1" thickBot="1" x14ac:dyDescent="0.3">
      <c r="A5" s="371"/>
      <c r="B5" s="371"/>
      <c r="C5" s="353"/>
      <c r="D5" s="353"/>
      <c r="E5" s="353"/>
      <c r="F5" s="354"/>
      <c r="G5" s="354"/>
      <c r="H5" s="354"/>
      <c r="I5" s="354"/>
      <c r="N5" s="111"/>
      <c r="O5" s="111"/>
      <c r="P5" s="7"/>
      <c r="Q5" s="7"/>
      <c r="R5" s="6"/>
      <c r="S5" s="6"/>
      <c r="T5" s="6"/>
      <c r="U5" s="6"/>
    </row>
    <row r="6" spans="1:21" ht="12" customHeight="1" x14ac:dyDescent="0.25">
      <c r="A6" s="368"/>
      <c r="B6" s="368"/>
      <c r="C6" s="365"/>
      <c r="D6" s="365"/>
      <c r="E6" s="365"/>
      <c r="F6" s="5"/>
      <c r="G6" s="5"/>
      <c r="H6" s="5"/>
      <c r="I6" s="5"/>
      <c r="N6" s="366"/>
      <c r="O6" s="366"/>
      <c r="P6" s="367"/>
      <c r="Q6" s="367"/>
      <c r="R6" s="6"/>
      <c r="S6" s="6"/>
      <c r="T6" s="6"/>
      <c r="U6" s="6"/>
    </row>
    <row r="7" spans="1:21" x14ac:dyDescent="0.25">
      <c r="A7" s="548" t="s">
        <v>102</v>
      </c>
      <c r="B7" s="548"/>
      <c r="C7" s="548"/>
      <c r="D7" s="548"/>
      <c r="E7" s="548"/>
      <c r="F7" s="548"/>
      <c r="G7" s="548"/>
      <c r="H7" s="548"/>
      <c r="I7" s="548"/>
      <c r="N7" s="549" t="s">
        <v>102</v>
      </c>
      <c r="O7" s="549"/>
      <c r="P7" s="549"/>
      <c r="Q7" s="549"/>
      <c r="R7" s="549"/>
      <c r="S7" s="549"/>
      <c r="T7" s="549"/>
      <c r="U7" s="549"/>
    </row>
    <row r="8" spans="1:21" x14ac:dyDescent="0.25">
      <c r="A8" s="112"/>
      <c r="B8" s="113" t="s">
        <v>161</v>
      </c>
      <c r="C8" s="321">
        <f>'0054'!C8</f>
        <v>4154.45</v>
      </c>
      <c r="D8" s="115"/>
      <c r="E8" s="116"/>
      <c r="F8" s="112"/>
      <c r="G8" s="113" t="s">
        <v>160</v>
      </c>
      <c r="H8" s="324">
        <f>'0054'!H8</f>
        <v>1.0319</v>
      </c>
      <c r="I8" s="99"/>
      <c r="N8" s="550" t="s">
        <v>10</v>
      </c>
      <c r="O8" s="550"/>
      <c r="P8" s="551">
        <v>4154.45</v>
      </c>
      <c r="Q8" s="551"/>
      <c r="R8" s="552" t="s">
        <v>11</v>
      </c>
      <c r="S8" s="552"/>
      <c r="T8" s="553">
        <f>H8</f>
        <v>1.0319</v>
      </c>
      <c r="U8" s="553"/>
    </row>
    <row r="9" spans="1:21" x14ac:dyDescent="0.25">
      <c r="A9" s="8"/>
      <c r="B9" s="8"/>
      <c r="C9" s="9"/>
      <c r="D9" s="9"/>
      <c r="E9" s="9"/>
      <c r="F9" s="10"/>
      <c r="G9" s="10"/>
      <c r="H9" s="11"/>
      <c r="I9" s="12" t="s">
        <v>78</v>
      </c>
      <c r="N9" s="13"/>
      <c r="O9" s="13"/>
      <c r="P9" s="14"/>
      <c r="Q9" s="14"/>
      <c r="R9" s="15"/>
      <c r="S9" s="15"/>
      <c r="T9" s="16"/>
      <c r="U9" s="17" t="s">
        <v>78</v>
      </c>
    </row>
    <row r="10" spans="1:21" x14ac:dyDescent="0.25">
      <c r="A10" s="8"/>
      <c r="B10" s="8"/>
      <c r="C10" s="117" t="s">
        <v>162</v>
      </c>
      <c r="D10" s="117" t="s">
        <v>163</v>
      </c>
      <c r="E10" s="118" t="s">
        <v>8</v>
      </c>
      <c r="F10" s="543" t="s">
        <v>1</v>
      </c>
      <c r="G10" s="543"/>
      <c r="H10" s="11" t="s">
        <v>77</v>
      </c>
      <c r="I10" s="12" t="s">
        <v>37</v>
      </c>
      <c r="N10" s="13"/>
      <c r="O10" s="13"/>
      <c r="P10" s="14"/>
      <c r="Q10" s="14"/>
      <c r="R10" s="544" t="s">
        <v>1</v>
      </c>
      <c r="S10" s="544"/>
      <c r="T10" s="16" t="s">
        <v>77</v>
      </c>
      <c r="U10" s="17" t="s">
        <v>37</v>
      </c>
    </row>
    <row r="11" spans="1:21" x14ac:dyDescent="0.25">
      <c r="A11" s="524" t="s">
        <v>1</v>
      </c>
      <c r="B11" s="524"/>
      <c r="C11" s="119" t="s">
        <v>2</v>
      </c>
      <c r="D11" s="119" t="s">
        <v>2</v>
      </c>
      <c r="E11" s="119" t="s">
        <v>2</v>
      </c>
      <c r="F11" s="545" t="s">
        <v>80</v>
      </c>
      <c r="G11" s="545"/>
      <c r="H11" s="18" t="s">
        <v>76</v>
      </c>
      <c r="I11" s="19" t="s">
        <v>79</v>
      </c>
      <c r="N11" s="525" t="s">
        <v>1</v>
      </c>
      <c r="O11" s="525"/>
      <c r="P11" s="546" t="s">
        <v>24</v>
      </c>
      <c r="Q11" s="546"/>
      <c r="R11" s="547" t="s">
        <v>80</v>
      </c>
      <c r="S11" s="547"/>
      <c r="T11" s="20" t="s">
        <v>76</v>
      </c>
      <c r="U11" s="21" t="s">
        <v>79</v>
      </c>
    </row>
    <row r="12" spans="1:21" x14ac:dyDescent="0.25">
      <c r="A12" s="536" t="s">
        <v>50</v>
      </c>
      <c r="B12" s="536"/>
      <c r="C12" s="120"/>
      <c r="D12" s="120"/>
      <c r="E12" s="121" t="s">
        <v>51</v>
      </c>
      <c r="F12" s="537" t="s">
        <v>52</v>
      </c>
      <c r="G12" s="537"/>
      <c r="H12" s="22" t="s">
        <v>53</v>
      </c>
      <c r="I12" s="23" t="s">
        <v>54</v>
      </c>
      <c r="N12" s="538" t="s">
        <v>50</v>
      </c>
      <c r="O12" s="538"/>
      <c r="P12" s="539" t="s">
        <v>51</v>
      </c>
      <c r="Q12" s="539"/>
      <c r="R12" s="540" t="s">
        <v>52</v>
      </c>
      <c r="S12" s="540"/>
      <c r="T12" s="24" t="s">
        <v>53</v>
      </c>
      <c r="U12" s="25" t="s">
        <v>54</v>
      </c>
    </row>
    <row r="13" spans="1:21" x14ac:dyDescent="0.25">
      <c r="A13" s="527" t="s">
        <v>29</v>
      </c>
      <c r="B13" s="527"/>
      <c r="C13" s="204">
        <v>82.47</v>
      </c>
      <c r="D13" s="204">
        <v>80.95</v>
      </c>
      <c r="E13" s="276">
        <f>IF(D$29=0,C13*2,C13+D13)</f>
        <v>163.42000000000002</v>
      </c>
      <c r="F13" s="541">
        <f>'0054'!F13:G13</f>
        <v>1.115</v>
      </c>
      <c r="G13" s="541"/>
      <c r="H13" s="208">
        <f>ROUND(E13*F13,4)</f>
        <v>182.2133</v>
      </c>
      <c r="I13" s="150">
        <f t="shared" ref="I13:I28" si="0">ROUND(ROUND(H13*$C$8,4)*($H$8),2)</f>
        <v>781144.22</v>
      </c>
      <c r="N13" s="528" t="s">
        <v>29</v>
      </c>
      <c r="O13" s="528"/>
      <c r="P13" s="530">
        <f t="shared" ref="P13:P28" si="1">IF($H$115=1,E13,0)</f>
        <v>0</v>
      </c>
      <c r="Q13" s="530"/>
      <c r="R13" s="542">
        <v>1</v>
      </c>
      <c r="S13" s="542"/>
      <c r="T13" s="124">
        <f>ROUND(P13*R13,4)</f>
        <v>0</v>
      </c>
      <c r="U13" s="125">
        <f t="shared" ref="U13:U28" si="2">ROUND(ROUND(T13*$C$8,4)*($H$8),0)</f>
        <v>0</v>
      </c>
    </row>
    <row r="14" spans="1:21" x14ac:dyDescent="0.25">
      <c r="A14" s="458" t="s">
        <v>30</v>
      </c>
      <c r="B14" s="458"/>
      <c r="C14" s="206">
        <v>23.32</v>
      </c>
      <c r="D14" s="206">
        <v>22.56</v>
      </c>
      <c r="E14" s="159">
        <f t="shared" ref="E14:E28" si="3">IF(D$29=0,C14*2,C14+D14)</f>
        <v>45.879999999999995</v>
      </c>
      <c r="F14" s="448">
        <f>'0054'!F14:G14</f>
        <v>1.115</v>
      </c>
      <c r="G14" s="448"/>
      <c r="H14" s="105">
        <f t="shared" ref="H14:H28" si="4">ROUND(E14*F14,4)</f>
        <v>51.156199999999998</v>
      </c>
      <c r="I14" s="130">
        <f t="shared" si="0"/>
        <v>219305.45</v>
      </c>
      <c r="J14" s="85" t="str">
        <f>IF(ROUND(E14,2)=ROUND(SUM(E50:E52),2)," ","CHECK PK-3 LINES BELOW")</f>
        <v xml:space="preserve"> </v>
      </c>
      <c r="N14" s="461" t="s">
        <v>30</v>
      </c>
      <c r="O14" s="461"/>
      <c r="P14" s="530">
        <f t="shared" si="1"/>
        <v>0</v>
      </c>
      <c r="Q14" s="530"/>
      <c r="R14" s="535">
        <v>1</v>
      </c>
      <c r="S14" s="535"/>
      <c r="T14" s="124">
        <f t="shared" ref="T14:T28" si="5">ROUND(P14*R14,4)</f>
        <v>0</v>
      </c>
      <c r="U14" s="125">
        <f t="shared" si="2"/>
        <v>0</v>
      </c>
    </row>
    <row r="15" spans="1:21" x14ac:dyDescent="0.25">
      <c r="A15" s="458" t="s">
        <v>31</v>
      </c>
      <c r="B15" s="458"/>
      <c r="C15" s="206">
        <v>26.99</v>
      </c>
      <c r="D15" s="206">
        <v>26</v>
      </c>
      <c r="E15" s="159">
        <f t="shared" si="3"/>
        <v>52.989999999999995</v>
      </c>
      <c r="F15" s="448">
        <f>'0054'!F15:G15</f>
        <v>1</v>
      </c>
      <c r="G15" s="448"/>
      <c r="H15" s="105">
        <f t="shared" si="4"/>
        <v>52.99</v>
      </c>
      <c r="I15" s="130">
        <f t="shared" si="0"/>
        <v>227166.91</v>
      </c>
      <c r="N15" s="461" t="s">
        <v>31</v>
      </c>
      <c r="O15" s="461"/>
      <c r="P15" s="530">
        <f t="shared" si="1"/>
        <v>0</v>
      </c>
      <c r="Q15" s="530"/>
      <c r="R15" s="535">
        <v>1</v>
      </c>
      <c r="S15" s="535"/>
      <c r="T15" s="124">
        <f t="shared" si="5"/>
        <v>0</v>
      </c>
      <c r="U15" s="125">
        <f t="shared" si="2"/>
        <v>0</v>
      </c>
    </row>
    <row r="16" spans="1:21" x14ac:dyDescent="0.25">
      <c r="A16" s="458" t="s">
        <v>32</v>
      </c>
      <c r="B16" s="458"/>
      <c r="C16" s="206">
        <v>12.5</v>
      </c>
      <c r="D16" s="206">
        <v>13.06</v>
      </c>
      <c r="E16" s="159">
        <f t="shared" si="3"/>
        <v>25.560000000000002</v>
      </c>
      <c r="F16" s="448">
        <f>'0054'!F16:G16</f>
        <v>1</v>
      </c>
      <c r="G16" s="448"/>
      <c r="H16" s="105">
        <f t="shared" si="4"/>
        <v>25.56</v>
      </c>
      <c r="I16" s="130">
        <f t="shared" si="0"/>
        <v>109575.13</v>
      </c>
      <c r="J16" s="85" t="str">
        <f>IF(ROUND(E16,2)=ROUND(SUM(E53:E55),2)," ","CHECK 4-8 LINES BELOW")</f>
        <v xml:space="preserve"> </v>
      </c>
      <c r="N16" s="461" t="s">
        <v>32</v>
      </c>
      <c r="O16" s="461"/>
      <c r="P16" s="530">
        <f t="shared" si="1"/>
        <v>0</v>
      </c>
      <c r="Q16" s="530"/>
      <c r="R16" s="535">
        <v>1</v>
      </c>
      <c r="S16" s="535"/>
      <c r="T16" s="124">
        <f t="shared" si="5"/>
        <v>0</v>
      </c>
      <c r="U16" s="125">
        <f t="shared" si="2"/>
        <v>0</v>
      </c>
    </row>
    <row r="17" spans="1:21" x14ac:dyDescent="0.25">
      <c r="A17" s="458" t="s">
        <v>33</v>
      </c>
      <c r="B17" s="458"/>
      <c r="C17" s="206">
        <v>0</v>
      </c>
      <c r="D17" s="206">
        <v>0</v>
      </c>
      <c r="E17" s="159">
        <f t="shared" si="3"/>
        <v>0</v>
      </c>
      <c r="F17" s="448">
        <f>'0054'!F17:G17</f>
        <v>1.0049999999999999</v>
      </c>
      <c r="G17" s="448"/>
      <c r="H17" s="105">
        <f t="shared" si="4"/>
        <v>0</v>
      </c>
      <c r="I17" s="130">
        <f t="shared" si="0"/>
        <v>0</v>
      </c>
      <c r="N17" s="461" t="s">
        <v>33</v>
      </c>
      <c r="O17" s="461"/>
      <c r="P17" s="530">
        <f t="shared" si="1"/>
        <v>0</v>
      </c>
      <c r="Q17" s="530"/>
      <c r="R17" s="535">
        <v>1</v>
      </c>
      <c r="S17" s="535"/>
      <c r="T17" s="124">
        <f t="shared" si="5"/>
        <v>0</v>
      </c>
      <c r="U17" s="125">
        <f t="shared" si="2"/>
        <v>0</v>
      </c>
    </row>
    <row r="18" spans="1:21" x14ac:dyDescent="0.25">
      <c r="A18" s="458" t="s">
        <v>34</v>
      </c>
      <c r="B18" s="458"/>
      <c r="C18" s="206">
        <v>0</v>
      </c>
      <c r="D18" s="206">
        <v>0</v>
      </c>
      <c r="E18" s="159">
        <f t="shared" si="3"/>
        <v>0</v>
      </c>
      <c r="F18" s="448">
        <f>'0054'!F18:G18</f>
        <v>1.0049999999999999</v>
      </c>
      <c r="G18" s="448"/>
      <c r="H18" s="105">
        <f t="shared" si="4"/>
        <v>0</v>
      </c>
      <c r="I18" s="130">
        <f t="shared" si="0"/>
        <v>0</v>
      </c>
      <c r="J18" s="85" t="str">
        <f>IF(ROUND(E18,2)=ROUND(SUM(E56:E58),2)," ","CHECK 4-8 LINES BELOW")</f>
        <v xml:space="preserve"> </v>
      </c>
      <c r="N18" s="461" t="s">
        <v>34</v>
      </c>
      <c r="O18" s="461"/>
      <c r="P18" s="530">
        <f t="shared" si="1"/>
        <v>0</v>
      </c>
      <c r="Q18" s="530"/>
      <c r="R18" s="535">
        <v>1</v>
      </c>
      <c r="S18" s="535"/>
      <c r="T18" s="124">
        <f t="shared" si="5"/>
        <v>0</v>
      </c>
      <c r="U18" s="127">
        <f t="shared" si="2"/>
        <v>0</v>
      </c>
    </row>
    <row r="19" spans="1:21" x14ac:dyDescent="0.25">
      <c r="A19" s="458" t="s">
        <v>146</v>
      </c>
      <c r="B19" s="458"/>
      <c r="C19" s="206">
        <v>0</v>
      </c>
      <c r="D19" s="206">
        <v>0</v>
      </c>
      <c r="E19" s="159">
        <f t="shared" si="3"/>
        <v>0</v>
      </c>
      <c r="F19" s="448">
        <f>'0054'!F19:G19</f>
        <v>3.613</v>
      </c>
      <c r="G19" s="448"/>
      <c r="H19" s="105">
        <f t="shared" si="4"/>
        <v>0</v>
      </c>
      <c r="I19" s="130">
        <f t="shared" si="0"/>
        <v>0</v>
      </c>
      <c r="N19" s="461" t="s">
        <v>146</v>
      </c>
      <c r="O19" s="461"/>
      <c r="P19" s="530">
        <f t="shared" si="1"/>
        <v>0</v>
      </c>
      <c r="Q19" s="530"/>
      <c r="R19" s="535">
        <v>1</v>
      </c>
      <c r="S19" s="535"/>
      <c r="T19" s="124">
        <f t="shared" si="5"/>
        <v>0</v>
      </c>
      <c r="U19" s="125">
        <f t="shared" si="2"/>
        <v>0</v>
      </c>
    </row>
    <row r="20" spans="1:21" x14ac:dyDescent="0.25">
      <c r="A20" s="458" t="s">
        <v>147</v>
      </c>
      <c r="B20" s="458"/>
      <c r="C20" s="206">
        <v>0</v>
      </c>
      <c r="D20" s="206">
        <v>0</v>
      </c>
      <c r="E20" s="159">
        <f t="shared" si="3"/>
        <v>0</v>
      </c>
      <c r="F20" s="448">
        <f>'0054'!F20:G20</f>
        <v>3.613</v>
      </c>
      <c r="G20" s="448"/>
      <c r="H20" s="105">
        <f t="shared" si="4"/>
        <v>0</v>
      </c>
      <c r="I20" s="130">
        <f t="shared" si="0"/>
        <v>0</v>
      </c>
      <c r="N20" s="461" t="s">
        <v>147</v>
      </c>
      <c r="O20" s="461"/>
      <c r="P20" s="530">
        <f t="shared" si="1"/>
        <v>0</v>
      </c>
      <c r="Q20" s="530"/>
      <c r="R20" s="535">
        <v>1</v>
      </c>
      <c r="S20" s="535"/>
      <c r="T20" s="124">
        <f t="shared" si="5"/>
        <v>0</v>
      </c>
      <c r="U20" s="125">
        <f t="shared" si="2"/>
        <v>0</v>
      </c>
    </row>
    <row r="21" spans="1:21" x14ac:dyDescent="0.25">
      <c r="A21" s="458" t="s">
        <v>148</v>
      </c>
      <c r="B21" s="458"/>
      <c r="C21" s="206">
        <v>0</v>
      </c>
      <c r="D21" s="206">
        <v>0</v>
      </c>
      <c r="E21" s="159">
        <f t="shared" si="3"/>
        <v>0</v>
      </c>
      <c r="F21" s="448">
        <f>'0054'!F21:G21</f>
        <v>3.613</v>
      </c>
      <c r="G21" s="448"/>
      <c r="H21" s="105">
        <f t="shared" si="4"/>
        <v>0</v>
      </c>
      <c r="I21" s="130">
        <f t="shared" si="0"/>
        <v>0</v>
      </c>
      <c r="N21" s="461" t="s">
        <v>148</v>
      </c>
      <c r="O21" s="461"/>
      <c r="P21" s="530">
        <f t="shared" si="1"/>
        <v>0</v>
      </c>
      <c r="Q21" s="530"/>
      <c r="R21" s="535">
        <v>1</v>
      </c>
      <c r="S21" s="535"/>
      <c r="T21" s="124">
        <f t="shared" si="5"/>
        <v>0</v>
      </c>
      <c r="U21" s="125">
        <f t="shared" si="2"/>
        <v>0</v>
      </c>
    </row>
    <row r="22" spans="1:21" x14ac:dyDescent="0.25">
      <c r="A22" s="458" t="s">
        <v>149</v>
      </c>
      <c r="B22" s="458"/>
      <c r="C22" s="206">
        <v>0</v>
      </c>
      <c r="D22" s="206">
        <v>0</v>
      </c>
      <c r="E22" s="159">
        <f t="shared" si="3"/>
        <v>0</v>
      </c>
      <c r="F22" s="448">
        <f>'0054'!F22:G22</f>
        <v>5.258</v>
      </c>
      <c r="G22" s="448"/>
      <c r="H22" s="105">
        <f t="shared" si="4"/>
        <v>0</v>
      </c>
      <c r="I22" s="130">
        <f t="shared" si="0"/>
        <v>0</v>
      </c>
      <c r="N22" s="461" t="s">
        <v>149</v>
      </c>
      <c r="O22" s="461"/>
      <c r="P22" s="530">
        <f t="shared" si="1"/>
        <v>0</v>
      </c>
      <c r="Q22" s="530"/>
      <c r="R22" s="535">
        <v>1</v>
      </c>
      <c r="S22" s="535"/>
      <c r="T22" s="124">
        <f t="shared" si="5"/>
        <v>0</v>
      </c>
      <c r="U22" s="125">
        <f t="shared" si="2"/>
        <v>0</v>
      </c>
    </row>
    <row r="23" spans="1:21" x14ac:dyDescent="0.25">
      <c r="A23" s="458" t="s">
        <v>150</v>
      </c>
      <c r="B23" s="458"/>
      <c r="C23" s="206">
        <v>0</v>
      </c>
      <c r="D23" s="206">
        <v>0</v>
      </c>
      <c r="E23" s="159">
        <f t="shared" si="3"/>
        <v>0</v>
      </c>
      <c r="F23" s="448">
        <f>'0054'!F23:G23</f>
        <v>5.258</v>
      </c>
      <c r="G23" s="448"/>
      <c r="H23" s="105">
        <f t="shared" si="4"/>
        <v>0</v>
      </c>
      <c r="I23" s="130">
        <f t="shared" si="0"/>
        <v>0</v>
      </c>
      <c r="N23" s="461" t="s">
        <v>150</v>
      </c>
      <c r="O23" s="461"/>
      <c r="P23" s="530">
        <f t="shared" si="1"/>
        <v>0</v>
      </c>
      <c r="Q23" s="530"/>
      <c r="R23" s="535">
        <v>1</v>
      </c>
      <c r="S23" s="535"/>
      <c r="T23" s="124">
        <f t="shared" si="5"/>
        <v>0</v>
      </c>
      <c r="U23" s="125">
        <f t="shared" si="2"/>
        <v>0</v>
      </c>
    </row>
    <row r="24" spans="1:21" x14ac:dyDescent="0.25">
      <c r="A24" s="458" t="s">
        <v>151</v>
      </c>
      <c r="B24" s="458"/>
      <c r="C24" s="206">
        <v>0</v>
      </c>
      <c r="D24" s="206">
        <v>0</v>
      </c>
      <c r="E24" s="159">
        <f t="shared" si="3"/>
        <v>0</v>
      </c>
      <c r="F24" s="448">
        <f>'0054'!F24:G24</f>
        <v>5.258</v>
      </c>
      <c r="G24" s="448"/>
      <c r="H24" s="105">
        <f t="shared" si="4"/>
        <v>0</v>
      </c>
      <c r="I24" s="130">
        <f t="shared" si="0"/>
        <v>0</v>
      </c>
      <c r="N24" s="461" t="s">
        <v>151</v>
      </c>
      <c r="O24" s="461"/>
      <c r="P24" s="530">
        <f t="shared" si="1"/>
        <v>0</v>
      </c>
      <c r="Q24" s="530"/>
      <c r="R24" s="535">
        <v>1</v>
      </c>
      <c r="S24" s="535"/>
      <c r="T24" s="124">
        <f t="shared" si="5"/>
        <v>0</v>
      </c>
      <c r="U24" s="125">
        <f t="shared" si="2"/>
        <v>0</v>
      </c>
    </row>
    <row r="25" spans="1:21" x14ac:dyDescent="0.25">
      <c r="A25" s="458" t="s">
        <v>152</v>
      </c>
      <c r="B25" s="458"/>
      <c r="C25" s="206">
        <v>0.45</v>
      </c>
      <c r="D25" s="206">
        <v>0</v>
      </c>
      <c r="E25" s="159">
        <f t="shared" si="3"/>
        <v>0.45</v>
      </c>
      <c r="F25" s="448">
        <f>'0054'!F25:G25</f>
        <v>1.18</v>
      </c>
      <c r="G25" s="448"/>
      <c r="H25" s="105">
        <f t="shared" si="4"/>
        <v>0.53100000000000003</v>
      </c>
      <c r="I25" s="130">
        <f t="shared" si="0"/>
        <v>2276.38</v>
      </c>
      <c r="N25" s="461" t="s">
        <v>152</v>
      </c>
      <c r="O25" s="461"/>
      <c r="P25" s="530">
        <f t="shared" si="1"/>
        <v>0</v>
      </c>
      <c r="Q25" s="530"/>
      <c r="R25" s="535">
        <v>1</v>
      </c>
      <c r="S25" s="535"/>
      <c r="T25" s="124">
        <f t="shared" si="5"/>
        <v>0</v>
      </c>
      <c r="U25" s="125">
        <f t="shared" si="2"/>
        <v>0</v>
      </c>
    </row>
    <row r="26" spans="1:21" x14ac:dyDescent="0.25">
      <c r="A26" s="458" t="s">
        <v>153</v>
      </c>
      <c r="B26" s="458"/>
      <c r="C26" s="206">
        <v>0.45</v>
      </c>
      <c r="D26" s="206">
        <v>0</v>
      </c>
      <c r="E26" s="159">
        <f t="shared" si="3"/>
        <v>0.45</v>
      </c>
      <c r="F26" s="448">
        <f>'0054'!F26:G26</f>
        <v>1.18</v>
      </c>
      <c r="G26" s="448"/>
      <c r="H26" s="105">
        <f t="shared" si="4"/>
        <v>0.53100000000000003</v>
      </c>
      <c r="I26" s="130">
        <f t="shared" si="0"/>
        <v>2276.38</v>
      </c>
      <c r="N26" s="461" t="s">
        <v>153</v>
      </c>
      <c r="O26" s="461"/>
      <c r="P26" s="530">
        <f t="shared" si="1"/>
        <v>0</v>
      </c>
      <c r="Q26" s="530"/>
      <c r="R26" s="535">
        <v>1</v>
      </c>
      <c r="S26" s="535"/>
      <c r="T26" s="124">
        <f t="shared" si="5"/>
        <v>0</v>
      </c>
      <c r="U26" s="125">
        <f t="shared" si="2"/>
        <v>0</v>
      </c>
    </row>
    <row r="27" spans="1:21" x14ac:dyDescent="0.25">
      <c r="A27" s="458" t="s">
        <v>154</v>
      </c>
      <c r="B27" s="458"/>
      <c r="C27" s="206">
        <v>0</v>
      </c>
      <c r="D27" s="206">
        <v>0</v>
      </c>
      <c r="E27" s="159">
        <f t="shared" si="3"/>
        <v>0</v>
      </c>
      <c r="F27" s="448">
        <f>'0054'!F27:G27</f>
        <v>1.18</v>
      </c>
      <c r="G27" s="448"/>
      <c r="H27" s="105">
        <f t="shared" si="4"/>
        <v>0</v>
      </c>
      <c r="I27" s="130">
        <f t="shared" si="0"/>
        <v>0</v>
      </c>
      <c r="N27" s="461" t="s">
        <v>154</v>
      </c>
      <c r="O27" s="461"/>
      <c r="P27" s="530">
        <f t="shared" si="1"/>
        <v>0</v>
      </c>
      <c r="Q27" s="530"/>
      <c r="R27" s="535">
        <v>1</v>
      </c>
      <c r="S27" s="535"/>
      <c r="T27" s="124">
        <f t="shared" si="5"/>
        <v>0</v>
      </c>
      <c r="U27" s="125">
        <f t="shared" si="2"/>
        <v>0</v>
      </c>
    </row>
    <row r="28" spans="1:21" x14ac:dyDescent="0.25">
      <c r="A28" s="575" t="s">
        <v>155</v>
      </c>
      <c r="B28" s="575"/>
      <c r="C28" s="147">
        <v>0</v>
      </c>
      <c r="D28" s="147">
        <v>0</v>
      </c>
      <c r="E28" s="220">
        <f t="shared" si="3"/>
        <v>0</v>
      </c>
      <c r="F28" s="529">
        <f>'0054'!F28:G28</f>
        <v>1.0049999999999999</v>
      </c>
      <c r="G28" s="529"/>
      <c r="H28" s="122">
        <f t="shared" si="4"/>
        <v>0</v>
      </c>
      <c r="I28" s="123">
        <f t="shared" si="0"/>
        <v>0</v>
      </c>
      <c r="N28" s="469" t="s">
        <v>155</v>
      </c>
      <c r="O28" s="469"/>
      <c r="P28" s="530">
        <f t="shared" si="1"/>
        <v>0</v>
      </c>
      <c r="Q28" s="530"/>
      <c r="R28" s="531">
        <v>1</v>
      </c>
      <c r="S28" s="531"/>
      <c r="T28" s="124">
        <f t="shared" si="5"/>
        <v>0</v>
      </c>
      <c r="U28" s="125">
        <f t="shared" si="2"/>
        <v>0</v>
      </c>
    </row>
    <row r="29" spans="1:21" x14ac:dyDescent="0.25">
      <c r="A29" s="573" t="s">
        <v>5</v>
      </c>
      <c r="B29" s="573"/>
      <c r="C29" s="123">
        <f>SUM(C13:C28)</f>
        <v>146.17999999999998</v>
      </c>
      <c r="D29" s="123">
        <f>SUM(D13:D28)</f>
        <v>142.57</v>
      </c>
      <c r="E29" s="123">
        <f>SUM(E13:E28)</f>
        <v>288.75</v>
      </c>
      <c r="F29" s="574"/>
      <c r="G29" s="574"/>
      <c r="H29" s="128">
        <f>SUM(H13:H28)</f>
        <v>312.98150000000004</v>
      </c>
      <c r="I29" s="123">
        <f>SUM(I13:I28)</f>
        <v>1341744.4699999997</v>
      </c>
      <c r="N29" s="533" t="s">
        <v>5</v>
      </c>
      <c r="O29" s="533"/>
      <c r="P29" s="534">
        <f>SUM(P13:P28)</f>
        <v>0</v>
      </c>
      <c r="Q29" s="534"/>
      <c r="R29" s="521"/>
      <c r="S29" s="521"/>
      <c r="T29" s="129">
        <f>SUM(T13:T28)</f>
        <v>0</v>
      </c>
      <c r="U29" s="125">
        <f>SUM(U13:U28)</f>
        <v>0</v>
      </c>
    </row>
    <row r="30" spans="1:21" x14ac:dyDescent="0.25">
      <c r="A30" s="28"/>
      <c r="B30" s="28"/>
      <c r="C30" s="130"/>
      <c r="D30" s="130"/>
      <c r="E30" s="130"/>
      <c r="F30" s="29"/>
      <c r="G30" s="29"/>
      <c r="H30" s="105"/>
      <c r="I30" s="130"/>
      <c r="N30" s="35"/>
      <c r="O30" s="35"/>
      <c r="P30" s="31"/>
      <c r="Q30" s="31"/>
      <c r="R30" s="32"/>
      <c r="S30" s="32"/>
      <c r="T30" s="131"/>
      <c r="U30" s="132"/>
    </row>
    <row r="31" spans="1:21" x14ac:dyDescent="0.25">
      <c r="A31" s="209" t="s">
        <v>126</v>
      </c>
      <c r="B31" s="28"/>
      <c r="C31" s="130"/>
      <c r="D31" s="130"/>
      <c r="E31" s="130"/>
      <c r="F31" s="29"/>
      <c r="G31" s="29"/>
      <c r="H31" s="105"/>
      <c r="I31" s="130"/>
      <c r="N31" s="35"/>
      <c r="O31" s="35"/>
      <c r="P31" s="31"/>
      <c r="Q31" s="31"/>
      <c r="R31" s="32"/>
      <c r="S31" s="32"/>
      <c r="T31" s="131"/>
      <c r="U31" s="132"/>
    </row>
    <row r="32" spans="1:21" hidden="1" x14ac:dyDescent="0.25">
      <c r="A32" s="209"/>
      <c r="B32" s="28"/>
      <c r="C32" s="130"/>
      <c r="D32" s="130"/>
      <c r="E32" s="130"/>
      <c r="F32" s="364"/>
      <c r="G32" s="364"/>
      <c r="H32" s="105"/>
      <c r="I32" s="130"/>
      <c r="N32" s="362"/>
      <c r="O32" s="362"/>
      <c r="P32" s="31"/>
      <c r="Q32" s="31"/>
      <c r="R32" s="363"/>
      <c r="S32" s="363"/>
      <c r="T32" s="131"/>
      <c r="U32" s="132"/>
    </row>
    <row r="33" spans="1:21" hidden="1" x14ac:dyDescent="0.25">
      <c r="A33" s="209"/>
      <c r="B33" s="28"/>
      <c r="C33" s="130"/>
      <c r="D33" s="130"/>
      <c r="E33" s="130"/>
      <c r="F33" s="578" t="s">
        <v>386</v>
      </c>
      <c r="G33" s="578"/>
      <c r="H33" s="578"/>
      <c r="I33" s="130"/>
      <c r="N33" s="362"/>
      <c r="O33" s="362"/>
      <c r="P33" s="31"/>
      <c r="Q33" s="31"/>
      <c r="R33" s="363"/>
      <c r="S33" s="363"/>
      <c r="T33" s="131"/>
      <c r="U33" s="132"/>
    </row>
    <row r="34" spans="1:21" hidden="1" x14ac:dyDescent="0.25">
      <c r="A34" s="4"/>
      <c r="B34" s="136"/>
      <c r="C34" s="136"/>
      <c r="D34" s="136"/>
      <c r="E34" s="136"/>
      <c r="F34" s="578"/>
      <c r="G34" s="578"/>
      <c r="H34" s="578"/>
      <c r="I34" s="26" t="s">
        <v>78</v>
      </c>
      <c r="N34" s="473" t="s">
        <v>35</v>
      </c>
      <c r="O34" s="473"/>
      <c r="P34" s="473"/>
      <c r="Q34" s="473"/>
      <c r="R34" s="473"/>
      <c r="S34" s="473"/>
      <c r="T34" s="473"/>
      <c r="U34" s="27" t="s">
        <v>78</v>
      </c>
    </row>
    <row r="35" spans="1:21" hidden="1" x14ac:dyDescent="0.25">
      <c r="A35" s="28"/>
      <c r="B35" s="28"/>
      <c r="C35" s="117" t="s">
        <v>162</v>
      </c>
      <c r="D35" s="117" t="s">
        <v>163</v>
      </c>
      <c r="E35" s="118" t="s">
        <v>8</v>
      </c>
      <c r="F35" s="578"/>
      <c r="G35" s="578"/>
      <c r="H35" s="578"/>
      <c r="I35" s="26" t="s">
        <v>37</v>
      </c>
      <c r="N35" s="35"/>
      <c r="O35" s="35"/>
      <c r="P35" s="31"/>
      <c r="Q35" s="31"/>
      <c r="R35" s="32"/>
      <c r="S35" s="32"/>
      <c r="T35" s="131"/>
      <c r="U35" s="27" t="s">
        <v>37</v>
      </c>
    </row>
    <row r="36" spans="1:21" hidden="1" x14ac:dyDescent="0.25">
      <c r="A36" s="524" t="s">
        <v>66</v>
      </c>
      <c r="B36" s="524"/>
      <c r="C36" s="119" t="s">
        <v>2</v>
      </c>
      <c r="D36" s="119" t="s">
        <v>2</v>
      </c>
      <c r="E36" s="119" t="s">
        <v>2</v>
      </c>
      <c r="F36" s="579"/>
      <c r="G36" s="579"/>
      <c r="H36" s="579"/>
      <c r="I36" s="33" t="s">
        <v>79</v>
      </c>
      <c r="N36" s="525" t="s">
        <v>66</v>
      </c>
      <c r="O36" s="525"/>
      <c r="P36" s="526" t="s">
        <v>24</v>
      </c>
      <c r="Q36" s="526"/>
      <c r="R36" s="526"/>
      <c r="S36" s="526"/>
      <c r="T36" s="526"/>
      <c r="U36" s="21" t="s">
        <v>79</v>
      </c>
    </row>
    <row r="37" spans="1:21" hidden="1" x14ac:dyDescent="0.25">
      <c r="A37" s="527" t="s">
        <v>59</v>
      </c>
      <c r="B37" s="527"/>
      <c r="C37" s="210">
        <v>0</v>
      </c>
      <c r="D37" s="210">
        <v>0</v>
      </c>
      <c r="E37" s="276">
        <f t="shared" ref="E37:E42" si="6">IF(D$43=0,C37*2,C37+D37)</f>
        <v>0</v>
      </c>
      <c r="F37" s="211"/>
      <c r="G37" s="211"/>
      <c r="H37" s="211"/>
      <c r="I37" s="150">
        <f t="shared" ref="I37:I42" si="7">ROUND(ROUND(E37*$C$8,4)*($H$8),2)</f>
        <v>0</v>
      </c>
      <c r="N37" s="528" t="s">
        <v>59</v>
      </c>
      <c r="O37" s="528"/>
      <c r="P37" s="470">
        <f t="shared" ref="P37:P42" si="8">IF($H$115=1,E37,0)</f>
        <v>0</v>
      </c>
      <c r="Q37" s="470"/>
      <c r="R37" s="470"/>
      <c r="S37" s="470"/>
      <c r="T37" s="470"/>
      <c r="U37" s="127">
        <f t="shared" ref="U37:U42" si="9">ROUND(ROUND(P37*$C$8,4)*($H$8),0)</f>
        <v>0</v>
      </c>
    </row>
    <row r="38" spans="1:21" hidden="1" x14ac:dyDescent="0.25">
      <c r="A38" s="519" t="s">
        <v>60</v>
      </c>
      <c r="B38" s="519"/>
      <c r="C38" s="213">
        <v>0</v>
      </c>
      <c r="D38" s="213">
        <v>0</v>
      </c>
      <c r="E38" s="159">
        <f t="shared" si="6"/>
        <v>0</v>
      </c>
      <c r="F38" s="214"/>
      <c r="G38" s="214"/>
      <c r="H38" s="214"/>
      <c r="I38" s="130">
        <f t="shared" si="7"/>
        <v>0</v>
      </c>
      <c r="N38" s="476" t="s">
        <v>60</v>
      </c>
      <c r="O38" s="476"/>
      <c r="P38" s="470">
        <f t="shared" si="8"/>
        <v>0</v>
      </c>
      <c r="Q38" s="470"/>
      <c r="R38" s="470"/>
      <c r="S38" s="470"/>
      <c r="T38" s="470"/>
      <c r="U38" s="127">
        <f t="shared" si="9"/>
        <v>0</v>
      </c>
    </row>
    <row r="39" spans="1:21" hidden="1" x14ac:dyDescent="0.25">
      <c r="A39" s="522" t="s">
        <v>61</v>
      </c>
      <c r="B39" s="522"/>
      <c r="C39" s="213">
        <v>0</v>
      </c>
      <c r="D39" s="213">
        <v>0</v>
      </c>
      <c r="E39" s="159">
        <f t="shared" si="6"/>
        <v>0</v>
      </c>
      <c r="F39" s="214"/>
      <c r="G39" s="214"/>
      <c r="H39" s="214"/>
      <c r="I39" s="130">
        <f t="shared" si="7"/>
        <v>0</v>
      </c>
      <c r="N39" s="523" t="s">
        <v>61</v>
      </c>
      <c r="O39" s="523"/>
      <c r="P39" s="470">
        <f t="shared" si="8"/>
        <v>0</v>
      </c>
      <c r="Q39" s="470"/>
      <c r="R39" s="470"/>
      <c r="S39" s="470"/>
      <c r="T39" s="470"/>
      <c r="U39" s="127">
        <f t="shared" si="9"/>
        <v>0</v>
      </c>
    </row>
    <row r="40" spans="1:21" hidden="1" x14ac:dyDescent="0.25">
      <c r="A40" s="519" t="s">
        <v>62</v>
      </c>
      <c r="B40" s="519"/>
      <c r="C40" s="213">
        <v>0</v>
      </c>
      <c r="D40" s="213">
        <v>0</v>
      </c>
      <c r="E40" s="159">
        <f t="shared" si="6"/>
        <v>0</v>
      </c>
      <c r="F40" s="214"/>
      <c r="G40" s="214"/>
      <c r="H40" s="214"/>
      <c r="I40" s="130">
        <f t="shared" si="7"/>
        <v>0</v>
      </c>
      <c r="N40" s="476" t="s">
        <v>62</v>
      </c>
      <c r="O40" s="476"/>
      <c r="P40" s="470">
        <f t="shared" si="8"/>
        <v>0</v>
      </c>
      <c r="Q40" s="470"/>
      <c r="R40" s="470"/>
      <c r="S40" s="470"/>
      <c r="T40" s="470"/>
      <c r="U40" s="127">
        <f t="shared" si="9"/>
        <v>0</v>
      </c>
    </row>
    <row r="41" spans="1:21" hidden="1" x14ac:dyDescent="0.25">
      <c r="A41" s="519" t="s">
        <v>63</v>
      </c>
      <c r="B41" s="519"/>
      <c r="C41" s="213">
        <v>0</v>
      </c>
      <c r="D41" s="213">
        <v>0</v>
      </c>
      <c r="E41" s="159">
        <f t="shared" si="6"/>
        <v>0</v>
      </c>
      <c r="F41" s="214"/>
      <c r="G41" s="214"/>
      <c r="H41" s="214"/>
      <c r="I41" s="130">
        <f t="shared" si="7"/>
        <v>0</v>
      </c>
      <c r="N41" s="476" t="s">
        <v>63</v>
      </c>
      <c r="O41" s="476"/>
      <c r="P41" s="470">
        <f t="shared" si="8"/>
        <v>0</v>
      </c>
      <c r="Q41" s="470"/>
      <c r="R41" s="470"/>
      <c r="S41" s="470"/>
      <c r="T41" s="470"/>
      <c r="U41" s="127">
        <f t="shared" si="9"/>
        <v>0</v>
      </c>
    </row>
    <row r="42" spans="1:21" hidden="1" x14ac:dyDescent="0.25">
      <c r="A42" s="519" t="s">
        <v>55</v>
      </c>
      <c r="B42" s="519"/>
      <c r="C42" s="212">
        <v>0</v>
      </c>
      <c r="D42" s="212">
        <v>0</v>
      </c>
      <c r="E42" s="220">
        <f t="shared" si="6"/>
        <v>0</v>
      </c>
      <c r="F42" s="214"/>
      <c r="G42" s="214"/>
      <c r="H42" s="214"/>
      <c r="I42" s="123">
        <f t="shared" si="7"/>
        <v>0</v>
      </c>
      <c r="N42" s="469" t="s">
        <v>55</v>
      </c>
      <c r="O42" s="469"/>
      <c r="P42" s="470">
        <f t="shared" si="8"/>
        <v>0</v>
      </c>
      <c r="Q42" s="470"/>
      <c r="R42" s="470"/>
      <c r="S42" s="470"/>
      <c r="T42" s="470"/>
      <c r="U42" s="127">
        <f t="shared" si="9"/>
        <v>0</v>
      </c>
    </row>
    <row r="43" spans="1:21" hidden="1" x14ac:dyDescent="0.25">
      <c r="A43" s="64"/>
      <c r="B43" s="137" t="s">
        <v>164</v>
      </c>
      <c r="C43" s="126">
        <f>SUM(C37:C42)</f>
        <v>0</v>
      </c>
      <c r="D43" s="126">
        <f>SUM(D37:D42)</f>
        <v>0</v>
      </c>
      <c r="E43" s="126">
        <f>SUM(E37:E42)</f>
        <v>0</v>
      </c>
      <c r="F43" s="34"/>
      <c r="G43" s="138"/>
      <c r="H43" s="139" t="s">
        <v>166</v>
      </c>
      <c r="I43" s="126">
        <f>SUM(I37:I42)</f>
        <v>0</v>
      </c>
      <c r="N43" s="520" t="s">
        <v>57</v>
      </c>
      <c r="O43" s="520"/>
      <c r="P43" s="520"/>
      <c r="Q43" s="520"/>
      <c r="R43" s="36">
        <f>SUM(P37:R42)</f>
        <v>0</v>
      </c>
      <c r="S43" s="521" t="s">
        <v>68</v>
      </c>
      <c r="T43" s="521"/>
      <c r="U43" s="132">
        <f>SUM(U37:U42)</f>
        <v>0</v>
      </c>
    </row>
    <row r="44" spans="1:21" ht="16.5" hidden="1" thickBot="1" x14ac:dyDescent="0.3">
      <c r="A44" s="64"/>
      <c r="B44" s="137"/>
      <c r="C44" s="130"/>
      <c r="D44" s="130"/>
      <c r="E44" s="150"/>
      <c r="F44" s="34"/>
      <c r="G44" s="138"/>
      <c r="H44" s="139"/>
      <c r="I44" s="130"/>
      <c r="N44" s="35"/>
      <c r="O44" s="35"/>
      <c r="P44" s="35"/>
      <c r="Q44" s="35"/>
      <c r="R44" s="36"/>
      <c r="S44" s="32"/>
      <c r="T44" s="32"/>
      <c r="U44" s="132"/>
    </row>
    <row r="45" spans="1:21" ht="16.5" hidden="1" thickBot="1" x14ac:dyDescent="0.3">
      <c r="A45" s="64"/>
      <c r="B45" s="137" t="s">
        <v>165</v>
      </c>
      <c r="C45" s="64"/>
      <c r="D45" s="64"/>
      <c r="E45" s="215">
        <f>H29+E43</f>
        <v>312.98150000000004</v>
      </c>
      <c r="F45" s="37"/>
      <c r="G45" s="138"/>
      <c r="H45" s="139" t="s">
        <v>167</v>
      </c>
      <c r="I45" s="123">
        <f>SUM(I43,I29)</f>
        <v>1341744.4699999997</v>
      </c>
      <c r="N45" s="520" t="s">
        <v>58</v>
      </c>
      <c r="O45" s="520"/>
      <c r="P45" s="520"/>
      <c r="Q45" s="520"/>
      <c r="R45" s="38">
        <f>R43+T29</f>
        <v>0</v>
      </c>
      <c r="S45" s="521" t="s">
        <v>56</v>
      </c>
      <c r="T45" s="521"/>
      <c r="U45" s="140">
        <f>SUM(U43,U29)</f>
        <v>0</v>
      </c>
    </row>
    <row r="46" spans="1:21" x14ac:dyDescent="0.25">
      <c r="A46" s="28"/>
      <c r="B46" s="28"/>
      <c r="C46" s="28"/>
      <c r="D46" s="28"/>
      <c r="E46" s="28"/>
      <c r="F46" s="37"/>
      <c r="G46" s="141"/>
      <c r="H46" s="141"/>
      <c r="I46" s="130"/>
      <c r="N46" s="35"/>
      <c r="O46" s="35"/>
      <c r="P46" s="35"/>
      <c r="Q46" s="35"/>
      <c r="R46" s="38"/>
      <c r="S46" s="32"/>
      <c r="T46" s="32"/>
      <c r="U46" s="132"/>
    </row>
    <row r="47" spans="1:21" x14ac:dyDescent="0.25">
      <c r="A47" s="28"/>
      <c r="B47" s="28"/>
      <c r="C47" s="28"/>
      <c r="D47" s="28"/>
      <c r="E47" s="28"/>
      <c r="F47" s="37"/>
      <c r="G47" s="141"/>
      <c r="H47" s="141"/>
      <c r="I47" s="130"/>
      <c r="N47" s="35"/>
      <c r="O47" s="35"/>
      <c r="P47" s="35"/>
      <c r="Q47" s="35"/>
      <c r="R47" s="38"/>
      <c r="S47" s="32"/>
      <c r="T47" s="32"/>
      <c r="U47" s="132"/>
    </row>
    <row r="48" spans="1:21" x14ac:dyDescent="0.25">
      <c r="A48" s="28"/>
      <c r="B48" s="28"/>
      <c r="C48" s="117" t="s">
        <v>162</v>
      </c>
      <c r="D48" s="117" t="s">
        <v>163</v>
      </c>
      <c r="E48" s="118" t="s">
        <v>8</v>
      </c>
      <c r="F48" s="142" t="s">
        <v>168</v>
      </c>
      <c r="G48" s="143" t="s">
        <v>170</v>
      </c>
      <c r="H48" s="144" t="s">
        <v>171</v>
      </c>
      <c r="I48" s="130"/>
      <c r="N48" s="35"/>
      <c r="O48" s="35"/>
      <c r="P48" s="35"/>
      <c r="Q48" s="35"/>
      <c r="R48" s="38"/>
      <c r="S48" s="32"/>
      <c r="T48" s="32"/>
      <c r="U48" s="132"/>
    </row>
    <row r="49" spans="1:21" x14ac:dyDescent="0.25">
      <c r="A49" s="39" t="s">
        <v>103</v>
      </c>
      <c r="B49" s="39"/>
      <c r="C49" s="119" t="s">
        <v>2</v>
      </c>
      <c r="D49" s="119" t="s">
        <v>2</v>
      </c>
      <c r="E49" s="119" t="s">
        <v>2</v>
      </c>
      <c r="F49" s="121" t="s">
        <v>169</v>
      </c>
      <c r="G49" s="77" t="s">
        <v>169</v>
      </c>
      <c r="H49" s="145" t="s">
        <v>172</v>
      </c>
      <c r="I49" s="39"/>
      <c r="N49" s="469" t="s">
        <v>103</v>
      </c>
      <c r="O49" s="469"/>
      <c r="P49" s="514" t="s">
        <v>2</v>
      </c>
      <c r="Q49" s="514"/>
      <c r="R49" s="40" t="s">
        <v>25</v>
      </c>
      <c r="S49" s="78" t="s">
        <v>26</v>
      </c>
      <c r="T49" s="146" t="s">
        <v>27</v>
      </c>
      <c r="U49" s="40"/>
    </row>
    <row r="50" spans="1:21" x14ac:dyDescent="0.25">
      <c r="A50" s="515" t="s">
        <v>127</v>
      </c>
      <c r="B50" s="515"/>
      <c r="C50" s="206">
        <v>19.48</v>
      </c>
      <c r="D50" s="206">
        <v>19.149999999999999</v>
      </c>
      <c r="E50" s="159">
        <f>IF(D$59=0,C50*2,C50+D50)</f>
        <v>38.629999999999995</v>
      </c>
      <c r="F50" s="41" t="s">
        <v>21</v>
      </c>
      <c r="G50" s="54">
        <v>251</v>
      </c>
      <c r="H50" s="328">
        <f>'0054'!H50</f>
        <v>1047</v>
      </c>
      <c r="I50" s="130">
        <f>ROUND(E50*H50,2)</f>
        <v>40445.61</v>
      </c>
      <c r="N50" s="517" t="s">
        <v>28</v>
      </c>
      <c r="O50" s="517"/>
      <c r="P50" s="518"/>
      <c r="Q50" s="518"/>
      <c r="R50" s="43" t="s">
        <v>21</v>
      </c>
      <c r="S50" s="44">
        <v>251</v>
      </c>
      <c r="T50" s="148">
        <f>H50</f>
        <v>1047</v>
      </c>
      <c r="U50" s="149">
        <f>ROUND(P50*T50,0)</f>
        <v>0</v>
      </c>
    </row>
    <row r="51" spans="1:21" x14ac:dyDescent="0.25">
      <c r="A51" s="516"/>
      <c r="B51" s="516"/>
      <c r="C51" s="206">
        <v>3.34</v>
      </c>
      <c r="D51" s="206">
        <v>2.91</v>
      </c>
      <c r="E51" s="159">
        <f t="shared" ref="E51:E58" si="10">IF(D$59=0,C51*2,C51+D51)</f>
        <v>6.25</v>
      </c>
      <c r="F51" s="54" t="s">
        <v>21</v>
      </c>
      <c r="G51" s="54">
        <v>252</v>
      </c>
      <c r="H51" s="328">
        <f>'0054'!H51</f>
        <v>3380</v>
      </c>
      <c r="I51" s="130">
        <f t="shared" ref="I51:I58" si="11">ROUND(E51*H51,2)</f>
        <v>21125</v>
      </c>
      <c r="N51" s="517"/>
      <c r="O51" s="517"/>
      <c r="P51" s="511"/>
      <c r="Q51" s="511"/>
      <c r="R51" s="44" t="s">
        <v>21</v>
      </c>
      <c r="S51" s="44">
        <v>252</v>
      </c>
      <c r="T51" s="148">
        <f t="shared" ref="T51:T58" si="12">H51</f>
        <v>3380</v>
      </c>
      <c r="U51" s="149">
        <f t="shared" ref="U51:U58" si="13">ROUND(P51*T51,0)</f>
        <v>0</v>
      </c>
    </row>
    <row r="52" spans="1:21" x14ac:dyDescent="0.25">
      <c r="A52" s="516"/>
      <c r="B52" s="516"/>
      <c r="C52" s="206">
        <v>0.5</v>
      </c>
      <c r="D52" s="206">
        <v>0.5</v>
      </c>
      <c r="E52" s="159">
        <f t="shared" si="10"/>
        <v>1</v>
      </c>
      <c r="F52" s="54" t="s">
        <v>21</v>
      </c>
      <c r="G52" s="54">
        <v>253</v>
      </c>
      <c r="H52" s="328">
        <f>'0054'!H52</f>
        <v>6896</v>
      </c>
      <c r="I52" s="130">
        <f t="shared" si="11"/>
        <v>6896</v>
      </c>
      <c r="N52" s="517"/>
      <c r="O52" s="517"/>
      <c r="P52" s="511"/>
      <c r="Q52" s="511"/>
      <c r="R52" s="44" t="s">
        <v>21</v>
      </c>
      <c r="S52" s="44">
        <v>253</v>
      </c>
      <c r="T52" s="148">
        <f t="shared" si="12"/>
        <v>6896</v>
      </c>
      <c r="U52" s="149">
        <f t="shared" si="13"/>
        <v>0</v>
      </c>
    </row>
    <row r="53" spans="1:21" x14ac:dyDescent="0.25">
      <c r="A53" s="516"/>
      <c r="B53" s="516"/>
      <c r="C53" s="206">
        <v>10</v>
      </c>
      <c r="D53" s="206">
        <v>10.57</v>
      </c>
      <c r="E53" s="159">
        <f t="shared" si="10"/>
        <v>20.57</v>
      </c>
      <c r="F53" s="153" t="s">
        <v>14</v>
      </c>
      <c r="G53" s="54">
        <v>251</v>
      </c>
      <c r="H53" s="328">
        <f>'0054'!H53</f>
        <v>1173</v>
      </c>
      <c r="I53" s="130">
        <f t="shared" si="11"/>
        <v>24128.61</v>
      </c>
      <c r="N53" s="517"/>
      <c r="O53" s="517"/>
      <c r="P53" s="511"/>
      <c r="Q53" s="511"/>
      <c r="R53" s="46" t="s">
        <v>14</v>
      </c>
      <c r="S53" s="44">
        <v>251</v>
      </c>
      <c r="T53" s="148">
        <f t="shared" si="12"/>
        <v>1173</v>
      </c>
      <c r="U53" s="149">
        <f t="shared" si="13"/>
        <v>0</v>
      </c>
    </row>
    <row r="54" spans="1:21" x14ac:dyDescent="0.25">
      <c r="A54" s="516"/>
      <c r="B54" s="516"/>
      <c r="C54" s="206">
        <v>2</v>
      </c>
      <c r="D54" s="206">
        <v>1.99</v>
      </c>
      <c r="E54" s="159">
        <f t="shared" si="10"/>
        <v>3.99</v>
      </c>
      <c r="F54" s="153" t="s">
        <v>14</v>
      </c>
      <c r="G54" s="54">
        <v>252</v>
      </c>
      <c r="H54" s="328">
        <f>'0054'!H54</f>
        <v>3506</v>
      </c>
      <c r="I54" s="130">
        <f t="shared" si="11"/>
        <v>13988.94</v>
      </c>
      <c r="N54" s="517"/>
      <c r="O54" s="517"/>
      <c r="P54" s="511"/>
      <c r="Q54" s="511"/>
      <c r="R54" s="46" t="s">
        <v>14</v>
      </c>
      <c r="S54" s="44">
        <v>252</v>
      </c>
      <c r="T54" s="148">
        <f t="shared" si="12"/>
        <v>3506</v>
      </c>
      <c r="U54" s="149">
        <f t="shared" si="13"/>
        <v>0</v>
      </c>
    </row>
    <row r="55" spans="1:21" x14ac:dyDescent="0.25">
      <c r="A55" s="516"/>
      <c r="B55" s="516"/>
      <c r="C55" s="206">
        <v>0.5</v>
      </c>
      <c r="D55" s="206">
        <v>0.5</v>
      </c>
      <c r="E55" s="159">
        <f t="shared" si="10"/>
        <v>1</v>
      </c>
      <c r="F55" s="153" t="s">
        <v>14</v>
      </c>
      <c r="G55" s="54">
        <v>253</v>
      </c>
      <c r="H55" s="328">
        <f>'0054'!H55</f>
        <v>7023</v>
      </c>
      <c r="I55" s="130">
        <f t="shared" si="11"/>
        <v>7023</v>
      </c>
      <c r="N55" s="517"/>
      <c r="O55" s="517"/>
      <c r="P55" s="511"/>
      <c r="Q55" s="511"/>
      <c r="R55" s="46" t="s">
        <v>14</v>
      </c>
      <c r="S55" s="44">
        <v>253</v>
      </c>
      <c r="T55" s="148">
        <f t="shared" si="12"/>
        <v>7023</v>
      </c>
      <c r="U55" s="149">
        <f t="shared" si="13"/>
        <v>0</v>
      </c>
    </row>
    <row r="56" spans="1:21" x14ac:dyDescent="0.25">
      <c r="A56" s="516"/>
      <c r="B56" s="516"/>
      <c r="C56" s="206">
        <v>0</v>
      </c>
      <c r="D56" s="206">
        <v>0</v>
      </c>
      <c r="E56" s="159">
        <f t="shared" si="10"/>
        <v>0</v>
      </c>
      <c r="F56" s="153" t="s">
        <v>15</v>
      </c>
      <c r="G56" s="54">
        <v>251</v>
      </c>
      <c r="H56" s="328">
        <f>'0054'!H56</f>
        <v>835</v>
      </c>
      <c r="I56" s="130">
        <f t="shared" si="11"/>
        <v>0</v>
      </c>
      <c r="N56" s="517"/>
      <c r="O56" s="517"/>
      <c r="P56" s="511"/>
      <c r="Q56" s="511"/>
      <c r="R56" s="46" t="s">
        <v>15</v>
      </c>
      <c r="S56" s="44">
        <v>251</v>
      </c>
      <c r="T56" s="148">
        <f t="shared" si="12"/>
        <v>835</v>
      </c>
      <c r="U56" s="149">
        <f t="shared" si="13"/>
        <v>0</v>
      </c>
    </row>
    <row r="57" spans="1:21" x14ac:dyDescent="0.25">
      <c r="A57" s="516"/>
      <c r="B57" s="516"/>
      <c r="C57" s="206">
        <v>0</v>
      </c>
      <c r="D57" s="206">
        <v>0</v>
      </c>
      <c r="E57" s="159">
        <f t="shared" si="10"/>
        <v>0</v>
      </c>
      <c r="F57" s="153" t="s">
        <v>15</v>
      </c>
      <c r="G57" s="54">
        <v>252</v>
      </c>
      <c r="H57" s="328">
        <f>'0054'!H57</f>
        <v>3168</v>
      </c>
      <c r="I57" s="130">
        <f t="shared" si="11"/>
        <v>0</v>
      </c>
      <c r="N57" s="517"/>
      <c r="O57" s="517"/>
      <c r="P57" s="511"/>
      <c r="Q57" s="511"/>
      <c r="R57" s="46" t="s">
        <v>15</v>
      </c>
      <c r="S57" s="44">
        <v>252</v>
      </c>
      <c r="T57" s="148">
        <f t="shared" si="12"/>
        <v>3168</v>
      </c>
      <c r="U57" s="149">
        <f t="shared" si="13"/>
        <v>0</v>
      </c>
    </row>
    <row r="58" spans="1:21" ht="16.5" thickBot="1" x14ac:dyDescent="0.3">
      <c r="A58" s="516"/>
      <c r="B58" s="516"/>
      <c r="C58" s="206">
        <v>0</v>
      </c>
      <c r="D58" s="206">
        <v>0</v>
      </c>
      <c r="E58" s="159">
        <f t="shared" si="10"/>
        <v>0</v>
      </c>
      <c r="F58" s="153" t="s">
        <v>15</v>
      </c>
      <c r="G58" s="54">
        <v>253</v>
      </c>
      <c r="H58" s="328">
        <f>'0054'!H58</f>
        <v>6685</v>
      </c>
      <c r="I58" s="130">
        <f t="shared" si="11"/>
        <v>0</v>
      </c>
      <c r="N58" s="517"/>
      <c r="O58" s="517"/>
      <c r="P58" s="512"/>
      <c r="Q58" s="512"/>
      <c r="R58" s="46" t="s">
        <v>15</v>
      </c>
      <c r="S58" s="44">
        <v>253</v>
      </c>
      <c r="T58" s="148">
        <f t="shared" si="12"/>
        <v>6685</v>
      </c>
      <c r="U58" s="151">
        <f t="shared" si="13"/>
        <v>0</v>
      </c>
    </row>
    <row r="59" spans="1:21" ht="16.5" thickBot="1" x14ac:dyDescent="0.3">
      <c r="A59" s="465" t="s">
        <v>16</v>
      </c>
      <c r="B59" s="465"/>
      <c r="C59" s="126">
        <f>SUM(C50:C58)</f>
        <v>35.82</v>
      </c>
      <c r="D59" s="126">
        <f>SUM(D50:D58)</f>
        <v>35.619999999999997</v>
      </c>
      <c r="E59" s="126">
        <f>SUM(E50:E58)</f>
        <v>71.439999999999984</v>
      </c>
      <c r="F59" s="465" t="s">
        <v>81</v>
      </c>
      <c r="G59" s="465"/>
      <c r="H59" s="465"/>
      <c r="I59" s="126">
        <f>SUM(I50:I58)</f>
        <v>113607.16</v>
      </c>
      <c r="N59" s="464" t="s">
        <v>16</v>
      </c>
      <c r="O59" s="464"/>
      <c r="P59" s="513">
        <f>SUM(P50:P58)</f>
        <v>0</v>
      </c>
      <c r="Q59" s="513"/>
      <c r="R59" s="464" t="s">
        <v>81</v>
      </c>
      <c r="S59" s="464"/>
      <c r="T59" s="464"/>
      <c r="U59" s="140">
        <f>SUM(U50:U58)</f>
        <v>0</v>
      </c>
    </row>
    <row r="60" spans="1:21" x14ac:dyDescent="0.25">
      <c r="A60" s="481"/>
      <c r="B60" s="481"/>
      <c r="C60" s="481"/>
      <c r="D60" s="481"/>
      <c r="E60" s="481"/>
      <c r="F60" s="481"/>
      <c r="G60" s="481"/>
      <c r="H60" s="481"/>
      <c r="I60" s="481"/>
      <c r="N60" s="471"/>
      <c r="O60" s="471"/>
      <c r="P60" s="471"/>
      <c r="Q60" s="471"/>
      <c r="R60" s="471"/>
      <c r="S60" s="471"/>
      <c r="T60" s="471"/>
      <c r="U60" s="471"/>
    </row>
    <row r="61" spans="1:21" x14ac:dyDescent="0.25">
      <c r="A61" s="509" t="s">
        <v>175</v>
      </c>
      <c r="B61" s="458"/>
      <c r="C61" s="458"/>
      <c r="D61" s="458"/>
      <c r="E61" s="458"/>
      <c r="F61" s="458"/>
      <c r="G61" s="458"/>
      <c r="H61" s="458"/>
      <c r="I61" s="458"/>
      <c r="N61" s="461" t="s">
        <v>104</v>
      </c>
      <c r="O61" s="461"/>
      <c r="P61" s="461"/>
      <c r="Q61" s="461"/>
      <c r="R61" s="461"/>
      <c r="S61" s="461"/>
      <c r="T61" s="461"/>
      <c r="U61" s="461"/>
    </row>
    <row r="62" spans="1:21" x14ac:dyDescent="0.25">
      <c r="A62" s="509" t="s">
        <v>177</v>
      </c>
      <c r="B62" s="458"/>
      <c r="C62" s="152">
        <f>E29</f>
        <v>288.75</v>
      </c>
      <c r="D62" s="576" t="s">
        <v>174</v>
      </c>
      <c r="E62" s="576"/>
      <c r="F62" s="576"/>
      <c r="G62" s="576"/>
      <c r="H62" s="331">
        <f>'0054'!H62</f>
        <v>186422.85</v>
      </c>
      <c r="I62" s="155"/>
      <c r="N62" s="510" t="s">
        <v>173</v>
      </c>
      <c r="O62" s="461"/>
      <c r="P62" s="47">
        <f>P29</f>
        <v>0</v>
      </c>
      <c r="Q62" s="507" t="s">
        <v>83</v>
      </c>
      <c r="R62" s="507"/>
      <c r="S62" s="507"/>
      <c r="T62" s="508">
        <f>H62</f>
        <v>186422.85</v>
      </c>
      <c r="U62" s="508"/>
    </row>
    <row r="63" spans="1:21" x14ac:dyDescent="0.25">
      <c r="B63" s="91"/>
      <c r="G63" s="48" t="s">
        <v>13</v>
      </c>
      <c r="H63" s="156">
        <f>ROUND(C62/H62,6)</f>
        <v>1.549E-3</v>
      </c>
      <c r="I63" s="157"/>
      <c r="N63" s="461" t="s">
        <v>19</v>
      </c>
      <c r="O63" s="461"/>
      <c r="P63" s="461"/>
      <c r="Q63" s="461"/>
      <c r="R63" s="461"/>
      <c r="S63" s="461"/>
      <c r="T63" s="505">
        <f>ROUND(P62/T62,6)</f>
        <v>0</v>
      </c>
      <c r="U63" s="505"/>
    </row>
    <row r="64" spans="1:21" x14ac:dyDescent="0.25">
      <c r="A64" s="509" t="s">
        <v>176</v>
      </c>
      <c r="B64" s="458"/>
      <c r="C64" s="458"/>
      <c r="D64" s="458"/>
      <c r="E64" s="458"/>
      <c r="F64" s="458"/>
      <c r="G64" s="458"/>
      <c r="H64" s="458"/>
      <c r="I64" s="458"/>
      <c r="N64" s="461" t="s">
        <v>105</v>
      </c>
      <c r="O64" s="461"/>
      <c r="P64" s="461"/>
      <c r="Q64" s="461"/>
      <c r="R64" s="461"/>
      <c r="S64" s="461"/>
      <c r="T64" s="461"/>
      <c r="U64" s="461"/>
    </row>
    <row r="65" spans="1:21" x14ac:dyDescent="0.25">
      <c r="A65" s="509" t="s">
        <v>178</v>
      </c>
      <c r="B65" s="458"/>
      <c r="C65" s="152">
        <f>E45</f>
        <v>312.98150000000004</v>
      </c>
      <c r="D65" s="576" t="s">
        <v>179</v>
      </c>
      <c r="E65" s="576"/>
      <c r="F65" s="576"/>
      <c r="G65" s="576"/>
      <c r="H65" s="220">
        <f>'0054'!H65</f>
        <v>204954.58</v>
      </c>
      <c r="I65" s="159"/>
      <c r="N65" s="461" t="s">
        <v>85</v>
      </c>
      <c r="O65" s="461"/>
      <c r="P65" s="49">
        <f>R45</f>
        <v>0</v>
      </c>
      <c r="Q65" s="507" t="s">
        <v>84</v>
      </c>
      <c r="R65" s="507"/>
      <c r="S65" s="507"/>
      <c r="T65" s="508">
        <f>H65</f>
        <v>204954.58</v>
      </c>
      <c r="U65" s="508"/>
    </row>
    <row r="66" spans="1:21" s="39" customFormat="1" x14ac:dyDescent="0.25">
      <c r="A66" s="160"/>
      <c r="G66" s="50" t="s">
        <v>13</v>
      </c>
      <c r="H66" s="161">
        <f>ROUND(C65/H65,6)</f>
        <v>1.5269999999999999E-3</v>
      </c>
      <c r="I66" s="161"/>
      <c r="N66" s="469" t="s">
        <v>20</v>
      </c>
      <c r="O66" s="469"/>
      <c r="P66" s="469"/>
      <c r="Q66" s="469"/>
      <c r="R66" s="469"/>
      <c r="S66" s="469"/>
      <c r="T66" s="503">
        <f>ROUND(P65/T65,6)</f>
        <v>0</v>
      </c>
      <c r="U66" s="503"/>
    </row>
    <row r="67" spans="1:21" s="64" customFormat="1" x14ac:dyDescent="0.25">
      <c r="A67" s="136"/>
      <c r="G67" s="48"/>
      <c r="H67" s="162"/>
      <c r="I67" s="162"/>
      <c r="N67" s="163"/>
      <c r="O67" s="163"/>
      <c r="P67" s="163"/>
      <c r="Q67" s="163"/>
      <c r="R67" s="164"/>
      <c r="S67" s="163"/>
      <c r="T67" s="165"/>
      <c r="U67" s="166"/>
    </row>
    <row r="68" spans="1:21" x14ac:dyDescent="0.25">
      <c r="A68" s="458" t="s">
        <v>100</v>
      </c>
      <c r="B68" s="458"/>
      <c r="C68" s="458"/>
      <c r="D68" s="91"/>
      <c r="E68" s="74" t="s">
        <v>3</v>
      </c>
      <c r="F68" s="174">
        <f>'0054'!F68</f>
        <v>35355377</v>
      </c>
      <c r="G68" s="41" t="s">
        <v>6</v>
      </c>
      <c r="H68" s="167">
        <f>H63</f>
        <v>1.549E-3</v>
      </c>
      <c r="I68" s="130">
        <f>ROUND(F68*H68,2)</f>
        <v>54765.48</v>
      </c>
      <c r="N68" s="461" t="s">
        <v>100</v>
      </c>
      <c r="O68" s="461"/>
      <c r="P68" s="461"/>
      <c r="Q68" s="52" t="s">
        <v>3</v>
      </c>
      <c r="R68" s="168">
        <f>F68</f>
        <v>35355377</v>
      </c>
      <c r="S68" s="43" t="s">
        <v>6</v>
      </c>
      <c r="T68" s="169">
        <f>T63</f>
        <v>0</v>
      </c>
      <c r="U68" s="125">
        <f>ROUND(R68*T68,0)</f>
        <v>0</v>
      </c>
    </row>
    <row r="69" spans="1:21" x14ac:dyDescent="0.25">
      <c r="A69" s="571" t="s">
        <v>119</v>
      </c>
      <c r="B69" s="458"/>
      <c r="C69" s="458"/>
      <c r="D69" s="91"/>
      <c r="E69" s="74"/>
      <c r="F69" s="174"/>
      <c r="G69" s="41"/>
      <c r="H69" s="167"/>
      <c r="I69" s="130"/>
      <c r="N69" s="461" t="s">
        <v>99</v>
      </c>
      <c r="O69" s="461"/>
      <c r="P69" s="461"/>
      <c r="Q69" s="170"/>
      <c r="R69" s="170"/>
      <c r="S69" s="170"/>
      <c r="T69" s="170"/>
      <c r="U69" s="170"/>
    </row>
    <row r="70" spans="1:21" x14ac:dyDescent="0.25">
      <c r="A70" s="570" t="s">
        <v>180</v>
      </c>
      <c r="B70" s="458"/>
      <c r="C70" s="458"/>
      <c r="D70" s="91"/>
      <c r="E70" s="74" t="s">
        <v>3</v>
      </c>
      <c r="F70" s="174">
        <f>'0054'!F70</f>
        <v>0</v>
      </c>
      <c r="G70" s="41" t="s">
        <v>6</v>
      </c>
      <c r="H70" s="167">
        <f>H63</f>
        <v>1.549E-3</v>
      </c>
      <c r="I70" s="130">
        <f>ROUND(F70*H70,2)</f>
        <v>0</v>
      </c>
      <c r="N70" s="53"/>
      <c r="O70" s="53"/>
      <c r="P70" s="53"/>
      <c r="Q70" s="52" t="s">
        <v>3</v>
      </c>
      <c r="R70" s="168">
        <f>F70</f>
        <v>0</v>
      </c>
      <c r="S70" s="43" t="s">
        <v>6</v>
      </c>
      <c r="T70" s="169">
        <f>T63</f>
        <v>0</v>
      </c>
      <c r="U70" s="125">
        <f>ROUND(R70*T70,0)</f>
        <v>0</v>
      </c>
    </row>
    <row r="71" spans="1:21" x14ac:dyDescent="0.25">
      <c r="A71" s="458" t="s">
        <v>98</v>
      </c>
      <c r="B71" s="458"/>
      <c r="C71" s="458"/>
      <c r="D71" s="91"/>
      <c r="E71" s="74" t="s">
        <v>128</v>
      </c>
      <c r="F71" s="174">
        <f>'0054'!F71</f>
        <v>3088857</v>
      </c>
      <c r="G71" s="41" t="s">
        <v>6</v>
      </c>
      <c r="H71" s="167">
        <f>H63</f>
        <v>1.549E-3</v>
      </c>
      <c r="I71" s="130">
        <f>ROUND(F71*H71,2)</f>
        <v>4784.6400000000003</v>
      </c>
      <c r="N71" s="461" t="s">
        <v>98</v>
      </c>
      <c r="O71" s="461"/>
      <c r="P71" s="461"/>
      <c r="Q71" s="52" t="s">
        <v>86</v>
      </c>
      <c r="R71" s="168">
        <f>F71</f>
        <v>3088857</v>
      </c>
      <c r="S71" s="43" t="s">
        <v>6</v>
      </c>
      <c r="T71" s="169">
        <f>T63</f>
        <v>0</v>
      </c>
      <c r="U71" s="125">
        <f>ROUND(R71*T71,0)</f>
        <v>0</v>
      </c>
    </row>
    <row r="72" spans="1:21" x14ac:dyDescent="0.25">
      <c r="A72" s="458" t="s">
        <v>97</v>
      </c>
      <c r="B72" s="458"/>
      <c r="C72" s="458"/>
      <c r="D72" s="91"/>
      <c r="E72" s="74" t="s">
        <v>3</v>
      </c>
      <c r="F72" s="174">
        <f>'0054'!F72</f>
        <v>4226978</v>
      </c>
      <c r="G72" s="41" t="s">
        <v>6</v>
      </c>
      <c r="H72" s="167">
        <f>H63</f>
        <v>1.549E-3</v>
      </c>
      <c r="I72" s="130">
        <f>ROUND(F72*H72,2)</f>
        <v>6547.59</v>
      </c>
      <c r="N72" s="461" t="s">
        <v>97</v>
      </c>
      <c r="O72" s="461"/>
      <c r="P72" s="461"/>
      <c r="Q72" s="52" t="s">
        <v>3</v>
      </c>
      <c r="R72" s="168">
        <f>F72</f>
        <v>4226978</v>
      </c>
      <c r="S72" s="43" t="s">
        <v>6</v>
      </c>
      <c r="T72" s="169">
        <f>T63</f>
        <v>0</v>
      </c>
      <c r="U72" s="125">
        <f>ROUND(R72*T72,0)</f>
        <v>0</v>
      </c>
    </row>
    <row r="73" spans="1:21" x14ac:dyDescent="0.25">
      <c r="A73" s="458" t="s">
        <v>96</v>
      </c>
      <c r="B73" s="458"/>
      <c r="C73" s="458"/>
      <c r="D73" s="91"/>
      <c r="E73" s="74" t="s">
        <v>3</v>
      </c>
      <c r="F73" s="174">
        <f>'0054'!F73</f>
        <v>14485979</v>
      </c>
      <c r="G73" s="41" t="s">
        <v>6</v>
      </c>
      <c r="H73" s="167">
        <f>H63</f>
        <v>1.549E-3</v>
      </c>
      <c r="I73" s="130">
        <f>ROUND(F73*H73,2)</f>
        <v>22438.78</v>
      </c>
      <c r="N73" s="461" t="s">
        <v>96</v>
      </c>
      <c r="O73" s="461"/>
      <c r="P73" s="461"/>
      <c r="Q73" s="52" t="s">
        <v>3</v>
      </c>
      <c r="R73" s="171">
        <f>F73</f>
        <v>14485979</v>
      </c>
      <c r="S73" s="43" t="s">
        <v>6</v>
      </c>
      <c r="T73" s="169">
        <f>T63</f>
        <v>0</v>
      </c>
      <c r="U73" s="125">
        <f>ROUND(R73*T73,0)</f>
        <v>0</v>
      </c>
    </row>
    <row r="74" spans="1:21" x14ac:dyDescent="0.25">
      <c r="A74" s="375" t="s">
        <v>129</v>
      </c>
      <c r="D74" s="91"/>
      <c r="E74" s="54" t="s">
        <v>130</v>
      </c>
      <c r="F74" s="496"/>
      <c r="G74" s="496"/>
      <c r="H74" s="496"/>
      <c r="I74" s="130">
        <v>0</v>
      </c>
      <c r="N74" s="461" t="s">
        <v>156</v>
      </c>
      <c r="O74" s="461"/>
      <c r="P74" s="461"/>
      <c r="Q74" s="461"/>
      <c r="R74" s="461"/>
      <c r="S74" s="461"/>
      <c r="T74" s="461"/>
      <c r="U74" s="125">
        <f>IF($H$115=1,I74,0)</f>
        <v>0</v>
      </c>
    </row>
    <row r="75" spans="1:21" x14ac:dyDescent="0.25">
      <c r="A75" s="376" t="s">
        <v>181</v>
      </c>
      <c r="I75" s="130"/>
      <c r="N75" s="461" t="s">
        <v>44</v>
      </c>
      <c r="O75" s="461"/>
      <c r="P75" s="461"/>
      <c r="Q75" s="461"/>
      <c r="R75" s="461"/>
      <c r="S75" s="461"/>
      <c r="T75" s="461"/>
      <c r="U75" s="125">
        <f>IF($H$115=1,I75,0)</f>
        <v>0</v>
      </c>
    </row>
    <row r="76" spans="1:21" x14ac:dyDescent="0.25">
      <c r="A76" s="90" t="s">
        <v>134</v>
      </c>
      <c r="B76" s="91"/>
      <c r="C76" s="91"/>
      <c r="D76" s="91"/>
      <c r="E76" s="91"/>
      <c r="F76" s="91"/>
      <c r="G76" s="91"/>
      <c r="H76" s="91"/>
      <c r="I76" s="172"/>
      <c r="N76" s="173" t="s">
        <v>45</v>
      </c>
      <c r="O76" s="53"/>
      <c r="P76" s="53"/>
      <c r="Q76" s="53"/>
      <c r="R76" s="53"/>
      <c r="S76" s="53"/>
      <c r="T76" s="53"/>
      <c r="U76" s="132"/>
    </row>
    <row r="77" spans="1:21" x14ac:dyDescent="0.25">
      <c r="A77" s="509" t="s">
        <v>182</v>
      </c>
      <c r="B77" s="458"/>
      <c r="C77" s="458"/>
      <c r="D77" s="91"/>
      <c r="E77" s="74" t="s">
        <v>4</v>
      </c>
      <c r="F77" s="174">
        <f>'0054'!F77</f>
        <v>0</v>
      </c>
      <c r="G77" s="41" t="s">
        <v>6</v>
      </c>
      <c r="H77" s="167">
        <f>H66</f>
        <v>1.5269999999999999E-3</v>
      </c>
      <c r="I77" s="130">
        <f>ROUND(F77*H77,2)</f>
        <v>0</v>
      </c>
      <c r="N77" s="461" t="s">
        <v>101</v>
      </c>
      <c r="O77" s="461"/>
      <c r="P77" s="461"/>
      <c r="Q77" s="52" t="s">
        <v>4</v>
      </c>
      <c r="R77" s="171">
        <f>F77</f>
        <v>0</v>
      </c>
      <c r="S77" s="43" t="s">
        <v>6</v>
      </c>
      <c r="T77" s="169">
        <f>T66</f>
        <v>0</v>
      </c>
      <c r="U77" s="125">
        <f>ROUND(R77*T77,0)</f>
        <v>0</v>
      </c>
    </row>
    <row r="78" spans="1:21" x14ac:dyDescent="0.25">
      <c r="A78" s="458" t="s">
        <v>67</v>
      </c>
      <c r="B78" s="458"/>
      <c r="C78" s="458"/>
      <c r="D78" s="91"/>
      <c r="E78" s="74" t="s">
        <v>4</v>
      </c>
      <c r="F78" s="174">
        <f>'0054'!F78</f>
        <v>0</v>
      </c>
      <c r="G78" s="41" t="s">
        <v>6</v>
      </c>
      <c r="H78" s="167">
        <f>H66</f>
        <v>1.5269999999999999E-3</v>
      </c>
      <c r="I78" s="130">
        <f>ROUND(F78*H78,2)</f>
        <v>0</v>
      </c>
      <c r="N78" s="461" t="s">
        <v>67</v>
      </c>
      <c r="O78" s="461"/>
      <c r="P78" s="461"/>
      <c r="Q78" s="52" t="s">
        <v>4</v>
      </c>
      <c r="R78" s="171">
        <f>F78</f>
        <v>0</v>
      </c>
      <c r="S78" s="43" t="s">
        <v>6</v>
      </c>
      <c r="T78" s="169">
        <f>T66</f>
        <v>0</v>
      </c>
      <c r="U78" s="125">
        <f>ROUND(R78*T78,0)</f>
        <v>0</v>
      </c>
    </row>
    <row r="79" spans="1:21" x14ac:dyDescent="0.25">
      <c r="A79" s="458" t="s">
        <v>88</v>
      </c>
      <c r="B79" s="458"/>
      <c r="C79" s="458"/>
      <c r="D79" s="91"/>
      <c r="E79" s="74" t="s">
        <v>4</v>
      </c>
      <c r="F79" s="174">
        <f>'0054'!F79</f>
        <v>118620773</v>
      </c>
      <c r="G79" s="41" t="s">
        <v>6</v>
      </c>
      <c r="H79" s="167">
        <f>H66</f>
        <v>1.5269999999999999E-3</v>
      </c>
      <c r="I79" s="130">
        <f>ROUND(F79*H79,2)</f>
        <v>181133.92</v>
      </c>
      <c r="N79" s="461" t="s">
        <v>88</v>
      </c>
      <c r="O79" s="461"/>
      <c r="P79" s="461"/>
      <c r="Q79" s="52" t="s">
        <v>4</v>
      </c>
      <c r="R79" s="171">
        <f>F79</f>
        <v>118620773</v>
      </c>
      <c r="S79" s="43" t="s">
        <v>6</v>
      </c>
      <c r="T79" s="169">
        <f>T66</f>
        <v>0</v>
      </c>
      <c r="U79" s="125">
        <f>ROUND(R79*T79,0)</f>
        <v>0</v>
      </c>
    </row>
    <row r="80" spans="1:21" x14ac:dyDescent="0.25">
      <c r="A80" s="458" t="s">
        <v>89</v>
      </c>
      <c r="B80" s="458"/>
      <c r="C80" s="458"/>
      <c r="D80" s="91"/>
      <c r="E80" s="74" t="s">
        <v>4</v>
      </c>
      <c r="F80" s="174">
        <f>'0054'!F80</f>
        <v>-391991</v>
      </c>
      <c r="G80" s="41" t="s">
        <v>6</v>
      </c>
      <c r="H80" s="167">
        <f>H66</f>
        <v>1.5269999999999999E-3</v>
      </c>
      <c r="I80" s="130">
        <f>ROUND(F80*H80,2)</f>
        <v>-598.57000000000005</v>
      </c>
      <c r="N80" s="461" t="s">
        <v>89</v>
      </c>
      <c r="O80" s="461"/>
      <c r="P80" s="461"/>
      <c r="Q80" s="52" t="s">
        <v>4</v>
      </c>
      <c r="R80" s="168">
        <f>F80</f>
        <v>-391991</v>
      </c>
      <c r="S80" s="43" t="s">
        <v>6</v>
      </c>
      <c r="T80" s="169">
        <f>T66</f>
        <v>0</v>
      </c>
      <c r="U80" s="125">
        <f>ROUND(R80*T80,0)</f>
        <v>0</v>
      </c>
    </row>
    <row r="81" spans="1:21" x14ac:dyDescent="0.25">
      <c r="A81" s="458" t="s">
        <v>90</v>
      </c>
      <c r="B81" s="458"/>
      <c r="C81" s="458"/>
      <c r="D81" s="91"/>
      <c r="E81" s="74" t="s">
        <v>4</v>
      </c>
      <c r="F81" s="174">
        <f>'0054'!F81</f>
        <v>698197</v>
      </c>
      <c r="G81" s="41" t="s">
        <v>6</v>
      </c>
      <c r="H81" s="167">
        <f>H66</f>
        <v>1.5269999999999999E-3</v>
      </c>
      <c r="I81" s="130">
        <f>ROUND(F81*H81,2)</f>
        <v>1066.1500000000001</v>
      </c>
      <c r="N81" s="461" t="s">
        <v>90</v>
      </c>
      <c r="O81" s="461"/>
      <c r="P81" s="461"/>
      <c r="Q81" s="52" t="s">
        <v>4</v>
      </c>
      <c r="R81" s="171">
        <f>F81</f>
        <v>698197</v>
      </c>
      <c r="S81" s="43" t="s">
        <v>6</v>
      </c>
      <c r="T81" s="169">
        <f>T66</f>
        <v>0</v>
      </c>
      <c r="U81" s="125">
        <f>ROUND(R81*T81,0)</f>
        <v>0</v>
      </c>
    </row>
    <row r="82" spans="1:21" x14ac:dyDescent="0.25">
      <c r="B82" s="91"/>
      <c r="C82" s="91"/>
      <c r="D82" s="91"/>
      <c r="E82" s="74"/>
      <c r="F82" s="174"/>
      <c r="G82" s="41"/>
      <c r="H82" s="167"/>
      <c r="I82" s="130"/>
      <c r="N82" s="53"/>
      <c r="O82" s="53"/>
      <c r="P82" s="53"/>
      <c r="Q82" s="52"/>
      <c r="R82" s="175"/>
      <c r="S82" s="43"/>
      <c r="T82" s="169"/>
      <c r="U82" s="132"/>
    </row>
    <row r="83" spans="1:21" x14ac:dyDescent="0.25">
      <c r="A83" s="458" t="s">
        <v>112</v>
      </c>
      <c r="B83" s="458"/>
      <c r="C83" s="458"/>
      <c r="D83" s="458"/>
      <c r="E83" s="458"/>
      <c r="F83" s="458"/>
      <c r="G83" s="458"/>
      <c r="H83" s="458"/>
      <c r="I83" s="458"/>
      <c r="N83" s="461" t="s">
        <v>91</v>
      </c>
      <c r="O83" s="461"/>
      <c r="P83" s="461"/>
      <c r="Q83" s="461"/>
      <c r="R83" s="461"/>
      <c r="S83" s="461"/>
      <c r="T83" s="461"/>
      <c r="U83" s="461"/>
    </row>
    <row r="84" spans="1:21" x14ac:dyDescent="0.25">
      <c r="B84" s="91"/>
      <c r="C84" s="496" t="s">
        <v>77</v>
      </c>
      <c r="D84" s="496"/>
      <c r="E84" s="91"/>
      <c r="F84" s="153" t="s">
        <v>38</v>
      </c>
      <c r="G84" s="91"/>
      <c r="H84" s="91"/>
      <c r="I84" s="91"/>
      <c r="N84" s="53"/>
      <c r="O84" s="53"/>
      <c r="P84" s="53"/>
      <c r="Q84" s="53"/>
      <c r="R84" s="53"/>
      <c r="S84" s="53"/>
      <c r="T84" s="53"/>
      <c r="U84" s="53"/>
    </row>
    <row r="85" spans="1:21" x14ac:dyDescent="0.25">
      <c r="A85" s="4"/>
      <c r="B85" s="176"/>
      <c r="C85" s="481" t="s">
        <v>184</v>
      </c>
      <c r="D85" s="481"/>
      <c r="E85" s="177" t="s">
        <v>190</v>
      </c>
      <c r="F85" s="178" t="s">
        <v>189</v>
      </c>
      <c r="G85" s="179"/>
      <c r="H85" s="179"/>
      <c r="I85" s="179"/>
      <c r="N85" s="497" t="s">
        <v>49</v>
      </c>
      <c r="O85" s="497"/>
      <c r="P85" s="498" t="s">
        <v>157</v>
      </c>
      <c r="Q85" s="498"/>
      <c r="R85" s="499" t="s">
        <v>41</v>
      </c>
      <c r="S85" s="499"/>
      <c r="T85" s="499"/>
      <c r="U85" s="499"/>
    </row>
    <row r="86" spans="1:21" x14ac:dyDescent="0.25">
      <c r="A86" s="55"/>
      <c r="B86" s="67" t="s">
        <v>188</v>
      </c>
      <c r="C86" s="494">
        <f>H13+H14+H19+H22+H25</f>
        <v>233.90050000000002</v>
      </c>
      <c r="D86" s="494"/>
      <c r="E86" s="56">
        <f>H8</f>
        <v>1.0319</v>
      </c>
      <c r="F86" s="346">
        <f>'0054'!F86</f>
        <v>1313.27</v>
      </c>
      <c r="G86" s="200" t="s">
        <v>13</v>
      </c>
      <c r="H86" s="130">
        <f>ROUND(C86*E86*F86,2)</f>
        <v>316973.38</v>
      </c>
      <c r="I86" s="134"/>
      <c r="N86" s="59" t="s">
        <v>22</v>
      </c>
      <c r="O86" s="60">
        <f>T13+T14+T19+T22+T25</f>
        <v>0</v>
      </c>
      <c r="P86" s="495">
        <f>T8</f>
        <v>1.0319</v>
      </c>
      <c r="Q86" s="495"/>
      <c r="R86" s="61">
        <f>F86</f>
        <v>1313.27</v>
      </c>
      <c r="S86" s="62" t="s">
        <v>13</v>
      </c>
      <c r="T86" s="171">
        <f>ROUND(O86*P86*R86,0)</f>
        <v>0</v>
      </c>
      <c r="U86" s="131"/>
    </row>
    <row r="87" spans="1:21" x14ac:dyDescent="0.25">
      <c r="A87" s="63"/>
      <c r="B87" s="63" t="s">
        <v>187</v>
      </c>
      <c r="C87" s="494">
        <f>H15+H16+H20+H23+H26</f>
        <v>79.081000000000003</v>
      </c>
      <c r="D87" s="494"/>
      <c r="E87" s="56">
        <f>H8</f>
        <v>1.0319</v>
      </c>
      <c r="F87" s="346">
        <f>'0054'!F87</f>
        <v>895.79</v>
      </c>
      <c r="G87" s="200" t="s">
        <v>13</v>
      </c>
      <c r="H87" s="130">
        <f>ROUND(C87*E87*F87,2)</f>
        <v>73099.759999999995</v>
      </c>
      <c r="I87" s="64"/>
      <c r="N87" s="65" t="s">
        <v>14</v>
      </c>
      <c r="O87" s="60">
        <f>T15+T16+T20+T23+T26</f>
        <v>0</v>
      </c>
      <c r="P87" s="495">
        <f>T8</f>
        <v>1.0319</v>
      </c>
      <c r="Q87" s="495"/>
      <c r="R87" s="61">
        <f>F87</f>
        <v>895.79</v>
      </c>
      <c r="S87" s="62" t="s">
        <v>13</v>
      </c>
      <c r="T87" s="171">
        <f>ROUND(O87*P87*R87,0)</f>
        <v>0</v>
      </c>
      <c r="U87" s="66"/>
    </row>
    <row r="88" spans="1:21" ht="16.5" thickBot="1" x14ac:dyDescent="0.3">
      <c r="A88" s="67"/>
      <c r="B88" s="67" t="s">
        <v>186</v>
      </c>
      <c r="C88" s="494">
        <f>H17+H18+H21+H24+H27+H28</f>
        <v>0</v>
      </c>
      <c r="D88" s="494"/>
      <c r="E88" s="56">
        <f>H8</f>
        <v>1.0319</v>
      </c>
      <c r="F88" s="346">
        <f>'0054'!F88</f>
        <v>897.95</v>
      </c>
      <c r="G88" s="200" t="s">
        <v>13</v>
      </c>
      <c r="H88" s="123">
        <f>ROUND(C88*E88*F88,2)</f>
        <v>0</v>
      </c>
      <c r="I88" s="64"/>
      <c r="N88" s="68" t="s">
        <v>15</v>
      </c>
      <c r="O88" s="69">
        <f>T17+T18+T21+T24+T27+T28</f>
        <v>0</v>
      </c>
      <c r="P88" s="495">
        <f>T8</f>
        <v>1.0319</v>
      </c>
      <c r="Q88" s="495"/>
      <c r="R88" s="61">
        <f>F88</f>
        <v>897.95</v>
      </c>
      <c r="S88" s="62" t="s">
        <v>13</v>
      </c>
      <c r="T88" s="171">
        <f>ROUND(O88*P88*R88,0)</f>
        <v>0</v>
      </c>
      <c r="U88" s="66"/>
    </row>
    <row r="89" spans="1:21" ht="16.5" thickBot="1" x14ac:dyDescent="0.3">
      <c r="A89" s="70"/>
      <c r="B89" s="180" t="s">
        <v>185</v>
      </c>
      <c r="C89" s="487">
        <f>SUM(C86:C88)</f>
        <v>312.98150000000004</v>
      </c>
      <c r="D89" s="487"/>
      <c r="E89" s="181"/>
      <c r="F89" s="181"/>
      <c r="G89" s="181"/>
      <c r="H89" s="182" t="s">
        <v>183</v>
      </c>
      <c r="I89" s="130">
        <f>IF(A1=75,0,H88+H87+H86)</f>
        <v>390073.14</v>
      </c>
      <c r="N89" s="73" t="s">
        <v>158</v>
      </c>
      <c r="O89" s="72">
        <f>SUM(O86:O88)</f>
        <v>0</v>
      </c>
      <c r="P89" s="488" t="s">
        <v>18</v>
      </c>
      <c r="Q89" s="489"/>
      <c r="R89" s="489"/>
      <c r="S89" s="489"/>
      <c r="T89" s="489"/>
      <c r="U89" s="125">
        <f>IF(N1=75,0,T88+T87+T86)</f>
        <v>0</v>
      </c>
    </row>
    <row r="90" spans="1:21" ht="16.5" thickTop="1" x14ac:dyDescent="0.25">
      <c r="A90" s="490" t="s">
        <v>107</v>
      </c>
      <c r="B90" s="490"/>
      <c r="C90" s="490"/>
      <c r="D90" s="490"/>
      <c r="E90" s="490"/>
      <c r="F90" s="490"/>
      <c r="G90" s="490"/>
      <c r="H90" s="490"/>
      <c r="I90" s="490"/>
      <c r="N90" s="491" t="s">
        <v>107</v>
      </c>
      <c r="O90" s="491"/>
      <c r="P90" s="491"/>
      <c r="Q90" s="491"/>
      <c r="R90" s="491"/>
      <c r="S90" s="491"/>
      <c r="T90" s="491"/>
      <c r="U90" s="491"/>
    </row>
    <row r="91" spans="1:21" x14ac:dyDescent="0.25">
      <c r="A91" s="183"/>
      <c r="B91" s="183"/>
      <c r="C91" s="183"/>
      <c r="D91" s="183"/>
      <c r="E91" s="183"/>
      <c r="F91" s="183"/>
      <c r="G91" s="183"/>
      <c r="H91" s="183"/>
      <c r="I91" s="183"/>
      <c r="N91" s="184"/>
      <c r="O91" s="184"/>
      <c r="P91" s="184"/>
      <c r="Q91" s="184"/>
      <c r="R91" s="184"/>
      <c r="S91" s="184"/>
      <c r="T91" s="184"/>
      <c r="U91" s="184"/>
    </row>
    <row r="92" spans="1:21" x14ac:dyDescent="0.25">
      <c r="A92" s="4" t="s">
        <v>92</v>
      </c>
      <c r="C92" s="74"/>
      <c r="D92" s="91"/>
      <c r="E92" s="74" t="s">
        <v>46</v>
      </c>
      <c r="F92" s="492"/>
      <c r="G92" s="492"/>
      <c r="H92" s="492"/>
      <c r="I92" s="492"/>
      <c r="N92" s="461" t="s">
        <v>92</v>
      </c>
      <c r="O92" s="461"/>
      <c r="P92" s="461"/>
      <c r="Q92" s="493" t="s">
        <v>46</v>
      </c>
      <c r="R92" s="493"/>
      <c r="S92" s="493"/>
      <c r="T92" s="493"/>
      <c r="U92" s="132"/>
    </row>
    <row r="93" spans="1:21" x14ac:dyDescent="0.25">
      <c r="B93" s="91"/>
      <c r="C93" s="117" t="s">
        <v>162</v>
      </c>
      <c r="D93" s="117" t="s">
        <v>163</v>
      </c>
      <c r="E93" s="118" t="s">
        <v>191</v>
      </c>
      <c r="F93" s="74"/>
      <c r="G93" s="74"/>
      <c r="H93" s="74"/>
      <c r="I93" s="74"/>
      <c r="N93" s="53"/>
      <c r="O93" s="53"/>
      <c r="P93" s="53"/>
      <c r="Q93" s="185"/>
      <c r="R93" s="185"/>
      <c r="S93" s="185"/>
      <c r="T93" s="185"/>
      <c r="U93" s="132"/>
    </row>
    <row r="94" spans="1:21" x14ac:dyDescent="0.25">
      <c r="B94" s="91"/>
      <c r="C94" s="119" t="s">
        <v>2</v>
      </c>
      <c r="D94" s="119" t="s">
        <v>2</v>
      </c>
      <c r="E94" s="119" t="s">
        <v>2</v>
      </c>
      <c r="F94" s="74"/>
      <c r="G94" s="74"/>
      <c r="H94" s="74"/>
      <c r="I94" s="74"/>
      <c r="N94" s="53"/>
      <c r="O94" s="53"/>
      <c r="P94" s="53"/>
      <c r="Q94" s="185"/>
      <c r="R94" s="185"/>
      <c r="S94" s="185"/>
      <c r="T94" s="185"/>
      <c r="U94" s="132"/>
    </row>
    <row r="95" spans="1:21" x14ac:dyDescent="0.25">
      <c r="A95" s="465" t="s">
        <v>69</v>
      </c>
      <c r="B95" s="465"/>
      <c r="C95" s="206">
        <v>1</v>
      </c>
      <c r="D95" s="206">
        <v>0</v>
      </c>
      <c r="E95" s="159">
        <f>AVERAGE(C95:D95)</f>
        <v>0.5</v>
      </c>
      <c r="F95" s="186" t="s">
        <v>40</v>
      </c>
      <c r="G95" s="189">
        <f>'0054'!G95</f>
        <v>371</v>
      </c>
      <c r="I95" s="130">
        <f>ROUND(G95*E95,2)</f>
        <v>185.5</v>
      </c>
      <c r="N95" s="486" t="s">
        <v>69</v>
      </c>
      <c r="O95" s="486"/>
      <c r="P95" s="485">
        <f>IF(H115=1,E95,0)</f>
        <v>0</v>
      </c>
      <c r="Q95" s="485"/>
      <c r="R95" s="485"/>
      <c r="S95" s="111" t="s">
        <v>40</v>
      </c>
      <c r="T95" s="76">
        <f>G95</f>
        <v>371</v>
      </c>
      <c r="U95" s="125">
        <f>ROUND(T95*P95,0)</f>
        <v>0</v>
      </c>
    </row>
    <row r="96" spans="1:21" x14ac:dyDescent="0.25">
      <c r="A96" s="465" t="s">
        <v>87</v>
      </c>
      <c r="B96" s="465"/>
      <c r="C96" s="206">
        <v>0</v>
      </c>
      <c r="D96" s="206">
        <v>0</v>
      </c>
      <c r="E96" s="159">
        <f>AVERAGE(C96:D96)</f>
        <v>0</v>
      </c>
      <c r="F96" s="186" t="s">
        <v>40</v>
      </c>
      <c r="G96" s="189">
        <f>'0054'!G96</f>
        <v>1391</v>
      </c>
      <c r="I96" s="130">
        <f>ROUND(G96*E96,2)</f>
        <v>0</v>
      </c>
      <c r="N96" s="486" t="s">
        <v>87</v>
      </c>
      <c r="O96" s="486"/>
      <c r="P96" s="470"/>
      <c r="Q96" s="470"/>
      <c r="R96" s="470"/>
      <c r="S96" s="111" t="s">
        <v>40</v>
      </c>
      <c r="T96" s="76">
        <f>G96</f>
        <v>1391</v>
      </c>
      <c r="U96" s="125">
        <f>ROUND(T96*P96,0)</f>
        <v>0</v>
      </c>
    </row>
    <row r="97" spans="1:21" x14ac:dyDescent="0.25">
      <c r="A97" s="187"/>
      <c r="B97" s="187"/>
      <c r="C97" s="94"/>
      <c r="D97" s="94"/>
      <c r="E97" s="94"/>
      <c r="F97" s="94"/>
      <c r="G97" s="188"/>
      <c r="H97" s="189"/>
      <c r="I97" s="130"/>
      <c r="N97" s="190"/>
      <c r="O97" s="190"/>
      <c r="P97" s="191"/>
      <c r="Q97" s="191"/>
      <c r="R97" s="191"/>
      <c r="S97" s="111"/>
      <c r="T97" s="76"/>
      <c r="U97" s="132"/>
    </row>
    <row r="98" spans="1:21" x14ac:dyDescent="0.25">
      <c r="A98" s="187"/>
      <c r="B98" s="187"/>
      <c r="C98" s="94"/>
      <c r="D98" s="94"/>
      <c r="E98" s="94"/>
      <c r="F98" s="94"/>
      <c r="G98" s="188"/>
      <c r="H98" s="189"/>
      <c r="I98" s="130"/>
      <c r="N98" s="190"/>
      <c r="O98" s="190"/>
      <c r="P98" s="191"/>
      <c r="Q98" s="191"/>
      <c r="R98" s="191"/>
      <c r="S98" s="111"/>
      <c r="T98" s="76"/>
      <c r="U98" s="132"/>
    </row>
    <row r="99" spans="1:21" hidden="1" x14ac:dyDescent="0.25">
      <c r="A99" s="458" t="s">
        <v>131</v>
      </c>
      <c r="B99" s="458"/>
      <c r="C99" s="458"/>
      <c r="D99" s="91"/>
      <c r="E99" s="54" t="s">
        <v>132</v>
      </c>
      <c r="F99" s="496"/>
      <c r="G99" s="496"/>
      <c r="H99" s="496"/>
      <c r="I99" s="496"/>
      <c r="N99" s="461" t="s">
        <v>106</v>
      </c>
      <c r="O99" s="461"/>
      <c r="P99" s="461"/>
      <c r="Q99" s="461"/>
      <c r="R99" s="461"/>
      <c r="S99" s="461"/>
      <c r="T99" s="461"/>
      <c r="U99" s="461"/>
    </row>
    <row r="100" spans="1:21" hidden="1" x14ac:dyDescent="0.25">
      <c r="B100" s="91"/>
      <c r="C100" s="481" t="s">
        <v>108</v>
      </c>
      <c r="D100" s="481"/>
      <c r="E100" s="481"/>
      <c r="F100" s="54"/>
      <c r="G100" s="54"/>
      <c r="H100" s="200" t="s">
        <v>192</v>
      </c>
      <c r="I100" s="54"/>
      <c r="N100" s="53"/>
      <c r="O100" s="53"/>
      <c r="P100" s="53"/>
      <c r="Q100" s="53"/>
      <c r="R100" s="53"/>
      <c r="S100" s="53"/>
      <c r="T100" s="53"/>
      <c r="U100" s="53"/>
    </row>
    <row r="101" spans="1:21" hidden="1" x14ac:dyDescent="0.25">
      <c r="B101" s="91"/>
      <c r="C101" s="117" t="s">
        <v>162</v>
      </c>
      <c r="D101" s="117" t="s">
        <v>163</v>
      </c>
      <c r="E101" s="199" t="s">
        <v>8</v>
      </c>
      <c r="F101" s="577" t="s">
        <v>193</v>
      </c>
      <c r="G101" s="472"/>
      <c r="H101" s="41" t="s">
        <v>39</v>
      </c>
      <c r="I101" s="54"/>
      <c r="N101" s="53"/>
      <c r="O101" s="53"/>
      <c r="P101" s="53"/>
      <c r="Q101" s="53"/>
      <c r="R101" s="53"/>
      <c r="S101" s="53"/>
      <c r="T101" s="53"/>
      <c r="U101" s="53"/>
    </row>
    <row r="102" spans="1:21" hidden="1" x14ac:dyDescent="0.25">
      <c r="A102" s="481" t="s">
        <v>113</v>
      </c>
      <c r="B102" s="481"/>
      <c r="C102" s="119" t="s">
        <v>2</v>
      </c>
      <c r="D102" s="119" t="s">
        <v>2</v>
      </c>
      <c r="E102" s="77" t="s">
        <v>2</v>
      </c>
      <c r="F102" s="481" t="s">
        <v>38</v>
      </c>
      <c r="G102" s="481"/>
      <c r="H102" s="77" t="s">
        <v>38</v>
      </c>
      <c r="I102" s="77" t="s">
        <v>8</v>
      </c>
      <c r="N102" s="471" t="s">
        <v>70</v>
      </c>
      <c r="O102" s="471"/>
      <c r="P102" s="485" t="s">
        <v>108</v>
      </c>
      <c r="Q102" s="485"/>
      <c r="R102" s="471" t="s">
        <v>71</v>
      </c>
      <c r="S102" s="471"/>
      <c r="T102" s="78" t="s">
        <v>72</v>
      </c>
      <c r="U102" s="78" t="s">
        <v>8</v>
      </c>
    </row>
    <row r="103" spans="1:21" hidden="1" x14ac:dyDescent="0.25">
      <c r="A103" s="474" t="s">
        <v>73</v>
      </c>
      <c r="B103" s="474"/>
      <c r="C103" s="204">
        <v>0</v>
      </c>
      <c r="D103" s="204">
        <v>0</v>
      </c>
      <c r="E103" s="276">
        <f>IF(D$59=0,C103*2,C103+D103)</f>
        <v>0</v>
      </c>
      <c r="F103" s="475">
        <v>0</v>
      </c>
      <c r="G103" s="475"/>
      <c r="H103" s="349">
        <f>IF(C103=0,0,125)</f>
        <v>0</v>
      </c>
      <c r="I103" s="130">
        <f>ROUND((H103+F103)*E103,2)</f>
        <v>0</v>
      </c>
      <c r="N103" s="476" t="s">
        <v>73</v>
      </c>
      <c r="O103" s="476"/>
      <c r="P103" s="470">
        <f>IF(H$115=1,C103,0)</f>
        <v>0</v>
      </c>
      <c r="Q103" s="470"/>
      <c r="R103" s="477">
        <f>F103</f>
        <v>0</v>
      </c>
      <c r="S103" s="477"/>
      <c r="T103" s="80">
        <f>H103</f>
        <v>0</v>
      </c>
      <c r="U103" s="125">
        <f>ROUND((T103+R103)*P103,0)</f>
        <v>0</v>
      </c>
    </row>
    <row r="104" spans="1:21" hidden="1" x14ac:dyDescent="0.25">
      <c r="A104" s="450" t="s">
        <v>74</v>
      </c>
      <c r="B104" s="450"/>
      <c r="C104" s="206">
        <v>0</v>
      </c>
      <c r="D104" s="206">
        <v>0</v>
      </c>
      <c r="E104" s="159">
        <f>IF(D$59=0,C104*2,C104+D104)</f>
        <v>0</v>
      </c>
      <c r="F104" s="572">
        <f>ROUND(F103/2,2)</f>
        <v>0</v>
      </c>
      <c r="G104" s="572"/>
      <c r="H104" s="350">
        <f>IF(C104=0,0,62.5)</f>
        <v>0</v>
      </c>
      <c r="I104" s="130">
        <f>ROUND((H104+F104)*E104,2)</f>
        <v>0</v>
      </c>
      <c r="N104" s="476" t="s">
        <v>74</v>
      </c>
      <c r="O104" s="476"/>
      <c r="P104" s="470">
        <f>IF(H$115=1,C104,0)</f>
        <v>0</v>
      </c>
      <c r="Q104" s="470"/>
      <c r="R104" s="479">
        <f>ROUND(R103/2,2)</f>
        <v>0</v>
      </c>
      <c r="S104" s="479"/>
      <c r="T104" s="82">
        <f>H104</f>
        <v>0</v>
      </c>
      <c r="U104" s="125">
        <f>ROUND((T104+R104)*P104,0)</f>
        <v>0</v>
      </c>
    </row>
    <row r="105" spans="1:21" ht="16.5" hidden="1" thickBot="1" x14ac:dyDescent="0.3">
      <c r="A105" s="450" t="s">
        <v>75</v>
      </c>
      <c r="B105" s="450"/>
      <c r="C105" s="206">
        <v>0</v>
      </c>
      <c r="D105" s="206">
        <v>0</v>
      </c>
      <c r="E105" s="159">
        <f>IF(D$59=0,C105*2,C105+D105)</f>
        <v>0</v>
      </c>
      <c r="F105" s="468"/>
      <c r="G105" s="468"/>
      <c r="H105" s="351">
        <f>IF(H103&gt;0,436,0)</f>
        <v>0</v>
      </c>
      <c r="I105" s="130">
        <f>ROUND(H105*E105,2)</f>
        <v>0</v>
      </c>
      <c r="N105" s="469" t="s">
        <v>75</v>
      </c>
      <c r="O105" s="469"/>
      <c r="P105" s="470">
        <f>IF(H$115=1,C105,0)</f>
        <v>0</v>
      </c>
      <c r="Q105" s="470"/>
      <c r="R105" s="471"/>
      <c r="S105" s="471"/>
      <c r="T105" s="84">
        <f>H105</f>
        <v>0</v>
      </c>
      <c r="U105" s="132">
        <f>ROUND(T105*P105,0)</f>
        <v>0</v>
      </c>
    </row>
    <row r="106" spans="1:21" ht="16.5" hidden="1" thickBot="1" x14ac:dyDescent="0.3">
      <c r="A106" s="472" t="s">
        <v>8</v>
      </c>
      <c r="B106" s="472"/>
      <c r="C106" s="85"/>
      <c r="D106" s="85"/>
      <c r="E106" s="85"/>
      <c r="F106" s="85"/>
      <c r="G106" s="85"/>
      <c r="H106" s="85"/>
      <c r="I106" s="126">
        <f>SUM(I103:I105)</f>
        <v>0</v>
      </c>
      <c r="N106" s="473" t="s">
        <v>8</v>
      </c>
      <c r="O106" s="473"/>
      <c r="P106" s="86"/>
      <c r="Q106" s="86"/>
      <c r="R106" s="86"/>
      <c r="S106" s="86"/>
      <c r="T106" s="86"/>
      <c r="U106" s="87">
        <f>SUM(U103:U105)</f>
        <v>0</v>
      </c>
    </row>
    <row r="107" spans="1:21" hidden="1" x14ac:dyDescent="0.25">
      <c r="A107" s="41"/>
      <c r="B107" s="41"/>
      <c r="C107" s="85"/>
      <c r="D107" s="85"/>
      <c r="E107" s="85"/>
      <c r="F107" s="85"/>
      <c r="G107" s="85"/>
      <c r="H107" s="85"/>
      <c r="I107" s="130"/>
      <c r="N107" s="43"/>
      <c r="O107" s="43"/>
      <c r="P107" s="86"/>
      <c r="Q107" s="86"/>
      <c r="R107" s="86"/>
      <c r="S107" s="86"/>
      <c r="T107" s="86"/>
      <c r="U107" s="201"/>
    </row>
    <row r="108" spans="1:21" x14ac:dyDescent="0.25">
      <c r="A108" s="458" t="s">
        <v>93</v>
      </c>
      <c r="B108" s="458"/>
      <c r="C108" s="458"/>
      <c r="D108" s="91"/>
      <c r="E108" s="89" t="s">
        <v>42</v>
      </c>
      <c r="F108" s="463"/>
      <c r="G108" s="463"/>
      <c r="H108" s="463"/>
      <c r="I108" s="159">
        <v>0</v>
      </c>
      <c r="N108" s="461" t="s">
        <v>93</v>
      </c>
      <c r="O108" s="461"/>
      <c r="P108" s="461"/>
      <c r="Q108" s="462" t="s">
        <v>42</v>
      </c>
      <c r="R108" s="462"/>
      <c r="S108" s="462"/>
      <c r="T108" s="462"/>
      <c r="U108" s="125">
        <f>IF('3941'!$H$115=1,'3941'!U109,0)</f>
        <v>0</v>
      </c>
    </row>
    <row r="109" spans="1:21" x14ac:dyDescent="0.25">
      <c r="A109" s="458" t="s">
        <v>94</v>
      </c>
      <c r="B109" s="458"/>
      <c r="C109" s="458"/>
      <c r="D109" s="91"/>
      <c r="E109" s="467"/>
      <c r="F109" s="467"/>
      <c r="G109" s="467"/>
      <c r="H109" s="467"/>
      <c r="I109" s="159">
        <v>0</v>
      </c>
      <c r="N109" s="461" t="s">
        <v>94</v>
      </c>
      <c r="O109" s="461"/>
      <c r="P109" s="461"/>
      <c r="Q109" s="462" t="s">
        <v>47</v>
      </c>
      <c r="R109" s="462"/>
      <c r="S109" s="462"/>
      <c r="T109" s="462"/>
      <c r="U109" s="125">
        <f>IF('3941'!$H$115=1,'3941'!U110,0)</f>
        <v>0</v>
      </c>
    </row>
    <row r="110" spans="1:21" x14ac:dyDescent="0.25">
      <c r="A110" s="90" t="s">
        <v>122</v>
      </c>
      <c r="B110" s="91"/>
      <c r="C110" s="91"/>
      <c r="D110" s="91"/>
      <c r="E110" s="192"/>
      <c r="F110" s="192"/>
      <c r="G110" s="192"/>
      <c r="H110" s="192"/>
      <c r="I110" s="219"/>
      <c r="N110" s="461" t="s">
        <v>95</v>
      </c>
      <c r="O110" s="461"/>
      <c r="P110" s="461"/>
      <c r="Q110" s="462" t="s">
        <v>48</v>
      </c>
      <c r="R110" s="462"/>
      <c r="S110" s="462"/>
      <c r="T110" s="462"/>
      <c r="U110" s="125">
        <f>IF('3941'!$H$115=1,'3941'!U113,0)</f>
        <v>0</v>
      </c>
    </row>
    <row r="111" spans="1:21" ht="16.5" thickBot="1" x14ac:dyDescent="0.3">
      <c r="A111" s="458" t="s">
        <v>95</v>
      </c>
      <c r="B111" s="458"/>
      <c r="C111" s="458"/>
      <c r="D111" s="91"/>
      <c r="E111" s="89" t="s">
        <v>47</v>
      </c>
      <c r="F111" s="463"/>
      <c r="G111" s="463"/>
      <c r="H111" s="463"/>
      <c r="I111" s="220">
        <v>0</v>
      </c>
      <c r="N111" s="464" t="s">
        <v>43</v>
      </c>
      <c r="O111" s="464"/>
      <c r="P111" s="464"/>
      <c r="Q111" s="464"/>
      <c r="R111" s="464"/>
      <c r="S111" s="464"/>
      <c r="T111" s="464"/>
      <c r="U111" s="193">
        <f>SUM(U109,U108,U106,U95,U89,U75,U74,U73,U72,U71,U70,U68,U59,U45,U77,U78,U79,U80,U81,U110)</f>
        <v>0</v>
      </c>
    </row>
    <row r="112" spans="1:21" ht="16.5" thickTop="1" x14ac:dyDescent="0.25">
      <c r="B112" s="91"/>
      <c r="C112" s="91"/>
      <c r="D112" s="91"/>
      <c r="E112" s="89"/>
      <c r="F112" s="89"/>
      <c r="G112" s="89"/>
      <c r="H112" s="89"/>
      <c r="I112" s="159"/>
      <c r="N112" s="59"/>
      <c r="O112" s="59"/>
      <c r="P112" s="59"/>
      <c r="Q112" s="59"/>
      <c r="R112" s="59"/>
      <c r="S112" s="59"/>
      <c r="T112" s="59"/>
      <c r="U112" s="201"/>
    </row>
    <row r="113" spans="1:21" x14ac:dyDescent="0.25">
      <c r="A113" s="465" t="s">
        <v>8</v>
      </c>
      <c r="B113" s="465"/>
      <c r="C113" s="465"/>
      <c r="D113" s="465"/>
      <c r="E113" s="465"/>
      <c r="F113" s="465"/>
      <c r="G113" s="465"/>
      <c r="H113" s="465"/>
      <c r="I113" s="130">
        <f>SUM(I111,I109,I108,I106,I96,I95,I89,I81,I80,I79,I78,I77,I75,I74,I73,I72,I71,I70,I68,I59,I45)</f>
        <v>2115748.2599999998</v>
      </c>
      <c r="N113" s="466"/>
      <c r="O113" s="466"/>
      <c r="P113" s="466"/>
      <c r="Q113" s="466"/>
      <c r="R113" s="466"/>
      <c r="S113" s="466"/>
      <c r="T113" s="466"/>
      <c r="U113" s="466"/>
    </row>
    <row r="114" spans="1:21" x14ac:dyDescent="0.25">
      <c r="A114" s="458" t="s">
        <v>121</v>
      </c>
      <c r="B114" s="458"/>
      <c r="C114" s="458"/>
      <c r="D114" s="458"/>
      <c r="E114" s="458"/>
      <c r="F114" s="458"/>
      <c r="G114" s="458"/>
      <c r="H114" s="91" t="s">
        <v>48</v>
      </c>
      <c r="I114" s="195"/>
      <c r="N114" s="459" t="s">
        <v>7</v>
      </c>
      <c r="O114" s="459"/>
      <c r="P114" s="459"/>
      <c r="Q114" s="459"/>
      <c r="R114" s="459"/>
      <c r="S114" s="459"/>
      <c r="T114" s="459"/>
      <c r="U114" s="459"/>
    </row>
    <row r="115" spans="1:21" x14ac:dyDescent="0.25">
      <c r="A115" s="458" t="s">
        <v>116</v>
      </c>
      <c r="B115" s="458"/>
      <c r="C115" s="458"/>
      <c r="D115" s="458"/>
      <c r="E115" s="458"/>
      <c r="F115" s="458"/>
      <c r="G115" s="458"/>
      <c r="H115" s="92" t="str">
        <f>IF(E29=0,"",IF((E14+E16+SUM(E18:E24))/E29&gt;0.75,1,""))</f>
        <v/>
      </c>
      <c r="I115" s="159">
        <f>U111</f>
        <v>0</v>
      </c>
      <c r="N115" s="93" t="s">
        <v>144</v>
      </c>
      <c r="O115" s="93"/>
      <c r="P115" s="93"/>
      <c r="Q115" s="93"/>
      <c r="R115" s="93"/>
      <c r="S115" s="93"/>
      <c r="T115" s="93"/>
      <c r="U115" s="93"/>
    </row>
    <row r="116" spans="1:21" x14ac:dyDescent="0.25">
      <c r="B116" s="91"/>
      <c r="C116" s="91"/>
      <c r="D116" s="91"/>
      <c r="E116" s="91"/>
      <c r="F116" s="91"/>
      <c r="G116" s="91"/>
      <c r="H116" s="94"/>
      <c r="I116" s="130"/>
      <c r="N116" s="95" t="s">
        <v>145</v>
      </c>
      <c r="O116" s="93"/>
      <c r="P116" s="93"/>
      <c r="Q116" s="93"/>
      <c r="R116" s="93"/>
      <c r="S116" s="93"/>
      <c r="T116" s="93"/>
      <c r="U116" s="93"/>
    </row>
    <row r="117" spans="1:21" x14ac:dyDescent="0.25">
      <c r="A117" s="4" t="s">
        <v>138</v>
      </c>
      <c r="B117" s="91"/>
      <c r="C117" s="91"/>
      <c r="D117" s="91"/>
      <c r="E117" s="91"/>
      <c r="F117" s="91"/>
      <c r="G117" s="91"/>
      <c r="H117" s="202">
        <f>IF(H115=1,I115,I113)</f>
        <v>2115748.2599999998</v>
      </c>
      <c r="I117" s="123">
        <f>IF(E29=0,0,IF(E29&gt;250,-(((250/E29)*H117)*IF(J117="H",0.02,0.05)),IF(J117="H",-0.02*H117,-0.05*H117)))</f>
        <v>-91590.833766233758</v>
      </c>
      <c r="N117" s="97"/>
      <c r="O117" s="97"/>
      <c r="P117" s="97"/>
      <c r="Q117" s="97"/>
      <c r="R117" s="97"/>
      <c r="S117" s="97"/>
      <c r="T117" s="97"/>
      <c r="U117" s="97"/>
    </row>
    <row r="118" spans="1:21" x14ac:dyDescent="0.25">
      <c r="B118" s="91"/>
      <c r="C118" s="91"/>
      <c r="D118" s="91"/>
      <c r="E118" s="91"/>
      <c r="F118" s="91"/>
      <c r="G118" s="91"/>
      <c r="H118" s="94"/>
      <c r="I118" s="130"/>
      <c r="N118" s="97"/>
      <c r="O118" s="97"/>
      <c r="P118" s="97"/>
      <c r="Q118" s="97"/>
      <c r="R118" s="97"/>
      <c r="S118" s="97"/>
      <c r="T118" s="97"/>
      <c r="U118" s="97"/>
    </row>
    <row r="119" spans="1:21" x14ac:dyDescent="0.25">
      <c r="A119" s="4" t="s">
        <v>139</v>
      </c>
      <c r="B119" s="91"/>
      <c r="C119" s="91"/>
      <c r="D119" s="91"/>
      <c r="E119" s="91"/>
      <c r="F119" s="91"/>
      <c r="G119" s="91"/>
      <c r="H119" s="94"/>
      <c r="I119" s="130">
        <f>I113+I117</f>
        <v>2024157.4262337661</v>
      </c>
      <c r="N119" s="97"/>
      <c r="O119" s="97"/>
      <c r="P119" s="97"/>
      <c r="Q119" s="97"/>
      <c r="R119" s="97"/>
      <c r="S119" s="97"/>
      <c r="T119" s="97"/>
      <c r="U119" s="97"/>
    </row>
    <row r="120" spans="1:21" x14ac:dyDescent="0.25">
      <c r="B120" s="91"/>
      <c r="C120" s="91"/>
      <c r="D120" s="91"/>
      <c r="E120" s="91"/>
      <c r="F120" s="91"/>
      <c r="G120" s="91"/>
      <c r="H120" s="94"/>
      <c r="I120" s="130"/>
      <c r="N120" s="97"/>
      <c r="O120" s="97"/>
      <c r="P120" s="97"/>
      <c r="Q120" s="97"/>
      <c r="R120" s="97"/>
      <c r="S120" s="97"/>
      <c r="T120" s="97"/>
      <c r="U120" s="97"/>
    </row>
    <row r="121" spans="1:21" x14ac:dyDescent="0.25">
      <c r="A121" s="106" t="s">
        <v>140</v>
      </c>
      <c r="B121" s="91"/>
      <c r="C121" s="203">
        <f>'0054'!C121</f>
        <v>2</v>
      </c>
      <c r="D121" s="91"/>
      <c r="E121" s="4" t="s">
        <v>141</v>
      </c>
      <c r="F121" s="91"/>
      <c r="G121" s="91"/>
      <c r="H121" s="94"/>
      <c r="I121" s="130">
        <f>ROUND(I119/12*C121,2)</f>
        <v>337359.57</v>
      </c>
      <c r="N121" s="97"/>
      <c r="O121" s="97"/>
      <c r="P121" s="97"/>
      <c r="Q121" s="97"/>
      <c r="R121" s="97"/>
      <c r="S121" s="97"/>
      <c r="T121" s="97"/>
      <c r="U121" s="97"/>
    </row>
    <row r="122" spans="1:21" x14ac:dyDescent="0.25">
      <c r="B122" s="91"/>
      <c r="C122" s="91"/>
      <c r="D122" s="91"/>
      <c r="E122" s="91"/>
      <c r="F122" s="91"/>
      <c r="G122" s="91"/>
      <c r="H122" s="94"/>
      <c r="I122" s="130"/>
      <c r="N122" s="97"/>
      <c r="O122" s="97"/>
      <c r="P122" s="97"/>
      <c r="Q122" s="97"/>
      <c r="R122" s="97"/>
      <c r="S122" s="97"/>
      <c r="T122" s="97"/>
      <c r="U122" s="97"/>
    </row>
    <row r="123" spans="1:21" x14ac:dyDescent="0.25">
      <c r="A123" s="4" t="s">
        <v>142</v>
      </c>
      <c r="B123" s="91"/>
      <c r="C123" s="91"/>
      <c r="D123" s="91"/>
      <c r="E123" s="91"/>
      <c r="F123" s="91"/>
      <c r="G123" s="91"/>
      <c r="H123" s="94"/>
      <c r="I123" s="123">
        <v>-168679.79</v>
      </c>
      <c r="N123" s="97"/>
      <c r="O123" s="97"/>
      <c r="P123" s="97"/>
      <c r="Q123" s="97"/>
      <c r="R123" s="97"/>
      <c r="S123" s="97"/>
      <c r="T123" s="97"/>
      <c r="U123" s="97"/>
    </row>
    <row r="124" spans="1:21" x14ac:dyDescent="0.25">
      <c r="B124" s="91"/>
      <c r="C124" s="91"/>
      <c r="D124" s="91"/>
      <c r="E124" s="91"/>
      <c r="F124" s="91"/>
      <c r="G124" s="91"/>
      <c r="H124" s="94"/>
      <c r="I124" s="130"/>
      <c r="N124" s="97"/>
      <c r="O124" s="97"/>
      <c r="P124" s="97"/>
      <c r="Q124" s="97"/>
      <c r="R124" s="97"/>
      <c r="S124" s="97"/>
      <c r="T124" s="97"/>
      <c r="U124" s="97"/>
    </row>
    <row r="125" spans="1:21" ht="16.5" thickBot="1" x14ac:dyDescent="0.3">
      <c r="A125" s="4" t="s">
        <v>143</v>
      </c>
      <c r="B125" s="91"/>
      <c r="C125" s="91"/>
      <c r="D125" s="91"/>
      <c r="E125" s="91"/>
      <c r="F125" s="91"/>
      <c r="G125" s="91"/>
      <c r="H125" s="94"/>
      <c r="I125" s="222">
        <f>I121+I123</f>
        <v>168679.78</v>
      </c>
      <c r="N125" s="97"/>
      <c r="O125" s="97"/>
      <c r="P125" s="97"/>
      <c r="Q125" s="97"/>
      <c r="R125" s="97"/>
      <c r="S125" s="97"/>
      <c r="T125" s="97"/>
      <c r="U125" s="97"/>
    </row>
    <row r="126" spans="1:21" ht="16.5" thickTop="1" x14ac:dyDescent="0.25">
      <c r="B126" s="91"/>
      <c r="C126" s="91"/>
      <c r="D126" s="91"/>
      <c r="E126" s="91"/>
      <c r="F126" s="91"/>
      <c r="G126" s="91"/>
      <c r="H126" s="94"/>
      <c r="I126" s="130"/>
      <c r="N126" s="97"/>
      <c r="O126" s="97"/>
      <c r="P126" s="97"/>
      <c r="Q126" s="97"/>
      <c r="R126" s="97"/>
      <c r="S126" s="97"/>
      <c r="T126" s="97"/>
      <c r="U126" s="97"/>
    </row>
    <row r="127" spans="1:21" ht="16.5" thickBot="1" x14ac:dyDescent="0.3">
      <c r="A127" s="4" t="s">
        <v>159</v>
      </c>
      <c r="B127" s="91"/>
      <c r="C127" s="91"/>
      <c r="D127" s="91"/>
      <c r="E127" s="91"/>
      <c r="F127" s="91"/>
      <c r="G127" s="91"/>
      <c r="H127" s="94"/>
      <c r="I127" s="194">
        <f>IF(J117="H",(H117*0.02)+I117,(H117*0.05)+I117)</f>
        <v>14196.579233766242</v>
      </c>
      <c r="N127" s="97"/>
      <c r="O127" s="97"/>
      <c r="P127" s="97"/>
      <c r="Q127" s="97"/>
      <c r="R127" s="97"/>
      <c r="S127" s="97"/>
      <c r="T127" s="97"/>
      <c r="U127" s="97"/>
    </row>
    <row r="128" spans="1:21" ht="16.5" thickTop="1" x14ac:dyDescent="0.25">
      <c r="B128" s="91"/>
      <c r="C128" s="91"/>
      <c r="D128" s="91"/>
      <c r="E128" s="91"/>
      <c r="F128" s="91"/>
      <c r="G128" s="91"/>
      <c r="H128" s="94"/>
      <c r="I128" s="195"/>
      <c r="N128" s="97"/>
      <c r="O128" s="97"/>
      <c r="P128" s="97"/>
      <c r="Q128" s="97"/>
      <c r="R128" s="97"/>
      <c r="S128" s="97"/>
      <c r="T128" s="97"/>
      <c r="U128" s="97"/>
    </row>
    <row r="129" spans="1:21" x14ac:dyDescent="0.25">
      <c r="B129" s="91"/>
      <c r="C129" s="91"/>
      <c r="D129" s="91"/>
      <c r="E129" s="91"/>
      <c r="F129" s="91"/>
      <c r="G129" s="91"/>
      <c r="H129" s="94"/>
      <c r="I129" s="195"/>
      <c r="N129" s="97"/>
      <c r="O129" s="97"/>
      <c r="P129" s="97"/>
      <c r="Q129" s="97"/>
      <c r="R129" s="97"/>
      <c r="S129" s="97"/>
      <c r="T129" s="97"/>
      <c r="U129" s="97"/>
    </row>
    <row r="130" spans="1:21" x14ac:dyDescent="0.25">
      <c r="B130" s="91"/>
      <c r="C130" s="91"/>
      <c r="D130" s="91"/>
      <c r="E130" s="91"/>
      <c r="F130" s="91"/>
      <c r="G130" s="91"/>
      <c r="H130" s="94"/>
      <c r="I130" s="195"/>
      <c r="N130" s="97"/>
      <c r="O130" s="97"/>
      <c r="P130" s="97"/>
      <c r="Q130" s="97"/>
      <c r="R130" s="97"/>
      <c r="S130" s="97"/>
      <c r="T130" s="97"/>
      <c r="U130" s="97"/>
    </row>
    <row r="131" spans="1:21" x14ac:dyDescent="0.25">
      <c r="A131" s="455" t="s">
        <v>7</v>
      </c>
      <c r="B131" s="455"/>
      <c r="C131" s="455"/>
      <c r="D131" s="455"/>
      <c r="E131" s="455"/>
      <c r="F131" s="455"/>
      <c r="G131" s="455"/>
      <c r="H131" s="455"/>
      <c r="I131" s="455"/>
      <c r="J131" s="196"/>
      <c r="N131" s="455"/>
      <c r="O131" s="455"/>
      <c r="P131" s="455"/>
      <c r="Q131" s="455"/>
      <c r="R131" s="455"/>
      <c r="S131" s="455"/>
      <c r="T131" s="455"/>
      <c r="U131" s="455"/>
    </row>
    <row r="132" spans="1:21" s="101" customFormat="1" ht="28.5" customHeight="1" x14ac:dyDescent="0.2">
      <c r="A132" s="460" t="s">
        <v>114</v>
      </c>
      <c r="B132" s="460"/>
      <c r="C132" s="460"/>
      <c r="D132" s="460"/>
      <c r="E132" s="460"/>
      <c r="F132" s="460"/>
      <c r="G132" s="460"/>
      <c r="H132" s="460"/>
      <c r="I132" s="460"/>
      <c r="J132" s="102"/>
      <c r="N132" s="103"/>
      <c r="O132" s="104"/>
      <c r="P132" s="104"/>
      <c r="Q132" s="104"/>
      <c r="R132" s="104"/>
      <c r="S132" s="104"/>
      <c r="T132" s="104"/>
      <c r="U132" s="104"/>
    </row>
    <row r="133" spans="1:21" s="101" customFormat="1" ht="15.75" customHeight="1" x14ac:dyDescent="0.2">
      <c r="A133" s="455" t="s">
        <v>64</v>
      </c>
      <c r="B133" s="455"/>
      <c r="C133" s="455"/>
      <c r="D133" s="455"/>
      <c r="E133" s="455"/>
      <c r="F133" s="455"/>
      <c r="G133" s="455"/>
      <c r="H133" s="455"/>
      <c r="I133" s="455"/>
      <c r="N133" s="103"/>
    </row>
    <row r="134" spans="1:21" s="101" customFormat="1" ht="15.75" customHeight="1" x14ac:dyDescent="0.2">
      <c r="A134" s="455" t="s">
        <v>65</v>
      </c>
      <c r="B134" s="455"/>
      <c r="C134" s="455"/>
      <c r="D134" s="455"/>
      <c r="E134" s="455"/>
      <c r="F134" s="455"/>
      <c r="G134" s="455"/>
      <c r="H134" s="455"/>
      <c r="I134" s="455"/>
      <c r="N134" s="103"/>
    </row>
    <row r="135" spans="1:21" s="101" customFormat="1" ht="28.5" customHeight="1" x14ac:dyDescent="0.2">
      <c r="A135" s="454" t="s">
        <v>115</v>
      </c>
      <c r="B135" s="454"/>
      <c r="C135" s="454"/>
      <c r="D135" s="454"/>
      <c r="E135" s="454"/>
      <c r="F135" s="454"/>
      <c r="G135" s="454"/>
      <c r="H135" s="454"/>
      <c r="I135" s="454"/>
      <c r="N135" s="103"/>
    </row>
    <row r="136" spans="1:21" s="101" customFormat="1" ht="28.5" customHeight="1" x14ac:dyDescent="0.2">
      <c r="A136" s="454" t="s">
        <v>123</v>
      </c>
      <c r="B136" s="454"/>
      <c r="C136" s="454"/>
      <c r="D136" s="454"/>
      <c r="E136" s="454"/>
      <c r="F136" s="454"/>
      <c r="G136" s="454"/>
      <c r="H136" s="454"/>
      <c r="I136" s="454"/>
      <c r="N136" s="103"/>
    </row>
    <row r="137" spans="1:21" s="101" customFormat="1" ht="28.5" customHeight="1" x14ac:dyDescent="0.2">
      <c r="A137" s="454" t="s">
        <v>111</v>
      </c>
      <c r="B137" s="454"/>
      <c r="C137" s="454"/>
      <c r="D137" s="454"/>
      <c r="E137" s="454"/>
      <c r="F137" s="454"/>
      <c r="G137" s="454"/>
      <c r="H137" s="454"/>
      <c r="I137" s="454"/>
      <c r="N137" s="103"/>
    </row>
    <row r="138" spans="1:21" s="101" customFormat="1" ht="28.5" customHeight="1" x14ac:dyDescent="0.2">
      <c r="A138" s="454" t="s">
        <v>120</v>
      </c>
      <c r="B138" s="454"/>
      <c r="C138" s="454"/>
      <c r="D138" s="454"/>
      <c r="E138" s="454"/>
      <c r="F138" s="454"/>
      <c r="G138" s="454"/>
      <c r="H138" s="454"/>
      <c r="I138" s="454"/>
      <c r="N138" s="103"/>
    </row>
    <row r="139" spans="1:21" s="101" customFormat="1" ht="41.25" customHeight="1" x14ac:dyDescent="0.2">
      <c r="A139" s="454" t="s">
        <v>133</v>
      </c>
      <c r="B139" s="454"/>
      <c r="C139" s="454"/>
      <c r="D139" s="454"/>
      <c r="E139" s="454"/>
      <c r="F139" s="454"/>
      <c r="G139" s="454"/>
      <c r="H139" s="454"/>
      <c r="I139" s="454"/>
      <c r="N139" s="103"/>
    </row>
    <row r="140" spans="1:21" s="101" customFormat="1" ht="15.75" customHeight="1" x14ac:dyDescent="0.2">
      <c r="A140" s="455" t="s">
        <v>117</v>
      </c>
      <c r="B140" s="455"/>
      <c r="C140" s="455"/>
      <c r="D140" s="455"/>
      <c r="E140" s="455"/>
      <c r="F140" s="455"/>
      <c r="G140" s="455"/>
      <c r="H140" s="455"/>
      <c r="I140" s="455"/>
      <c r="N140" s="103"/>
    </row>
    <row r="141" spans="1:21" s="101" customFormat="1" ht="28.5" customHeight="1" x14ac:dyDescent="0.2">
      <c r="A141" s="456" t="s">
        <v>118</v>
      </c>
      <c r="B141" s="456"/>
      <c r="C141" s="456"/>
      <c r="D141" s="456"/>
      <c r="E141" s="456"/>
      <c r="F141" s="456"/>
      <c r="G141" s="456"/>
      <c r="H141" s="456"/>
      <c r="I141" s="456"/>
      <c r="N141" s="103"/>
    </row>
    <row r="142" spans="1:21" s="101" customFormat="1" ht="26.25" customHeight="1" x14ac:dyDescent="0.2">
      <c r="A142" s="457" t="s">
        <v>109</v>
      </c>
      <c r="B142" s="456"/>
      <c r="C142" s="456"/>
      <c r="D142" s="456"/>
      <c r="E142" s="456"/>
      <c r="F142" s="456"/>
      <c r="G142" s="456"/>
      <c r="H142" s="456"/>
      <c r="I142" s="456"/>
      <c r="N142" s="103"/>
    </row>
    <row r="143" spans="1:21" s="101" customFormat="1" ht="54" customHeight="1" x14ac:dyDescent="0.2">
      <c r="A143" s="452" t="s">
        <v>125</v>
      </c>
      <c r="B143" s="452"/>
      <c r="C143" s="452"/>
      <c r="D143" s="452"/>
      <c r="E143" s="452"/>
      <c r="F143" s="452"/>
      <c r="G143" s="452"/>
      <c r="H143" s="452"/>
      <c r="I143" s="452"/>
      <c r="N143" s="103"/>
    </row>
    <row r="144" spans="1:21" ht="57" customHeight="1" x14ac:dyDescent="0.25">
      <c r="A144" s="452" t="s">
        <v>124</v>
      </c>
      <c r="B144" s="452"/>
      <c r="C144" s="452"/>
      <c r="D144" s="452"/>
      <c r="E144" s="452"/>
      <c r="F144" s="452"/>
      <c r="G144" s="452"/>
      <c r="H144" s="452"/>
      <c r="I144" s="452"/>
      <c r="N144" s="98"/>
    </row>
    <row r="145" spans="1:14" s="101" customFormat="1" ht="26.25" customHeight="1" x14ac:dyDescent="0.2">
      <c r="A145" s="451" t="s">
        <v>110</v>
      </c>
      <c r="B145" s="451"/>
      <c r="C145" s="451"/>
      <c r="D145" s="451"/>
      <c r="E145" s="451"/>
      <c r="F145" s="451"/>
      <c r="G145" s="451"/>
      <c r="H145" s="451"/>
      <c r="I145" s="451"/>
      <c r="N145" s="103"/>
    </row>
    <row r="146" spans="1:14" s="101" customFormat="1" ht="28.5" customHeight="1" x14ac:dyDescent="0.2">
      <c r="A146" s="452" t="s">
        <v>36</v>
      </c>
      <c r="B146" s="452"/>
      <c r="C146" s="452"/>
      <c r="D146" s="452"/>
      <c r="E146" s="452"/>
      <c r="F146" s="452"/>
      <c r="G146" s="452"/>
      <c r="H146" s="452"/>
      <c r="I146" s="452"/>
      <c r="N146" s="103"/>
    </row>
    <row r="147" spans="1:14" s="101" customFormat="1" ht="15.75" customHeight="1" x14ac:dyDescent="0.2">
      <c r="A147" s="453" t="s">
        <v>12</v>
      </c>
      <c r="B147" s="453"/>
      <c r="C147" s="453"/>
      <c r="D147" s="453"/>
      <c r="E147" s="453"/>
      <c r="F147" s="453"/>
      <c r="G147" s="453"/>
      <c r="H147" s="453"/>
      <c r="I147" s="453"/>
      <c r="N147" s="103"/>
    </row>
    <row r="148" spans="1:14" x14ac:dyDescent="0.25">
      <c r="A148" s="453"/>
      <c r="B148" s="453"/>
      <c r="C148" s="453"/>
      <c r="D148" s="453"/>
      <c r="E148" s="453"/>
      <c r="F148" s="453"/>
      <c r="G148" s="453"/>
      <c r="H148" s="453"/>
      <c r="I148" s="453"/>
      <c r="N148" s="98"/>
    </row>
    <row r="149" spans="1:14" x14ac:dyDescent="0.25">
      <c r="A149" s="98"/>
      <c r="N149" s="98"/>
    </row>
    <row r="150" spans="1:14" x14ac:dyDescent="0.25">
      <c r="A150" s="98"/>
      <c r="N150" s="98"/>
    </row>
    <row r="151" spans="1:14" x14ac:dyDescent="0.25">
      <c r="A151" s="98"/>
      <c r="N151" s="98"/>
    </row>
    <row r="152" spans="1:14" x14ac:dyDescent="0.25">
      <c r="A152" s="98"/>
      <c r="B152" s="197"/>
      <c r="C152" s="197"/>
      <c r="D152" s="197"/>
      <c r="E152" s="197"/>
      <c r="F152" s="197"/>
      <c r="G152" s="197"/>
      <c r="H152" s="197"/>
      <c r="I152" s="197"/>
      <c r="N152" s="98"/>
    </row>
    <row r="153" spans="1:14" x14ac:dyDescent="0.25">
      <c r="A153" s="98"/>
      <c r="N153" s="98"/>
    </row>
    <row r="154" spans="1:14" x14ac:dyDescent="0.25">
      <c r="A154" s="98"/>
      <c r="N154" s="98"/>
    </row>
    <row r="155" spans="1:14" x14ac:dyDescent="0.25">
      <c r="A155" s="98"/>
      <c r="N155" s="98"/>
    </row>
    <row r="156" spans="1:14" x14ac:dyDescent="0.25">
      <c r="A156" s="98"/>
      <c r="N156" s="98"/>
    </row>
    <row r="157" spans="1:14" x14ac:dyDescent="0.25">
      <c r="A157" s="98"/>
      <c r="N157" s="98"/>
    </row>
    <row r="158" spans="1:14" x14ac:dyDescent="0.25">
      <c r="A158" s="98"/>
      <c r="N158" s="98"/>
    </row>
    <row r="159" spans="1:14" x14ac:dyDescent="0.25">
      <c r="A159" s="98"/>
      <c r="N159" s="98"/>
    </row>
    <row r="160" spans="1:14" x14ac:dyDescent="0.25">
      <c r="A160" s="98"/>
      <c r="N160" s="98"/>
    </row>
    <row r="161" spans="1:14" x14ac:dyDescent="0.25">
      <c r="A161" s="98"/>
      <c r="N161" s="98"/>
    </row>
    <row r="162" spans="1:14" x14ac:dyDescent="0.25">
      <c r="A162" s="98"/>
      <c r="N162" s="98"/>
    </row>
    <row r="163" spans="1:14" x14ac:dyDescent="0.25">
      <c r="A163" s="98"/>
      <c r="N163" s="98"/>
    </row>
    <row r="164" spans="1:14" x14ac:dyDescent="0.25">
      <c r="A164" s="98"/>
      <c r="N164" s="98"/>
    </row>
    <row r="165" spans="1:14" x14ac:dyDescent="0.25">
      <c r="A165" s="98"/>
      <c r="N165" s="98"/>
    </row>
    <row r="166" spans="1:14" x14ac:dyDescent="0.25">
      <c r="A166" s="98"/>
      <c r="N166" s="98"/>
    </row>
    <row r="167" spans="1:14" x14ac:dyDescent="0.25">
      <c r="A167" s="98"/>
      <c r="N167" s="98"/>
    </row>
    <row r="168" spans="1:14" x14ac:dyDescent="0.25">
      <c r="A168" s="98"/>
      <c r="N168" s="98"/>
    </row>
    <row r="169" spans="1:14" x14ac:dyDescent="0.25">
      <c r="A169" s="98"/>
      <c r="N169" s="98"/>
    </row>
    <row r="170" spans="1:14" x14ac:dyDescent="0.25">
      <c r="A170" s="98"/>
      <c r="N170" s="98"/>
    </row>
    <row r="171" spans="1:14" x14ac:dyDescent="0.25">
      <c r="A171" s="98"/>
      <c r="N171" s="98"/>
    </row>
    <row r="172" spans="1:14" x14ac:dyDescent="0.25">
      <c r="A172" s="98"/>
      <c r="N172" s="98"/>
    </row>
    <row r="173" spans="1:14" x14ac:dyDescent="0.25">
      <c r="A173" s="98"/>
      <c r="N173" s="98"/>
    </row>
    <row r="174" spans="1:14" x14ac:dyDescent="0.25">
      <c r="A174" s="98"/>
      <c r="N174" s="98"/>
    </row>
    <row r="175" spans="1:14" x14ac:dyDescent="0.25">
      <c r="A175" s="98"/>
      <c r="N175" s="98"/>
    </row>
    <row r="176" spans="1:14" x14ac:dyDescent="0.25">
      <c r="A176" s="98"/>
      <c r="N176" s="98"/>
    </row>
    <row r="177" spans="1:14" x14ac:dyDescent="0.25">
      <c r="A177" s="98"/>
      <c r="N177" s="98"/>
    </row>
    <row r="178" spans="1:14" x14ac:dyDescent="0.25">
      <c r="A178" s="98"/>
      <c r="N178" s="98"/>
    </row>
    <row r="179" spans="1:14" x14ac:dyDescent="0.25">
      <c r="A179" s="98"/>
      <c r="N179" s="98"/>
    </row>
    <row r="180" spans="1:14" x14ac:dyDescent="0.25">
      <c r="A180" s="98"/>
      <c r="N180" s="98"/>
    </row>
    <row r="181" spans="1:14" x14ac:dyDescent="0.25">
      <c r="A181" s="98"/>
      <c r="N181" s="98"/>
    </row>
    <row r="182" spans="1:14" x14ac:dyDescent="0.25">
      <c r="A182" s="98"/>
      <c r="N182" s="98"/>
    </row>
    <row r="183" spans="1:14" x14ac:dyDescent="0.25">
      <c r="A183" s="98"/>
      <c r="N183" s="98"/>
    </row>
    <row r="184" spans="1:14" x14ac:dyDescent="0.25">
      <c r="A184" s="98"/>
      <c r="N184" s="98"/>
    </row>
    <row r="185" spans="1:14" x14ac:dyDescent="0.25">
      <c r="A185" s="98"/>
      <c r="N185" s="98"/>
    </row>
    <row r="186" spans="1:14" x14ac:dyDescent="0.25">
      <c r="A186" s="98"/>
      <c r="N186" s="98"/>
    </row>
    <row r="187" spans="1:14" x14ac:dyDescent="0.25">
      <c r="A187" s="98"/>
      <c r="N187" s="98"/>
    </row>
    <row r="188" spans="1:14" x14ac:dyDescent="0.25">
      <c r="A188" s="98"/>
      <c r="N188" s="98"/>
    </row>
    <row r="189" spans="1:14" x14ac:dyDescent="0.25">
      <c r="A189" s="98"/>
    </row>
    <row r="190" spans="1:14" x14ac:dyDescent="0.25">
      <c r="A190" s="98"/>
    </row>
    <row r="191" spans="1:14" x14ac:dyDescent="0.25">
      <c r="A191" s="98"/>
    </row>
    <row r="192" spans="1:14" x14ac:dyDescent="0.25">
      <c r="A192" s="98"/>
    </row>
    <row r="193" spans="1:1" x14ac:dyDescent="0.25">
      <c r="A193" s="98"/>
    </row>
    <row r="194" spans="1:1" x14ac:dyDescent="0.25">
      <c r="A194" s="98"/>
    </row>
    <row r="195" spans="1:1" x14ac:dyDescent="0.25">
      <c r="A195" s="98"/>
    </row>
    <row r="196" spans="1:1" x14ac:dyDescent="0.25">
      <c r="A196" s="98"/>
    </row>
    <row r="197" spans="1:1" x14ac:dyDescent="0.25">
      <c r="A197" s="98"/>
    </row>
    <row r="198" spans="1:1" x14ac:dyDescent="0.25">
      <c r="A198" s="98"/>
    </row>
    <row r="199" spans="1:1" x14ac:dyDescent="0.25">
      <c r="A199" s="98"/>
    </row>
    <row r="200" spans="1:1" x14ac:dyDescent="0.25">
      <c r="A200" s="98"/>
    </row>
    <row r="201" spans="1:1" x14ac:dyDescent="0.25">
      <c r="A201" s="98"/>
    </row>
    <row r="202" spans="1:1" x14ac:dyDescent="0.25">
      <c r="A202" s="98"/>
    </row>
    <row r="203" spans="1:1" x14ac:dyDescent="0.25">
      <c r="A203" s="98"/>
    </row>
    <row r="204" spans="1:1" x14ac:dyDescent="0.25">
      <c r="A204" s="98"/>
    </row>
    <row r="205" spans="1:1" x14ac:dyDescent="0.25">
      <c r="A205" s="98"/>
    </row>
    <row r="206" spans="1:1" x14ac:dyDescent="0.25">
      <c r="A206" s="98"/>
    </row>
    <row r="207" spans="1:1" x14ac:dyDescent="0.25">
      <c r="A207" s="98"/>
    </row>
    <row r="208" spans="1:1" x14ac:dyDescent="0.25">
      <c r="A208" s="98"/>
    </row>
  </sheetData>
  <sheetProtection password="CDD2" sheet="1" objects="1" scenarios="1"/>
  <mergeCells count="290">
    <mergeCell ref="B1:I1"/>
    <mergeCell ref="O1:U1"/>
    <mergeCell ref="N2:U2"/>
    <mergeCell ref="N3:U3"/>
    <mergeCell ref="A4:B4"/>
    <mergeCell ref="C4:E4"/>
    <mergeCell ref="N4:O4"/>
    <mergeCell ref="P4:Q4"/>
    <mergeCell ref="A7:I7"/>
    <mergeCell ref="N7:U7"/>
    <mergeCell ref="N8:O8"/>
    <mergeCell ref="P8:Q8"/>
    <mergeCell ref="R8:S8"/>
    <mergeCell ref="T8:U8"/>
    <mergeCell ref="F10:G10"/>
    <mergeCell ref="R10:S10"/>
    <mergeCell ref="A11:B11"/>
    <mergeCell ref="F11:G11"/>
    <mergeCell ref="N11:O11"/>
    <mergeCell ref="P11:Q11"/>
    <mergeCell ref="R11:S11"/>
    <mergeCell ref="A12:B12"/>
    <mergeCell ref="F12:G12"/>
    <mergeCell ref="N12:O12"/>
    <mergeCell ref="P12:Q12"/>
    <mergeCell ref="R12:S12"/>
    <mergeCell ref="A13:B13"/>
    <mergeCell ref="F13:G13"/>
    <mergeCell ref="N13:O13"/>
    <mergeCell ref="P13:Q13"/>
    <mergeCell ref="R13:S13"/>
    <mergeCell ref="A14:B14"/>
    <mergeCell ref="F14:G14"/>
    <mergeCell ref="N14:O14"/>
    <mergeCell ref="P14:Q14"/>
    <mergeCell ref="R14:S14"/>
    <mergeCell ref="A15:B15"/>
    <mergeCell ref="F15:G15"/>
    <mergeCell ref="N15:O15"/>
    <mergeCell ref="P15:Q15"/>
    <mergeCell ref="R15:S15"/>
    <mergeCell ref="A16:B16"/>
    <mergeCell ref="F16:G16"/>
    <mergeCell ref="N16:O16"/>
    <mergeCell ref="P16:Q16"/>
    <mergeCell ref="R16:S16"/>
    <mergeCell ref="A17:B17"/>
    <mergeCell ref="F17:G17"/>
    <mergeCell ref="N17:O17"/>
    <mergeCell ref="P17:Q17"/>
    <mergeCell ref="R17:S17"/>
    <mergeCell ref="A18:B18"/>
    <mergeCell ref="F18:G18"/>
    <mergeCell ref="N18:O18"/>
    <mergeCell ref="P18:Q18"/>
    <mergeCell ref="R18:S18"/>
    <mergeCell ref="A19:B19"/>
    <mergeCell ref="F19:G19"/>
    <mergeCell ref="N19:O19"/>
    <mergeCell ref="P19:Q19"/>
    <mergeCell ref="R19:S19"/>
    <mergeCell ref="A20:B20"/>
    <mergeCell ref="F20:G20"/>
    <mergeCell ref="N20:O20"/>
    <mergeCell ref="P20:Q20"/>
    <mergeCell ref="R20:S20"/>
    <mergeCell ref="A21:B21"/>
    <mergeCell ref="F21:G21"/>
    <mergeCell ref="N21:O21"/>
    <mergeCell ref="P21:Q21"/>
    <mergeCell ref="R21:S21"/>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N34:T34"/>
    <mergeCell ref="A36:B36"/>
    <mergeCell ref="N36:O36"/>
    <mergeCell ref="P36:T36"/>
    <mergeCell ref="A37:B37"/>
    <mergeCell ref="N37:O37"/>
    <mergeCell ref="P37:T37"/>
    <mergeCell ref="F33:H36"/>
    <mergeCell ref="A38:B38"/>
    <mergeCell ref="N38:O38"/>
    <mergeCell ref="P38:T38"/>
    <mergeCell ref="A39:B39"/>
    <mergeCell ref="N39:O39"/>
    <mergeCell ref="P39:T39"/>
    <mergeCell ref="A40:B40"/>
    <mergeCell ref="N40:O40"/>
    <mergeCell ref="P40:T40"/>
    <mergeCell ref="A41:B41"/>
    <mergeCell ref="N41:O41"/>
    <mergeCell ref="P41:T41"/>
    <mergeCell ref="A42:B42"/>
    <mergeCell ref="N42:O42"/>
    <mergeCell ref="P42:T42"/>
    <mergeCell ref="N43:Q43"/>
    <mergeCell ref="S43:T43"/>
    <mergeCell ref="N45:Q45"/>
    <mergeCell ref="S45:T45"/>
    <mergeCell ref="N49:O49"/>
    <mergeCell ref="P49:Q49"/>
    <mergeCell ref="A50:B58"/>
    <mergeCell ref="N50:O58"/>
    <mergeCell ref="P50:Q50"/>
    <mergeCell ref="P51:Q51"/>
    <mergeCell ref="P52:Q52"/>
    <mergeCell ref="P53:Q53"/>
    <mergeCell ref="P54:Q54"/>
    <mergeCell ref="P55:Q55"/>
    <mergeCell ref="P56:Q56"/>
    <mergeCell ref="P57:Q57"/>
    <mergeCell ref="P58:Q58"/>
    <mergeCell ref="A59:B59"/>
    <mergeCell ref="F59:H59"/>
    <mergeCell ref="N59:O59"/>
    <mergeCell ref="P59:Q59"/>
    <mergeCell ref="R59:T59"/>
    <mergeCell ref="A60:I60"/>
    <mergeCell ref="N60:U60"/>
    <mergeCell ref="A61:I61"/>
    <mergeCell ref="N61:U61"/>
    <mergeCell ref="A62:B62"/>
    <mergeCell ref="D62:G62"/>
    <mergeCell ref="N62:O62"/>
    <mergeCell ref="Q62:S62"/>
    <mergeCell ref="T62:U62"/>
    <mergeCell ref="N63:S63"/>
    <mergeCell ref="T63:U63"/>
    <mergeCell ref="A64:I64"/>
    <mergeCell ref="N64:U64"/>
    <mergeCell ref="A65:B65"/>
    <mergeCell ref="D65:G65"/>
    <mergeCell ref="N65:O65"/>
    <mergeCell ref="Q65:S65"/>
    <mergeCell ref="T65:U65"/>
    <mergeCell ref="N66:S66"/>
    <mergeCell ref="T66:U66"/>
    <mergeCell ref="A68:C68"/>
    <mergeCell ref="N68:P68"/>
    <mergeCell ref="A69:C69"/>
    <mergeCell ref="N69:P69"/>
    <mergeCell ref="A70:C70"/>
    <mergeCell ref="A71:C71"/>
    <mergeCell ref="N71:P71"/>
    <mergeCell ref="A72:C72"/>
    <mergeCell ref="N72:P72"/>
    <mergeCell ref="A73:C73"/>
    <mergeCell ref="N73:P73"/>
    <mergeCell ref="F74:H74"/>
    <mergeCell ref="N74:T74"/>
    <mergeCell ref="N75:T75"/>
    <mergeCell ref="A77:C77"/>
    <mergeCell ref="N77:P77"/>
    <mergeCell ref="A78:C78"/>
    <mergeCell ref="N78:P78"/>
    <mergeCell ref="A79:C79"/>
    <mergeCell ref="N79:P79"/>
    <mergeCell ref="A80:C80"/>
    <mergeCell ref="N80:P80"/>
    <mergeCell ref="A81:C81"/>
    <mergeCell ref="N81:P81"/>
    <mergeCell ref="A83:I83"/>
    <mergeCell ref="N83:U83"/>
    <mergeCell ref="C84:D84"/>
    <mergeCell ref="C85:D85"/>
    <mergeCell ref="N85:O85"/>
    <mergeCell ref="P85:Q85"/>
    <mergeCell ref="R85:U85"/>
    <mergeCell ref="C86:D86"/>
    <mergeCell ref="P86:Q86"/>
    <mergeCell ref="C87:D87"/>
    <mergeCell ref="P87:Q87"/>
    <mergeCell ref="C88:D88"/>
    <mergeCell ref="P88:Q88"/>
    <mergeCell ref="C89:D89"/>
    <mergeCell ref="P89:T89"/>
    <mergeCell ref="A90:I90"/>
    <mergeCell ref="N90:U90"/>
    <mergeCell ref="F92:I92"/>
    <mergeCell ref="N92:P92"/>
    <mergeCell ref="Q92:T92"/>
    <mergeCell ref="A95:B95"/>
    <mergeCell ref="N95:O95"/>
    <mergeCell ref="P95:R95"/>
    <mergeCell ref="A96:B96"/>
    <mergeCell ref="N96:O96"/>
    <mergeCell ref="P96:R96"/>
    <mergeCell ref="A99:C99"/>
    <mergeCell ref="F99:I99"/>
    <mergeCell ref="N99:U99"/>
    <mergeCell ref="C100:E100"/>
    <mergeCell ref="F101:G101"/>
    <mergeCell ref="A102:B102"/>
    <mergeCell ref="F102:G102"/>
    <mergeCell ref="N102:O102"/>
    <mergeCell ref="P102:Q102"/>
    <mergeCell ref="R102:S102"/>
    <mergeCell ref="A103:B103"/>
    <mergeCell ref="F103:G103"/>
    <mergeCell ref="N103:O103"/>
    <mergeCell ref="P103:Q103"/>
    <mergeCell ref="R103:S103"/>
    <mergeCell ref="A104:B104"/>
    <mergeCell ref="F104:G104"/>
    <mergeCell ref="N104:O104"/>
    <mergeCell ref="P104:Q104"/>
    <mergeCell ref="R104:S104"/>
    <mergeCell ref="A105:B105"/>
    <mergeCell ref="F105:G105"/>
    <mergeCell ref="N105:O105"/>
    <mergeCell ref="P105:Q105"/>
    <mergeCell ref="R105:S105"/>
    <mergeCell ref="A106:B106"/>
    <mergeCell ref="N106:O106"/>
    <mergeCell ref="A108:C108"/>
    <mergeCell ref="F108:H108"/>
    <mergeCell ref="N108:P108"/>
    <mergeCell ref="Q108:T108"/>
    <mergeCell ref="A109:C109"/>
    <mergeCell ref="E109:H109"/>
    <mergeCell ref="N109:P109"/>
    <mergeCell ref="Q109:T109"/>
    <mergeCell ref="N110:P110"/>
    <mergeCell ref="Q110:T110"/>
    <mergeCell ref="A111:C111"/>
    <mergeCell ref="F111:H111"/>
    <mergeCell ref="N111:T111"/>
    <mergeCell ref="A113:H113"/>
    <mergeCell ref="N113:U113"/>
    <mergeCell ref="A114:G114"/>
    <mergeCell ref="N114:U114"/>
    <mergeCell ref="A115:G115"/>
    <mergeCell ref="A131:I131"/>
    <mergeCell ref="N131:U131"/>
    <mergeCell ref="A132:I132"/>
    <mergeCell ref="A133:I133"/>
    <mergeCell ref="A134:I134"/>
    <mergeCell ref="A135:I135"/>
    <mergeCell ref="A136:I136"/>
    <mergeCell ref="A137:I137"/>
    <mergeCell ref="A138:I138"/>
    <mergeCell ref="A145:I145"/>
    <mergeCell ref="A146:I146"/>
    <mergeCell ref="A147:I147"/>
    <mergeCell ref="A148:I148"/>
    <mergeCell ref="A139:I139"/>
    <mergeCell ref="A140:I140"/>
    <mergeCell ref="A141:I141"/>
    <mergeCell ref="A142:I142"/>
    <mergeCell ref="A143:I143"/>
    <mergeCell ref="A144:I144"/>
  </mergeCells>
  <pageMargins left="0.1" right="0.1" top="0.5" bottom="0.5" header="0" footer="0.1"/>
  <pageSetup scale="70" fitToHeight="3" orientation="portrait" r:id="rId1"/>
  <headerFooter alignWithMargins="0">
    <oddFooter>&amp;R&amp;P of &amp;N</oddFooter>
  </headerFooter>
  <rowBreaks count="1" manualBreakCount="1">
    <brk id="129" max="16383" man="1"/>
  </rowBreaks>
  <colBreaks count="1" manualBreakCount="1">
    <brk id="9" max="1048575" man="1"/>
  </col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6"/>
  <dimension ref="A1:U208"/>
  <sheetViews>
    <sheetView showGridLines="0" zoomScale="90" zoomScaleNormal="90" workbookViewId="0">
      <pane ySplit="1" topLeftCell="A88" activePane="bottomLeft" state="frozen"/>
      <selection activeCell="A111" sqref="A111:C111"/>
      <selection pane="bottomLeft" activeCell="A111" sqref="A111:C111"/>
    </sheetView>
  </sheetViews>
  <sheetFormatPr defaultRowHeight="15.75" x14ac:dyDescent="0.25"/>
  <cols>
    <col min="1" max="1" width="10.28515625" style="91" customWidth="1"/>
    <col min="2" max="2" width="30.28515625" style="4" bestFit="1" customWidth="1"/>
    <col min="3" max="4" width="10.7109375" style="4" customWidth="1"/>
    <col min="5" max="5" width="11.7109375" style="4" customWidth="1"/>
    <col min="6" max="6" width="14" style="4" customWidth="1"/>
    <col min="7" max="7" width="7.42578125" style="4" customWidth="1"/>
    <col min="8" max="8" width="14.5703125" style="4" customWidth="1"/>
    <col min="9" max="9" width="23.7109375" style="4" bestFit="1" customWidth="1"/>
    <col min="10" max="10" width="11" style="4" bestFit="1" customWidth="1"/>
    <col min="11" max="12" width="10.28515625" style="4" bestFit="1" customWidth="1"/>
    <col min="13" max="13" width="9.140625" style="4"/>
    <col min="14" max="14" width="10.28515625" style="91" customWidth="1"/>
    <col min="15" max="15" width="34.28515625" style="4" customWidth="1"/>
    <col min="16" max="16" width="16.42578125" style="4" customWidth="1"/>
    <col min="17" max="17" width="6.7109375" style="4" customWidth="1"/>
    <col min="18" max="18" width="14.5703125" style="4" customWidth="1"/>
    <col min="19" max="19" width="8" style="4" customWidth="1"/>
    <col min="20" max="20" width="15.42578125" style="4" customWidth="1"/>
    <col min="21" max="21" width="21.42578125" style="4" customWidth="1"/>
    <col min="22" max="16384" width="9.140625" style="4"/>
  </cols>
  <sheetData>
    <row r="1" spans="1:21" ht="16.5" thickBot="1" x14ac:dyDescent="0.3">
      <c r="A1" s="107">
        <v>50</v>
      </c>
      <c r="B1" s="554" t="s">
        <v>17</v>
      </c>
      <c r="C1" s="555"/>
      <c r="D1" s="555"/>
      <c r="E1" s="556"/>
      <c r="F1" s="556"/>
      <c r="G1" s="556"/>
      <c r="H1" s="556"/>
      <c r="I1" s="556"/>
      <c r="J1" s="325"/>
      <c r="K1" s="325"/>
      <c r="L1" s="325"/>
      <c r="N1" s="107">
        <f>A1</f>
        <v>50</v>
      </c>
      <c r="O1" s="557" t="s">
        <v>17</v>
      </c>
      <c r="P1" s="558"/>
      <c r="Q1" s="559"/>
      <c r="R1" s="559"/>
      <c r="S1" s="559"/>
      <c r="T1" s="559"/>
      <c r="U1" s="559"/>
    </row>
    <row r="2" spans="1:21" ht="21" x14ac:dyDescent="0.35">
      <c r="A2" s="1" t="s">
        <v>227</v>
      </c>
      <c r="B2" s="2"/>
      <c r="C2" s="2"/>
      <c r="D2" s="2"/>
      <c r="E2" s="2"/>
      <c r="F2" s="2"/>
      <c r="G2" s="2"/>
      <c r="H2" s="2"/>
      <c r="I2" s="2"/>
      <c r="N2" s="560" t="s">
        <v>23</v>
      </c>
      <c r="O2" s="560"/>
      <c r="P2" s="560"/>
      <c r="Q2" s="560"/>
      <c r="R2" s="560"/>
      <c r="S2" s="560"/>
      <c r="T2" s="560"/>
      <c r="U2" s="560"/>
    </row>
    <row r="3" spans="1:21" x14ac:dyDescent="0.25">
      <c r="A3" s="106" t="str">
        <f>'0054'!A3</f>
        <v>Based on the 2015-16 FEFP 2nd Calculation</v>
      </c>
      <c r="N3" s="561" t="str">
        <f>A3</f>
        <v>Based on the 2015-16 FEFP 2nd Calculation</v>
      </c>
      <c r="O3" s="561"/>
      <c r="P3" s="561"/>
      <c r="Q3" s="561"/>
      <c r="R3" s="561"/>
      <c r="S3" s="561"/>
      <c r="T3" s="561"/>
      <c r="U3" s="561"/>
    </row>
    <row r="4" spans="1:21" x14ac:dyDescent="0.25">
      <c r="A4" s="562" t="s">
        <v>0</v>
      </c>
      <c r="B4" s="562"/>
      <c r="C4" s="563" t="s">
        <v>9</v>
      </c>
      <c r="D4" s="563"/>
      <c r="E4" s="563"/>
      <c r="F4" s="5"/>
      <c r="G4" s="5"/>
      <c r="H4" s="5"/>
      <c r="I4" s="5"/>
      <c r="N4" s="549" t="s">
        <v>0</v>
      </c>
      <c r="O4" s="549"/>
      <c r="P4" s="564" t="str">
        <f>C4</f>
        <v>Palm Beach</v>
      </c>
      <c r="Q4" s="564"/>
      <c r="R4" s="6"/>
      <c r="S4" s="6"/>
      <c r="T4" s="6"/>
      <c r="U4" s="6"/>
    </row>
    <row r="5" spans="1:21" ht="12" customHeight="1" thickBot="1" x14ac:dyDescent="0.3">
      <c r="A5" s="371"/>
      <c r="B5" s="371"/>
      <c r="C5" s="353"/>
      <c r="D5" s="353"/>
      <c r="E5" s="353"/>
      <c r="F5" s="354"/>
      <c r="G5" s="354"/>
      <c r="H5" s="354"/>
      <c r="I5" s="354"/>
      <c r="N5" s="111"/>
      <c r="O5" s="111"/>
      <c r="P5" s="7"/>
      <c r="Q5" s="7"/>
      <c r="R5" s="6"/>
      <c r="S5" s="6"/>
      <c r="T5" s="6"/>
      <c r="U5" s="6"/>
    </row>
    <row r="6" spans="1:21" ht="12" customHeight="1" x14ac:dyDescent="0.25">
      <c r="A6" s="368"/>
      <c r="B6" s="368"/>
      <c r="C6" s="365"/>
      <c r="D6" s="365"/>
      <c r="E6" s="365"/>
      <c r="F6" s="5"/>
      <c r="G6" s="5"/>
      <c r="H6" s="5"/>
      <c r="I6" s="5"/>
      <c r="N6" s="366"/>
      <c r="O6" s="366"/>
      <c r="P6" s="367"/>
      <c r="Q6" s="367"/>
      <c r="R6" s="6"/>
      <c r="S6" s="6"/>
      <c r="T6" s="6"/>
      <c r="U6" s="6"/>
    </row>
    <row r="7" spans="1:21" x14ac:dyDescent="0.25">
      <c r="A7" s="548" t="s">
        <v>102</v>
      </c>
      <c r="B7" s="548"/>
      <c r="C7" s="548"/>
      <c r="D7" s="548"/>
      <c r="E7" s="548"/>
      <c r="F7" s="548"/>
      <c r="G7" s="548"/>
      <c r="H7" s="548"/>
      <c r="I7" s="548"/>
      <c r="N7" s="549" t="s">
        <v>102</v>
      </c>
      <c r="O7" s="549"/>
      <c r="P7" s="549"/>
      <c r="Q7" s="549"/>
      <c r="R7" s="549"/>
      <c r="S7" s="549"/>
      <c r="T7" s="549"/>
      <c r="U7" s="549"/>
    </row>
    <row r="8" spans="1:21" x14ac:dyDescent="0.25">
      <c r="A8" s="112"/>
      <c r="B8" s="113" t="s">
        <v>161</v>
      </c>
      <c r="C8" s="321">
        <f>'0054'!C8</f>
        <v>4154.45</v>
      </c>
      <c r="D8" s="115"/>
      <c r="E8" s="116"/>
      <c r="F8" s="112"/>
      <c r="G8" s="113" t="s">
        <v>160</v>
      </c>
      <c r="H8" s="324">
        <f>'0054'!H8</f>
        <v>1.0319</v>
      </c>
      <c r="I8" s="99"/>
      <c r="N8" s="550" t="s">
        <v>10</v>
      </c>
      <c r="O8" s="550"/>
      <c r="P8" s="551">
        <v>4154.45</v>
      </c>
      <c r="Q8" s="551"/>
      <c r="R8" s="552" t="s">
        <v>11</v>
      </c>
      <c r="S8" s="552"/>
      <c r="T8" s="553">
        <f>H8</f>
        <v>1.0319</v>
      </c>
      <c r="U8" s="553"/>
    </row>
    <row r="9" spans="1:21" x14ac:dyDescent="0.25">
      <c r="A9" s="8"/>
      <c r="B9" s="8"/>
      <c r="C9" s="9"/>
      <c r="D9" s="9"/>
      <c r="E9" s="9"/>
      <c r="F9" s="10"/>
      <c r="G9" s="10"/>
      <c r="H9" s="11"/>
      <c r="I9" s="12" t="s">
        <v>78</v>
      </c>
      <c r="N9" s="13"/>
      <c r="O9" s="13"/>
      <c r="P9" s="14"/>
      <c r="Q9" s="14"/>
      <c r="R9" s="15"/>
      <c r="S9" s="15"/>
      <c r="T9" s="16"/>
      <c r="U9" s="17" t="s">
        <v>78</v>
      </c>
    </row>
    <row r="10" spans="1:21" x14ac:dyDescent="0.25">
      <c r="A10" s="8"/>
      <c r="B10" s="8"/>
      <c r="C10" s="117" t="s">
        <v>162</v>
      </c>
      <c r="D10" s="117" t="s">
        <v>163</v>
      </c>
      <c r="E10" s="118" t="s">
        <v>8</v>
      </c>
      <c r="F10" s="543" t="s">
        <v>1</v>
      </c>
      <c r="G10" s="543"/>
      <c r="H10" s="11" t="s">
        <v>77</v>
      </c>
      <c r="I10" s="12" t="s">
        <v>37</v>
      </c>
      <c r="N10" s="13"/>
      <c r="O10" s="13"/>
      <c r="P10" s="14"/>
      <c r="Q10" s="14"/>
      <c r="R10" s="544" t="s">
        <v>1</v>
      </c>
      <c r="S10" s="544"/>
      <c r="T10" s="16" t="s">
        <v>77</v>
      </c>
      <c r="U10" s="17" t="s">
        <v>37</v>
      </c>
    </row>
    <row r="11" spans="1:21" x14ac:dyDescent="0.25">
      <c r="A11" s="524" t="s">
        <v>1</v>
      </c>
      <c r="B11" s="524"/>
      <c r="C11" s="119" t="s">
        <v>2</v>
      </c>
      <c r="D11" s="119" t="s">
        <v>2</v>
      </c>
      <c r="E11" s="119" t="s">
        <v>2</v>
      </c>
      <c r="F11" s="545" t="s">
        <v>80</v>
      </c>
      <c r="G11" s="545"/>
      <c r="H11" s="18" t="s">
        <v>76</v>
      </c>
      <c r="I11" s="19" t="s">
        <v>79</v>
      </c>
      <c r="N11" s="525" t="s">
        <v>1</v>
      </c>
      <c r="O11" s="525"/>
      <c r="P11" s="546" t="s">
        <v>24</v>
      </c>
      <c r="Q11" s="546"/>
      <c r="R11" s="547" t="s">
        <v>80</v>
      </c>
      <c r="S11" s="547"/>
      <c r="T11" s="20" t="s">
        <v>76</v>
      </c>
      <c r="U11" s="21" t="s">
        <v>79</v>
      </c>
    </row>
    <row r="12" spans="1:21" x14ac:dyDescent="0.25">
      <c r="A12" s="536" t="s">
        <v>50</v>
      </c>
      <c r="B12" s="536"/>
      <c r="C12" s="120"/>
      <c r="D12" s="120"/>
      <c r="E12" s="121" t="s">
        <v>51</v>
      </c>
      <c r="F12" s="537" t="s">
        <v>52</v>
      </c>
      <c r="G12" s="537"/>
      <c r="H12" s="22" t="s">
        <v>53</v>
      </c>
      <c r="I12" s="23" t="s">
        <v>54</v>
      </c>
      <c r="N12" s="538" t="s">
        <v>50</v>
      </c>
      <c r="O12" s="538"/>
      <c r="P12" s="539" t="s">
        <v>51</v>
      </c>
      <c r="Q12" s="539"/>
      <c r="R12" s="540" t="s">
        <v>52</v>
      </c>
      <c r="S12" s="540"/>
      <c r="T12" s="24" t="s">
        <v>53</v>
      </c>
      <c r="U12" s="25" t="s">
        <v>54</v>
      </c>
    </row>
    <row r="13" spans="1:21" x14ac:dyDescent="0.25">
      <c r="A13" s="527" t="s">
        <v>29</v>
      </c>
      <c r="B13" s="527"/>
      <c r="C13" s="204">
        <v>51.89</v>
      </c>
      <c r="D13" s="204">
        <v>50.64</v>
      </c>
      <c r="E13" s="276">
        <f>IF(D$29=0,C13*2,C13+D13)</f>
        <v>102.53</v>
      </c>
      <c r="F13" s="541">
        <f>'0054'!F13:G13</f>
        <v>1.115</v>
      </c>
      <c r="G13" s="541"/>
      <c r="H13" s="208">
        <f>ROUND(E13*F13,4)</f>
        <v>114.321</v>
      </c>
      <c r="I13" s="150">
        <f t="shared" ref="I13:I28" si="0">ROUND(ROUND(H13*$C$8,4)*($H$8),2)</f>
        <v>490091.49</v>
      </c>
      <c r="N13" s="528" t="s">
        <v>29</v>
      </c>
      <c r="O13" s="528"/>
      <c r="P13" s="530">
        <f t="shared" ref="P13:P28" si="1">IF($H$115=1,E13,0)</f>
        <v>0</v>
      </c>
      <c r="Q13" s="530"/>
      <c r="R13" s="542">
        <v>1</v>
      </c>
      <c r="S13" s="542"/>
      <c r="T13" s="124">
        <f>ROUND(P13*R13,4)</f>
        <v>0</v>
      </c>
      <c r="U13" s="125">
        <f t="shared" ref="U13:U28" si="2">ROUND(ROUND(T13*$C$8,4)*($H$8),0)</f>
        <v>0</v>
      </c>
    </row>
    <row r="14" spans="1:21" x14ac:dyDescent="0.25">
      <c r="A14" s="458" t="s">
        <v>30</v>
      </c>
      <c r="B14" s="458"/>
      <c r="C14" s="206">
        <v>5.5</v>
      </c>
      <c r="D14" s="206">
        <v>6.04</v>
      </c>
      <c r="E14" s="159">
        <f t="shared" ref="E14:E28" si="3">IF(D$29=0,C14*2,C14+D14)</f>
        <v>11.54</v>
      </c>
      <c r="F14" s="448">
        <f>'0054'!F14:G14</f>
        <v>1.115</v>
      </c>
      <c r="G14" s="448"/>
      <c r="H14" s="105">
        <f t="shared" ref="H14:H28" si="4">ROUND(E14*F14,4)</f>
        <v>12.867100000000001</v>
      </c>
      <c r="I14" s="130">
        <f t="shared" si="0"/>
        <v>55160.959999999999</v>
      </c>
      <c r="J14" s="85" t="str">
        <f>IF(ROUND(E14,2)=ROUND(SUM(E50:E52),2)," ","CHECK PK-3 LINES BELOW")</f>
        <v xml:space="preserve"> </v>
      </c>
      <c r="N14" s="461" t="s">
        <v>30</v>
      </c>
      <c r="O14" s="461"/>
      <c r="P14" s="530">
        <f t="shared" si="1"/>
        <v>0</v>
      </c>
      <c r="Q14" s="530"/>
      <c r="R14" s="535">
        <v>1</v>
      </c>
      <c r="S14" s="535"/>
      <c r="T14" s="124">
        <f t="shared" ref="T14:T28" si="5">ROUND(P14*R14,4)</f>
        <v>0</v>
      </c>
      <c r="U14" s="125">
        <f t="shared" si="2"/>
        <v>0</v>
      </c>
    </row>
    <row r="15" spans="1:21" x14ac:dyDescent="0.25">
      <c r="A15" s="458" t="s">
        <v>31</v>
      </c>
      <c r="B15" s="458"/>
      <c r="C15" s="206">
        <v>54.47</v>
      </c>
      <c r="D15" s="206">
        <v>57.04</v>
      </c>
      <c r="E15" s="159">
        <f t="shared" si="3"/>
        <v>111.50999999999999</v>
      </c>
      <c r="F15" s="448">
        <f>'0054'!F15:G15</f>
        <v>1</v>
      </c>
      <c r="G15" s="448"/>
      <c r="H15" s="105">
        <f t="shared" si="4"/>
        <v>111.51</v>
      </c>
      <c r="I15" s="130">
        <f t="shared" si="0"/>
        <v>478040.8</v>
      </c>
      <c r="N15" s="461" t="s">
        <v>31</v>
      </c>
      <c r="O15" s="461"/>
      <c r="P15" s="530">
        <f t="shared" si="1"/>
        <v>0</v>
      </c>
      <c r="Q15" s="530"/>
      <c r="R15" s="535">
        <v>1</v>
      </c>
      <c r="S15" s="535"/>
      <c r="T15" s="124">
        <f t="shared" si="5"/>
        <v>0</v>
      </c>
      <c r="U15" s="125">
        <f t="shared" si="2"/>
        <v>0</v>
      </c>
    </row>
    <row r="16" spans="1:21" x14ac:dyDescent="0.25">
      <c r="A16" s="458" t="s">
        <v>32</v>
      </c>
      <c r="B16" s="458"/>
      <c r="C16" s="206">
        <v>3.5</v>
      </c>
      <c r="D16" s="206">
        <v>2.5</v>
      </c>
      <c r="E16" s="159">
        <f t="shared" si="3"/>
        <v>6</v>
      </c>
      <c r="F16" s="448">
        <f>'0054'!F16:G16</f>
        <v>1</v>
      </c>
      <c r="G16" s="448"/>
      <c r="H16" s="105">
        <f t="shared" si="4"/>
        <v>6</v>
      </c>
      <c r="I16" s="130">
        <f t="shared" si="0"/>
        <v>25721.86</v>
      </c>
      <c r="J16" s="85" t="str">
        <f>IF(ROUND(E16,2)=ROUND(SUM(E53:E55),2)," ","CHECK 4-8 LINES BELOW")</f>
        <v xml:space="preserve"> </v>
      </c>
      <c r="N16" s="461" t="s">
        <v>32</v>
      </c>
      <c r="O16" s="461"/>
      <c r="P16" s="530">
        <f t="shared" si="1"/>
        <v>0</v>
      </c>
      <c r="Q16" s="530"/>
      <c r="R16" s="535">
        <v>1</v>
      </c>
      <c r="S16" s="535"/>
      <c r="T16" s="124">
        <f t="shared" si="5"/>
        <v>0</v>
      </c>
      <c r="U16" s="125">
        <f t="shared" si="2"/>
        <v>0</v>
      </c>
    </row>
    <row r="17" spans="1:21" x14ac:dyDescent="0.25">
      <c r="A17" s="458" t="s">
        <v>33</v>
      </c>
      <c r="B17" s="458"/>
      <c r="C17" s="206">
        <v>0</v>
      </c>
      <c r="D17" s="206">
        <v>0</v>
      </c>
      <c r="E17" s="159">
        <f t="shared" si="3"/>
        <v>0</v>
      </c>
      <c r="F17" s="448">
        <f>'0054'!F17:G17</f>
        <v>1.0049999999999999</v>
      </c>
      <c r="G17" s="448"/>
      <c r="H17" s="105">
        <f t="shared" si="4"/>
        <v>0</v>
      </c>
      <c r="I17" s="130">
        <f t="shared" si="0"/>
        <v>0</v>
      </c>
      <c r="N17" s="461" t="s">
        <v>33</v>
      </c>
      <c r="O17" s="461"/>
      <c r="P17" s="530">
        <f t="shared" si="1"/>
        <v>0</v>
      </c>
      <c r="Q17" s="530"/>
      <c r="R17" s="535">
        <v>1</v>
      </c>
      <c r="S17" s="535"/>
      <c r="T17" s="124">
        <f t="shared" si="5"/>
        <v>0</v>
      </c>
      <c r="U17" s="125">
        <f t="shared" si="2"/>
        <v>0</v>
      </c>
    </row>
    <row r="18" spans="1:21" x14ac:dyDescent="0.25">
      <c r="A18" s="458" t="s">
        <v>34</v>
      </c>
      <c r="B18" s="458"/>
      <c r="C18" s="206">
        <v>0</v>
      </c>
      <c r="D18" s="206">
        <v>0</v>
      </c>
      <c r="E18" s="159">
        <f t="shared" si="3"/>
        <v>0</v>
      </c>
      <c r="F18" s="448">
        <f>'0054'!F18:G18</f>
        <v>1.0049999999999999</v>
      </c>
      <c r="G18" s="448"/>
      <c r="H18" s="105">
        <f t="shared" si="4"/>
        <v>0</v>
      </c>
      <c r="I18" s="130">
        <f t="shared" si="0"/>
        <v>0</v>
      </c>
      <c r="J18" s="85" t="str">
        <f>IF(ROUND(E18,2)=ROUND(SUM(E56:E58),2)," ","CHECK 4-8 LINES BELOW")</f>
        <v xml:space="preserve"> </v>
      </c>
      <c r="N18" s="461" t="s">
        <v>34</v>
      </c>
      <c r="O18" s="461"/>
      <c r="P18" s="530">
        <f t="shared" si="1"/>
        <v>0</v>
      </c>
      <c r="Q18" s="530"/>
      <c r="R18" s="535">
        <v>1</v>
      </c>
      <c r="S18" s="535"/>
      <c r="T18" s="124">
        <f t="shared" si="5"/>
        <v>0</v>
      </c>
      <c r="U18" s="127">
        <f t="shared" si="2"/>
        <v>0</v>
      </c>
    </row>
    <row r="19" spans="1:21" x14ac:dyDescent="0.25">
      <c r="A19" s="458" t="s">
        <v>146</v>
      </c>
      <c r="B19" s="458"/>
      <c r="C19" s="206">
        <v>0</v>
      </c>
      <c r="D19" s="206">
        <v>0</v>
      </c>
      <c r="E19" s="159">
        <f t="shared" si="3"/>
        <v>0</v>
      </c>
      <c r="F19" s="448">
        <f>'0054'!F19:G19</f>
        <v>3.613</v>
      </c>
      <c r="G19" s="448"/>
      <c r="H19" s="105">
        <f t="shared" si="4"/>
        <v>0</v>
      </c>
      <c r="I19" s="130">
        <f t="shared" si="0"/>
        <v>0</v>
      </c>
      <c r="N19" s="461" t="s">
        <v>146</v>
      </c>
      <c r="O19" s="461"/>
      <c r="P19" s="530">
        <f t="shared" si="1"/>
        <v>0</v>
      </c>
      <c r="Q19" s="530"/>
      <c r="R19" s="535">
        <v>1</v>
      </c>
      <c r="S19" s="535"/>
      <c r="T19" s="124">
        <f t="shared" si="5"/>
        <v>0</v>
      </c>
      <c r="U19" s="125">
        <f t="shared" si="2"/>
        <v>0</v>
      </c>
    </row>
    <row r="20" spans="1:21" x14ac:dyDescent="0.25">
      <c r="A20" s="458" t="s">
        <v>147</v>
      </c>
      <c r="B20" s="458"/>
      <c r="C20" s="206">
        <v>0</v>
      </c>
      <c r="D20" s="206">
        <v>0</v>
      </c>
      <c r="E20" s="159">
        <f t="shared" si="3"/>
        <v>0</v>
      </c>
      <c r="F20" s="448">
        <f>'0054'!F20:G20</f>
        <v>3.613</v>
      </c>
      <c r="G20" s="448"/>
      <c r="H20" s="105">
        <f t="shared" si="4"/>
        <v>0</v>
      </c>
      <c r="I20" s="130">
        <f t="shared" si="0"/>
        <v>0</v>
      </c>
      <c r="N20" s="461" t="s">
        <v>147</v>
      </c>
      <c r="O20" s="461"/>
      <c r="P20" s="530">
        <f t="shared" si="1"/>
        <v>0</v>
      </c>
      <c r="Q20" s="530"/>
      <c r="R20" s="535">
        <v>1</v>
      </c>
      <c r="S20" s="535"/>
      <c r="T20" s="124">
        <f t="shared" si="5"/>
        <v>0</v>
      </c>
      <c r="U20" s="125">
        <f t="shared" si="2"/>
        <v>0</v>
      </c>
    </row>
    <row r="21" spans="1:21" x14ac:dyDescent="0.25">
      <c r="A21" s="458" t="s">
        <v>148</v>
      </c>
      <c r="B21" s="458"/>
      <c r="C21" s="206">
        <v>0</v>
      </c>
      <c r="D21" s="206">
        <v>0</v>
      </c>
      <c r="E21" s="159">
        <f t="shared" si="3"/>
        <v>0</v>
      </c>
      <c r="F21" s="448">
        <f>'0054'!F21:G21</f>
        <v>3.613</v>
      </c>
      <c r="G21" s="448"/>
      <c r="H21" s="105">
        <f t="shared" si="4"/>
        <v>0</v>
      </c>
      <c r="I21" s="130">
        <f t="shared" si="0"/>
        <v>0</v>
      </c>
      <c r="N21" s="461" t="s">
        <v>148</v>
      </c>
      <c r="O21" s="461"/>
      <c r="P21" s="530">
        <f t="shared" si="1"/>
        <v>0</v>
      </c>
      <c r="Q21" s="530"/>
      <c r="R21" s="535">
        <v>1</v>
      </c>
      <c r="S21" s="535"/>
      <c r="T21" s="124">
        <f t="shared" si="5"/>
        <v>0</v>
      </c>
      <c r="U21" s="125">
        <f t="shared" si="2"/>
        <v>0</v>
      </c>
    </row>
    <row r="22" spans="1:21" x14ac:dyDescent="0.25">
      <c r="A22" s="458" t="s">
        <v>149</v>
      </c>
      <c r="B22" s="458"/>
      <c r="C22" s="206">
        <v>0</v>
      </c>
      <c r="D22" s="206">
        <v>0</v>
      </c>
      <c r="E22" s="159">
        <f t="shared" si="3"/>
        <v>0</v>
      </c>
      <c r="F22" s="448">
        <f>'0054'!F22:G22</f>
        <v>5.258</v>
      </c>
      <c r="G22" s="448"/>
      <c r="H22" s="105">
        <f t="shared" si="4"/>
        <v>0</v>
      </c>
      <c r="I22" s="130">
        <f t="shared" si="0"/>
        <v>0</v>
      </c>
      <c r="N22" s="461" t="s">
        <v>149</v>
      </c>
      <c r="O22" s="461"/>
      <c r="P22" s="530">
        <f t="shared" si="1"/>
        <v>0</v>
      </c>
      <c r="Q22" s="530"/>
      <c r="R22" s="535">
        <v>1</v>
      </c>
      <c r="S22" s="535"/>
      <c r="T22" s="124">
        <f t="shared" si="5"/>
        <v>0</v>
      </c>
      <c r="U22" s="125">
        <f t="shared" si="2"/>
        <v>0</v>
      </c>
    </row>
    <row r="23" spans="1:21" x14ac:dyDescent="0.25">
      <c r="A23" s="458" t="s">
        <v>150</v>
      </c>
      <c r="B23" s="458"/>
      <c r="C23" s="206">
        <v>0</v>
      </c>
      <c r="D23" s="206">
        <v>0</v>
      </c>
      <c r="E23" s="159">
        <f t="shared" si="3"/>
        <v>0</v>
      </c>
      <c r="F23" s="448">
        <f>'0054'!F23:G23</f>
        <v>5.258</v>
      </c>
      <c r="G23" s="448"/>
      <c r="H23" s="105">
        <f t="shared" si="4"/>
        <v>0</v>
      </c>
      <c r="I23" s="130">
        <f t="shared" si="0"/>
        <v>0</v>
      </c>
      <c r="N23" s="461" t="s">
        <v>150</v>
      </c>
      <c r="O23" s="461"/>
      <c r="P23" s="530">
        <f t="shared" si="1"/>
        <v>0</v>
      </c>
      <c r="Q23" s="530"/>
      <c r="R23" s="535">
        <v>1</v>
      </c>
      <c r="S23" s="535"/>
      <c r="T23" s="124">
        <f t="shared" si="5"/>
        <v>0</v>
      </c>
      <c r="U23" s="125">
        <f t="shared" si="2"/>
        <v>0</v>
      </c>
    </row>
    <row r="24" spans="1:21" x14ac:dyDescent="0.25">
      <c r="A24" s="458" t="s">
        <v>151</v>
      </c>
      <c r="B24" s="458"/>
      <c r="C24" s="206">
        <v>0</v>
      </c>
      <c r="D24" s="206">
        <v>0</v>
      </c>
      <c r="E24" s="159">
        <f t="shared" si="3"/>
        <v>0</v>
      </c>
      <c r="F24" s="448">
        <f>'0054'!F24:G24</f>
        <v>5.258</v>
      </c>
      <c r="G24" s="448"/>
      <c r="H24" s="105">
        <f t="shared" si="4"/>
        <v>0</v>
      </c>
      <c r="I24" s="130">
        <f t="shared" si="0"/>
        <v>0</v>
      </c>
      <c r="N24" s="461" t="s">
        <v>151</v>
      </c>
      <c r="O24" s="461"/>
      <c r="P24" s="530">
        <f t="shared" si="1"/>
        <v>0</v>
      </c>
      <c r="Q24" s="530"/>
      <c r="R24" s="535">
        <v>1</v>
      </c>
      <c r="S24" s="535"/>
      <c r="T24" s="124">
        <f t="shared" si="5"/>
        <v>0</v>
      </c>
      <c r="U24" s="125">
        <f t="shared" si="2"/>
        <v>0</v>
      </c>
    </row>
    <row r="25" spans="1:21" x14ac:dyDescent="0.25">
      <c r="A25" s="458" t="s">
        <v>152</v>
      </c>
      <c r="B25" s="458"/>
      <c r="C25" s="206">
        <v>0.43</v>
      </c>
      <c r="D25" s="206">
        <v>0.43</v>
      </c>
      <c r="E25" s="159">
        <f t="shared" si="3"/>
        <v>0.86</v>
      </c>
      <c r="F25" s="448">
        <f>'0054'!F25:G25</f>
        <v>1.18</v>
      </c>
      <c r="G25" s="448"/>
      <c r="H25" s="105">
        <f t="shared" si="4"/>
        <v>1.0147999999999999</v>
      </c>
      <c r="I25" s="130">
        <f t="shared" si="0"/>
        <v>4350.42</v>
      </c>
      <c r="N25" s="461" t="s">
        <v>152</v>
      </c>
      <c r="O25" s="461"/>
      <c r="P25" s="530">
        <f t="shared" si="1"/>
        <v>0</v>
      </c>
      <c r="Q25" s="530"/>
      <c r="R25" s="535">
        <v>1</v>
      </c>
      <c r="S25" s="535"/>
      <c r="T25" s="124">
        <f t="shared" si="5"/>
        <v>0</v>
      </c>
      <c r="U25" s="125">
        <f t="shared" si="2"/>
        <v>0</v>
      </c>
    </row>
    <row r="26" spans="1:21" x14ac:dyDescent="0.25">
      <c r="A26" s="458" t="s">
        <v>153</v>
      </c>
      <c r="B26" s="458"/>
      <c r="C26" s="206">
        <v>1.25</v>
      </c>
      <c r="D26" s="206">
        <v>1.25</v>
      </c>
      <c r="E26" s="159">
        <f t="shared" si="3"/>
        <v>2.5</v>
      </c>
      <c r="F26" s="448">
        <f>'0054'!F26:G26</f>
        <v>1.18</v>
      </c>
      <c r="G26" s="448"/>
      <c r="H26" s="105">
        <f t="shared" si="4"/>
        <v>2.95</v>
      </c>
      <c r="I26" s="130">
        <f t="shared" si="0"/>
        <v>12646.58</v>
      </c>
      <c r="N26" s="461" t="s">
        <v>153</v>
      </c>
      <c r="O26" s="461"/>
      <c r="P26" s="530">
        <f t="shared" si="1"/>
        <v>0</v>
      </c>
      <c r="Q26" s="530"/>
      <c r="R26" s="535">
        <v>1</v>
      </c>
      <c r="S26" s="535"/>
      <c r="T26" s="124">
        <f t="shared" si="5"/>
        <v>0</v>
      </c>
      <c r="U26" s="125">
        <f t="shared" si="2"/>
        <v>0</v>
      </c>
    </row>
    <row r="27" spans="1:21" x14ac:dyDescent="0.25">
      <c r="A27" s="458" t="s">
        <v>154</v>
      </c>
      <c r="B27" s="458"/>
      <c r="C27" s="206">
        <v>0</v>
      </c>
      <c r="D27" s="206">
        <v>0</v>
      </c>
      <c r="E27" s="159">
        <f t="shared" si="3"/>
        <v>0</v>
      </c>
      <c r="F27" s="448">
        <f>'0054'!F27:G27</f>
        <v>1.18</v>
      </c>
      <c r="G27" s="448"/>
      <c r="H27" s="105">
        <f t="shared" si="4"/>
        <v>0</v>
      </c>
      <c r="I27" s="130">
        <f t="shared" si="0"/>
        <v>0</v>
      </c>
      <c r="N27" s="461" t="s">
        <v>154</v>
      </c>
      <c r="O27" s="461"/>
      <c r="P27" s="530">
        <f t="shared" si="1"/>
        <v>0</v>
      </c>
      <c r="Q27" s="530"/>
      <c r="R27" s="535">
        <v>1</v>
      </c>
      <c r="S27" s="535"/>
      <c r="T27" s="124">
        <f t="shared" si="5"/>
        <v>0</v>
      </c>
      <c r="U27" s="125">
        <f t="shared" si="2"/>
        <v>0</v>
      </c>
    </row>
    <row r="28" spans="1:21" x14ac:dyDescent="0.25">
      <c r="A28" s="575" t="s">
        <v>155</v>
      </c>
      <c r="B28" s="575"/>
      <c r="C28" s="147">
        <v>0</v>
      </c>
      <c r="D28" s="147">
        <v>0</v>
      </c>
      <c r="E28" s="220">
        <f t="shared" si="3"/>
        <v>0</v>
      </c>
      <c r="F28" s="529">
        <f>'0054'!F28:G28</f>
        <v>1.0049999999999999</v>
      </c>
      <c r="G28" s="529"/>
      <c r="H28" s="122">
        <f t="shared" si="4"/>
        <v>0</v>
      </c>
      <c r="I28" s="123">
        <f t="shared" si="0"/>
        <v>0</v>
      </c>
      <c r="N28" s="469" t="s">
        <v>155</v>
      </c>
      <c r="O28" s="469"/>
      <c r="P28" s="530">
        <f t="shared" si="1"/>
        <v>0</v>
      </c>
      <c r="Q28" s="530"/>
      <c r="R28" s="531">
        <v>1</v>
      </c>
      <c r="S28" s="531"/>
      <c r="T28" s="124">
        <f t="shared" si="5"/>
        <v>0</v>
      </c>
      <c r="U28" s="125">
        <f t="shared" si="2"/>
        <v>0</v>
      </c>
    </row>
    <row r="29" spans="1:21" x14ac:dyDescent="0.25">
      <c r="A29" s="573" t="s">
        <v>5</v>
      </c>
      <c r="B29" s="573"/>
      <c r="C29" s="123">
        <f>SUM(C13:C28)</f>
        <v>117.04</v>
      </c>
      <c r="D29" s="123">
        <f>SUM(D13:D28)</f>
        <v>117.9</v>
      </c>
      <c r="E29" s="123">
        <f>SUM(E13:E28)</f>
        <v>234.94</v>
      </c>
      <c r="F29" s="574"/>
      <c r="G29" s="574"/>
      <c r="H29" s="128">
        <f>SUM(H13:H28)</f>
        <v>248.66290000000001</v>
      </c>
      <c r="I29" s="123">
        <f>SUM(I13:I28)</f>
        <v>1066012.1100000001</v>
      </c>
      <c r="N29" s="533" t="s">
        <v>5</v>
      </c>
      <c r="O29" s="533"/>
      <c r="P29" s="534">
        <f>SUM(P13:P28)</f>
        <v>0</v>
      </c>
      <c r="Q29" s="534"/>
      <c r="R29" s="521"/>
      <c r="S29" s="521"/>
      <c r="T29" s="129">
        <f>SUM(T13:T28)</f>
        <v>0</v>
      </c>
      <c r="U29" s="125">
        <f>SUM(U13:U28)</f>
        <v>0</v>
      </c>
    </row>
    <row r="30" spans="1:21" x14ac:dyDescent="0.25">
      <c r="A30" s="28"/>
      <c r="B30" s="28"/>
      <c r="C30" s="130"/>
      <c r="D30" s="130"/>
      <c r="E30" s="130"/>
      <c r="F30" s="29"/>
      <c r="G30" s="29"/>
      <c r="H30" s="105"/>
      <c r="I30" s="130"/>
      <c r="N30" s="35"/>
      <c r="O30" s="35"/>
      <c r="P30" s="31"/>
      <c r="Q30" s="31"/>
      <c r="R30" s="32"/>
      <c r="S30" s="32"/>
      <c r="T30" s="131"/>
      <c r="U30" s="132"/>
    </row>
    <row r="31" spans="1:21" x14ac:dyDescent="0.25">
      <c r="A31" s="209" t="s">
        <v>126</v>
      </c>
      <c r="B31" s="28"/>
      <c r="C31" s="130"/>
      <c r="D31" s="130"/>
      <c r="E31" s="130"/>
      <c r="F31" s="29"/>
      <c r="G31" s="29"/>
      <c r="H31" s="105"/>
      <c r="I31" s="130"/>
      <c r="N31" s="35"/>
      <c r="O31" s="35"/>
      <c r="P31" s="31"/>
      <c r="Q31" s="31"/>
      <c r="R31" s="32"/>
      <c r="S31" s="32"/>
      <c r="T31" s="131"/>
      <c r="U31" s="132"/>
    </row>
    <row r="32" spans="1:21" hidden="1" x14ac:dyDescent="0.25">
      <c r="A32" s="209"/>
      <c r="B32" s="28"/>
      <c r="C32" s="130"/>
      <c r="D32" s="130"/>
      <c r="E32" s="130"/>
      <c r="F32" s="364"/>
      <c r="G32" s="364"/>
      <c r="H32" s="105"/>
      <c r="I32" s="130"/>
      <c r="N32" s="362"/>
      <c r="O32" s="362"/>
      <c r="P32" s="31"/>
      <c r="Q32" s="31"/>
      <c r="R32" s="363"/>
      <c r="S32" s="363"/>
      <c r="T32" s="131"/>
      <c r="U32" s="132"/>
    </row>
    <row r="33" spans="1:21" hidden="1" x14ac:dyDescent="0.25">
      <c r="A33" s="209"/>
      <c r="B33" s="28"/>
      <c r="C33" s="130"/>
      <c r="D33" s="130"/>
      <c r="E33" s="130"/>
      <c r="F33" s="578" t="s">
        <v>386</v>
      </c>
      <c r="G33" s="578"/>
      <c r="H33" s="578"/>
      <c r="I33" s="130"/>
      <c r="N33" s="362"/>
      <c r="O33" s="362"/>
      <c r="P33" s="31"/>
      <c r="Q33" s="31"/>
      <c r="R33" s="363"/>
      <c r="S33" s="363"/>
      <c r="T33" s="131"/>
      <c r="U33" s="132"/>
    </row>
    <row r="34" spans="1:21" hidden="1" x14ac:dyDescent="0.25">
      <c r="A34" s="4"/>
      <c r="B34" s="136"/>
      <c r="C34" s="136"/>
      <c r="D34" s="136"/>
      <c r="E34" s="136"/>
      <c r="F34" s="578"/>
      <c r="G34" s="578"/>
      <c r="H34" s="578"/>
      <c r="I34" s="26" t="s">
        <v>78</v>
      </c>
      <c r="N34" s="473" t="s">
        <v>35</v>
      </c>
      <c r="O34" s="473"/>
      <c r="P34" s="473"/>
      <c r="Q34" s="473"/>
      <c r="R34" s="473"/>
      <c r="S34" s="473"/>
      <c r="T34" s="473"/>
      <c r="U34" s="27" t="s">
        <v>78</v>
      </c>
    </row>
    <row r="35" spans="1:21" hidden="1" x14ac:dyDescent="0.25">
      <c r="A35" s="28"/>
      <c r="B35" s="28"/>
      <c r="C35" s="117" t="s">
        <v>162</v>
      </c>
      <c r="D35" s="117" t="s">
        <v>163</v>
      </c>
      <c r="E35" s="118" t="s">
        <v>8</v>
      </c>
      <c r="F35" s="578"/>
      <c r="G35" s="578"/>
      <c r="H35" s="578"/>
      <c r="I35" s="26" t="s">
        <v>37</v>
      </c>
      <c r="N35" s="35"/>
      <c r="O35" s="35"/>
      <c r="P35" s="31"/>
      <c r="Q35" s="31"/>
      <c r="R35" s="32"/>
      <c r="S35" s="32"/>
      <c r="T35" s="131"/>
      <c r="U35" s="27" t="s">
        <v>37</v>
      </c>
    </row>
    <row r="36" spans="1:21" hidden="1" x14ac:dyDescent="0.25">
      <c r="A36" s="524" t="s">
        <v>66</v>
      </c>
      <c r="B36" s="524"/>
      <c r="C36" s="119" t="s">
        <v>2</v>
      </c>
      <c r="D36" s="119" t="s">
        <v>2</v>
      </c>
      <c r="E36" s="119" t="s">
        <v>2</v>
      </c>
      <c r="F36" s="579"/>
      <c r="G36" s="579"/>
      <c r="H36" s="579"/>
      <c r="I36" s="33" t="s">
        <v>79</v>
      </c>
      <c r="N36" s="525" t="s">
        <v>66</v>
      </c>
      <c r="O36" s="525"/>
      <c r="P36" s="526" t="s">
        <v>24</v>
      </c>
      <c r="Q36" s="526"/>
      <c r="R36" s="526"/>
      <c r="S36" s="526"/>
      <c r="T36" s="526"/>
      <c r="U36" s="21" t="s">
        <v>79</v>
      </c>
    </row>
    <row r="37" spans="1:21" hidden="1" x14ac:dyDescent="0.25">
      <c r="A37" s="527" t="s">
        <v>59</v>
      </c>
      <c r="B37" s="527"/>
      <c r="C37" s="210">
        <v>0</v>
      </c>
      <c r="D37" s="210">
        <v>0</v>
      </c>
      <c r="E37" s="276">
        <f t="shared" ref="E37:E42" si="6">IF(D$43=0,C37*2,C37+D37)</f>
        <v>0</v>
      </c>
      <c r="F37" s="211"/>
      <c r="G37" s="211"/>
      <c r="H37" s="211"/>
      <c r="I37" s="150">
        <f t="shared" ref="I37:I42" si="7">ROUND(ROUND(E37*$C$8,4)*($H$8),2)</f>
        <v>0</v>
      </c>
      <c r="N37" s="528" t="s">
        <v>59</v>
      </c>
      <c r="O37" s="528"/>
      <c r="P37" s="470">
        <f t="shared" ref="P37:P42" si="8">IF($H$115=1,E37,0)</f>
        <v>0</v>
      </c>
      <c r="Q37" s="470"/>
      <c r="R37" s="470"/>
      <c r="S37" s="470"/>
      <c r="T37" s="470"/>
      <c r="U37" s="127">
        <f t="shared" ref="U37:U42" si="9">ROUND(ROUND(P37*$C$8,4)*($H$8),0)</f>
        <v>0</v>
      </c>
    </row>
    <row r="38" spans="1:21" hidden="1" x14ac:dyDescent="0.25">
      <c r="A38" s="519" t="s">
        <v>60</v>
      </c>
      <c r="B38" s="519"/>
      <c r="C38" s="213">
        <v>0</v>
      </c>
      <c r="D38" s="213">
        <v>0</v>
      </c>
      <c r="E38" s="159">
        <f t="shared" si="6"/>
        <v>0</v>
      </c>
      <c r="F38" s="214"/>
      <c r="G38" s="214"/>
      <c r="H38" s="214"/>
      <c r="I38" s="130">
        <f t="shared" si="7"/>
        <v>0</v>
      </c>
      <c r="N38" s="476" t="s">
        <v>60</v>
      </c>
      <c r="O38" s="476"/>
      <c r="P38" s="470">
        <f t="shared" si="8"/>
        <v>0</v>
      </c>
      <c r="Q38" s="470"/>
      <c r="R38" s="470"/>
      <c r="S38" s="470"/>
      <c r="T38" s="470"/>
      <c r="U38" s="127">
        <f t="shared" si="9"/>
        <v>0</v>
      </c>
    </row>
    <row r="39" spans="1:21" hidden="1" x14ac:dyDescent="0.25">
      <c r="A39" s="522" t="s">
        <v>61</v>
      </c>
      <c r="B39" s="522"/>
      <c r="C39" s="213">
        <v>0</v>
      </c>
      <c r="D39" s="213">
        <v>0</v>
      </c>
      <c r="E39" s="159">
        <f t="shared" si="6"/>
        <v>0</v>
      </c>
      <c r="F39" s="214"/>
      <c r="G39" s="214"/>
      <c r="H39" s="214"/>
      <c r="I39" s="130">
        <f t="shared" si="7"/>
        <v>0</v>
      </c>
      <c r="N39" s="523" t="s">
        <v>61</v>
      </c>
      <c r="O39" s="523"/>
      <c r="P39" s="470">
        <f t="shared" si="8"/>
        <v>0</v>
      </c>
      <c r="Q39" s="470"/>
      <c r="R39" s="470"/>
      <c r="S39" s="470"/>
      <c r="T39" s="470"/>
      <c r="U39" s="127">
        <f t="shared" si="9"/>
        <v>0</v>
      </c>
    </row>
    <row r="40" spans="1:21" hidden="1" x14ac:dyDescent="0.25">
      <c r="A40" s="519" t="s">
        <v>62</v>
      </c>
      <c r="B40" s="519"/>
      <c r="C40" s="213">
        <v>0</v>
      </c>
      <c r="D40" s="213">
        <v>0</v>
      </c>
      <c r="E40" s="159">
        <f t="shared" si="6"/>
        <v>0</v>
      </c>
      <c r="F40" s="214"/>
      <c r="G40" s="214"/>
      <c r="H40" s="214"/>
      <c r="I40" s="130">
        <f t="shared" si="7"/>
        <v>0</v>
      </c>
      <c r="N40" s="476" t="s">
        <v>62</v>
      </c>
      <c r="O40" s="476"/>
      <c r="P40" s="470">
        <f t="shared" si="8"/>
        <v>0</v>
      </c>
      <c r="Q40" s="470"/>
      <c r="R40" s="470"/>
      <c r="S40" s="470"/>
      <c r="T40" s="470"/>
      <c r="U40" s="127">
        <f t="shared" si="9"/>
        <v>0</v>
      </c>
    </row>
    <row r="41" spans="1:21" hidden="1" x14ac:dyDescent="0.25">
      <c r="A41" s="519" t="s">
        <v>63</v>
      </c>
      <c r="B41" s="519"/>
      <c r="C41" s="213">
        <v>0</v>
      </c>
      <c r="D41" s="213">
        <v>0</v>
      </c>
      <c r="E41" s="159">
        <f t="shared" si="6"/>
        <v>0</v>
      </c>
      <c r="F41" s="214"/>
      <c r="G41" s="214"/>
      <c r="H41" s="214"/>
      <c r="I41" s="130">
        <f t="shared" si="7"/>
        <v>0</v>
      </c>
      <c r="N41" s="476" t="s">
        <v>63</v>
      </c>
      <c r="O41" s="476"/>
      <c r="P41" s="470">
        <f t="shared" si="8"/>
        <v>0</v>
      </c>
      <c r="Q41" s="470"/>
      <c r="R41" s="470"/>
      <c r="S41" s="470"/>
      <c r="T41" s="470"/>
      <c r="U41" s="127">
        <f t="shared" si="9"/>
        <v>0</v>
      </c>
    </row>
    <row r="42" spans="1:21" hidden="1" x14ac:dyDescent="0.25">
      <c r="A42" s="519" t="s">
        <v>55</v>
      </c>
      <c r="B42" s="519"/>
      <c r="C42" s="212">
        <v>0</v>
      </c>
      <c r="D42" s="212">
        <v>0</v>
      </c>
      <c r="E42" s="220">
        <f t="shared" si="6"/>
        <v>0</v>
      </c>
      <c r="F42" s="214"/>
      <c r="G42" s="214"/>
      <c r="H42" s="214"/>
      <c r="I42" s="123">
        <f t="shared" si="7"/>
        <v>0</v>
      </c>
      <c r="N42" s="469" t="s">
        <v>55</v>
      </c>
      <c r="O42" s="469"/>
      <c r="P42" s="470">
        <f t="shared" si="8"/>
        <v>0</v>
      </c>
      <c r="Q42" s="470"/>
      <c r="R42" s="470"/>
      <c r="S42" s="470"/>
      <c r="T42" s="470"/>
      <c r="U42" s="127">
        <f t="shared" si="9"/>
        <v>0</v>
      </c>
    </row>
    <row r="43" spans="1:21" hidden="1" x14ac:dyDescent="0.25">
      <c r="A43" s="64"/>
      <c r="B43" s="137" t="s">
        <v>164</v>
      </c>
      <c r="C43" s="126">
        <f>SUM(C37:C42)</f>
        <v>0</v>
      </c>
      <c r="D43" s="126">
        <f>SUM(D37:D42)</f>
        <v>0</v>
      </c>
      <c r="E43" s="126">
        <f>SUM(E37:E42)</f>
        <v>0</v>
      </c>
      <c r="F43" s="34"/>
      <c r="G43" s="138"/>
      <c r="H43" s="139" t="s">
        <v>166</v>
      </c>
      <c r="I43" s="126">
        <f>SUM(I37:I42)</f>
        <v>0</v>
      </c>
      <c r="N43" s="520" t="s">
        <v>57</v>
      </c>
      <c r="O43" s="520"/>
      <c r="P43" s="520"/>
      <c r="Q43" s="520"/>
      <c r="R43" s="36">
        <f>SUM(P37:R42)</f>
        <v>0</v>
      </c>
      <c r="S43" s="521" t="s">
        <v>68</v>
      </c>
      <c r="T43" s="521"/>
      <c r="U43" s="132">
        <f>SUM(U37:U42)</f>
        <v>0</v>
      </c>
    </row>
    <row r="44" spans="1:21" ht="16.5" hidden="1" thickBot="1" x14ac:dyDescent="0.3">
      <c r="A44" s="64"/>
      <c r="B44" s="137"/>
      <c r="C44" s="130"/>
      <c r="D44" s="130"/>
      <c r="E44" s="150"/>
      <c r="F44" s="34"/>
      <c r="G44" s="138"/>
      <c r="H44" s="139"/>
      <c r="I44" s="130"/>
      <c r="N44" s="35"/>
      <c r="O44" s="35"/>
      <c r="P44" s="35"/>
      <c r="Q44" s="35"/>
      <c r="R44" s="36"/>
      <c r="S44" s="32"/>
      <c r="T44" s="32"/>
      <c r="U44" s="132"/>
    </row>
    <row r="45" spans="1:21" ht="16.5" hidden="1" thickBot="1" x14ac:dyDescent="0.3">
      <c r="A45" s="64"/>
      <c r="B45" s="137" t="s">
        <v>165</v>
      </c>
      <c r="C45" s="64"/>
      <c r="D45" s="64"/>
      <c r="E45" s="215">
        <f>H29+E43</f>
        <v>248.66290000000001</v>
      </c>
      <c r="F45" s="37"/>
      <c r="G45" s="138"/>
      <c r="H45" s="139" t="s">
        <v>167</v>
      </c>
      <c r="I45" s="123">
        <f>SUM(I43,I29)</f>
        <v>1066012.1100000001</v>
      </c>
      <c r="N45" s="520" t="s">
        <v>58</v>
      </c>
      <c r="O45" s="520"/>
      <c r="P45" s="520"/>
      <c r="Q45" s="520"/>
      <c r="R45" s="38">
        <f>R43+T29</f>
        <v>0</v>
      </c>
      <c r="S45" s="521" t="s">
        <v>56</v>
      </c>
      <c r="T45" s="521"/>
      <c r="U45" s="140">
        <f>SUM(U43,U29)</f>
        <v>0</v>
      </c>
    </row>
    <row r="46" spans="1:21" x14ac:dyDescent="0.25">
      <c r="A46" s="28"/>
      <c r="B46" s="28"/>
      <c r="C46" s="28"/>
      <c r="D46" s="28"/>
      <c r="E46" s="28"/>
      <c r="F46" s="37"/>
      <c r="G46" s="141"/>
      <c r="H46" s="141"/>
      <c r="I46" s="130"/>
      <c r="N46" s="35"/>
      <c r="O46" s="35"/>
      <c r="P46" s="35"/>
      <c r="Q46" s="35"/>
      <c r="R46" s="38"/>
      <c r="S46" s="32"/>
      <c r="T46" s="32"/>
      <c r="U46" s="132"/>
    </row>
    <row r="47" spans="1:21" x14ac:dyDescent="0.25">
      <c r="A47" s="28"/>
      <c r="B47" s="28"/>
      <c r="C47" s="28"/>
      <c r="D47" s="28"/>
      <c r="E47" s="28"/>
      <c r="F47" s="37"/>
      <c r="G47" s="141"/>
      <c r="H47" s="141"/>
      <c r="I47" s="130"/>
      <c r="N47" s="35"/>
      <c r="O47" s="35"/>
      <c r="P47" s="35"/>
      <c r="Q47" s="35"/>
      <c r="R47" s="38"/>
      <c r="S47" s="32"/>
      <c r="T47" s="32"/>
      <c r="U47" s="132"/>
    </row>
    <row r="48" spans="1:21" x14ac:dyDescent="0.25">
      <c r="A48" s="28"/>
      <c r="B48" s="28"/>
      <c r="C48" s="117" t="s">
        <v>162</v>
      </c>
      <c r="D48" s="117" t="s">
        <v>163</v>
      </c>
      <c r="E48" s="118" t="s">
        <v>8</v>
      </c>
      <c r="F48" s="142" t="s">
        <v>168</v>
      </c>
      <c r="G48" s="143" t="s">
        <v>170</v>
      </c>
      <c r="H48" s="144" t="s">
        <v>171</v>
      </c>
      <c r="I48" s="130"/>
      <c r="N48" s="35"/>
      <c r="O48" s="35"/>
      <c r="P48" s="35"/>
      <c r="Q48" s="35"/>
      <c r="R48" s="38"/>
      <c r="S48" s="32"/>
      <c r="T48" s="32"/>
      <c r="U48" s="132"/>
    </row>
    <row r="49" spans="1:21" x14ac:dyDescent="0.25">
      <c r="A49" s="39" t="s">
        <v>103</v>
      </c>
      <c r="B49" s="39"/>
      <c r="C49" s="119" t="s">
        <v>2</v>
      </c>
      <c r="D49" s="119" t="s">
        <v>2</v>
      </c>
      <c r="E49" s="119" t="s">
        <v>2</v>
      </c>
      <c r="F49" s="121" t="s">
        <v>169</v>
      </c>
      <c r="G49" s="77" t="s">
        <v>169</v>
      </c>
      <c r="H49" s="145" t="s">
        <v>172</v>
      </c>
      <c r="I49" s="39"/>
      <c r="N49" s="469" t="s">
        <v>103</v>
      </c>
      <c r="O49" s="469"/>
      <c r="P49" s="514" t="s">
        <v>2</v>
      </c>
      <c r="Q49" s="514"/>
      <c r="R49" s="40" t="s">
        <v>25</v>
      </c>
      <c r="S49" s="78" t="s">
        <v>26</v>
      </c>
      <c r="T49" s="146" t="s">
        <v>27</v>
      </c>
      <c r="U49" s="40"/>
    </row>
    <row r="50" spans="1:21" x14ac:dyDescent="0.25">
      <c r="A50" s="515" t="s">
        <v>127</v>
      </c>
      <c r="B50" s="515"/>
      <c r="C50" s="206">
        <v>5.5</v>
      </c>
      <c r="D50" s="206">
        <v>5.51</v>
      </c>
      <c r="E50" s="159">
        <f>IF(D$59=0,C50*2,C50+D50)</f>
        <v>11.01</v>
      </c>
      <c r="F50" s="41" t="s">
        <v>21</v>
      </c>
      <c r="G50" s="54">
        <v>251</v>
      </c>
      <c r="H50" s="328">
        <f>'0054'!H50</f>
        <v>1047</v>
      </c>
      <c r="I50" s="130">
        <f>ROUND(E50*H50,2)</f>
        <v>11527.47</v>
      </c>
      <c r="N50" s="517" t="s">
        <v>28</v>
      </c>
      <c r="O50" s="517"/>
      <c r="P50" s="518"/>
      <c r="Q50" s="518"/>
      <c r="R50" s="43" t="s">
        <v>21</v>
      </c>
      <c r="S50" s="44">
        <v>251</v>
      </c>
      <c r="T50" s="148">
        <f>H50</f>
        <v>1047</v>
      </c>
      <c r="U50" s="149">
        <f>ROUND(P50*T50,0)</f>
        <v>0</v>
      </c>
    </row>
    <row r="51" spans="1:21" x14ac:dyDescent="0.25">
      <c r="A51" s="516"/>
      <c r="B51" s="516"/>
      <c r="C51" s="206">
        <v>0</v>
      </c>
      <c r="D51" s="206">
        <v>0.53</v>
      </c>
      <c r="E51" s="159">
        <f t="shared" ref="E51:E58" si="10">IF(D$59=0,C51*2,C51+D51)</f>
        <v>0.53</v>
      </c>
      <c r="F51" s="54" t="s">
        <v>21</v>
      </c>
      <c r="G51" s="54">
        <v>252</v>
      </c>
      <c r="H51" s="328">
        <f>'0054'!H51</f>
        <v>3380</v>
      </c>
      <c r="I51" s="130">
        <f t="shared" ref="I51:I58" si="11">ROUND(E51*H51,2)</f>
        <v>1791.4</v>
      </c>
      <c r="N51" s="517"/>
      <c r="O51" s="517"/>
      <c r="P51" s="511"/>
      <c r="Q51" s="511"/>
      <c r="R51" s="44" t="s">
        <v>21</v>
      </c>
      <c r="S51" s="44">
        <v>252</v>
      </c>
      <c r="T51" s="148">
        <f t="shared" ref="T51:T58" si="12">H51</f>
        <v>3380</v>
      </c>
      <c r="U51" s="149">
        <f t="shared" ref="U51:U58" si="13">ROUND(P51*T51,0)</f>
        <v>0</v>
      </c>
    </row>
    <row r="52" spans="1:21" x14ac:dyDescent="0.25">
      <c r="A52" s="516"/>
      <c r="B52" s="516"/>
      <c r="C52" s="206">
        <v>0</v>
      </c>
      <c r="D52" s="206">
        <v>0</v>
      </c>
      <c r="E52" s="159">
        <f t="shared" si="10"/>
        <v>0</v>
      </c>
      <c r="F52" s="54" t="s">
        <v>21</v>
      </c>
      <c r="G52" s="54">
        <v>253</v>
      </c>
      <c r="H52" s="328">
        <f>'0054'!H52</f>
        <v>6896</v>
      </c>
      <c r="I52" s="130">
        <f t="shared" si="11"/>
        <v>0</v>
      </c>
      <c r="N52" s="517"/>
      <c r="O52" s="517"/>
      <c r="P52" s="511"/>
      <c r="Q52" s="511"/>
      <c r="R52" s="44" t="s">
        <v>21</v>
      </c>
      <c r="S52" s="44">
        <v>253</v>
      </c>
      <c r="T52" s="148">
        <f t="shared" si="12"/>
        <v>6896</v>
      </c>
      <c r="U52" s="149">
        <f t="shared" si="13"/>
        <v>0</v>
      </c>
    </row>
    <row r="53" spans="1:21" x14ac:dyDescent="0.25">
      <c r="A53" s="516"/>
      <c r="B53" s="516"/>
      <c r="C53" s="206">
        <v>3.5</v>
      </c>
      <c r="D53" s="206">
        <v>2.5</v>
      </c>
      <c r="E53" s="159">
        <f t="shared" si="10"/>
        <v>6</v>
      </c>
      <c r="F53" s="153" t="s">
        <v>14</v>
      </c>
      <c r="G53" s="54">
        <v>251</v>
      </c>
      <c r="H53" s="328">
        <f>'0054'!H53</f>
        <v>1173</v>
      </c>
      <c r="I53" s="130">
        <f t="shared" si="11"/>
        <v>7038</v>
      </c>
      <c r="N53" s="517"/>
      <c r="O53" s="517"/>
      <c r="P53" s="511"/>
      <c r="Q53" s="511"/>
      <c r="R53" s="46" t="s">
        <v>14</v>
      </c>
      <c r="S53" s="44">
        <v>251</v>
      </c>
      <c r="T53" s="148">
        <f t="shared" si="12"/>
        <v>1173</v>
      </c>
      <c r="U53" s="149">
        <f t="shared" si="13"/>
        <v>0</v>
      </c>
    </row>
    <row r="54" spans="1:21" x14ac:dyDescent="0.25">
      <c r="A54" s="516"/>
      <c r="B54" s="516"/>
      <c r="C54" s="206">
        <v>0</v>
      </c>
      <c r="D54" s="206">
        <v>0</v>
      </c>
      <c r="E54" s="159">
        <f t="shared" si="10"/>
        <v>0</v>
      </c>
      <c r="F54" s="153" t="s">
        <v>14</v>
      </c>
      <c r="G54" s="54">
        <v>252</v>
      </c>
      <c r="H54" s="328">
        <f>'0054'!H54</f>
        <v>3506</v>
      </c>
      <c r="I54" s="130">
        <f t="shared" si="11"/>
        <v>0</v>
      </c>
      <c r="N54" s="517"/>
      <c r="O54" s="517"/>
      <c r="P54" s="511"/>
      <c r="Q54" s="511"/>
      <c r="R54" s="46" t="s">
        <v>14</v>
      </c>
      <c r="S54" s="44">
        <v>252</v>
      </c>
      <c r="T54" s="148">
        <f t="shared" si="12"/>
        <v>3506</v>
      </c>
      <c r="U54" s="149">
        <f t="shared" si="13"/>
        <v>0</v>
      </c>
    </row>
    <row r="55" spans="1:21" x14ac:dyDescent="0.25">
      <c r="A55" s="516"/>
      <c r="B55" s="516"/>
      <c r="C55" s="206">
        <v>0</v>
      </c>
      <c r="D55" s="206">
        <v>0</v>
      </c>
      <c r="E55" s="159">
        <f t="shared" si="10"/>
        <v>0</v>
      </c>
      <c r="F55" s="153" t="s">
        <v>14</v>
      </c>
      <c r="G55" s="54">
        <v>253</v>
      </c>
      <c r="H55" s="328">
        <f>'0054'!H55</f>
        <v>7023</v>
      </c>
      <c r="I55" s="130">
        <f t="shared" si="11"/>
        <v>0</v>
      </c>
      <c r="N55" s="517"/>
      <c r="O55" s="517"/>
      <c r="P55" s="511"/>
      <c r="Q55" s="511"/>
      <c r="R55" s="46" t="s">
        <v>14</v>
      </c>
      <c r="S55" s="44">
        <v>253</v>
      </c>
      <c r="T55" s="148">
        <f t="shared" si="12"/>
        <v>7023</v>
      </c>
      <c r="U55" s="149">
        <f t="shared" si="13"/>
        <v>0</v>
      </c>
    </row>
    <row r="56" spans="1:21" x14ac:dyDescent="0.25">
      <c r="A56" s="516"/>
      <c r="B56" s="516"/>
      <c r="C56" s="206">
        <v>0</v>
      </c>
      <c r="D56" s="206">
        <v>0</v>
      </c>
      <c r="E56" s="159">
        <f t="shared" si="10"/>
        <v>0</v>
      </c>
      <c r="F56" s="153" t="s">
        <v>15</v>
      </c>
      <c r="G56" s="54">
        <v>251</v>
      </c>
      <c r="H56" s="328">
        <f>'0054'!H56</f>
        <v>835</v>
      </c>
      <c r="I56" s="130">
        <f t="shared" si="11"/>
        <v>0</v>
      </c>
      <c r="N56" s="517"/>
      <c r="O56" s="517"/>
      <c r="P56" s="511"/>
      <c r="Q56" s="511"/>
      <c r="R56" s="46" t="s">
        <v>15</v>
      </c>
      <c r="S56" s="44">
        <v>251</v>
      </c>
      <c r="T56" s="148">
        <f t="shared" si="12"/>
        <v>835</v>
      </c>
      <c r="U56" s="149">
        <f t="shared" si="13"/>
        <v>0</v>
      </c>
    </row>
    <row r="57" spans="1:21" x14ac:dyDescent="0.25">
      <c r="A57" s="516"/>
      <c r="B57" s="516"/>
      <c r="C57" s="206">
        <v>0</v>
      </c>
      <c r="D57" s="206">
        <v>0</v>
      </c>
      <c r="E57" s="159">
        <f t="shared" si="10"/>
        <v>0</v>
      </c>
      <c r="F57" s="153" t="s">
        <v>15</v>
      </c>
      <c r="G57" s="54">
        <v>252</v>
      </c>
      <c r="H57" s="328">
        <f>'0054'!H57</f>
        <v>3168</v>
      </c>
      <c r="I57" s="130">
        <f t="shared" si="11"/>
        <v>0</v>
      </c>
      <c r="N57" s="517"/>
      <c r="O57" s="517"/>
      <c r="P57" s="511"/>
      <c r="Q57" s="511"/>
      <c r="R57" s="46" t="s">
        <v>15</v>
      </c>
      <c r="S57" s="44">
        <v>252</v>
      </c>
      <c r="T57" s="148">
        <f t="shared" si="12"/>
        <v>3168</v>
      </c>
      <c r="U57" s="149">
        <f t="shared" si="13"/>
        <v>0</v>
      </c>
    </row>
    <row r="58" spans="1:21" ht="16.5" thickBot="1" x14ac:dyDescent="0.3">
      <c r="A58" s="516"/>
      <c r="B58" s="516"/>
      <c r="C58" s="206">
        <v>0</v>
      </c>
      <c r="D58" s="206">
        <v>0</v>
      </c>
      <c r="E58" s="159">
        <f t="shared" si="10"/>
        <v>0</v>
      </c>
      <c r="F58" s="153" t="s">
        <v>15</v>
      </c>
      <c r="G58" s="54">
        <v>253</v>
      </c>
      <c r="H58" s="328">
        <f>'0054'!H58</f>
        <v>6685</v>
      </c>
      <c r="I58" s="130">
        <f t="shared" si="11"/>
        <v>0</v>
      </c>
      <c r="N58" s="517"/>
      <c r="O58" s="517"/>
      <c r="P58" s="512"/>
      <c r="Q58" s="512"/>
      <c r="R58" s="46" t="s">
        <v>15</v>
      </c>
      <c r="S58" s="44">
        <v>253</v>
      </c>
      <c r="T58" s="148">
        <f t="shared" si="12"/>
        <v>6685</v>
      </c>
      <c r="U58" s="151">
        <f t="shared" si="13"/>
        <v>0</v>
      </c>
    </row>
    <row r="59" spans="1:21" ht="16.5" thickBot="1" x14ac:dyDescent="0.3">
      <c r="A59" s="465" t="s">
        <v>16</v>
      </c>
      <c r="B59" s="465"/>
      <c r="C59" s="126">
        <f>SUM(C50:C58)</f>
        <v>9</v>
      </c>
      <c r="D59" s="126">
        <f>SUM(D50:D58)</f>
        <v>8.5399999999999991</v>
      </c>
      <c r="E59" s="126">
        <f>SUM(E50:E58)</f>
        <v>17.54</v>
      </c>
      <c r="F59" s="465" t="s">
        <v>81</v>
      </c>
      <c r="G59" s="465"/>
      <c r="H59" s="465"/>
      <c r="I59" s="126">
        <f>SUM(I50:I58)</f>
        <v>20356.87</v>
      </c>
      <c r="N59" s="464" t="s">
        <v>16</v>
      </c>
      <c r="O59" s="464"/>
      <c r="P59" s="513">
        <f>SUM(P50:P58)</f>
        <v>0</v>
      </c>
      <c r="Q59" s="513"/>
      <c r="R59" s="464" t="s">
        <v>81</v>
      </c>
      <c r="S59" s="464"/>
      <c r="T59" s="464"/>
      <c r="U59" s="140">
        <f>SUM(U50:U58)</f>
        <v>0</v>
      </c>
    </row>
    <row r="60" spans="1:21" x14ac:dyDescent="0.25">
      <c r="A60" s="481"/>
      <c r="B60" s="481"/>
      <c r="C60" s="481"/>
      <c r="D60" s="481"/>
      <c r="E60" s="481"/>
      <c r="F60" s="481"/>
      <c r="G60" s="481"/>
      <c r="H60" s="481"/>
      <c r="I60" s="481"/>
      <c r="N60" s="471"/>
      <c r="O60" s="471"/>
      <c r="P60" s="471"/>
      <c r="Q60" s="471"/>
      <c r="R60" s="471"/>
      <c r="S60" s="471"/>
      <c r="T60" s="471"/>
      <c r="U60" s="471"/>
    </row>
    <row r="61" spans="1:21" x14ac:dyDescent="0.25">
      <c r="A61" s="509" t="s">
        <v>175</v>
      </c>
      <c r="B61" s="458"/>
      <c r="C61" s="458"/>
      <c r="D61" s="458"/>
      <c r="E61" s="458"/>
      <c r="F61" s="458"/>
      <c r="G61" s="458"/>
      <c r="H61" s="458"/>
      <c r="I61" s="458"/>
      <c r="N61" s="461" t="s">
        <v>104</v>
      </c>
      <c r="O61" s="461"/>
      <c r="P61" s="461"/>
      <c r="Q61" s="461"/>
      <c r="R61" s="461"/>
      <c r="S61" s="461"/>
      <c r="T61" s="461"/>
      <c r="U61" s="461"/>
    </row>
    <row r="62" spans="1:21" x14ac:dyDescent="0.25">
      <c r="A62" s="509" t="s">
        <v>177</v>
      </c>
      <c r="B62" s="458"/>
      <c r="C62" s="152">
        <f>E29</f>
        <v>234.94</v>
      </c>
      <c r="D62" s="576" t="s">
        <v>174</v>
      </c>
      <c r="E62" s="576"/>
      <c r="F62" s="576"/>
      <c r="G62" s="576"/>
      <c r="H62" s="331">
        <f>'0054'!H62</f>
        <v>186422.85</v>
      </c>
      <c r="I62" s="155"/>
      <c r="N62" s="510" t="s">
        <v>173</v>
      </c>
      <c r="O62" s="461"/>
      <c r="P62" s="47">
        <f>P29</f>
        <v>0</v>
      </c>
      <c r="Q62" s="507" t="s">
        <v>83</v>
      </c>
      <c r="R62" s="507"/>
      <c r="S62" s="507"/>
      <c r="T62" s="508">
        <f>H62</f>
        <v>186422.85</v>
      </c>
      <c r="U62" s="508"/>
    </row>
    <row r="63" spans="1:21" x14ac:dyDescent="0.25">
      <c r="B63" s="91"/>
      <c r="G63" s="48" t="s">
        <v>13</v>
      </c>
      <c r="H63" s="156">
        <f>ROUND(C62/H62,6)</f>
        <v>1.2600000000000001E-3</v>
      </c>
      <c r="I63" s="157"/>
      <c r="N63" s="461" t="s">
        <v>19</v>
      </c>
      <c r="O63" s="461"/>
      <c r="P63" s="461"/>
      <c r="Q63" s="461"/>
      <c r="R63" s="461"/>
      <c r="S63" s="461"/>
      <c r="T63" s="505">
        <f>ROUND(P62/T62,6)</f>
        <v>0</v>
      </c>
      <c r="U63" s="505"/>
    </row>
    <row r="64" spans="1:21" x14ac:dyDescent="0.25">
      <c r="A64" s="509" t="s">
        <v>176</v>
      </c>
      <c r="B64" s="458"/>
      <c r="C64" s="458"/>
      <c r="D64" s="458"/>
      <c r="E64" s="458"/>
      <c r="F64" s="458"/>
      <c r="G64" s="458"/>
      <c r="H64" s="458"/>
      <c r="I64" s="458"/>
      <c r="N64" s="461" t="s">
        <v>105</v>
      </c>
      <c r="O64" s="461"/>
      <c r="P64" s="461"/>
      <c r="Q64" s="461"/>
      <c r="R64" s="461"/>
      <c r="S64" s="461"/>
      <c r="T64" s="461"/>
      <c r="U64" s="461"/>
    </row>
    <row r="65" spans="1:21" x14ac:dyDescent="0.25">
      <c r="A65" s="509" t="s">
        <v>178</v>
      </c>
      <c r="B65" s="458"/>
      <c r="C65" s="152">
        <f>E45</f>
        <v>248.66290000000001</v>
      </c>
      <c r="D65" s="576" t="s">
        <v>179</v>
      </c>
      <c r="E65" s="576"/>
      <c r="F65" s="576"/>
      <c r="G65" s="576"/>
      <c r="H65" s="220">
        <f>'0054'!H65</f>
        <v>204954.58</v>
      </c>
      <c r="I65" s="159"/>
      <c r="N65" s="461" t="s">
        <v>85</v>
      </c>
      <c r="O65" s="461"/>
      <c r="P65" s="49">
        <f>R45</f>
        <v>0</v>
      </c>
      <c r="Q65" s="507" t="s">
        <v>84</v>
      </c>
      <c r="R65" s="507"/>
      <c r="S65" s="507"/>
      <c r="T65" s="508">
        <f>H65</f>
        <v>204954.58</v>
      </c>
      <c r="U65" s="508"/>
    </row>
    <row r="66" spans="1:21" s="39" customFormat="1" x14ac:dyDescent="0.25">
      <c r="A66" s="160"/>
      <c r="G66" s="50" t="s">
        <v>13</v>
      </c>
      <c r="H66" s="161">
        <f>ROUND(C65/H65,6)</f>
        <v>1.2130000000000001E-3</v>
      </c>
      <c r="I66" s="161"/>
      <c r="N66" s="469" t="s">
        <v>20</v>
      </c>
      <c r="O66" s="469"/>
      <c r="P66" s="469"/>
      <c r="Q66" s="469"/>
      <c r="R66" s="469"/>
      <c r="S66" s="469"/>
      <c r="T66" s="503">
        <f>ROUND(P65/T65,6)</f>
        <v>0</v>
      </c>
      <c r="U66" s="503"/>
    </row>
    <row r="67" spans="1:21" s="64" customFormat="1" x14ac:dyDescent="0.25">
      <c r="A67" s="136"/>
      <c r="G67" s="48"/>
      <c r="H67" s="162"/>
      <c r="I67" s="162"/>
      <c r="N67" s="163"/>
      <c r="O67" s="163"/>
      <c r="P67" s="163"/>
      <c r="Q67" s="163"/>
      <c r="R67" s="164"/>
      <c r="S67" s="163"/>
      <c r="T67" s="165"/>
      <c r="U67" s="166"/>
    </row>
    <row r="68" spans="1:21" x14ac:dyDescent="0.25">
      <c r="A68" s="458" t="s">
        <v>100</v>
      </c>
      <c r="B68" s="458"/>
      <c r="C68" s="458"/>
      <c r="D68" s="91"/>
      <c r="E68" s="74" t="s">
        <v>3</v>
      </c>
      <c r="F68" s="174">
        <f>'0054'!F68</f>
        <v>35355377</v>
      </c>
      <c r="G68" s="41" t="s">
        <v>6</v>
      </c>
      <c r="H68" s="167">
        <f>H63</f>
        <v>1.2600000000000001E-3</v>
      </c>
      <c r="I68" s="130">
        <f>ROUND(F68*H68,2)</f>
        <v>44547.78</v>
      </c>
      <c r="N68" s="461" t="s">
        <v>100</v>
      </c>
      <c r="O68" s="461"/>
      <c r="P68" s="461"/>
      <c r="Q68" s="52" t="s">
        <v>3</v>
      </c>
      <c r="R68" s="168">
        <f>F68</f>
        <v>35355377</v>
      </c>
      <c r="S68" s="43" t="s">
        <v>6</v>
      </c>
      <c r="T68" s="169">
        <f>T63</f>
        <v>0</v>
      </c>
      <c r="U68" s="125">
        <f>ROUND(R68*T68,0)</f>
        <v>0</v>
      </c>
    </row>
    <row r="69" spans="1:21" x14ac:dyDescent="0.25">
      <c r="A69" s="571" t="s">
        <v>119</v>
      </c>
      <c r="B69" s="458"/>
      <c r="C69" s="458"/>
      <c r="D69" s="91"/>
      <c r="E69" s="74"/>
      <c r="F69" s="174"/>
      <c r="G69" s="41"/>
      <c r="H69" s="167"/>
      <c r="I69" s="130"/>
      <c r="N69" s="461" t="s">
        <v>99</v>
      </c>
      <c r="O69" s="461"/>
      <c r="P69" s="461"/>
      <c r="Q69" s="170"/>
      <c r="R69" s="170"/>
      <c r="S69" s="170"/>
      <c r="T69" s="170"/>
      <c r="U69" s="170"/>
    </row>
    <row r="70" spans="1:21" x14ac:dyDescent="0.25">
      <c r="A70" s="570" t="s">
        <v>180</v>
      </c>
      <c r="B70" s="458"/>
      <c r="C70" s="458"/>
      <c r="D70" s="91"/>
      <c r="E70" s="74" t="s">
        <v>3</v>
      </c>
      <c r="F70" s="174">
        <f>'0054'!F70</f>
        <v>0</v>
      </c>
      <c r="G70" s="41" t="s">
        <v>6</v>
      </c>
      <c r="H70" s="167">
        <f>H63</f>
        <v>1.2600000000000001E-3</v>
      </c>
      <c r="I70" s="130">
        <f>ROUND(F70*H70,2)</f>
        <v>0</v>
      </c>
      <c r="N70" s="53"/>
      <c r="O70" s="53"/>
      <c r="P70" s="53"/>
      <c r="Q70" s="52" t="s">
        <v>3</v>
      </c>
      <c r="R70" s="168">
        <f>F70</f>
        <v>0</v>
      </c>
      <c r="S70" s="43" t="s">
        <v>6</v>
      </c>
      <c r="T70" s="169">
        <f>T63</f>
        <v>0</v>
      </c>
      <c r="U70" s="125">
        <f>ROUND(R70*T70,0)</f>
        <v>0</v>
      </c>
    </row>
    <row r="71" spans="1:21" x14ac:dyDescent="0.25">
      <c r="A71" s="458" t="s">
        <v>98</v>
      </c>
      <c r="B71" s="458"/>
      <c r="C71" s="458"/>
      <c r="D71" s="91"/>
      <c r="E71" s="74" t="s">
        <v>128</v>
      </c>
      <c r="F71" s="174">
        <f>'0054'!F71</f>
        <v>3088857</v>
      </c>
      <c r="G71" s="41" t="s">
        <v>6</v>
      </c>
      <c r="H71" s="167">
        <f>H63</f>
        <v>1.2600000000000001E-3</v>
      </c>
      <c r="I71" s="130">
        <f>ROUND(F71*H71,2)</f>
        <v>3891.96</v>
      </c>
      <c r="N71" s="461" t="s">
        <v>98</v>
      </c>
      <c r="O71" s="461"/>
      <c r="P71" s="461"/>
      <c r="Q71" s="52" t="s">
        <v>86</v>
      </c>
      <c r="R71" s="168">
        <f>F71</f>
        <v>3088857</v>
      </c>
      <c r="S71" s="43" t="s">
        <v>6</v>
      </c>
      <c r="T71" s="169">
        <f>T63</f>
        <v>0</v>
      </c>
      <c r="U71" s="125">
        <f>ROUND(R71*T71,0)</f>
        <v>0</v>
      </c>
    </row>
    <row r="72" spans="1:21" x14ac:dyDescent="0.25">
      <c r="A72" s="458" t="s">
        <v>97</v>
      </c>
      <c r="B72" s="458"/>
      <c r="C72" s="458"/>
      <c r="D72" s="91"/>
      <c r="E72" s="74" t="s">
        <v>3</v>
      </c>
      <c r="F72" s="174">
        <f>'0054'!F72</f>
        <v>4226978</v>
      </c>
      <c r="G72" s="41" t="s">
        <v>6</v>
      </c>
      <c r="H72" s="167">
        <f>H63</f>
        <v>1.2600000000000001E-3</v>
      </c>
      <c r="I72" s="130">
        <f>ROUND(F72*H72,2)</f>
        <v>5325.99</v>
      </c>
      <c r="N72" s="461" t="s">
        <v>97</v>
      </c>
      <c r="O72" s="461"/>
      <c r="P72" s="461"/>
      <c r="Q72" s="52" t="s">
        <v>3</v>
      </c>
      <c r="R72" s="168">
        <f>F72</f>
        <v>4226978</v>
      </c>
      <c r="S72" s="43" t="s">
        <v>6</v>
      </c>
      <c r="T72" s="169">
        <f>T63</f>
        <v>0</v>
      </c>
      <c r="U72" s="125">
        <f>ROUND(R72*T72,0)</f>
        <v>0</v>
      </c>
    </row>
    <row r="73" spans="1:21" x14ac:dyDescent="0.25">
      <c r="A73" s="458" t="s">
        <v>96</v>
      </c>
      <c r="B73" s="458"/>
      <c r="C73" s="458"/>
      <c r="D73" s="91"/>
      <c r="E73" s="74" t="s">
        <v>3</v>
      </c>
      <c r="F73" s="174">
        <f>'0054'!F73</f>
        <v>14485979</v>
      </c>
      <c r="G73" s="41" t="s">
        <v>6</v>
      </c>
      <c r="H73" s="167">
        <f>H63</f>
        <v>1.2600000000000001E-3</v>
      </c>
      <c r="I73" s="130">
        <f>ROUND(F73*H73,2)</f>
        <v>18252.330000000002</v>
      </c>
      <c r="N73" s="461" t="s">
        <v>96</v>
      </c>
      <c r="O73" s="461"/>
      <c r="P73" s="461"/>
      <c r="Q73" s="52" t="s">
        <v>3</v>
      </c>
      <c r="R73" s="171">
        <f>F73</f>
        <v>14485979</v>
      </c>
      <c r="S73" s="43" t="s">
        <v>6</v>
      </c>
      <c r="T73" s="169">
        <f>T63</f>
        <v>0</v>
      </c>
      <c r="U73" s="125">
        <f>ROUND(R73*T73,0)</f>
        <v>0</v>
      </c>
    </row>
    <row r="74" spans="1:21" x14ac:dyDescent="0.25">
      <c r="A74" s="375" t="s">
        <v>129</v>
      </c>
      <c r="D74" s="91"/>
      <c r="E74" s="54" t="s">
        <v>130</v>
      </c>
      <c r="F74" s="496"/>
      <c r="G74" s="496"/>
      <c r="H74" s="496"/>
      <c r="I74" s="130">
        <v>0</v>
      </c>
      <c r="N74" s="461" t="s">
        <v>156</v>
      </c>
      <c r="O74" s="461"/>
      <c r="P74" s="461"/>
      <c r="Q74" s="461"/>
      <c r="R74" s="461"/>
      <c r="S74" s="461"/>
      <c r="T74" s="461"/>
      <c r="U74" s="125">
        <f>IF($H$115=1,I74,0)</f>
        <v>0</v>
      </c>
    </row>
    <row r="75" spans="1:21" x14ac:dyDescent="0.25">
      <c r="A75" s="376" t="s">
        <v>181</v>
      </c>
      <c r="I75" s="130"/>
      <c r="N75" s="461" t="s">
        <v>44</v>
      </c>
      <c r="O75" s="461"/>
      <c r="P75" s="461"/>
      <c r="Q75" s="461"/>
      <c r="R75" s="461"/>
      <c r="S75" s="461"/>
      <c r="T75" s="461"/>
      <c r="U75" s="125">
        <f>IF($H$115=1,I75,0)</f>
        <v>0</v>
      </c>
    </row>
    <row r="76" spans="1:21" x14ac:dyDescent="0.25">
      <c r="A76" s="90" t="s">
        <v>134</v>
      </c>
      <c r="B76" s="91"/>
      <c r="C76" s="91"/>
      <c r="D76" s="91"/>
      <c r="E76" s="91"/>
      <c r="F76" s="91"/>
      <c r="G76" s="91"/>
      <c r="H76" s="91"/>
      <c r="I76" s="172"/>
      <c r="N76" s="173" t="s">
        <v>45</v>
      </c>
      <c r="O76" s="53"/>
      <c r="P76" s="53"/>
      <c r="Q76" s="53"/>
      <c r="R76" s="53"/>
      <c r="S76" s="53"/>
      <c r="T76" s="53"/>
      <c r="U76" s="132"/>
    </row>
    <row r="77" spans="1:21" x14ac:dyDescent="0.25">
      <c r="A77" s="509" t="s">
        <v>182</v>
      </c>
      <c r="B77" s="458"/>
      <c r="C77" s="458"/>
      <c r="D77" s="91"/>
      <c r="E77" s="74" t="s">
        <v>4</v>
      </c>
      <c r="F77" s="174">
        <f>'0054'!F77</f>
        <v>0</v>
      </c>
      <c r="G77" s="41" t="s">
        <v>6</v>
      </c>
      <c r="H77" s="167">
        <f>H66</f>
        <v>1.2130000000000001E-3</v>
      </c>
      <c r="I77" s="130">
        <f>ROUND(F77*H77,2)</f>
        <v>0</v>
      </c>
      <c r="N77" s="461" t="s">
        <v>101</v>
      </c>
      <c r="O77" s="461"/>
      <c r="P77" s="461"/>
      <c r="Q77" s="52" t="s">
        <v>4</v>
      </c>
      <c r="R77" s="171">
        <f>F77</f>
        <v>0</v>
      </c>
      <c r="S77" s="43" t="s">
        <v>6</v>
      </c>
      <c r="T77" s="169">
        <f>T66</f>
        <v>0</v>
      </c>
      <c r="U77" s="125">
        <f>ROUND(R77*T77,0)</f>
        <v>0</v>
      </c>
    </row>
    <row r="78" spans="1:21" x14ac:dyDescent="0.25">
      <c r="A78" s="458" t="s">
        <v>67</v>
      </c>
      <c r="B78" s="458"/>
      <c r="C78" s="458"/>
      <c r="D78" s="91"/>
      <c r="E78" s="74" t="s">
        <v>4</v>
      </c>
      <c r="F78" s="174">
        <f>'0054'!F78</f>
        <v>0</v>
      </c>
      <c r="G78" s="41" t="s">
        <v>6</v>
      </c>
      <c r="H78" s="167">
        <f>H66</f>
        <v>1.2130000000000001E-3</v>
      </c>
      <c r="I78" s="130">
        <f>ROUND(F78*H78,2)</f>
        <v>0</v>
      </c>
      <c r="N78" s="461" t="s">
        <v>67</v>
      </c>
      <c r="O78" s="461"/>
      <c r="P78" s="461"/>
      <c r="Q78" s="52" t="s">
        <v>4</v>
      </c>
      <c r="R78" s="171">
        <f>F78</f>
        <v>0</v>
      </c>
      <c r="S78" s="43" t="s">
        <v>6</v>
      </c>
      <c r="T78" s="169">
        <f>T66</f>
        <v>0</v>
      </c>
      <c r="U78" s="125">
        <f>ROUND(R78*T78,0)</f>
        <v>0</v>
      </c>
    </row>
    <row r="79" spans="1:21" x14ac:dyDescent="0.25">
      <c r="A79" s="458" t="s">
        <v>88</v>
      </c>
      <c r="B79" s="458"/>
      <c r="C79" s="458"/>
      <c r="D79" s="91"/>
      <c r="E79" s="74" t="s">
        <v>4</v>
      </c>
      <c r="F79" s="174">
        <f>'0054'!F79</f>
        <v>118620773</v>
      </c>
      <c r="G79" s="41" t="s">
        <v>6</v>
      </c>
      <c r="H79" s="167">
        <f>H66</f>
        <v>1.2130000000000001E-3</v>
      </c>
      <c r="I79" s="130">
        <f>ROUND(F79*H79,2)</f>
        <v>143887</v>
      </c>
      <c r="N79" s="461" t="s">
        <v>88</v>
      </c>
      <c r="O79" s="461"/>
      <c r="P79" s="461"/>
      <c r="Q79" s="52" t="s">
        <v>4</v>
      </c>
      <c r="R79" s="171">
        <f>F79</f>
        <v>118620773</v>
      </c>
      <c r="S79" s="43" t="s">
        <v>6</v>
      </c>
      <c r="T79" s="169">
        <f>T66</f>
        <v>0</v>
      </c>
      <c r="U79" s="125">
        <f>ROUND(R79*T79,0)</f>
        <v>0</v>
      </c>
    </row>
    <row r="80" spans="1:21" x14ac:dyDescent="0.25">
      <c r="A80" s="458" t="s">
        <v>89</v>
      </c>
      <c r="B80" s="458"/>
      <c r="C80" s="458"/>
      <c r="D80" s="91"/>
      <c r="E80" s="74" t="s">
        <v>4</v>
      </c>
      <c r="F80" s="174">
        <f>'0054'!F80</f>
        <v>-391991</v>
      </c>
      <c r="G80" s="41" t="s">
        <v>6</v>
      </c>
      <c r="H80" s="167">
        <f>H66</f>
        <v>1.2130000000000001E-3</v>
      </c>
      <c r="I80" s="130">
        <f>ROUND(F80*H80,2)</f>
        <v>-475.49</v>
      </c>
      <c r="N80" s="461" t="s">
        <v>89</v>
      </c>
      <c r="O80" s="461"/>
      <c r="P80" s="461"/>
      <c r="Q80" s="52" t="s">
        <v>4</v>
      </c>
      <c r="R80" s="168">
        <f>F80</f>
        <v>-391991</v>
      </c>
      <c r="S80" s="43" t="s">
        <v>6</v>
      </c>
      <c r="T80" s="169">
        <f>T66</f>
        <v>0</v>
      </c>
      <c r="U80" s="125">
        <f>ROUND(R80*T80,0)</f>
        <v>0</v>
      </c>
    </row>
    <row r="81" spans="1:21" x14ac:dyDescent="0.25">
      <c r="A81" s="458" t="s">
        <v>90</v>
      </c>
      <c r="B81" s="458"/>
      <c r="C81" s="458"/>
      <c r="D81" s="91"/>
      <c r="E81" s="74" t="s">
        <v>4</v>
      </c>
      <c r="F81" s="174">
        <f>'0054'!F81</f>
        <v>698197</v>
      </c>
      <c r="G81" s="41" t="s">
        <v>6</v>
      </c>
      <c r="H81" s="167">
        <f>H66</f>
        <v>1.2130000000000001E-3</v>
      </c>
      <c r="I81" s="130">
        <f>ROUND(F81*H81,2)</f>
        <v>846.91</v>
      </c>
      <c r="N81" s="461" t="s">
        <v>90</v>
      </c>
      <c r="O81" s="461"/>
      <c r="P81" s="461"/>
      <c r="Q81" s="52" t="s">
        <v>4</v>
      </c>
      <c r="R81" s="171">
        <f>F81</f>
        <v>698197</v>
      </c>
      <c r="S81" s="43" t="s">
        <v>6</v>
      </c>
      <c r="T81" s="169">
        <f>T66</f>
        <v>0</v>
      </c>
      <c r="U81" s="125">
        <f>ROUND(R81*T81,0)</f>
        <v>0</v>
      </c>
    </row>
    <row r="82" spans="1:21" x14ac:dyDescent="0.25">
      <c r="B82" s="91"/>
      <c r="C82" s="91"/>
      <c r="D82" s="91"/>
      <c r="E82" s="74"/>
      <c r="F82" s="174"/>
      <c r="G82" s="41"/>
      <c r="H82" s="167"/>
      <c r="I82" s="130"/>
      <c r="N82" s="53"/>
      <c r="O82" s="53"/>
      <c r="P82" s="53"/>
      <c r="Q82" s="52"/>
      <c r="R82" s="175"/>
      <c r="S82" s="43"/>
      <c r="T82" s="169"/>
      <c r="U82" s="132"/>
    </row>
    <row r="83" spans="1:21" x14ac:dyDescent="0.25">
      <c r="A83" s="458" t="s">
        <v>112</v>
      </c>
      <c r="B83" s="458"/>
      <c r="C83" s="458"/>
      <c r="D83" s="458"/>
      <c r="E83" s="458"/>
      <c r="F83" s="458"/>
      <c r="G83" s="458"/>
      <c r="H83" s="458"/>
      <c r="I83" s="458"/>
      <c r="N83" s="461" t="s">
        <v>91</v>
      </c>
      <c r="O83" s="461"/>
      <c r="P83" s="461"/>
      <c r="Q83" s="461"/>
      <c r="R83" s="461"/>
      <c r="S83" s="461"/>
      <c r="T83" s="461"/>
      <c r="U83" s="461"/>
    </row>
    <row r="84" spans="1:21" x14ac:dyDescent="0.25">
      <c r="B84" s="91"/>
      <c r="C84" s="496" t="s">
        <v>77</v>
      </c>
      <c r="D84" s="496"/>
      <c r="E84" s="91"/>
      <c r="F84" s="153" t="s">
        <v>38</v>
      </c>
      <c r="G84" s="91"/>
      <c r="H84" s="91"/>
      <c r="I84" s="91"/>
      <c r="N84" s="53"/>
      <c r="O84" s="53"/>
      <c r="P84" s="53"/>
      <c r="Q84" s="53"/>
      <c r="R84" s="53"/>
      <c r="S84" s="53"/>
      <c r="T84" s="53"/>
      <c r="U84" s="53"/>
    </row>
    <row r="85" spans="1:21" x14ac:dyDescent="0.25">
      <c r="A85" s="4"/>
      <c r="B85" s="176"/>
      <c r="C85" s="481" t="s">
        <v>184</v>
      </c>
      <c r="D85" s="481"/>
      <c r="E85" s="177" t="s">
        <v>190</v>
      </c>
      <c r="F85" s="178" t="s">
        <v>189</v>
      </c>
      <c r="G85" s="179"/>
      <c r="H85" s="179"/>
      <c r="I85" s="179"/>
      <c r="N85" s="497" t="s">
        <v>49</v>
      </c>
      <c r="O85" s="497"/>
      <c r="P85" s="498" t="s">
        <v>157</v>
      </c>
      <c r="Q85" s="498"/>
      <c r="R85" s="499" t="s">
        <v>41</v>
      </c>
      <c r="S85" s="499"/>
      <c r="T85" s="499"/>
      <c r="U85" s="499"/>
    </row>
    <row r="86" spans="1:21" x14ac:dyDescent="0.25">
      <c r="A86" s="55"/>
      <c r="B86" s="67" t="s">
        <v>188</v>
      </c>
      <c r="C86" s="494">
        <f>H13+H14+H19+H22+H25</f>
        <v>128.2029</v>
      </c>
      <c r="D86" s="494"/>
      <c r="E86" s="56">
        <f>H8</f>
        <v>1.0319</v>
      </c>
      <c r="F86" s="346">
        <f>'0054'!F86</f>
        <v>1313.27</v>
      </c>
      <c r="G86" s="200" t="s">
        <v>13</v>
      </c>
      <c r="H86" s="130">
        <f>ROUND(C86*E86*F86,2)</f>
        <v>173735.87</v>
      </c>
      <c r="I86" s="134"/>
      <c r="N86" s="59" t="s">
        <v>22</v>
      </c>
      <c r="O86" s="60">
        <f>T13+T14+T19+T22+T25</f>
        <v>0</v>
      </c>
      <c r="P86" s="495">
        <f>T8</f>
        <v>1.0319</v>
      </c>
      <c r="Q86" s="495"/>
      <c r="R86" s="61">
        <f>F86</f>
        <v>1313.27</v>
      </c>
      <c r="S86" s="62" t="s">
        <v>13</v>
      </c>
      <c r="T86" s="171">
        <f>ROUND(O86*P86*R86,0)</f>
        <v>0</v>
      </c>
      <c r="U86" s="131"/>
    </row>
    <row r="87" spans="1:21" x14ac:dyDescent="0.25">
      <c r="A87" s="63"/>
      <c r="B87" s="63" t="s">
        <v>187</v>
      </c>
      <c r="C87" s="494">
        <f>H15+H16+H20+H23+H26</f>
        <v>120.46000000000001</v>
      </c>
      <c r="D87" s="494"/>
      <c r="E87" s="56">
        <f>H8</f>
        <v>1.0319</v>
      </c>
      <c r="F87" s="346">
        <f>'0054'!F87</f>
        <v>895.79</v>
      </c>
      <c r="G87" s="200" t="s">
        <v>13</v>
      </c>
      <c r="H87" s="130">
        <f>ROUND(C87*E87*F87,2)</f>
        <v>111349.09</v>
      </c>
      <c r="I87" s="64"/>
      <c r="N87" s="65" t="s">
        <v>14</v>
      </c>
      <c r="O87" s="60">
        <f>T15+T16+T20+T23+T26</f>
        <v>0</v>
      </c>
      <c r="P87" s="495">
        <f>T8</f>
        <v>1.0319</v>
      </c>
      <c r="Q87" s="495"/>
      <c r="R87" s="61">
        <f>F87</f>
        <v>895.79</v>
      </c>
      <c r="S87" s="62" t="s">
        <v>13</v>
      </c>
      <c r="T87" s="171">
        <f>ROUND(O87*P87*R87,0)</f>
        <v>0</v>
      </c>
      <c r="U87" s="66"/>
    </row>
    <row r="88" spans="1:21" ht="16.5" thickBot="1" x14ac:dyDescent="0.3">
      <c r="A88" s="67"/>
      <c r="B88" s="67" t="s">
        <v>186</v>
      </c>
      <c r="C88" s="494">
        <f>H17+H18+H21+H24+H27+H28</f>
        <v>0</v>
      </c>
      <c r="D88" s="494"/>
      <c r="E88" s="56">
        <f>H8</f>
        <v>1.0319</v>
      </c>
      <c r="F88" s="346">
        <f>'0054'!F88</f>
        <v>897.95</v>
      </c>
      <c r="G88" s="200" t="s">
        <v>13</v>
      </c>
      <c r="H88" s="123">
        <f>ROUND(C88*E88*F88,2)</f>
        <v>0</v>
      </c>
      <c r="I88" s="64"/>
      <c r="N88" s="68" t="s">
        <v>15</v>
      </c>
      <c r="O88" s="69">
        <f>T17+T18+T21+T24+T27+T28</f>
        <v>0</v>
      </c>
      <c r="P88" s="495">
        <f>T8</f>
        <v>1.0319</v>
      </c>
      <c r="Q88" s="495"/>
      <c r="R88" s="61">
        <f>F88</f>
        <v>897.95</v>
      </c>
      <c r="S88" s="62" t="s">
        <v>13</v>
      </c>
      <c r="T88" s="171">
        <f>ROUND(O88*P88*R88,0)</f>
        <v>0</v>
      </c>
      <c r="U88" s="66"/>
    </row>
    <row r="89" spans="1:21" ht="16.5" thickBot="1" x14ac:dyDescent="0.3">
      <c r="A89" s="70"/>
      <c r="B89" s="180" t="s">
        <v>185</v>
      </c>
      <c r="C89" s="487">
        <f>SUM(C86:C88)</f>
        <v>248.66290000000001</v>
      </c>
      <c r="D89" s="487"/>
      <c r="E89" s="181"/>
      <c r="F89" s="181"/>
      <c r="G89" s="181"/>
      <c r="H89" s="182" t="s">
        <v>183</v>
      </c>
      <c r="I89" s="130">
        <f>IF(A1=75,0,H88+H87+H86)</f>
        <v>285084.95999999996</v>
      </c>
      <c r="N89" s="73" t="s">
        <v>158</v>
      </c>
      <c r="O89" s="72">
        <f>SUM(O86:O88)</f>
        <v>0</v>
      </c>
      <c r="P89" s="488" t="s">
        <v>18</v>
      </c>
      <c r="Q89" s="489"/>
      <c r="R89" s="489"/>
      <c r="S89" s="489"/>
      <c r="T89" s="489"/>
      <c r="U89" s="125">
        <f>IF(N1=75,0,T88+T87+T86)</f>
        <v>0</v>
      </c>
    </row>
    <row r="90" spans="1:21" ht="16.5" thickTop="1" x14ac:dyDescent="0.25">
      <c r="A90" s="490" t="s">
        <v>107</v>
      </c>
      <c r="B90" s="490"/>
      <c r="C90" s="490"/>
      <c r="D90" s="490"/>
      <c r="E90" s="490"/>
      <c r="F90" s="490"/>
      <c r="G90" s="490"/>
      <c r="H90" s="490"/>
      <c r="I90" s="490"/>
      <c r="N90" s="491" t="s">
        <v>107</v>
      </c>
      <c r="O90" s="491"/>
      <c r="P90" s="491"/>
      <c r="Q90" s="491"/>
      <c r="R90" s="491"/>
      <c r="S90" s="491"/>
      <c r="T90" s="491"/>
      <c r="U90" s="491"/>
    </row>
    <row r="91" spans="1:21" x14ac:dyDescent="0.25">
      <c r="A91" s="183"/>
      <c r="B91" s="183"/>
      <c r="C91" s="183"/>
      <c r="D91" s="183"/>
      <c r="E91" s="183"/>
      <c r="F91" s="183"/>
      <c r="G91" s="183"/>
      <c r="H91" s="183"/>
      <c r="I91" s="183"/>
      <c r="N91" s="184"/>
      <c r="O91" s="184"/>
      <c r="P91" s="184"/>
      <c r="Q91" s="184"/>
      <c r="R91" s="184"/>
      <c r="S91" s="184"/>
      <c r="T91" s="184"/>
      <c r="U91" s="184"/>
    </row>
    <row r="92" spans="1:21" x14ac:dyDescent="0.25">
      <c r="A92" s="4" t="s">
        <v>92</v>
      </c>
      <c r="C92" s="74"/>
      <c r="D92" s="91"/>
      <c r="E92" s="74" t="s">
        <v>46</v>
      </c>
      <c r="F92" s="492"/>
      <c r="G92" s="492"/>
      <c r="H92" s="492"/>
      <c r="I92" s="492"/>
      <c r="N92" s="461" t="s">
        <v>92</v>
      </c>
      <c r="O92" s="461"/>
      <c r="P92" s="461"/>
      <c r="Q92" s="493" t="s">
        <v>46</v>
      </c>
      <c r="R92" s="493"/>
      <c r="S92" s="493"/>
      <c r="T92" s="493"/>
      <c r="U92" s="132"/>
    </row>
    <row r="93" spans="1:21" x14ac:dyDescent="0.25">
      <c r="B93" s="91"/>
      <c r="C93" s="117" t="s">
        <v>162</v>
      </c>
      <c r="D93" s="117" t="s">
        <v>163</v>
      </c>
      <c r="E93" s="118" t="s">
        <v>191</v>
      </c>
      <c r="F93" s="74"/>
      <c r="G93" s="74"/>
      <c r="H93" s="74"/>
      <c r="I93" s="74"/>
      <c r="N93" s="53"/>
      <c r="O93" s="53"/>
      <c r="P93" s="53"/>
      <c r="Q93" s="185"/>
      <c r="R93" s="185"/>
      <c r="S93" s="185"/>
      <c r="T93" s="185"/>
      <c r="U93" s="132"/>
    </row>
    <row r="94" spans="1:21" x14ac:dyDescent="0.25">
      <c r="B94" s="91"/>
      <c r="C94" s="119" t="s">
        <v>2</v>
      </c>
      <c r="D94" s="119" t="s">
        <v>2</v>
      </c>
      <c r="E94" s="119" t="s">
        <v>2</v>
      </c>
      <c r="F94" s="74"/>
      <c r="G94" s="74"/>
      <c r="H94" s="74"/>
      <c r="I94" s="74"/>
      <c r="N94" s="53"/>
      <c r="O94" s="53"/>
      <c r="P94" s="53"/>
      <c r="Q94" s="185"/>
      <c r="R94" s="185"/>
      <c r="S94" s="185"/>
      <c r="T94" s="185"/>
      <c r="U94" s="132"/>
    </row>
    <row r="95" spans="1:21" x14ac:dyDescent="0.25">
      <c r="A95" s="465" t="s">
        <v>69</v>
      </c>
      <c r="B95" s="465"/>
      <c r="C95" s="206">
        <v>0</v>
      </c>
      <c r="D95" s="206">
        <v>0</v>
      </c>
      <c r="E95" s="159">
        <f>AVERAGE(C95:D95)</f>
        <v>0</v>
      </c>
      <c r="F95" s="186" t="s">
        <v>40</v>
      </c>
      <c r="G95" s="189">
        <f>'0054'!G95</f>
        <v>371</v>
      </c>
      <c r="I95" s="130">
        <f>ROUND(G95*E95,2)</f>
        <v>0</v>
      </c>
      <c r="N95" s="486" t="s">
        <v>69</v>
      </c>
      <c r="O95" s="486"/>
      <c r="P95" s="485">
        <f>IF(H115=1,E95,0)</f>
        <v>0</v>
      </c>
      <c r="Q95" s="485"/>
      <c r="R95" s="485"/>
      <c r="S95" s="111" t="s">
        <v>40</v>
      </c>
      <c r="T95" s="76">
        <f>G95</f>
        <v>371</v>
      </c>
      <c r="U95" s="125">
        <f>ROUND(T95*P95,0)</f>
        <v>0</v>
      </c>
    </row>
    <row r="96" spans="1:21" x14ac:dyDescent="0.25">
      <c r="A96" s="465" t="s">
        <v>87</v>
      </c>
      <c r="B96" s="465"/>
      <c r="C96" s="206">
        <v>0</v>
      </c>
      <c r="D96" s="206">
        <v>0</v>
      </c>
      <c r="E96" s="159">
        <f>AVERAGE(C96:D96)</f>
        <v>0</v>
      </c>
      <c r="F96" s="186" t="s">
        <v>40</v>
      </c>
      <c r="G96" s="189">
        <f>'0054'!G96</f>
        <v>1391</v>
      </c>
      <c r="I96" s="130">
        <f>ROUND(G96*E96,2)</f>
        <v>0</v>
      </c>
      <c r="N96" s="486" t="s">
        <v>87</v>
      </c>
      <c r="O96" s="486"/>
      <c r="P96" s="470"/>
      <c r="Q96" s="470"/>
      <c r="R96" s="470"/>
      <c r="S96" s="111" t="s">
        <v>40</v>
      </c>
      <c r="T96" s="76">
        <f>G96</f>
        <v>1391</v>
      </c>
      <c r="U96" s="125">
        <f>ROUND(T96*P96,0)</f>
        <v>0</v>
      </c>
    </row>
    <row r="97" spans="1:21" x14ac:dyDescent="0.25">
      <c r="A97" s="187"/>
      <c r="B97" s="187"/>
      <c r="C97" s="94"/>
      <c r="D97" s="94"/>
      <c r="E97" s="94"/>
      <c r="F97" s="94"/>
      <c r="G97" s="188"/>
      <c r="H97" s="189"/>
      <c r="I97" s="130"/>
      <c r="N97" s="190"/>
      <c r="O97" s="190"/>
      <c r="P97" s="191"/>
      <c r="Q97" s="191"/>
      <c r="R97" s="191"/>
      <c r="S97" s="111"/>
      <c r="T97" s="76"/>
      <c r="U97" s="132"/>
    </row>
    <row r="98" spans="1:21" x14ac:dyDescent="0.25">
      <c r="A98" s="187"/>
      <c r="B98" s="187"/>
      <c r="C98" s="94"/>
      <c r="D98" s="94"/>
      <c r="E98" s="94"/>
      <c r="F98" s="94"/>
      <c r="G98" s="188"/>
      <c r="H98" s="189"/>
      <c r="I98" s="130"/>
      <c r="N98" s="190"/>
      <c r="O98" s="190"/>
      <c r="P98" s="191"/>
      <c r="Q98" s="191"/>
      <c r="R98" s="191"/>
      <c r="S98" s="111"/>
      <c r="T98" s="76"/>
      <c r="U98" s="132"/>
    </row>
    <row r="99" spans="1:21" hidden="1" x14ac:dyDescent="0.25">
      <c r="A99" s="458" t="s">
        <v>131</v>
      </c>
      <c r="B99" s="458"/>
      <c r="C99" s="458"/>
      <c r="D99" s="91"/>
      <c r="E99" s="54" t="s">
        <v>132</v>
      </c>
      <c r="F99" s="496"/>
      <c r="G99" s="496"/>
      <c r="H99" s="496"/>
      <c r="I99" s="496"/>
      <c r="N99" s="461" t="s">
        <v>106</v>
      </c>
      <c r="O99" s="461"/>
      <c r="P99" s="461"/>
      <c r="Q99" s="461"/>
      <c r="R99" s="461"/>
      <c r="S99" s="461"/>
      <c r="T99" s="461"/>
      <c r="U99" s="461"/>
    </row>
    <row r="100" spans="1:21" hidden="1" x14ac:dyDescent="0.25">
      <c r="B100" s="91"/>
      <c r="C100" s="481" t="s">
        <v>108</v>
      </c>
      <c r="D100" s="481"/>
      <c r="E100" s="481"/>
      <c r="F100" s="54"/>
      <c r="G100" s="54"/>
      <c r="H100" s="200" t="s">
        <v>192</v>
      </c>
      <c r="I100" s="54"/>
      <c r="N100" s="53"/>
      <c r="O100" s="53"/>
      <c r="P100" s="53"/>
      <c r="Q100" s="53"/>
      <c r="R100" s="53"/>
      <c r="S100" s="53"/>
      <c r="T100" s="53"/>
      <c r="U100" s="53"/>
    </row>
    <row r="101" spans="1:21" hidden="1" x14ac:dyDescent="0.25">
      <c r="B101" s="91"/>
      <c r="C101" s="117" t="s">
        <v>162</v>
      </c>
      <c r="D101" s="117" t="s">
        <v>163</v>
      </c>
      <c r="E101" s="199" t="s">
        <v>8</v>
      </c>
      <c r="F101" s="577" t="s">
        <v>193</v>
      </c>
      <c r="G101" s="472"/>
      <c r="H101" s="41" t="s">
        <v>39</v>
      </c>
      <c r="I101" s="54"/>
      <c r="N101" s="53"/>
      <c r="O101" s="53"/>
      <c r="P101" s="53"/>
      <c r="Q101" s="53"/>
      <c r="R101" s="53"/>
      <c r="S101" s="53"/>
      <c r="T101" s="53"/>
      <c r="U101" s="53"/>
    </row>
    <row r="102" spans="1:21" hidden="1" x14ac:dyDescent="0.25">
      <c r="A102" s="481" t="s">
        <v>113</v>
      </c>
      <c r="B102" s="481"/>
      <c r="C102" s="119" t="s">
        <v>2</v>
      </c>
      <c r="D102" s="119" t="s">
        <v>2</v>
      </c>
      <c r="E102" s="77" t="s">
        <v>2</v>
      </c>
      <c r="F102" s="481" t="s">
        <v>38</v>
      </c>
      <c r="G102" s="481"/>
      <c r="H102" s="77" t="s">
        <v>38</v>
      </c>
      <c r="I102" s="77" t="s">
        <v>8</v>
      </c>
      <c r="N102" s="471" t="s">
        <v>70</v>
      </c>
      <c r="O102" s="471"/>
      <c r="P102" s="485" t="s">
        <v>108</v>
      </c>
      <c r="Q102" s="485"/>
      <c r="R102" s="471" t="s">
        <v>71</v>
      </c>
      <c r="S102" s="471"/>
      <c r="T102" s="78" t="s">
        <v>72</v>
      </c>
      <c r="U102" s="78" t="s">
        <v>8</v>
      </c>
    </row>
    <row r="103" spans="1:21" hidden="1" x14ac:dyDescent="0.25">
      <c r="A103" s="474" t="s">
        <v>73</v>
      </c>
      <c r="B103" s="474"/>
      <c r="C103" s="204">
        <v>0</v>
      </c>
      <c r="D103" s="204">
        <v>0</v>
      </c>
      <c r="E103" s="276">
        <f>IF(D$59=0,C103*2,C103+D103)</f>
        <v>0</v>
      </c>
      <c r="F103" s="475">
        <v>0</v>
      </c>
      <c r="G103" s="475"/>
      <c r="H103" s="349">
        <f>IF(C103=0,0,125)</f>
        <v>0</v>
      </c>
      <c r="I103" s="130">
        <f>ROUND((H103+F103)*E103,2)</f>
        <v>0</v>
      </c>
      <c r="N103" s="476" t="s">
        <v>73</v>
      </c>
      <c r="O103" s="476"/>
      <c r="P103" s="470">
        <f>IF(H$115=1,C103,0)</f>
        <v>0</v>
      </c>
      <c r="Q103" s="470"/>
      <c r="R103" s="477">
        <f>F103</f>
        <v>0</v>
      </c>
      <c r="S103" s="477"/>
      <c r="T103" s="80">
        <f>H103</f>
        <v>0</v>
      </c>
      <c r="U103" s="125">
        <f>ROUND((T103+R103)*P103,0)</f>
        <v>0</v>
      </c>
    </row>
    <row r="104" spans="1:21" hidden="1" x14ac:dyDescent="0.25">
      <c r="A104" s="450" t="s">
        <v>74</v>
      </c>
      <c r="B104" s="450"/>
      <c r="C104" s="206">
        <v>0</v>
      </c>
      <c r="D104" s="206">
        <v>0</v>
      </c>
      <c r="E104" s="159">
        <f>IF(D$59=0,C104*2,C104+D104)</f>
        <v>0</v>
      </c>
      <c r="F104" s="572">
        <f>ROUND(F103/2,2)</f>
        <v>0</v>
      </c>
      <c r="G104" s="572"/>
      <c r="H104" s="350">
        <f>IF(C104=0,0,62.5)</f>
        <v>0</v>
      </c>
      <c r="I104" s="130">
        <f>ROUND((H104+F104)*E104,2)</f>
        <v>0</v>
      </c>
      <c r="N104" s="476" t="s">
        <v>74</v>
      </c>
      <c r="O104" s="476"/>
      <c r="P104" s="470">
        <f>IF(H$115=1,C104,0)</f>
        <v>0</v>
      </c>
      <c r="Q104" s="470"/>
      <c r="R104" s="479">
        <f>ROUND(R103/2,2)</f>
        <v>0</v>
      </c>
      <c r="S104" s="479"/>
      <c r="T104" s="82">
        <f>H104</f>
        <v>0</v>
      </c>
      <c r="U104" s="125">
        <f>ROUND((T104+R104)*P104,0)</f>
        <v>0</v>
      </c>
    </row>
    <row r="105" spans="1:21" ht="16.5" hidden="1" thickBot="1" x14ac:dyDescent="0.3">
      <c r="A105" s="450" t="s">
        <v>75</v>
      </c>
      <c r="B105" s="450"/>
      <c r="C105" s="206">
        <v>0</v>
      </c>
      <c r="D105" s="206">
        <v>0</v>
      </c>
      <c r="E105" s="159">
        <f>IF(D$59=0,C105*2,C105+D105)</f>
        <v>0</v>
      </c>
      <c r="F105" s="468"/>
      <c r="G105" s="468"/>
      <c r="H105" s="351">
        <f>IF(H103&gt;0,436,0)</f>
        <v>0</v>
      </c>
      <c r="I105" s="130">
        <f>ROUND(H105*E105,2)</f>
        <v>0</v>
      </c>
      <c r="N105" s="469" t="s">
        <v>75</v>
      </c>
      <c r="O105" s="469"/>
      <c r="P105" s="470">
        <f>IF(H$115=1,C105,0)</f>
        <v>0</v>
      </c>
      <c r="Q105" s="470"/>
      <c r="R105" s="471"/>
      <c r="S105" s="471"/>
      <c r="T105" s="84">
        <f>H105</f>
        <v>0</v>
      </c>
      <c r="U105" s="132">
        <f>ROUND(T105*P105,0)</f>
        <v>0</v>
      </c>
    </row>
    <row r="106" spans="1:21" ht="16.5" hidden="1" thickBot="1" x14ac:dyDescent="0.3">
      <c r="A106" s="472" t="s">
        <v>8</v>
      </c>
      <c r="B106" s="472"/>
      <c r="C106" s="85"/>
      <c r="D106" s="85"/>
      <c r="E106" s="85"/>
      <c r="F106" s="85"/>
      <c r="G106" s="85"/>
      <c r="H106" s="85"/>
      <c r="I106" s="126">
        <f>SUM(I103:I105)</f>
        <v>0</v>
      </c>
      <c r="N106" s="473" t="s">
        <v>8</v>
      </c>
      <c r="O106" s="473"/>
      <c r="P106" s="86"/>
      <c r="Q106" s="86"/>
      <c r="R106" s="86"/>
      <c r="S106" s="86"/>
      <c r="T106" s="86"/>
      <c r="U106" s="87">
        <f>SUM(U103:U105)</f>
        <v>0</v>
      </c>
    </row>
    <row r="107" spans="1:21" hidden="1" x14ac:dyDescent="0.25">
      <c r="A107" s="41"/>
      <c r="B107" s="41"/>
      <c r="C107" s="85"/>
      <c r="D107" s="85"/>
      <c r="E107" s="85"/>
      <c r="F107" s="85"/>
      <c r="G107" s="85"/>
      <c r="H107" s="85"/>
      <c r="I107" s="130"/>
      <c r="N107" s="43"/>
      <c r="O107" s="43"/>
      <c r="P107" s="86"/>
      <c r="Q107" s="86"/>
      <c r="R107" s="86"/>
      <c r="S107" s="86"/>
      <c r="T107" s="86"/>
      <c r="U107" s="201"/>
    </row>
    <row r="108" spans="1:21" x14ac:dyDescent="0.25">
      <c r="A108" s="458" t="s">
        <v>93</v>
      </c>
      <c r="B108" s="458"/>
      <c r="C108" s="458"/>
      <c r="D108" s="91"/>
      <c r="E108" s="89" t="s">
        <v>42</v>
      </c>
      <c r="F108" s="463"/>
      <c r="G108" s="463"/>
      <c r="H108" s="463"/>
      <c r="I108" s="159">
        <v>0</v>
      </c>
      <c r="N108" s="461" t="s">
        <v>93</v>
      </c>
      <c r="O108" s="461"/>
      <c r="P108" s="461"/>
      <c r="Q108" s="462" t="s">
        <v>42</v>
      </c>
      <c r="R108" s="462"/>
      <c r="S108" s="462"/>
      <c r="T108" s="462"/>
      <c r="U108" s="125">
        <f>IF('3961'!$H$115=1,'3961'!U109,0)</f>
        <v>0</v>
      </c>
    </row>
    <row r="109" spans="1:21" x14ac:dyDescent="0.25">
      <c r="A109" s="458" t="s">
        <v>94</v>
      </c>
      <c r="B109" s="458"/>
      <c r="C109" s="458"/>
      <c r="D109" s="91"/>
      <c r="E109" s="467"/>
      <c r="F109" s="467"/>
      <c r="G109" s="467"/>
      <c r="H109" s="467"/>
      <c r="I109" s="159">
        <v>0</v>
      </c>
      <c r="N109" s="461" t="s">
        <v>94</v>
      </c>
      <c r="O109" s="461"/>
      <c r="P109" s="461"/>
      <c r="Q109" s="462" t="s">
        <v>47</v>
      </c>
      <c r="R109" s="462"/>
      <c r="S109" s="462"/>
      <c r="T109" s="462"/>
      <c r="U109" s="125">
        <f>IF('3961'!$H$115=1,'3961'!U110,0)</f>
        <v>0</v>
      </c>
    </row>
    <row r="110" spans="1:21" x14ac:dyDescent="0.25">
      <c r="A110" s="90" t="s">
        <v>122</v>
      </c>
      <c r="B110" s="91"/>
      <c r="C110" s="91"/>
      <c r="D110" s="91"/>
      <c r="E110" s="192"/>
      <c r="F110" s="192"/>
      <c r="G110" s="192"/>
      <c r="H110" s="192"/>
      <c r="I110" s="219"/>
      <c r="N110" s="461" t="s">
        <v>95</v>
      </c>
      <c r="O110" s="461"/>
      <c r="P110" s="461"/>
      <c r="Q110" s="462" t="s">
        <v>48</v>
      </c>
      <c r="R110" s="462"/>
      <c r="S110" s="462"/>
      <c r="T110" s="462"/>
      <c r="U110" s="125">
        <f>IF('3961'!$H$115=1,'3961'!U113,0)</f>
        <v>0</v>
      </c>
    </row>
    <row r="111" spans="1:21" ht="16.5" thickBot="1" x14ac:dyDescent="0.3">
      <c r="A111" s="458" t="s">
        <v>95</v>
      </c>
      <c r="B111" s="458"/>
      <c r="C111" s="458"/>
      <c r="D111" s="91"/>
      <c r="E111" s="89" t="s">
        <v>47</v>
      </c>
      <c r="F111" s="463"/>
      <c r="G111" s="463"/>
      <c r="H111" s="463"/>
      <c r="I111" s="220">
        <v>0</v>
      </c>
      <c r="N111" s="464" t="s">
        <v>43</v>
      </c>
      <c r="O111" s="464"/>
      <c r="P111" s="464"/>
      <c r="Q111" s="464"/>
      <c r="R111" s="464"/>
      <c r="S111" s="464"/>
      <c r="T111" s="464"/>
      <c r="U111" s="193">
        <f>SUM(U109,U108,U106,U95,U89,U75,U74,U73,U72,U71,U70,U68,U59,U45,U77,U78,U79,U80,U81,U110)</f>
        <v>0</v>
      </c>
    </row>
    <row r="112" spans="1:21" ht="16.5" thickTop="1" x14ac:dyDescent="0.25">
      <c r="B112" s="91"/>
      <c r="C112" s="91"/>
      <c r="D112" s="91"/>
      <c r="E112" s="89"/>
      <c r="F112" s="89"/>
      <c r="G112" s="89"/>
      <c r="H112" s="89"/>
      <c r="I112" s="159"/>
      <c r="N112" s="59"/>
      <c r="O112" s="59"/>
      <c r="P112" s="59"/>
      <c r="Q112" s="59"/>
      <c r="R112" s="59"/>
      <c r="S112" s="59"/>
      <c r="T112" s="59"/>
      <c r="U112" s="201"/>
    </row>
    <row r="113" spans="1:21" x14ac:dyDescent="0.25">
      <c r="A113" s="465" t="s">
        <v>8</v>
      </c>
      <c r="B113" s="465"/>
      <c r="C113" s="465"/>
      <c r="D113" s="465"/>
      <c r="E113" s="465"/>
      <c r="F113" s="465"/>
      <c r="G113" s="465"/>
      <c r="H113" s="465"/>
      <c r="I113" s="130">
        <f>SUM(I111,I109,I108,I106,I96,I95,I89,I81,I80,I79,I78,I77,I75,I74,I73,I72,I71,I70,I68,I59,I45)</f>
        <v>1587730.42</v>
      </c>
      <c r="N113" s="466"/>
      <c r="O113" s="466"/>
      <c r="P113" s="466"/>
      <c r="Q113" s="466"/>
      <c r="R113" s="466"/>
      <c r="S113" s="466"/>
      <c r="T113" s="466"/>
      <c r="U113" s="466"/>
    </row>
    <row r="114" spans="1:21" x14ac:dyDescent="0.25">
      <c r="A114" s="458" t="s">
        <v>121</v>
      </c>
      <c r="B114" s="458"/>
      <c r="C114" s="458"/>
      <c r="D114" s="458"/>
      <c r="E114" s="458"/>
      <c r="F114" s="458"/>
      <c r="G114" s="458"/>
      <c r="H114" s="91" t="s">
        <v>48</v>
      </c>
      <c r="I114" s="195"/>
      <c r="N114" s="459" t="s">
        <v>7</v>
      </c>
      <c r="O114" s="459"/>
      <c r="P114" s="459"/>
      <c r="Q114" s="459"/>
      <c r="R114" s="459"/>
      <c r="S114" s="459"/>
      <c r="T114" s="459"/>
      <c r="U114" s="459"/>
    </row>
    <row r="115" spans="1:21" x14ac:dyDescent="0.25">
      <c r="A115" s="458" t="s">
        <v>116</v>
      </c>
      <c r="B115" s="458"/>
      <c r="C115" s="458"/>
      <c r="D115" s="458"/>
      <c r="E115" s="458"/>
      <c r="F115" s="458"/>
      <c r="G115" s="458"/>
      <c r="H115" s="92" t="str">
        <f>IF(E29=0,"",IF((E14+E16+SUM(E18:E24))/E29&gt;0.75,1,""))</f>
        <v/>
      </c>
      <c r="I115" s="159">
        <f>U111</f>
        <v>0</v>
      </c>
      <c r="N115" s="93" t="s">
        <v>144</v>
      </c>
      <c r="O115" s="93"/>
      <c r="P115" s="93"/>
      <c r="Q115" s="93"/>
      <c r="R115" s="93"/>
      <c r="S115" s="93"/>
      <c r="T115" s="93"/>
      <c r="U115" s="93"/>
    </row>
    <row r="116" spans="1:21" x14ac:dyDescent="0.25">
      <c r="B116" s="91"/>
      <c r="C116" s="91"/>
      <c r="D116" s="91"/>
      <c r="E116" s="91"/>
      <c r="F116" s="91"/>
      <c r="G116" s="91"/>
      <c r="H116" s="94"/>
      <c r="I116" s="130"/>
      <c r="N116" s="95" t="s">
        <v>145</v>
      </c>
      <c r="O116" s="93"/>
      <c r="P116" s="93"/>
      <c r="Q116" s="93"/>
      <c r="R116" s="93"/>
      <c r="S116" s="93"/>
      <c r="T116" s="93"/>
      <c r="U116" s="93"/>
    </row>
    <row r="117" spans="1:21" x14ac:dyDescent="0.25">
      <c r="A117" s="4" t="s">
        <v>138</v>
      </c>
      <c r="B117" s="91"/>
      <c r="C117" s="91"/>
      <c r="D117" s="91"/>
      <c r="E117" s="91"/>
      <c r="F117" s="91"/>
      <c r="G117" s="91"/>
      <c r="H117" s="202">
        <f>IF(H115=1,I115,I113)</f>
        <v>1587730.42</v>
      </c>
      <c r="I117" s="123">
        <f>IF(E29=0,0,IF(E29&gt;250,-(((250/E29)*H117)*IF(J117="H",0.02,0.05)),IF(J117="H",-0.02*H117,-0.05*H117)))</f>
        <v>-79386.521000000008</v>
      </c>
      <c r="N117" s="97"/>
      <c r="O117" s="97"/>
      <c r="P117" s="97"/>
      <c r="Q117" s="97"/>
      <c r="R117" s="97"/>
      <c r="S117" s="97"/>
      <c r="T117" s="97"/>
      <c r="U117" s="97"/>
    </row>
    <row r="118" spans="1:21" x14ac:dyDescent="0.25">
      <c r="B118" s="91"/>
      <c r="C118" s="91"/>
      <c r="D118" s="91"/>
      <c r="E118" s="91"/>
      <c r="F118" s="91"/>
      <c r="G118" s="91"/>
      <c r="H118" s="94"/>
      <c r="I118" s="130"/>
      <c r="N118" s="97"/>
      <c r="O118" s="97"/>
      <c r="P118" s="97"/>
      <c r="Q118" s="97"/>
      <c r="R118" s="97"/>
      <c r="S118" s="97"/>
      <c r="T118" s="97"/>
      <c r="U118" s="97"/>
    </row>
    <row r="119" spans="1:21" x14ac:dyDescent="0.25">
      <c r="A119" s="4" t="s">
        <v>139</v>
      </c>
      <c r="B119" s="91"/>
      <c r="C119" s="91"/>
      <c r="D119" s="91"/>
      <c r="E119" s="91"/>
      <c r="F119" s="91"/>
      <c r="G119" s="91"/>
      <c r="H119" s="94"/>
      <c r="I119" s="130">
        <f>I113+I117</f>
        <v>1508343.899</v>
      </c>
      <c r="N119" s="97"/>
      <c r="O119" s="97"/>
      <c r="P119" s="97"/>
      <c r="Q119" s="97"/>
      <c r="R119" s="97"/>
      <c r="S119" s="97"/>
      <c r="T119" s="97"/>
      <c r="U119" s="97"/>
    </row>
    <row r="120" spans="1:21" x14ac:dyDescent="0.25">
      <c r="B120" s="91"/>
      <c r="C120" s="91"/>
      <c r="D120" s="91"/>
      <c r="E120" s="91"/>
      <c r="F120" s="91"/>
      <c r="G120" s="91"/>
      <c r="H120" s="94"/>
      <c r="I120" s="130"/>
      <c r="N120" s="97"/>
      <c r="O120" s="97"/>
      <c r="P120" s="97"/>
      <c r="Q120" s="97"/>
      <c r="R120" s="97"/>
      <c r="S120" s="97"/>
      <c r="T120" s="97"/>
      <c r="U120" s="97"/>
    </row>
    <row r="121" spans="1:21" x14ac:dyDescent="0.25">
      <c r="A121" s="106" t="s">
        <v>140</v>
      </c>
      <c r="B121" s="91"/>
      <c r="C121" s="203">
        <f>'0054'!C121</f>
        <v>2</v>
      </c>
      <c r="D121" s="91"/>
      <c r="E121" s="4" t="s">
        <v>141</v>
      </c>
      <c r="F121" s="91"/>
      <c r="G121" s="91"/>
      <c r="H121" s="94"/>
      <c r="I121" s="130">
        <f>ROUND(I119/12*C121,2)</f>
        <v>251390.65</v>
      </c>
      <c r="N121" s="97"/>
      <c r="O121" s="97"/>
      <c r="P121" s="97"/>
      <c r="Q121" s="97"/>
      <c r="R121" s="97"/>
      <c r="S121" s="97"/>
      <c r="T121" s="97"/>
      <c r="U121" s="97"/>
    </row>
    <row r="122" spans="1:21" x14ac:dyDescent="0.25">
      <c r="B122" s="91"/>
      <c r="C122" s="91"/>
      <c r="D122" s="91"/>
      <c r="E122" s="91"/>
      <c r="F122" s="91"/>
      <c r="G122" s="91"/>
      <c r="H122" s="94"/>
      <c r="I122" s="130"/>
      <c r="N122" s="97"/>
      <c r="O122" s="97"/>
      <c r="P122" s="97"/>
      <c r="Q122" s="97"/>
      <c r="R122" s="97"/>
      <c r="S122" s="97"/>
      <c r="T122" s="97"/>
      <c r="U122" s="97"/>
    </row>
    <row r="123" spans="1:21" x14ac:dyDescent="0.25">
      <c r="A123" s="4" t="s">
        <v>142</v>
      </c>
      <c r="B123" s="91"/>
      <c r="C123" s="91"/>
      <c r="D123" s="91"/>
      <c r="E123" s="91"/>
      <c r="F123" s="91"/>
      <c r="G123" s="91"/>
      <c r="H123" s="94"/>
      <c r="I123" s="123">
        <v>-125695.32</v>
      </c>
      <c r="N123" s="97"/>
      <c r="O123" s="97"/>
      <c r="P123" s="97"/>
      <c r="Q123" s="97"/>
      <c r="R123" s="97"/>
      <c r="S123" s="97"/>
      <c r="T123" s="97"/>
      <c r="U123" s="97"/>
    </row>
    <row r="124" spans="1:21" x14ac:dyDescent="0.25">
      <c r="B124" s="91"/>
      <c r="C124" s="91"/>
      <c r="D124" s="91"/>
      <c r="E124" s="91"/>
      <c r="F124" s="91"/>
      <c r="G124" s="91"/>
      <c r="H124" s="94"/>
      <c r="I124" s="130"/>
      <c r="N124" s="97"/>
      <c r="O124" s="97"/>
      <c r="P124" s="97"/>
      <c r="Q124" s="97"/>
      <c r="R124" s="97"/>
      <c r="S124" s="97"/>
      <c r="T124" s="97"/>
      <c r="U124" s="97"/>
    </row>
    <row r="125" spans="1:21" ht="16.5" thickBot="1" x14ac:dyDescent="0.3">
      <c r="A125" s="4" t="s">
        <v>143</v>
      </c>
      <c r="B125" s="91"/>
      <c r="C125" s="91"/>
      <c r="D125" s="91"/>
      <c r="E125" s="91"/>
      <c r="F125" s="91"/>
      <c r="G125" s="91"/>
      <c r="H125" s="94"/>
      <c r="I125" s="222">
        <f>I121+I123</f>
        <v>125695.32999999999</v>
      </c>
      <c r="N125" s="97"/>
      <c r="O125" s="97"/>
      <c r="P125" s="97"/>
      <c r="Q125" s="97"/>
      <c r="R125" s="97"/>
      <c r="S125" s="97"/>
      <c r="T125" s="97"/>
      <c r="U125" s="97"/>
    </row>
    <row r="126" spans="1:21" ht="16.5" thickTop="1" x14ac:dyDescent="0.25">
      <c r="B126" s="91"/>
      <c r="C126" s="91"/>
      <c r="D126" s="91"/>
      <c r="E126" s="91"/>
      <c r="F126" s="91"/>
      <c r="G126" s="91"/>
      <c r="H126" s="94"/>
      <c r="I126" s="130"/>
      <c r="N126" s="97"/>
      <c r="O126" s="97"/>
      <c r="P126" s="97"/>
      <c r="Q126" s="97"/>
      <c r="R126" s="97"/>
      <c r="S126" s="97"/>
      <c r="T126" s="97"/>
      <c r="U126" s="97"/>
    </row>
    <row r="127" spans="1:21" ht="16.5" thickBot="1" x14ac:dyDescent="0.3">
      <c r="A127" s="4" t="s">
        <v>159</v>
      </c>
      <c r="B127" s="91"/>
      <c r="C127" s="91"/>
      <c r="D127" s="91"/>
      <c r="E127" s="91"/>
      <c r="F127" s="91"/>
      <c r="G127" s="91"/>
      <c r="H127" s="94"/>
      <c r="I127" s="194">
        <f>IF(J117="H",(H117*0.02)+I117,(H117*0.05)+I117)</f>
        <v>0</v>
      </c>
      <c r="N127" s="97"/>
      <c r="O127" s="97"/>
      <c r="P127" s="97"/>
      <c r="Q127" s="97"/>
      <c r="R127" s="97"/>
      <c r="S127" s="97"/>
      <c r="T127" s="97"/>
      <c r="U127" s="97"/>
    </row>
    <row r="128" spans="1:21" ht="16.5" thickTop="1" x14ac:dyDescent="0.25">
      <c r="B128" s="91"/>
      <c r="C128" s="91"/>
      <c r="D128" s="91"/>
      <c r="E128" s="91"/>
      <c r="F128" s="91"/>
      <c r="G128" s="91"/>
      <c r="H128" s="94"/>
      <c r="I128" s="195"/>
      <c r="N128" s="97"/>
      <c r="O128" s="97"/>
      <c r="P128" s="97"/>
      <c r="Q128" s="97"/>
      <c r="R128" s="97"/>
      <c r="S128" s="97"/>
      <c r="T128" s="97"/>
      <c r="U128" s="97"/>
    </row>
    <row r="129" spans="1:21" x14ac:dyDescent="0.25">
      <c r="B129" s="91"/>
      <c r="C129" s="91"/>
      <c r="D129" s="91"/>
      <c r="E129" s="91"/>
      <c r="F129" s="91"/>
      <c r="G129" s="91"/>
      <c r="H129" s="94"/>
      <c r="I129" s="195"/>
      <c r="N129" s="97"/>
      <c r="O129" s="97"/>
      <c r="P129" s="97"/>
      <c r="Q129" s="97"/>
      <c r="R129" s="97"/>
      <c r="S129" s="97"/>
      <c r="T129" s="97"/>
      <c r="U129" s="97"/>
    </row>
    <row r="130" spans="1:21" x14ac:dyDescent="0.25">
      <c r="B130" s="91"/>
      <c r="C130" s="91"/>
      <c r="D130" s="91"/>
      <c r="E130" s="91"/>
      <c r="F130" s="91"/>
      <c r="G130" s="91"/>
      <c r="H130" s="94"/>
      <c r="I130" s="195"/>
      <c r="N130" s="97"/>
      <c r="O130" s="97"/>
      <c r="P130" s="97"/>
      <c r="Q130" s="97"/>
      <c r="R130" s="97"/>
      <c r="S130" s="97"/>
      <c r="T130" s="97"/>
      <c r="U130" s="97"/>
    </row>
    <row r="131" spans="1:21" x14ac:dyDescent="0.25">
      <c r="A131" s="455" t="s">
        <v>7</v>
      </c>
      <c r="B131" s="455"/>
      <c r="C131" s="455"/>
      <c r="D131" s="455"/>
      <c r="E131" s="455"/>
      <c r="F131" s="455"/>
      <c r="G131" s="455"/>
      <c r="H131" s="455"/>
      <c r="I131" s="455"/>
      <c r="J131" s="196"/>
      <c r="N131" s="455"/>
      <c r="O131" s="455"/>
      <c r="P131" s="455"/>
      <c r="Q131" s="455"/>
      <c r="R131" s="455"/>
      <c r="S131" s="455"/>
      <c r="T131" s="455"/>
      <c r="U131" s="455"/>
    </row>
    <row r="132" spans="1:21" s="101" customFormat="1" ht="28.5" customHeight="1" x14ac:dyDescent="0.2">
      <c r="A132" s="460" t="s">
        <v>114</v>
      </c>
      <c r="B132" s="460"/>
      <c r="C132" s="460"/>
      <c r="D132" s="460"/>
      <c r="E132" s="460"/>
      <c r="F132" s="460"/>
      <c r="G132" s="460"/>
      <c r="H132" s="460"/>
      <c r="I132" s="460"/>
      <c r="J132" s="102"/>
      <c r="N132" s="103"/>
      <c r="O132" s="104"/>
      <c r="P132" s="104"/>
      <c r="Q132" s="104"/>
      <c r="R132" s="104"/>
      <c r="S132" s="104"/>
      <c r="T132" s="104"/>
      <c r="U132" s="104"/>
    </row>
    <row r="133" spans="1:21" s="101" customFormat="1" ht="15.75" customHeight="1" x14ac:dyDescent="0.2">
      <c r="A133" s="455" t="s">
        <v>64</v>
      </c>
      <c r="B133" s="455"/>
      <c r="C133" s="455"/>
      <c r="D133" s="455"/>
      <c r="E133" s="455"/>
      <c r="F133" s="455"/>
      <c r="G133" s="455"/>
      <c r="H133" s="455"/>
      <c r="I133" s="455"/>
      <c r="N133" s="103"/>
    </row>
    <row r="134" spans="1:21" s="101" customFormat="1" ht="15.75" customHeight="1" x14ac:dyDescent="0.2">
      <c r="A134" s="455" t="s">
        <v>65</v>
      </c>
      <c r="B134" s="455"/>
      <c r="C134" s="455"/>
      <c r="D134" s="455"/>
      <c r="E134" s="455"/>
      <c r="F134" s="455"/>
      <c r="G134" s="455"/>
      <c r="H134" s="455"/>
      <c r="I134" s="455"/>
      <c r="N134" s="103"/>
    </row>
    <row r="135" spans="1:21" s="101" customFormat="1" ht="28.5" customHeight="1" x14ac:dyDescent="0.2">
      <c r="A135" s="454" t="s">
        <v>115</v>
      </c>
      <c r="B135" s="454"/>
      <c r="C135" s="454"/>
      <c r="D135" s="454"/>
      <c r="E135" s="454"/>
      <c r="F135" s="454"/>
      <c r="G135" s="454"/>
      <c r="H135" s="454"/>
      <c r="I135" s="454"/>
      <c r="N135" s="103"/>
    </row>
    <row r="136" spans="1:21" s="101" customFormat="1" ht="28.5" customHeight="1" x14ac:dyDescent="0.2">
      <c r="A136" s="454" t="s">
        <v>123</v>
      </c>
      <c r="B136" s="454"/>
      <c r="C136" s="454"/>
      <c r="D136" s="454"/>
      <c r="E136" s="454"/>
      <c r="F136" s="454"/>
      <c r="G136" s="454"/>
      <c r="H136" s="454"/>
      <c r="I136" s="454"/>
      <c r="N136" s="103"/>
    </row>
    <row r="137" spans="1:21" s="101" customFormat="1" ht="28.5" customHeight="1" x14ac:dyDescent="0.2">
      <c r="A137" s="454" t="s">
        <v>111</v>
      </c>
      <c r="B137" s="454"/>
      <c r="C137" s="454"/>
      <c r="D137" s="454"/>
      <c r="E137" s="454"/>
      <c r="F137" s="454"/>
      <c r="G137" s="454"/>
      <c r="H137" s="454"/>
      <c r="I137" s="454"/>
      <c r="N137" s="103"/>
    </row>
    <row r="138" spans="1:21" s="101" customFormat="1" ht="28.5" customHeight="1" x14ac:dyDescent="0.2">
      <c r="A138" s="454" t="s">
        <v>120</v>
      </c>
      <c r="B138" s="454"/>
      <c r="C138" s="454"/>
      <c r="D138" s="454"/>
      <c r="E138" s="454"/>
      <c r="F138" s="454"/>
      <c r="G138" s="454"/>
      <c r="H138" s="454"/>
      <c r="I138" s="454"/>
      <c r="N138" s="103"/>
    </row>
    <row r="139" spans="1:21" s="101" customFormat="1" ht="41.25" customHeight="1" x14ac:dyDescent="0.2">
      <c r="A139" s="454" t="s">
        <v>133</v>
      </c>
      <c r="B139" s="454"/>
      <c r="C139" s="454"/>
      <c r="D139" s="454"/>
      <c r="E139" s="454"/>
      <c r="F139" s="454"/>
      <c r="G139" s="454"/>
      <c r="H139" s="454"/>
      <c r="I139" s="454"/>
      <c r="N139" s="103"/>
    </row>
    <row r="140" spans="1:21" s="101" customFormat="1" ht="15.75" customHeight="1" x14ac:dyDescent="0.2">
      <c r="A140" s="455" t="s">
        <v>117</v>
      </c>
      <c r="B140" s="455"/>
      <c r="C140" s="455"/>
      <c r="D140" s="455"/>
      <c r="E140" s="455"/>
      <c r="F140" s="455"/>
      <c r="G140" s="455"/>
      <c r="H140" s="455"/>
      <c r="I140" s="455"/>
      <c r="N140" s="103"/>
    </row>
    <row r="141" spans="1:21" s="101" customFormat="1" ht="28.5" customHeight="1" x14ac:dyDescent="0.2">
      <c r="A141" s="456" t="s">
        <v>118</v>
      </c>
      <c r="B141" s="456"/>
      <c r="C141" s="456"/>
      <c r="D141" s="456"/>
      <c r="E141" s="456"/>
      <c r="F141" s="456"/>
      <c r="G141" s="456"/>
      <c r="H141" s="456"/>
      <c r="I141" s="456"/>
      <c r="N141" s="103"/>
    </row>
    <row r="142" spans="1:21" s="101" customFormat="1" ht="26.25" customHeight="1" x14ac:dyDescent="0.2">
      <c r="A142" s="457" t="s">
        <v>109</v>
      </c>
      <c r="B142" s="456"/>
      <c r="C142" s="456"/>
      <c r="D142" s="456"/>
      <c r="E142" s="456"/>
      <c r="F142" s="456"/>
      <c r="G142" s="456"/>
      <c r="H142" s="456"/>
      <c r="I142" s="456"/>
      <c r="N142" s="103"/>
    </row>
    <row r="143" spans="1:21" s="101" customFormat="1" ht="54" customHeight="1" x14ac:dyDescent="0.2">
      <c r="A143" s="452" t="s">
        <v>125</v>
      </c>
      <c r="B143" s="452"/>
      <c r="C143" s="452"/>
      <c r="D143" s="452"/>
      <c r="E143" s="452"/>
      <c r="F143" s="452"/>
      <c r="G143" s="452"/>
      <c r="H143" s="452"/>
      <c r="I143" s="452"/>
      <c r="N143" s="103"/>
    </row>
    <row r="144" spans="1:21" ht="57" customHeight="1" x14ac:dyDescent="0.25">
      <c r="A144" s="452" t="s">
        <v>124</v>
      </c>
      <c r="B144" s="452"/>
      <c r="C144" s="452"/>
      <c r="D144" s="452"/>
      <c r="E144" s="452"/>
      <c r="F144" s="452"/>
      <c r="G144" s="452"/>
      <c r="H144" s="452"/>
      <c r="I144" s="452"/>
      <c r="N144" s="98"/>
    </row>
    <row r="145" spans="1:14" s="101" customFormat="1" ht="26.25" customHeight="1" x14ac:dyDescent="0.2">
      <c r="A145" s="451" t="s">
        <v>110</v>
      </c>
      <c r="B145" s="451"/>
      <c r="C145" s="451"/>
      <c r="D145" s="451"/>
      <c r="E145" s="451"/>
      <c r="F145" s="451"/>
      <c r="G145" s="451"/>
      <c r="H145" s="451"/>
      <c r="I145" s="451"/>
      <c r="N145" s="103"/>
    </row>
    <row r="146" spans="1:14" s="101" customFormat="1" ht="28.5" customHeight="1" x14ac:dyDescent="0.2">
      <c r="A146" s="452" t="s">
        <v>36</v>
      </c>
      <c r="B146" s="452"/>
      <c r="C146" s="452"/>
      <c r="D146" s="452"/>
      <c r="E146" s="452"/>
      <c r="F146" s="452"/>
      <c r="G146" s="452"/>
      <c r="H146" s="452"/>
      <c r="I146" s="452"/>
      <c r="N146" s="103"/>
    </row>
    <row r="147" spans="1:14" s="101" customFormat="1" ht="15.75" customHeight="1" x14ac:dyDescent="0.2">
      <c r="A147" s="453" t="s">
        <v>12</v>
      </c>
      <c r="B147" s="453"/>
      <c r="C147" s="453"/>
      <c r="D147" s="453"/>
      <c r="E147" s="453"/>
      <c r="F147" s="453"/>
      <c r="G147" s="453"/>
      <c r="H147" s="453"/>
      <c r="I147" s="453"/>
      <c r="N147" s="103"/>
    </row>
    <row r="148" spans="1:14" x14ac:dyDescent="0.25">
      <c r="A148" s="453"/>
      <c r="B148" s="453"/>
      <c r="C148" s="453"/>
      <c r="D148" s="453"/>
      <c r="E148" s="453"/>
      <c r="F148" s="453"/>
      <c r="G148" s="453"/>
      <c r="H148" s="453"/>
      <c r="I148" s="453"/>
      <c r="N148" s="98"/>
    </row>
    <row r="149" spans="1:14" x14ac:dyDescent="0.25">
      <c r="A149" s="98"/>
      <c r="N149" s="98"/>
    </row>
    <row r="150" spans="1:14" x14ac:dyDescent="0.25">
      <c r="A150" s="98"/>
      <c r="N150" s="98"/>
    </row>
    <row r="151" spans="1:14" x14ac:dyDescent="0.25">
      <c r="A151" s="98"/>
      <c r="N151" s="98"/>
    </row>
    <row r="152" spans="1:14" x14ac:dyDescent="0.25">
      <c r="A152" s="98"/>
      <c r="B152" s="197"/>
      <c r="C152" s="197"/>
      <c r="D152" s="197"/>
      <c r="E152" s="197"/>
      <c r="F152" s="197"/>
      <c r="G152" s="197"/>
      <c r="H152" s="197"/>
      <c r="I152" s="197"/>
      <c r="N152" s="98"/>
    </row>
    <row r="153" spans="1:14" x14ac:dyDescent="0.25">
      <c r="A153" s="98"/>
      <c r="N153" s="98"/>
    </row>
    <row r="154" spans="1:14" x14ac:dyDescent="0.25">
      <c r="A154" s="98"/>
      <c r="N154" s="98"/>
    </row>
    <row r="155" spans="1:14" x14ac:dyDescent="0.25">
      <c r="A155" s="98"/>
      <c r="N155" s="98"/>
    </row>
    <row r="156" spans="1:14" x14ac:dyDescent="0.25">
      <c r="A156" s="98"/>
      <c r="N156" s="98"/>
    </row>
    <row r="157" spans="1:14" x14ac:dyDescent="0.25">
      <c r="A157" s="98"/>
      <c r="N157" s="98"/>
    </row>
    <row r="158" spans="1:14" x14ac:dyDescent="0.25">
      <c r="A158" s="98"/>
      <c r="N158" s="98"/>
    </row>
    <row r="159" spans="1:14" x14ac:dyDescent="0.25">
      <c r="A159" s="98"/>
      <c r="N159" s="98"/>
    </row>
    <row r="160" spans="1:14" x14ac:dyDescent="0.25">
      <c r="A160" s="98"/>
      <c r="N160" s="98"/>
    </row>
    <row r="161" spans="1:14" x14ac:dyDescent="0.25">
      <c r="A161" s="98"/>
      <c r="N161" s="98"/>
    </row>
    <row r="162" spans="1:14" x14ac:dyDescent="0.25">
      <c r="A162" s="98"/>
      <c r="N162" s="98"/>
    </row>
    <row r="163" spans="1:14" x14ac:dyDescent="0.25">
      <c r="A163" s="98"/>
      <c r="N163" s="98"/>
    </row>
    <row r="164" spans="1:14" x14ac:dyDescent="0.25">
      <c r="A164" s="98"/>
      <c r="N164" s="98"/>
    </row>
    <row r="165" spans="1:14" x14ac:dyDescent="0.25">
      <c r="A165" s="98"/>
      <c r="N165" s="98"/>
    </row>
    <row r="166" spans="1:14" x14ac:dyDescent="0.25">
      <c r="A166" s="98"/>
      <c r="N166" s="98"/>
    </row>
    <row r="167" spans="1:14" x14ac:dyDescent="0.25">
      <c r="A167" s="98"/>
      <c r="N167" s="98"/>
    </row>
    <row r="168" spans="1:14" x14ac:dyDescent="0.25">
      <c r="A168" s="98"/>
      <c r="N168" s="98"/>
    </row>
    <row r="169" spans="1:14" x14ac:dyDescent="0.25">
      <c r="A169" s="98"/>
      <c r="N169" s="98"/>
    </row>
    <row r="170" spans="1:14" x14ac:dyDescent="0.25">
      <c r="A170" s="98"/>
      <c r="N170" s="98"/>
    </row>
    <row r="171" spans="1:14" x14ac:dyDescent="0.25">
      <c r="A171" s="98"/>
      <c r="N171" s="98"/>
    </row>
    <row r="172" spans="1:14" x14ac:dyDescent="0.25">
      <c r="A172" s="98"/>
      <c r="N172" s="98"/>
    </row>
    <row r="173" spans="1:14" x14ac:dyDescent="0.25">
      <c r="A173" s="98"/>
      <c r="N173" s="98"/>
    </row>
    <row r="174" spans="1:14" x14ac:dyDescent="0.25">
      <c r="A174" s="98"/>
      <c r="N174" s="98"/>
    </row>
    <row r="175" spans="1:14" x14ac:dyDescent="0.25">
      <c r="A175" s="98"/>
      <c r="N175" s="98"/>
    </row>
    <row r="176" spans="1:14" x14ac:dyDescent="0.25">
      <c r="A176" s="98"/>
      <c r="N176" s="98"/>
    </row>
    <row r="177" spans="1:14" x14ac:dyDescent="0.25">
      <c r="A177" s="98"/>
      <c r="N177" s="98"/>
    </row>
    <row r="178" spans="1:14" x14ac:dyDescent="0.25">
      <c r="A178" s="98"/>
      <c r="N178" s="98"/>
    </row>
    <row r="179" spans="1:14" x14ac:dyDescent="0.25">
      <c r="A179" s="98"/>
      <c r="N179" s="98"/>
    </row>
    <row r="180" spans="1:14" x14ac:dyDescent="0.25">
      <c r="A180" s="98"/>
      <c r="N180" s="98"/>
    </row>
    <row r="181" spans="1:14" x14ac:dyDescent="0.25">
      <c r="A181" s="98"/>
      <c r="N181" s="98"/>
    </row>
    <row r="182" spans="1:14" x14ac:dyDescent="0.25">
      <c r="A182" s="98"/>
      <c r="N182" s="98"/>
    </row>
    <row r="183" spans="1:14" x14ac:dyDescent="0.25">
      <c r="A183" s="98"/>
      <c r="N183" s="98"/>
    </row>
    <row r="184" spans="1:14" x14ac:dyDescent="0.25">
      <c r="A184" s="98"/>
      <c r="N184" s="98"/>
    </row>
    <row r="185" spans="1:14" x14ac:dyDescent="0.25">
      <c r="A185" s="98"/>
      <c r="N185" s="98"/>
    </row>
    <row r="186" spans="1:14" x14ac:dyDescent="0.25">
      <c r="A186" s="98"/>
      <c r="N186" s="98"/>
    </row>
    <row r="187" spans="1:14" x14ac:dyDescent="0.25">
      <c r="A187" s="98"/>
      <c r="N187" s="98"/>
    </row>
    <row r="188" spans="1:14" x14ac:dyDescent="0.25">
      <c r="A188" s="98"/>
      <c r="N188" s="98"/>
    </row>
    <row r="189" spans="1:14" x14ac:dyDescent="0.25">
      <c r="A189" s="98"/>
    </row>
    <row r="190" spans="1:14" x14ac:dyDescent="0.25">
      <c r="A190" s="98"/>
    </row>
    <row r="191" spans="1:14" x14ac:dyDescent="0.25">
      <c r="A191" s="98"/>
    </row>
    <row r="192" spans="1:14" x14ac:dyDescent="0.25">
      <c r="A192" s="98"/>
    </row>
    <row r="193" spans="1:1" x14ac:dyDescent="0.25">
      <c r="A193" s="98"/>
    </row>
    <row r="194" spans="1:1" x14ac:dyDescent="0.25">
      <c r="A194" s="98"/>
    </row>
    <row r="195" spans="1:1" x14ac:dyDescent="0.25">
      <c r="A195" s="98"/>
    </row>
    <row r="196" spans="1:1" x14ac:dyDescent="0.25">
      <c r="A196" s="98"/>
    </row>
    <row r="197" spans="1:1" x14ac:dyDescent="0.25">
      <c r="A197" s="98"/>
    </row>
    <row r="198" spans="1:1" x14ac:dyDescent="0.25">
      <c r="A198" s="98"/>
    </row>
    <row r="199" spans="1:1" x14ac:dyDescent="0.25">
      <c r="A199" s="98"/>
    </row>
    <row r="200" spans="1:1" x14ac:dyDescent="0.25">
      <c r="A200" s="98"/>
    </row>
    <row r="201" spans="1:1" x14ac:dyDescent="0.25">
      <c r="A201" s="98"/>
    </row>
    <row r="202" spans="1:1" x14ac:dyDescent="0.25">
      <c r="A202" s="98"/>
    </row>
    <row r="203" spans="1:1" x14ac:dyDescent="0.25">
      <c r="A203" s="98"/>
    </row>
    <row r="204" spans="1:1" x14ac:dyDescent="0.25">
      <c r="A204" s="98"/>
    </row>
    <row r="205" spans="1:1" x14ac:dyDescent="0.25">
      <c r="A205" s="98"/>
    </row>
    <row r="206" spans="1:1" x14ac:dyDescent="0.25">
      <c r="A206" s="98"/>
    </row>
    <row r="207" spans="1:1" x14ac:dyDescent="0.25">
      <c r="A207" s="98"/>
    </row>
    <row r="208" spans="1:1" x14ac:dyDescent="0.25">
      <c r="A208" s="98"/>
    </row>
  </sheetData>
  <sheetProtection password="CDD2" sheet="1" objects="1" scenarios="1"/>
  <mergeCells count="290">
    <mergeCell ref="B1:I1"/>
    <mergeCell ref="O1:U1"/>
    <mergeCell ref="N2:U2"/>
    <mergeCell ref="N3:U3"/>
    <mergeCell ref="A4:B4"/>
    <mergeCell ref="C4:E4"/>
    <mergeCell ref="N4:O4"/>
    <mergeCell ref="P4:Q4"/>
    <mergeCell ref="A7:I7"/>
    <mergeCell ref="N7:U7"/>
    <mergeCell ref="N8:O8"/>
    <mergeCell ref="P8:Q8"/>
    <mergeCell ref="R8:S8"/>
    <mergeCell ref="T8:U8"/>
    <mergeCell ref="F10:G10"/>
    <mergeCell ref="R10:S10"/>
    <mergeCell ref="A11:B11"/>
    <mergeCell ref="F11:G11"/>
    <mergeCell ref="N11:O11"/>
    <mergeCell ref="P11:Q11"/>
    <mergeCell ref="R11:S11"/>
    <mergeCell ref="A12:B12"/>
    <mergeCell ref="F12:G12"/>
    <mergeCell ref="N12:O12"/>
    <mergeCell ref="P12:Q12"/>
    <mergeCell ref="R12:S12"/>
    <mergeCell ref="A13:B13"/>
    <mergeCell ref="F13:G13"/>
    <mergeCell ref="N13:O13"/>
    <mergeCell ref="P13:Q13"/>
    <mergeCell ref="R13:S13"/>
    <mergeCell ref="A14:B14"/>
    <mergeCell ref="F14:G14"/>
    <mergeCell ref="N14:O14"/>
    <mergeCell ref="P14:Q14"/>
    <mergeCell ref="R14:S14"/>
    <mergeCell ref="A15:B15"/>
    <mergeCell ref="F15:G15"/>
    <mergeCell ref="N15:O15"/>
    <mergeCell ref="P15:Q15"/>
    <mergeCell ref="R15:S15"/>
    <mergeCell ref="A16:B16"/>
    <mergeCell ref="F16:G16"/>
    <mergeCell ref="N16:O16"/>
    <mergeCell ref="P16:Q16"/>
    <mergeCell ref="R16:S16"/>
    <mergeCell ref="A17:B17"/>
    <mergeCell ref="F17:G17"/>
    <mergeCell ref="N17:O17"/>
    <mergeCell ref="P17:Q17"/>
    <mergeCell ref="R17:S17"/>
    <mergeCell ref="A18:B18"/>
    <mergeCell ref="F18:G18"/>
    <mergeCell ref="N18:O18"/>
    <mergeCell ref="P18:Q18"/>
    <mergeCell ref="R18:S18"/>
    <mergeCell ref="A19:B19"/>
    <mergeCell ref="F19:G19"/>
    <mergeCell ref="N19:O19"/>
    <mergeCell ref="P19:Q19"/>
    <mergeCell ref="R19:S19"/>
    <mergeCell ref="A20:B20"/>
    <mergeCell ref="F20:G20"/>
    <mergeCell ref="N20:O20"/>
    <mergeCell ref="P20:Q20"/>
    <mergeCell ref="R20:S20"/>
    <mergeCell ref="A21:B21"/>
    <mergeCell ref="F21:G21"/>
    <mergeCell ref="N21:O21"/>
    <mergeCell ref="P21:Q21"/>
    <mergeCell ref="R21:S21"/>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N34:T34"/>
    <mergeCell ref="A36:B36"/>
    <mergeCell ref="N36:O36"/>
    <mergeCell ref="P36:T36"/>
    <mergeCell ref="A37:B37"/>
    <mergeCell ref="N37:O37"/>
    <mergeCell ref="P37:T37"/>
    <mergeCell ref="F33:H36"/>
    <mergeCell ref="A38:B38"/>
    <mergeCell ref="N38:O38"/>
    <mergeCell ref="P38:T38"/>
    <mergeCell ref="A39:B39"/>
    <mergeCell ref="N39:O39"/>
    <mergeCell ref="P39:T39"/>
    <mergeCell ref="A40:B40"/>
    <mergeCell ref="N40:O40"/>
    <mergeCell ref="P40:T40"/>
    <mergeCell ref="A41:B41"/>
    <mergeCell ref="N41:O41"/>
    <mergeCell ref="P41:T41"/>
    <mergeCell ref="A42:B42"/>
    <mergeCell ref="N42:O42"/>
    <mergeCell ref="P42:T42"/>
    <mergeCell ref="N43:Q43"/>
    <mergeCell ref="S43:T43"/>
    <mergeCell ref="N45:Q45"/>
    <mergeCell ref="S45:T45"/>
    <mergeCell ref="N49:O49"/>
    <mergeCell ref="P49:Q49"/>
    <mergeCell ref="A50:B58"/>
    <mergeCell ref="N50:O58"/>
    <mergeCell ref="P50:Q50"/>
    <mergeCell ref="P51:Q51"/>
    <mergeCell ref="P52:Q52"/>
    <mergeCell ref="P53:Q53"/>
    <mergeCell ref="P54:Q54"/>
    <mergeCell ref="P55:Q55"/>
    <mergeCell ref="P56:Q56"/>
    <mergeCell ref="P57:Q57"/>
    <mergeCell ref="P58:Q58"/>
    <mergeCell ref="A59:B59"/>
    <mergeCell ref="F59:H59"/>
    <mergeCell ref="N59:O59"/>
    <mergeCell ref="P59:Q59"/>
    <mergeCell ref="R59:T59"/>
    <mergeCell ref="A60:I60"/>
    <mergeCell ref="N60:U60"/>
    <mergeCell ref="A61:I61"/>
    <mergeCell ref="N61:U61"/>
    <mergeCell ref="A62:B62"/>
    <mergeCell ref="D62:G62"/>
    <mergeCell ref="N62:O62"/>
    <mergeCell ref="Q62:S62"/>
    <mergeCell ref="T62:U62"/>
    <mergeCell ref="N63:S63"/>
    <mergeCell ref="T63:U63"/>
    <mergeCell ref="A64:I64"/>
    <mergeCell ref="N64:U64"/>
    <mergeCell ref="A65:B65"/>
    <mergeCell ref="D65:G65"/>
    <mergeCell ref="N65:O65"/>
    <mergeCell ref="Q65:S65"/>
    <mergeCell ref="T65:U65"/>
    <mergeCell ref="N66:S66"/>
    <mergeCell ref="T66:U66"/>
    <mergeCell ref="A68:C68"/>
    <mergeCell ref="N68:P68"/>
    <mergeCell ref="A69:C69"/>
    <mergeCell ref="N69:P69"/>
    <mergeCell ref="A70:C70"/>
    <mergeCell ref="A71:C71"/>
    <mergeCell ref="N71:P71"/>
    <mergeCell ref="A72:C72"/>
    <mergeCell ref="N72:P72"/>
    <mergeCell ref="A73:C73"/>
    <mergeCell ref="N73:P73"/>
    <mergeCell ref="F74:H74"/>
    <mergeCell ref="N74:T74"/>
    <mergeCell ref="N75:T75"/>
    <mergeCell ref="A77:C77"/>
    <mergeCell ref="N77:P77"/>
    <mergeCell ref="A78:C78"/>
    <mergeCell ref="N78:P78"/>
    <mergeCell ref="A79:C79"/>
    <mergeCell ref="N79:P79"/>
    <mergeCell ref="A80:C80"/>
    <mergeCell ref="N80:P80"/>
    <mergeCell ref="A81:C81"/>
    <mergeCell ref="N81:P81"/>
    <mergeCell ref="A83:I83"/>
    <mergeCell ref="N83:U83"/>
    <mergeCell ref="C84:D84"/>
    <mergeCell ref="C85:D85"/>
    <mergeCell ref="N85:O85"/>
    <mergeCell ref="P85:Q85"/>
    <mergeCell ref="R85:U85"/>
    <mergeCell ref="C86:D86"/>
    <mergeCell ref="P86:Q86"/>
    <mergeCell ref="C87:D87"/>
    <mergeCell ref="P87:Q87"/>
    <mergeCell ref="C88:D88"/>
    <mergeCell ref="P88:Q88"/>
    <mergeCell ref="C89:D89"/>
    <mergeCell ref="P89:T89"/>
    <mergeCell ref="A90:I90"/>
    <mergeCell ref="N90:U90"/>
    <mergeCell ref="F92:I92"/>
    <mergeCell ref="N92:P92"/>
    <mergeCell ref="Q92:T92"/>
    <mergeCell ref="A95:B95"/>
    <mergeCell ref="N95:O95"/>
    <mergeCell ref="P95:R95"/>
    <mergeCell ref="A96:B96"/>
    <mergeCell ref="N96:O96"/>
    <mergeCell ref="P96:R96"/>
    <mergeCell ref="A99:C99"/>
    <mergeCell ref="F99:I99"/>
    <mergeCell ref="N99:U99"/>
    <mergeCell ref="C100:E100"/>
    <mergeCell ref="F101:G101"/>
    <mergeCell ref="A102:B102"/>
    <mergeCell ref="F102:G102"/>
    <mergeCell ref="N102:O102"/>
    <mergeCell ref="P102:Q102"/>
    <mergeCell ref="R102:S102"/>
    <mergeCell ref="A103:B103"/>
    <mergeCell ref="F103:G103"/>
    <mergeCell ref="N103:O103"/>
    <mergeCell ref="P103:Q103"/>
    <mergeCell ref="R103:S103"/>
    <mergeCell ref="A104:B104"/>
    <mergeCell ref="F104:G104"/>
    <mergeCell ref="N104:O104"/>
    <mergeCell ref="P104:Q104"/>
    <mergeCell ref="R104:S104"/>
    <mergeCell ref="A105:B105"/>
    <mergeCell ref="F105:G105"/>
    <mergeCell ref="N105:O105"/>
    <mergeCell ref="P105:Q105"/>
    <mergeCell ref="R105:S105"/>
    <mergeCell ref="A106:B106"/>
    <mergeCell ref="N106:O106"/>
    <mergeCell ref="A108:C108"/>
    <mergeCell ref="F108:H108"/>
    <mergeCell ref="N108:P108"/>
    <mergeCell ref="Q108:T108"/>
    <mergeCell ref="A109:C109"/>
    <mergeCell ref="E109:H109"/>
    <mergeCell ref="N109:P109"/>
    <mergeCell ref="Q109:T109"/>
    <mergeCell ref="N110:P110"/>
    <mergeCell ref="Q110:T110"/>
    <mergeCell ref="A111:C111"/>
    <mergeCell ref="F111:H111"/>
    <mergeCell ref="N111:T111"/>
    <mergeCell ref="A113:H113"/>
    <mergeCell ref="N113:U113"/>
    <mergeCell ref="A114:G114"/>
    <mergeCell ref="N114:U114"/>
    <mergeCell ref="A115:G115"/>
    <mergeCell ref="A131:I131"/>
    <mergeCell ref="N131:U131"/>
    <mergeCell ref="A132:I132"/>
    <mergeCell ref="A133:I133"/>
    <mergeCell ref="A134:I134"/>
    <mergeCell ref="A135:I135"/>
    <mergeCell ref="A136:I136"/>
    <mergeCell ref="A137:I137"/>
    <mergeCell ref="A138:I138"/>
    <mergeCell ref="A145:I145"/>
    <mergeCell ref="A146:I146"/>
    <mergeCell ref="A147:I147"/>
    <mergeCell ref="A148:I148"/>
    <mergeCell ref="A139:I139"/>
    <mergeCell ref="A140:I140"/>
    <mergeCell ref="A141:I141"/>
    <mergeCell ref="A142:I142"/>
    <mergeCell ref="A143:I143"/>
    <mergeCell ref="A144:I144"/>
  </mergeCells>
  <pageMargins left="0.1" right="0.1" top="0.5" bottom="0.5" header="0" footer="0.1"/>
  <pageSetup scale="70" fitToHeight="3" orientation="portrait" r:id="rId1"/>
  <headerFooter alignWithMargins="0">
    <oddFooter>&amp;R&amp;P of &amp;N</oddFooter>
  </headerFooter>
  <rowBreaks count="1" manualBreakCount="1">
    <brk id="129" max="16383" man="1"/>
  </rowBreaks>
  <colBreaks count="1" manualBreakCount="1">
    <brk id="9"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dimension ref="A1:U208"/>
  <sheetViews>
    <sheetView showGridLines="0" zoomScale="90" zoomScaleNormal="90" workbookViewId="0">
      <pane ySplit="1" topLeftCell="A85" activePane="bottomLeft" state="frozen"/>
      <selection activeCell="A111" sqref="A111:C111"/>
      <selection pane="bottomLeft" activeCell="A111" sqref="A111:C111"/>
    </sheetView>
  </sheetViews>
  <sheetFormatPr defaultRowHeight="15.75" x14ac:dyDescent="0.25"/>
  <cols>
    <col min="1" max="1" width="10.28515625" style="91" customWidth="1"/>
    <col min="2" max="2" width="30.28515625" style="4" bestFit="1" customWidth="1"/>
    <col min="3" max="4" width="10.7109375" style="4" customWidth="1"/>
    <col min="5" max="5" width="11.7109375" style="4" customWidth="1"/>
    <col min="6" max="6" width="14" style="4" customWidth="1"/>
    <col min="7" max="7" width="7.42578125" style="4" customWidth="1"/>
    <col min="8" max="8" width="14.5703125" style="4" customWidth="1"/>
    <col min="9" max="9" width="23.7109375" style="4" bestFit="1" customWidth="1"/>
    <col min="10" max="10" width="11" style="4" bestFit="1" customWidth="1"/>
    <col min="11" max="12" width="10.28515625" style="4" bestFit="1" customWidth="1"/>
    <col min="13" max="13" width="9.140625" style="4"/>
    <col min="14" max="14" width="10.28515625" style="91" customWidth="1"/>
    <col min="15" max="15" width="34.28515625" style="4" customWidth="1"/>
    <col min="16" max="16" width="16.42578125" style="4" customWidth="1"/>
    <col min="17" max="17" width="6.7109375" style="4" customWidth="1"/>
    <col min="18" max="18" width="14.5703125" style="4" customWidth="1"/>
    <col min="19" max="19" width="8" style="4" customWidth="1"/>
    <col min="20" max="20" width="15.42578125" style="4" customWidth="1"/>
    <col min="21" max="21" width="21.42578125" style="4" customWidth="1"/>
    <col min="22" max="16384" width="9.140625" style="4"/>
  </cols>
  <sheetData>
    <row r="1" spans="1:21" ht="16.5" thickBot="1" x14ac:dyDescent="0.3">
      <c r="A1" s="107">
        <v>50</v>
      </c>
      <c r="B1" s="554" t="s">
        <v>17</v>
      </c>
      <c r="C1" s="555"/>
      <c r="D1" s="555"/>
      <c r="E1" s="556"/>
      <c r="F1" s="556"/>
      <c r="G1" s="556"/>
      <c r="H1" s="556"/>
      <c r="I1" s="556"/>
      <c r="J1" s="325"/>
      <c r="K1" s="325"/>
      <c r="L1" s="325"/>
      <c r="N1" s="107">
        <f>A1</f>
        <v>50</v>
      </c>
      <c r="O1" s="557" t="s">
        <v>17</v>
      </c>
      <c r="P1" s="558"/>
      <c r="Q1" s="559"/>
      <c r="R1" s="559"/>
      <c r="S1" s="559"/>
      <c r="T1" s="559"/>
      <c r="U1" s="559"/>
    </row>
    <row r="2" spans="1:21" ht="21" x14ac:dyDescent="0.35">
      <c r="A2" s="1" t="s">
        <v>305</v>
      </c>
      <c r="B2" s="2"/>
      <c r="C2" s="2"/>
      <c r="D2" s="2"/>
      <c r="E2" s="2"/>
      <c r="F2" s="2"/>
      <c r="G2" s="2"/>
      <c r="H2" s="2"/>
      <c r="I2" s="2"/>
      <c r="N2" s="560" t="s">
        <v>23</v>
      </c>
      <c r="O2" s="560"/>
      <c r="P2" s="560"/>
      <c r="Q2" s="560"/>
      <c r="R2" s="560"/>
      <c r="S2" s="560"/>
      <c r="T2" s="560"/>
      <c r="U2" s="560"/>
    </row>
    <row r="3" spans="1:21" x14ac:dyDescent="0.25">
      <c r="A3" s="106" t="str">
        <f>'0054'!A3</f>
        <v>Based on the 2015-16 FEFP 2nd Calculation</v>
      </c>
      <c r="N3" s="561" t="str">
        <f>A3</f>
        <v>Based on the 2015-16 FEFP 2nd Calculation</v>
      </c>
      <c r="O3" s="561"/>
      <c r="P3" s="561"/>
      <c r="Q3" s="561"/>
      <c r="R3" s="561"/>
      <c r="S3" s="561"/>
      <c r="T3" s="561"/>
      <c r="U3" s="561"/>
    </row>
    <row r="4" spans="1:21" x14ac:dyDescent="0.25">
      <c r="A4" s="562" t="s">
        <v>0</v>
      </c>
      <c r="B4" s="562"/>
      <c r="C4" s="563" t="s">
        <v>9</v>
      </c>
      <c r="D4" s="563"/>
      <c r="E4" s="563"/>
      <c r="F4" s="5"/>
      <c r="G4" s="5"/>
      <c r="H4" s="5"/>
      <c r="I4" s="5"/>
      <c r="N4" s="549" t="s">
        <v>0</v>
      </c>
      <c r="O4" s="549"/>
      <c r="P4" s="564" t="str">
        <f>C4</f>
        <v>Palm Beach</v>
      </c>
      <c r="Q4" s="564"/>
      <c r="R4" s="6"/>
      <c r="S4" s="6"/>
      <c r="T4" s="6"/>
      <c r="U4" s="6"/>
    </row>
    <row r="5" spans="1:21" ht="12" customHeight="1" thickBot="1" x14ac:dyDescent="0.3">
      <c r="A5" s="371"/>
      <c r="B5" s="371"/>
      <c r="C5" s="353"/>
      <c r="D5" s="353"/>
      <c r="E5" s="353"/>
      <c r="F5" s="354"/>
      <c r="G5" s="354"/>
      <c r="H5" s="354"/>
      <c r="I5" s="354"/>
      <c r="N5" s="111"/>
      <c r="O5" s="111"/>
      <c r="P5" s="7"/>
      <c r="Q5" s="7"/>
      <c r="R5" s="6"/>
      <c r="S5" s="6"/>
      <c r="T5" s="6"/>
      <c r="U5" s="6"/>
    </row>
    <row r="6" spans="1:21" ht="12" customHeight="1" x14ac:dyDescent="0.25">
      <c r="A6" s="368"/>
      <c r="B6" s="368"/>
      <c r="C6" s="365"/>
      <c r="D6" s="365"/>
      <c r="E6" s="365"/>
      <c r="F6" s="5"/>
      <c r="G6" s="5"/>
      <c r="H6" s="5"/>
      <c r="I6" s="5"/>
      <c r="N6" s="366"/>
      <c r="O6" s="366"/>
      <c r="P6" s="367"/>
      <c r="Q6" s="367"/>
      <c r="R6" s="6"/>
      <c r="S6" s="6"/>
      <c r="T6" s="6"/>
      <c r="U6" s="6"/>
    </row>
    <row r="7" spans="1:21" x14ac:dyDescent="0.25">
      <c r="A7" s="548" t="s">
        <v>102</v>
      </c>
      <c r="B7" s="548"/>
      <c r="C7" s="548"/>
      <c r="D7" s="548"/>
      <c r="E7" s="548"/>
      <c r="F7" s="548"/>
      <c r="G7" s="548"/>
      <c r="H7" s="548"/>
      <c r="I7" s="548"/>
      <c r="N7" s="549" t="s">
        <v>102</v>
      </c>
      <c r="O7" s="549"/>
      <c r="P7" s="549"/>
      <c r="Q7" s="549"/>
      <c r="R7" s="549"/>
      <c r="S7" s="549"/>
      <c r="T7" s="549"/>
      <c r="U7" s="549"/>
    </row>
    <row r="8" spans="1:21" x14ac:dyDescent="0.25">
      <c r="A8" s="112"/>
      <c r="B8" s="113" t="s">
        <v>161</v>
      </c>
      <c r="C8" s="321">
        <f>'0054'!C8</f>
        <v>4154.45</v>
      </c>
      <c r="D8" s="115"/>
      <c r="E8" s="116"/>
      <c r="F8" s="112"/>
      <c r="G8" s="113" t="s">
        <v>160</v>
      </c>
      <c r="H8" s="324">
        <f>'0054'!H8</f>
        <v>1.0319</v>
      </c>
      <c r="I8" s="99"/>
      <c r="N8" s="550" t="s">
        <v>10</v>
      </c>
      <c r="O8" s="550"/>
      <c r="P8" s="551">
        <v>4154.45</v>
      </c>
      <c r="Q8" s="551"/>
      <c r="R8" s="552" t="s">
        <v>11</v>
      </c>
      <c r="S8" s="552"/>
      <c r="T8" s="553">
        <f>H8</f>
        <v>1.0319</v>
      </c>
      <c r="U8" s="553"/>
    </row>
    <row r="9" spans="1:21" x14ac:dyDescent="0.25">
      <c r="A9" s="8"/>
      <c r="B9" s="8"/>
      <c r="C9" s="9"/>
      <c r="D9" s="9"/>
      <c r="E9" s="9"/>
      <c r="F9" s="10"/>
      <c r="G9" s="10"/>
      <c r="H9" s="11"/>
      <c r="I9" s="12" t="s">
        <v>78</v>
      </c>
      <c r="N9" s="13"/>
      <c r="O9" s="13"/>
      <c r="P9" s="14"/>
      <c r="Q9" s="14"/>
      <c r="R9" s="15"/>
      <c r="S9" s="15"/>
      <c r="T9" s="16"/>
      <c r="U9" s="17" t="s">
        <v>78</v>
      </c>
    </row>
    <row r="10" spans="1:21" x14ac:dyDescent="0.25">
      <c r="A10" s="8"/>
      <c r="B10" s="8"/>
      <c r="C10" s="117" t="s">
        <v>162</v>
      </c>
      <c r="D10" s="117" t="s">
        <v>163</v>
      </c>
      <c r="E10" s="118" t="s">
        <v>8</v>
      </c>
      <c r="F10" s="543" t="s">
        <v>1</v>
      </c>
      <c r="G10" s="543"/>
      <c r="H10" s="11" t="s">
        <v>77</v>
      </c>
      <c r="I10" s="12" t="s">
        <v>37</v>
      </c>
      <c r="N10" s="13"/>
      <c r="O10" s="13"/>
      <c r="P10" s="14"/>
      <c r="Q10" s="14"/>
      <c r="R10" s="544" t="s">
        <v>1</v>
      </c>
      <c r="S10" s="544"/>
      <c r="T10" s="16" t="s">
        <v>77</v>
      </c>
      <c r="U10" s="17" t="s">
        <v>37</v>
      </c>
    </row>
    <row r="11" spans="1:21" x14ac:dyDescent="0.25">
      <c r="A11" s="524" t="s">
        <v>1</v>
      </c>
      <c r="B11" s="524"/>
      <c r="C11" s="119" t="s">
        <v>2</v>
      </c>
      <c r="D11" s="119" t="s">
        <v>2</v>
      </c>
      <c r="E11" s="119" t="s">
        <v>2</v>
      </c>
      <c r="F11" s="545" t="s">
        <v>80</v>
      </c>
      <c r="G11" s="545"/>
      <c r="H11" s="18" t="s">
        <v>76</v>
      </c>
      <c r="I11" s="19" t="s">
        <v>79</v>
      </c>
      <c r="N11" s="525" t="s">
        <v>1</v>
      </c>
      <c r="O11" s="525"/>
      <c r="P11" s="546" t="s">
        <v>24</v>
      </c>
      <c r="Q11" s="546"/>
      <c r="R11" s="547" t="s">
        <v>80</v>
      </c>
      <c r="S11" s="547"/>
      <c r="T11" s="20" t="s">
        <v>76</v>
      </c>
      <c r="U11" s="21" t="s">
        <v>79</v>
      </c>
    </row>
    <row r="12" spans="1:21" x14ac:dyDescent="0.25">
      <c r="A12" s="536" t="s">
        <v>50</v>
      </c>
      <c r="B12" s="536"/>
      <c r="C12" s="120"/>
      <c r="D12" s="120"/>
      <c r="E12" s="121" t="s">
        <v>51</v>
      </c>
      <c r="F12" s="537" t="s">
        <v>52</v>
      </c>
      <c r="G12" s="537"/>
      <c r="H12" s="22" t="s">
        <v>53</v>
      </c>
      <c r="I12" s="23" t="s">
        <v>54</v>
      </c>
      <c r="N12" s="538" t="s">
        <v>50</v>
      </c>
      <c r="O12" s="538"/>
      <c r="P12" s="539" t="s">
        <v>51</v>
      </c>
      <c r="Q12" s="539"/>
      <c r="R12" s="540" t="s">
        <v>52</v>
      </c>
      <c r="S12" s="540"/>
      <c r="T12" s="24" t="s">
        <v>53</v>
      </c>
      <c r="U12" s="25" t="s">
        <v>54</v>
      </c>
    </row>
    <row r="13" spans="1:21" x14ac:dyDescent="0.25">
      <c r="A13" s="527" t="s">
        <v>29</v>
      </c>
      <c r="B13" s="527"/>
      <c r="C13" s="204">
        <v>0</v>
      </c>
      <c r="D13" s="204">
        <v>0</v>
      </c>
      <c r="E13" s="276">
        <f>IF(D$29=0,C13*2,C13+D13)</f>
        <v>0</v>
      </c>
      <c r="F13" s="541">
        <f>'0054'!F13:G13</f>
        <v>1.115</v>
      </c>
      <c r="G13" s="541"/>
      <c r="H13" s="208">
        <f>ROUND(E13*F13,4)</f>
        <v>0</v>
      </c>
      <c r="I13" s="150">
        <f t="shared" ref="I13:I28" si="0">ROUND(ROUND(H13*$C$8,4)*($H$8),2)</f>
        <v>0</v>
      </c>
      <c r="N13" s="528" t="s">
        <v>29</v>
      </c>
      <c r="O13" s="528"/>
      <c r="P13" s="530">
        <f t="shared" ref="P13:P28" si="1">IF($H$115=1,E13,0)</f>
        <v>0</v>
      </c>
      <c r="Q13" s="530"/>
      <c r="R13" s="542">
        <v>1</v>
      </c>
      <c r="S13" s="542"/>
      <c r="T13" s="124">
        <f>ROUND(P13*R13,4)</f>
        <v>0</v>
      </c>
      <c r="U13" s="125">
        <f t="shared" ref="U13:U28" si="2">ROUND(ROUND(T13*$C$8,4)*($H$8),0)</f>
        <v>0</v>
      </c>
    </row>
    <row r="14" spans="1:21" x14ac:dyDescent="0.25">
      <c r="A14" s="458" t="s">
        <v>30</v>
      </c>
      <c r="B14" s="458"/>
      <c r="C14" s="206">
        <v>0</v>
      </c>
      <c r="D14" s="206">
        <v>0</v>
      </c>
      <c r="E14" s="159">
        <f t="shared" ref="E14:E28" si="3">IF(D$29=0,C14*2,C14+D14)</f>
        <v>0</v>
      </c>
      <c r="F14" s="448">
        <f>'0054'!F14:G14</f>
        <v>1.115</v>
      </c>
      <c r="G14" s="448"/>
      <c r="H14" s="105">
        <f t="shared" ref="H14:H28" si="4">ROUND(E14*F14,4)</f>
        <v>0</v>
      </c>
      <c r="I14" s="130">
        <f t="shared" si="0"/>
        <v>0</v>
      </c>
      <c r="J14" s="85" t="str">
        <f>IF(ROUND(E14,2)=ROUND(SUM(E50:E52),2)," ","CHECK PK-3 LINES BELOW")</f>
        <v xml:space="preserve"> </v>
      </c>
      <c r="N14" s="461" t="s">
        <v>30</v>
      </c>
      <c r="O14" s="461"/>
      <c r="P14" s="530">
        <f t="shared" si="1"/>
        <v>0</v>
      </c>
      <c r="Q14" s="530"/>
      <c r="R14" s="535">
        <v>1</v>
      </c>
      <c r="S14" s="535"/>
      <c r="T14" s="124">
        <f t="shared" ref="T14:T28" si="5">ROUND(P14*R14,4)</f>
        <v>0</v>
      </c>
      <c r="U14" s="125">
        <f t="shared" si="2"/>
        <v>0</v>
      </c>
    </row>
    <row r="15" spans="1:21" x14ac:dyDescent="0.25">
      <c r="A15" s="458" t="s">
        <v>31</v>
      </c>
      <c r="B15" s="458"/>
      <c r="C15" s="206">
        <v>0</v>
      </c>
      <c r="D15" s="206">
        <v>0</v>
      </c>
      <c r="E15" s="159">
        <f t="shared" si="3"/>
        <v>0</v>
      </c>
      <c r="F15" s="448">
        <f>'0054'!F15:G15</f>
        <v>1</v>
      </c>
      <c r="G15" s="448"/>
      <c r="H15" s="105">
        <f t="shared" si="4"/>
        <v>0</v>
      </c>
      <c r="I15" s="130">
        <f t="shared" si="0"/>
        <v>0</v>
      </c>
      <c r="N15" s="461" t="s">
        <v>31</v>
      </c>
      <c r="O15" s="461"/>
      <c r="P15" s="530">
        <f t="shared" si="1"/>
        <v>0</v>
      </c>
      <c r="Q15" s="530"/>
      <c r="R15" s="535">
        <v>1</v>
      </c>
      <c r="S15" s="535"/>
      <c r="T15" s="124">
        <f t="shared" si="5"/>
        <v>0</v>
      </c>
      <c r="U15" s="125">
        <f t="shared" si="2"/>
        <v>0</v>
      </c>
    </row>
    <row r="16" spans="1:21" x14ac:dyDescent="0.25">
      <c r="A16" s="458" t="s">
        <v>32</v>
      </c>
      <c r="B16" s="458"/>
      <c r="C16" s="206">
        <v>0</v>
      </c>
      <c r="D16" s="206">
        <v>0</v>
      </c>
      <c r="E16" s="159">
        <f t="shared" si="3"/>
        <v>0</v>
      </c>
      <c r="F16" s="448">
        <f>'0054'!F16:G16</f>
        <v>1</v>
      </c>
      <c r="G16" s="448"/>
      <c r="H16" s="105">
        <f t="shared" si="4"/>
        <v>0</v>
      </c>
      <c r="I16" s="130">
        <f t="shared" si="0"/>
        <v>0</v>
      </c>
      <c r="J16" s="85" t="str">
        <f>IF(ROUND(E16,2)=ROUND(SUM(E53:E55),2)," ","CHECK 4-8 LINES BELOW")</f>
        <v xml:space="preserve"> </v>
      </c>
      <c r="N16" s="461" t="s">
        <v>32</v>
      </c>
      <c r="O16" s="461"/>
      <c r="P16" s="530">
        <f t="shared" si="1"/>
        <v>0</v>
      </c>
      <c r="Q16" s="530"/>
      <c r="R16" s="535">
        <v>1</v>
      </c>
      <c r="S16" s="535"/>
      <c r="T16" s="124">
        <f t="shared" si="5"/>
        <v>0</v>
      </c>
      <c r="U16" s="125">
        <f t="shared" si="2"/>
        <v>0</v>
      </c>
    </row>
    <row r="17" spans="1:21" x14ac:dyDescent="0.25">
      <c r="A17" s="458" t="s">
        <v>33</v>
      </c>
      <c r="B17" s="458"/>
      <c r="C17" s="206">
        <v>215.28</v>
      </c>
      <c r="D17" s="206">
        <v>214.19</v>
      </c>
      <c r="E17" s="159">
        <f t="shared" si="3"/>
        <v>429.47</v>
      </c>
      <c r="F17" s="448">
        <f>'0054'!F17:G17</f>
        <v>1.0049999999999999</v>
      </c>
      <c r="G17" s="448"/>
      <c r="H17" s="105">
        <f t="shared" si="4"/>
        <v>431.61739999999998</v>
      </c>
      <c r="I17" s="130">
        <f t="shared" si="0"/>
        <v>1850333.85</v>
      </c>
      <c r="N17" s="461" t="s">
        <v>33</v>
      </c>
      <c r="O17" s="461"/>
      <c r="P17" s="530">
        <f t="shared" si="1"/>
        <v>0</v>
      </c>
      <c r="Q17" s="530"/>
      <c r="R17" s="535">
        <v>1</v>
      </c>
      <c r="S17" s="535"/>
      <c r="T17" s="124">
        <f t="shared" si="5"/>
        <v>0</v>
      </c>
      <c r="U17" s="125">
        <f t="shared" si="2"/>
        <v>0</v>
      </c>
    </row>
    <row r="18" spans="1:21" x14ac:dyDescent="0.25">
      <c r="A18" s="458" t="s">
        <v>34</v>
      </c>
      <c r="B18" s="458"/>
      <c r="C18" s="206">
        <v>50.1</v>
      </c>
      <c r="D18" s="206">
        <v>45.11</v>
      </c>
      <c r="E18" s="159">
        <f t="shared" si="3"/>
        <v>95.210000000000008</v>
      </c>
      <c r="F18" s="448">
        <f>'0054'!F18:G18</f>
        <v>1.0049999999999999</v>
      </c>
      <c r="G18" s="448"/>
      <c r="H18" s="105">
        <f t="shared" si="4"/>
        <v>95.686099999999996</v>
      </c>
      <c r="I18" s="130">
        <f t="shared" si="0"/>
        <v>410204.11</v>
      </c>
      <c r="J18" s="85" t="str">
        <f>IF(ROUND(E18,2)=ROUND(SUM(E56:E58),2)," ","CHECK 4-8 LINES BELOW")</f>
        <v xml:space="preserve"> </v>
      </c>
      <c r="N18" s="461" t="s">
        <v>34</v>
      </c>
      <c r="O18" s="461"/>
      <c r="P18" s="530">
        <f t="shared" si="1"/>
        <v>0</v>
      </c>
      <c r="Q18" s="530"/>
      <c r="R18" s="535">
        <v>1</v>
      </c>
      <c r="S18" s="535"/>
      <c r="T18" s="124">
        <f t="shared" si="5"/>
        <v>0</v>
      </c>
      <c r="U18" s="127">
        <f t="shared" si="2"/>
        <v>0</v>
      </c>
    </row>
    <row r="19" spans="1:21" x14ac:dyDescent="0.25">
      <c r="A19" s="458" t="s">
        <v>146</v>
      </c>
      <c r="B19" s="458"/>
      <c r="C19" s="206">
        <v>0</v>
      </c>
      <c r="D19" s="206">
        <v>0</v>
      </c>
      <c r="E19" s="159">
        <f t="shared" si="3"/>
        <v>0</v>
      </c>
      <c r="F19" s="448">
        <f>'0054'!F19:G19</f>
        <v>3.613</v>
      </c>
      <c r="G19" s="448"/>
      <c r="H19" s="105">
        <f t="shared" si="4"/>
        <v>0</v>
      </c>
      <c r="I19" s="130">
        <f t="shared" si="0"/>
        <v>0</v>
      </c>
      <c r="N19" s="461" t="s">
        <v>146</v>
      </c>
      <c r="O19" s="461"/>
      <c r="P19" s="530">
        <f t="shared" si="1"/>
        <v>0</v>
      </c>
      <c r="Q19" s="530"/>
      <c r="R19" s="535">
        <v>1</v>
      </c>
      <c r="S19" s="535"/>
      <c r="T19" s="124">
        <f t="shared" si="5"/>
        <v>0</v>
      </c>
      <c r="U19" s="125">
        <f t="shared" si="2"/>
        <v>0</v>
      </c>
    </row>
    <row r="20" spans="1:21" x14ac:dyDescent="0.25">
      <c r="A20" s="458" t="s">
        <v>147</v>
      </c>
      <c r="B20" s="458"/>
      <c r="C20" s="206">
        <v>0</v>
      </c>
      <c r="D20" s="206">
        <v>0</v>
      </c>
      <c r="E20" s="159">
        <f t="shared" si="3"/>
        <v>0</v>
      </c>
      <c r="F20" s="448">
        <f>'0054'!F20:G20</f>
        <v>3.613</v>
      </c>
      <c r="G20" s="448"/>
      <c r="H20" s="105">
        <f t="shared" si="4"/>
        <v>0</v>
      </c>
      <c r="I20" s="130">
        <f t="shared" si="0"/>
        <v>0</v>
      </c>
      <c r="N20" s="461" t="s">
        <v>147</v>
      </c>
      <c r="O20" s="461"/>
      <c r="P20" s="530">
        <f t="shared" si="1"/>
        <v>0</v>
      </c>
      <c r="Q20" s="530"/>
      <c r="R20" s="535">
        <v>1</v>
      </c>
      <c r="S20" s="535"/>
      <c r="T20" s="124">
        <f t="shared" si="5"/>
        <v>0</v>
      </c>
      <c r="U20" s="125">
        <f t="shared" si="2"/>
        <v>0</v>
      </c>
    </row>
    <row r="21" spans="1:21" x14ac:dyDescent="0.25">
      <c r="A21" s="458" t="s">
        <v>148</v>
      </c>
      <c r="B21" s="458"/>
      <c r="C21" s="206">
        <v>0</v>
      </c>
      <c r="D21" s="206">
        <v>0</v>
      </c>
      <c r="E21" s="159">
        <f t="shared" si="3"/>
        <v>0</v>
      </c>
      <c r="F21" s="448">
        <f>'0054'!F21:G21</f>
        <v>3.613</v>
      </c>
      <c r="G21" s="448"/>
      <c r="H21" s="105">
        <f t="shared" si="4"/>
        <v>0</v>
      </c>
      <c r="I21" s="130">
        <f t="shared" si="0"/>
        <v>0</v>
      </c>
      <c r="N21" s="461" t="s">
        <v>148</v>
      </c>
      <c r="O21" s="461"/>
      <c r="P21" s="530">
        <f t="shared" si="1"/>
        <v>0</v>
      </c>
      <c r="Q21" s="530"/>
      <c r="R21" s="535">
        <v>1</v>
      </c>
      <c r="S21" s="535"/>
      <c r="T21" s="124">
        <f t="shared" si="5"/>
        <v>0</v>
      </c>
      <c r="U21" s="125">
        <f t="shared" si="2"/>
        <v>0</v>
      </c>
    </row>
    <row r="22" spans="1:21" x14ac:dyDescent="0.25">
      <c r="A22" s="458" t="s">
        <v>149</v>
      </c>
      <c r="B22" s="458"/>
      <c r="C22" s="206">
        <v>0</v>
      </c>
      <c r="D22" s="206">
        <v>0</v>
      </c>
      <c r="E22" s="159">
        <f t="shared" si="3"/>
        <v>0</v>
      </c>
      <c r="F22" s="448">
        <f>'0054'!F22:G22</f>
        <v>5.258</v>
      </c>
      <c r="G22" s="448"/>
      <c r="H22" s="105">
        <f t="shared" si="4"/>
        <v>0</v>
      </c>
      <c r="I22" s="130">
        <f t="shared" si="0"/>
        <v>0</v>
      </c>
      <c r="N22" s="461" t="s">
        <v>149</v>
      </c>
      <c r="O22" s="461"/>
      <c r="P22" s="530">
        <f t="shared" si="1"/>
        <v>0</v>
      </c>
      <c r="Q22" s="530"/>
      <c r="R22" s="535">
        <v>1</v>
      </c>
      <c r="S22" s="535"/>
      <c r="T22" s="124">
        <f t="shared" si="5"/>
        <v>0</v>
      </c>
      <c r="U22" s="125">
        <f t="shared" si="2"/>
        <v>0</v>
      </c>
    </row>
    <row r="23" spans="1:21" x14ac:dyDescent="0.25">
      <c r="A23" s="458" t="s">
        <v>150</v>
      </c>
      <c r="B23" s="458"/>
      <c r="C23" s="206">
        <v>0</v>
      </c>
      <c r="D23" s="206">
        <v>0</v>
      </c>
      <c r="E23" s="159">
        <f t="shared" si="3"/>
        <v>0</v>
      </c>
      <c r="F23" s="448">
        <f>'0054'!F23:G23</f>
        <v>5.258</v>
      </c>
      <c r="G23" s="448"/>
      <c r="H23" s="105">
        <f t="shared" si="4"/>
        <v>0</v>
      </c>
      <c r="I23" s="130">
        <f t="shared" si="0"/>
        <v>0</v>
      </c>
      <c r="N23" s="461" t="s">
        <v>150</v>
      </c>
      <c r="O23" s="461"/>
      <c r="P23" s="530">
        <f t="shared" si="1"/>
        <v>0</v>
      </c>
      <c r="Q23" s="530"/>
      <c r="R23" s="535">
        <v>1</v>
      </c>
      <c r="S23" s="535"/>
      <c r="T23" s="124">
        <f t="shared" si="5"/>
        <v>0</v>
      </c>
      <c r="U23" s="125">
        <f t="shared" si="2"/>
        <v>0</v>
      </c>
    </row>
    <row r="24" spans="1:21" x14ac:dyDescent="0.25">
      <c r="A24" s="458" t="s">
        <v>151</v>
      </c>
      <c r="B24" s="458"/>
      <c r="C24" s="206">
        <v>0</v>
      </c>
      <c r="D24" s="206">
        <v>0</v>
      </c>
      <c r="E24" s="159">
        <f t="shared" si="3"/>
        <v>0</v>
      </c>
      <c r="F24" s="448">
        <f>'0054'!F24:G24</f>
        <v>5.258</v>
      </c>
      <c r="G24" s="448"/>
      <c r="H24" s="105">
        <f t="shared" si="4"/>
        <v>0</v>
      </c>
      <c r="I24" s="130">
        <f t="shared" si="0"/>
        <v>0</v>
      </c>
      <c r="N24" s="461" t="s">
        <v>151</v>
      </c>
      <c r="O24" s="461"/>
      <c r="P24" s="530">
        <f t="shared" si="1"/>
        <v>0</v>
      </c>
      <c r="Q24" s="530"/>
      <c r="R24" s="535">
        <v>1</v>
      </c>
      <c r="S24" s="535"/>
      <c r="T24" s="124">
        <f t="shared" si="5"/>
        <v>0</v>
      </c>
      <c r="U24" s="125">
        <f t="shared" si="2"/>
        <v>0</v>
      </c>
    </row>
    <row r="25" spans="1:21" x14ac:dyDescent="0.25">
      <c r="A25" s="458" t="s">
        <v>152</v>
      </c>
      <c r="B25" s="458"/>
      <c r="C25" s="206">
        <v>0</v>
      </c>
      <c r="D25" s="206">
        <v>0</v>
      </c>
      <c r="E25" s="159">
        <f t="shared" si="3"/>
        <v>0</v>
      </c>
      <c r="F25" s="448">
        <f>'0054'!F25:G25</f>
        <v>1.18</v>
      </c>
      <c r="G25" s="448"/>
      <c r="H25" s="105">
        <f t="shared" si="4"/>
        <v>0</v>
      </c>
      <c r="I25" s="130">
        <f t="shared" si="0"/>
        <v>0</v>
      </c>
      <c r="N25" s="461" t="s">
        <v>152</v>
      </c>
      <c r="O25" s="461"/>
      <c r="P25" s="530">
        <f t="shared" si="1"/>
        <v>0</v>
      </c>
      <c r="Q25" s="530"/>
      <c r="R25" s="535">
        <v>1</v>
      </c>
      <c r="S25" s="535"/>
      <c r="T25" s="124">
        <f t="shared" si="5"/>
        <v>0</v>
      </c>
      <c r="U25" s="125">
        <f t="shared" si="2"/>
        <v>0</v>
      </c>
    </row>
    <row r="26" spans="1:21" x14ac:dyDescent="0.25">
      <c r="A26" s="458" t="s">
        <v>153</v>
      </c>
      <c r="B26" s="458"/>
      <c r="C26" s="206">
        <v>0</v>
      </c>
      <c r="D26" s="206">
        <v>0</v>
      </c>
      <c r="E26" s="159">
        <f t="shared" si="3"/>
        <v>0</v>
      </c>
      <c r="F26" s="448">
        <f>'0054'!F26:G26</f>
        <v>1.18</v>
      </c>
      <c r="G26" s="448"/>
      <c r="H26" s="105">
        <f t="shared" si="4"/>
        <v>0</v>
      </c>
      <c r="I26" s="130">
        <f t="shared" si="0"/>
        <v>0</v>
      </c>
      <c r="N26" s="461" t="s">
        <v>153</v>
      </c>
      <c r="O26" s="461"/>
      <c r="P26" s="530">
        <f t="shared" si="1"/>
        <v>0</v>
      </c>
      <c r="Q26" s="530"/>
      <c r="R26" s="535">
        <v>1</v>
      </c>
      <c r="S26" s="535"/>
      <c r="T26" s="124">
        <f t="shared" si="5"/>
        <v>0</v>
      </c>
      <c r="U26" s="125">
        <f t="shared" si="2"/>
        <v>0</v>
      </c>
    </row>
    <row r="27" spans="1:21" x14ac:dyDescent="0.25">
      <c r="A27" s="458" t="s">
        <v>154</v>
      </c>
      <c r="B27" s="458"/>
      <c r="C27" s="206">
        <v>8.66</v>
      </c>
      <c r="D27" s="206">
        <v>7.9</v>
      </c>
      <c r="E27" s="159">
        <f t="shared" si="3"/>
        <v>16.560000000000002</v>
      </c>
      <c r="F27" s="448">
        <f>'0054'!F27:G27</f>
        <v>1.18</v>
      </c>
      <c r="G27" s="448"/>
      <c r="H27" s="105">
        <f t="shared" si="4"/>
        <v>19.540800000000001</v>
      </c>
      <c r="I27" s="130">
        <f t="shared" si="0"/>
        <v>83770.960000000006</v>
      </c>
      <c r="N27" s="461" t="s">
        <v>154</v>
      </c>
      <c r="O27" s="461"/>
      <c r="P27" s="530">
        <f t="shared" si="1"/>
        <v>0</v>
      </c>
      <c r="Q27" s="530"/>
      <c r="R27" s="535">
        <v>1</v>
      </c>
      <c r="S27" s="535"/>
      <c r="T27" s="124">
        <f t="shared" si="5"/>
        <v>0</v>
      </c>
      <c r="U27" s="125">
        <f t="shared" si="2"/>
        <v>0</v>
      </c>
    </row>
    <row r="28" spans="1:21" x14ac:dyDescent="0.25">
      <c r="A28" s="575" t="s">
        <v>155</v>
      </c>
      <c r="B28" s="575"/>
      <c r="C28" s="147">
        <v>0</v>
      </c>
      <c r="D28" s="147">
        <v>0</v>
      </c>
      <c r="E28" s="220">
        <f t="shared" si="3"/>
        <v>0</v>
      </c>
      <c r="F28" s="529">
        <f>'0054'!F28:G28</f>
        <v>1.0049999999999999</v>
      </c>
      <c r="G28" s="529"/>
      <c r="H28" s="122">
        <f t="shared" si="4"/>
        <v>0</v>
      </c>
      <c r="I28" s="123">
        <f t="shared" si="0"/>
        <v>0</v>
      </c>
      <c r="N28" s="469" t="s">
        <v>155</v>
      </c>
      <c r="O28" s="469"/>
      <c r="P28" s="530">
        <f t="shared" si="1"/>
        <v>0</v>
      </c>
      <c r="Q28" s="530"/>
      <c r="R28" s="531">
        <v>1</v>
      </c>
      <c r="S28" s="531"/>
      <c r="T28" s="124">
        <f t="shared" si="5"/>
        <v>0</v>
      </c>
      <c r="U28" s="125">
        <f t="shared" si="2"/>
        <v>0</v>
      </c>
    </row>
    <row r="29" spans="1:21" x14ac:dyDescent="0.25">
      <c r="A29" s="573" t="s">
        <v>5</v>
      </c>
      <c r="B29" s="573"/>
      <c r="C29" s="123">
        <f>SUM(C13:C28)</f>
        <v>274.04000000000002</v>
      </c>
      <c r="D29" s="123">
        <f>SUM(D13:D28)</f>
        <v>267.2</v>
      </c>
      <c r="E29" s="123">
        <f>SUM(E13:E28)</f>
        <v>541.24</v>
      </c>
      <c r="F29" s="574"/>
      <c r="G29" s="574"/>
      <c r="H29" s="128">
        <f>SUM(H13:H28)</f>
        <v>546.84429999999998</v>
      </c>
      <c r="I29" s="123">
        <f>SUM(I13:I28)</f>
        <v>2344308.92</v>
      </c>
      <c r="N29" s="533" t="s">
        <v>5</v>
      </c>
      <c r="O29" s="533"/>
      <c r="P29" s="534">
        <f>SUM(P13:P28)</f>
        <v>0</v>
      </c>
      <c r="Q29" s="534"/>
      <c r="R29" s="521"/>
      <c r="S29" s="521"/>
      <c r="T29" s="129">
        <f>SUM(T13:T28)</f>
        <v>0</v>
      </c>
      <c r="U29" s="125">
        <f>SUM(U13:U28)</f>
        <v>0</v>
      </c>
    </row>
    <row r="30" spans="1:21" x14ac:dyDescent="0.25">
      <c r="A30" s="28"/>
      <c r="B30" s="28"/>
      <c r="C30" s="130"/>
      <c r="D30" s="130"/>
      <c r="E30" s="130"/>
      <c r="F30" s="29"/>
      <c r="G30" s="29"/>
      <c r="H30" s="105"/>
      <c r="I30" s="130"/>
      <c r="N30" s="35"/>
      <c r="O30" s="35"/>
      <c r="P30" s="31"/>
      <c r="Q30" s="31"/>
      <c r="R30" s="32"/>
      <c r="S30" s="32"/>
      <c r="T30" s="131"/>
      <c r="U30" s="132"/>
    </row>
    <row r="31" spans="1:21" x14ac:dyDescent="0.25">
      <c r="A31" s="209" t="s">
        <v>126</v>
      </c>
      <c r="B31" s="28"/>
      <c r="C31" s="130"/>
      <c r="D31" s="130"/>
      <c r="E31" s="130"/>
      <c r="F31" s="29"/>
      <c r="G31" s="29"/>
      <c r="H31" s="105"/>
      <c r="I31" s="130"/>
      <c r="N31" s="35"/>
      <c r="O31" s="35"/>
      <c r="P31" s="31"/>
      <c r="Q31" s="31"/>
      <c r="R31" s="32"/>
      <c r="S31" s="32"/>
      <c r="T31" s="131"/>
      <c r="U31" s="132"/>
    </row>
    <row r="32" spans="1:21" hidden="1" x14ac:dyDescent="0.25">
      <c r="A32" s="209"/>
      <c r="B32" s="28"/>
      <c r="C32" s="130"/>
      <c r="D32" s="130"/>
      <c r="E32" s="130"/>
      <c r="F32" s="364"/>
      <c r="G32" s="364"/>
      <c r="H32" s="105"/>
      <c r="I32" s="130"/>
      <c r="N32" s="362"/>
      <c r="O32" s="362"/>
      <c r="P32" s="31"/>
      <c r="Q32" s="31"/>
      <c r="R32" s="363"/>
      <c r="S32" s="363"/>
      <c r="T32" s="131"/>
      <c r="U32" s="132"/>
    </row>
    <row r="33" spans="1:21" hidden="1" x14ac:dyDescent="0.25">
      <c r="A33" s="209"/>
      <c r="B33" s="28"/>
      <c r="C33" s="130"/>
      <c r="D33" s="130"/>
      <c r="E33" s="130"/>
      <c r="F33" s="578" t="s">
        <v>386</v>
      </c>
      <c r="G33" s="578"/>
      <c r="H33" s="578"/>
      <c r="I33" s="130"/>
      <c r="N33" s="362"/>
      <c r="O33" s="362"/>
      <c r="P33" s="31"/>
      <c r="Q33" s="31"/>
      <c r="R33" s="363"/>
      <c r="S33" s="363"/>
      <c r="T33" s="131"/>
      <c r="U33" s="132"/>
    </row>
    <row r="34" spans="1:21" hidden="1" x14ac:dyDescent="0.25">
      <c r="A34" s="4"/>
      <c r="B34" s="136"/>
      <c r="C34" s="136"/>
      <c r="D34" s="136"/>
      <c r="E34" s="136"/>
      <c r="F34" s="578"/>
      <c r="G34" s="578"/>
      <c r="H34" s="578"/>
      <c r="I34" s="26" t="s">
        <v>78</v>
      </c>
      <c r="N34" s="473" t="s">
        <v>35</v>
      </c>
      <c r="O34" s="473"/>
      <c r="P34" s="473"/>
      <c r="Q34" s="473"/>
      <c r="R34" s="473"/>
      <c r="S34" s="473"/>
      <c r="T34" s="473"/>
      <c r="U34" s="27" t="s">
        <v>78</v>
      </c>
    </row>
    <row r="35" spans="1:21" hidden="1" x14ac:dyDescent="0.25">
      <c r="A35" s="28"/>
      <c r="B35" s="28"/>
      <c r="C35" s="117" t="s">
        <v>162</v>
      </c>
      <c r="D35" s="117" t="s">
        <v>163</v>
      </c>
      <c r="E35" s="118" t="s">
        <v>8</v>
      </c>
      <c r="F35" s="578"/>
      <c r="G35" s="578"/>
      <c r="H35" s="578"/>
      <c r="I35" s="26" t="s">
        <v>37</v>
      </c>
      <c r="N35" s="35"/>
      <c r="O35" s="35"/>
      <c r="P35" s="31"/>
      <c r="Q35" s="31"/>
      <c r="R35" s="32"/>
      <c r="S35" s="32"/>
      <c r="T35" s="131"/>
      <c r="U35" s="27" t="s">
        <v>37</v>
      </c>
    </row>
    <row r="36" spans="1:21" hidden="1" x14ac:dyDescent="0.25">
      <c r="A36" s="524" t="s">
        <v>66</v>
      </c>
      <c r="B36" s="524"/>
      <c r="C36" s="119" t="s">
        <v>2</v>
      </c>
      <c r="D36" s="119" t="s">
        <v>2</v>
      </c>
      <c r="E36" s="119" t="s">
        <v>2</v>
      </c>
      <c r="F36" s="579"/>
      <c r="G36" s="579"/>
      <c r="H36" s="579"/>
      <c r="I36" s="33" t="s">
        <v>79</v>
      </c>
      <c r="N36" s="525" t="s">
        <v>66</v>
      </c>
      <c r="O36" s="525"/>
      <c r="P36" s="526" t="s">
        <v>24</v>
      </c>
      <c r="Q36" s="526"/>
      <c r="R36" s="526"/>
      <c r="S36" s="526"/>
      <c r="T36" s="526"/>
      <c r="U36" s="21" t="s">
        <v>79</v>
      </c>
    </row>
    <row r="37" spans="1:21" hidden="1" x14ac:dyDescent="0.25">
      <c r="A37" s="527" t="s">
        <v>59</v>
      </c>
      <c r="B37" s="527"/>
      <c r="C37" s="210">
        <v>0</v>
      </c>
      <c r="D37" s="210">
        <v>0</v>
      </c>
      <c r="E37" s="276">
        <f t="shared" ref="E37:E42" si="6">IF(D$43=0,C37*2,C37+D37)</f>
        <v>0</v>
      </c>
      <c r="F37" s="211"/>
      <c r="G37" s="211"/>
      <c r="H37" s="211"/>
      <c r="I37" s="150">
        <f t="shared" ref="I37:I42" si="7">ROUND(ROUND(E37*$C$8,4)*($H$8),2)</f>
        <v>0</v>
      </c>
      <c r="N37" s="528" t="s">
        <v>59</v>
      </c>
      <c r="O37" s="528"/>
      <c r="P37" s="470">
        <f t="shared" ref="P37:P42" si="8">IF($H$115=1,E37,0)</f>
        <v>0</v>
      </c>
      <c r="Q37" s="470"/>
      <c r="R37" s="470"/>
      <c r="S37" s="470"/>
      <c r="T37" s="470"/>
      <c r="U37" s="127">
        <f t="shared" ref="U37:U42" si="9">ROUND(ROUND(P37*$C$8,4)*($H$8),0)</f>
        <v>0</v>
      </c>
    </row>
    <row r="38" spans="1:21" hidden="1" x14ac:dyDescent="0.25">
      <c r="A38" s="519" t="s">
        <v>60</v>
      </c>
      <c r="B38" s="519"/>
      <c r="C38" s="213">
        <v>0</v>
      </c>
      <c r="D38" s="213">
        <v>0</v>
      </c>
      <c r="E38" s="159">
        <f t="shared" si="6"/>
        <v>0</v>
      </c>
      <c r="F38" s="214"/>
      <c r="G38" s="214"/>
      <c r="H38" s="214"/>
      <c r="I38" s="130">
        <f t="shared" si="7"/>
        <v>0</v>
      </c>
      <c r="N38" s="476" t="s">
        <v>60</v>
      </c>
      <c r="O38" s="476"/>
      <c r="P38" s="470">
        <f t="shared" si="8"/>
        <v>0</v>
      </c>
      <c r="Q38" s="470"/>
      <c r="R38" s="470"/>
      <c r="S38" s="470"/>
      <c r="T38" s="470"/>
      <c r="U38" s="127">
        <f t="shared" si="9"/>
        <v>0</v>
      </c>
    </row>
    <row r="39" spans="1:21" hidden="1" x14ac:dyDescent="0.25">
      <c r="A39" s="522" t="s">
        <v>61</v>
      </c>
      <c r="B39" s="522"/>
      <c r="C39" s="213">
        <v>0</v>
      </c>
      <c r="D39" s="213">
        <v>0</v>
      </c>
      <c r="E39" s="159">
        <f t="shared" si="6"/>
        <v>0</v>
      </c>
      <c r="F39" s="214"/>
      <c r="G39" s="214"/>
      <c r="H39" s="214"/>
      <c r="I39" s="130">
        <f t="shared" si="7"/>
        <v>0</v>
      </c>
      <c r="N39" s="523" t="s">
        <v>61</v>
      </c>
      <c r="O39" s="523"/>
      <c r="P39" s="470">
        <f t="shared" si="8"/>
        <v>0</v>
      </c>
      <c r="Q39" s="470"/>
      <c r="R39" s="470"/>
      <c r="S39" s="470"/>
      <c r="T39" s="470"/>
      <c r="U39" s="127">
        <f t="shared" si="9"/>
        <v>0</v>
      </c>
    </row>
    <row r="40" spans="1:21" hidden="1" x14ac:dyDescent="0.25">
      <c r="A40" s="519" t="s">
        <v>62</v>
      </c>
      <c r="B40" s="519"/>
      <c r="C40" s="213">
        <v>0</v>
      </c>
      <c r="D40" s="213">
        <v>0</v>
      </c>
      <c r="E40" s="159">
        <f t="shared" si="6"/>
        <v>0</v>
      </c>
      <c r="F40" s="214"/>
      <c r="G40" s="214"/>
      <c r="H40" s="214"/>
      <c r="I40" s="130">
        <f t="shared" si="7"/>
        <v>0</v>
      </c>
      <c r="N40" s="476" t="s">
        <v>62</v>
      </c>
      <c r="O40" s="476"/>
      <c r="P40" s="470">
        <f t="shared" si="8"/>
        <v>0</v>
      </c>
      <c r="Q40" s="470"/>
      <c r="R40" s="470"/>
      <c r="S40" s="470"/>
      <c r="T40" s="470"/>
      <c r="U40" s="127">
        <f t="shared" si="9"/>
        <v>0</v>
      </c>
    </row>
    <row r="41" spans="1:21" hidden="1" x14ac:dyDescent="0.25">
      <c r="A41" s="519" t="s">
        <v>63</v>
      </c>
      <c r="B41" s="519"/>
      <c r="C41" s="213">
        <v>0</v>
      </c>
      <c r="D41" s="213">
        <v>0</v>
      </c>
      <c r="E41" s="159">
        <f t="shared" si="6"/>
        <v>0</v>
      </c>
      <c r="F41" s="214"/>
      <c r="G41" s="214"/>
      <c r="H41" s="214"/>
      <c r="I41" s="130">
        <f t="shared" si="7"/>
        <v>0</v>
      </c>
      <c r="N41" s="476" t="s">
        <v>63</v>
      </c>
      <c r="O41" s="476"/>
      <c r="P41" s="470">
        <f t="shared" si="8"/>
        <v>0</v>
      </c>
      <c r="Q41" s="470"/>
      <c r="R41" s="470"/>
      <c r="S41" s="470"/>
      <c r="T41" s="470"/>
      <c r="U41" s="127">
        <f t="shared" si="9"/>
        <v>0</v>
      </c>
    </row>
    <row r="42" spans="1:21" hidden="1" x14ac:dyDescent="0.25">
      <c r="A42" s="519" t="s">
        <v>55</v>
      </c>
      <c r="B42" s="519"/>
      <c r="C42" s="212">
        <v>0</v>
      </c>
      <c r="D42" s="212">
        <v>0</v>
      </c>
      <c r="E42" s="220">
        <f t="shared" si="6"/>
        <v>0</v>
      </c>
      <c r="F42" s="214"/>
      <c r="G42" s="214"/>
      <c r="H42" s="214"/>
      <c r="I42" s="123">
        <f t="shared" si="7"/>
        <v>0</v>
      </c>
      <c r="N42" s="469" t="s">
        <v>55</v>
      </c>
      <c r="O42" s="469"/>
      <c r="P42" s="470">
        <f t="shared" si="8"/>
        <v>0</v>
      </c>
      <c r="Q42" s="470"/>
      <c r="R42" s="470"/>
      <c r="S42" s="470"/>
      <c r="T42" s="470"/>
      <c r="U42" s="127">
        <f t="shared" si="9"/>
        <v>0</v>
      </c>
    </row>
    <row r="43" spans="1:21" hidden="1" x14ac:dyDescent="0.25">
      <c r="A43" s="64"/>
      <c r="B43" s="137" t="s">
        <v>164</v>
      </c>
      <c r="C43" s="126">
        <f>SUM(C37:C42)</f>
        <v>0</v>
      </c>
      <c r="D43" s="126">
        <f>SUM(D37:D42)</f>
        <v>0</v>
      </c>
      <c r="E43" s="126">
        <f>SUM(E37:E42)</f>
        <v>0</v>
      </c>
      <c r="F43" s="34"/>
      <c r="G43" s="138"/>
      <c r="H43" s="139" t="s">
        <v>166</v>
      </c>
      <c r="I43" s="126">
        <f>SUM(I37:I42)</f>
        <v>0</v>
      </c>
      <c r="N43" s="520" t="s">
        <v>57</v>
      </c>
      <c r="O43" s="520"/>
      <c r="P43" s="520"/>
      <c r="Q43" s="520"/>
      <c r="R43" s="36">
        <f>SUM(P37:R42)</f>
        <v>0</v>
      </c>
      <c r="S43" s="521" t="s">
        <v>68</v>
      </c>
      <c r="T43" s="521"/>
      <c r="U43" s="132">
        <f>SUM(U37:U42)</f>
        <v>0</v>
      </c>
    </row>
    <row r="44" spans="1:21" ht="16.5" hidden="1" thickBot="1" x14ac:dyDescent="0.3">
      <c r="A44" s="64"/>
      <c r="B44" s="137"/>
      <c r="C44" s="130"/>
      <c r="D44" s="130"/>
      <c r="E44" s="150"/>
      <c r="F44" s="34"/>
      <c r="G44" s="138"/>
      <c r="H44" s="139"/>
      <c r="I44" s="130"/>
      <c r="N44" s="35"/>
      <c r="O44" s="35"/>
      <c r="P44" s="35"/>
      <c r="Q44" s="35"/>
      <c r="R44" s="36"/>
      <c r="S44" s="32"/>
      <c r="T44" s="32"/>
      <c r="U44" s="132"/>
    </row>
    <row r="45" spans="1:21" ht="16.5" hidden="1" thickBot="1" x14ac:dyDescent="0.3">
      <c r="A45" s="64"/>
      <c r="B45" s="137" t="s">
        <v>165</v>
      </c>
      <c r="C45" s="64"/>
      <c r="D45" s="64"/>
      <c r="E45" s="215">
        <f>H29+E43</f>
        <v>546.84429999999998</v>
      </c>
      <c r="F45" s="37"/>
      <c r="G45" s="138"/>
      <c r="H45" s="139" t="s">
        <v>167</v>
      </c>
      <c r="I45" s="123">
        <f>SUM(I43,I29)</f>
        <v>2344308.92</v>
      </c>
      <c r="N45" s="520" t="s">
        <v>58</v>
      </c>
      <c r="O45" s="520"/>
      <c r="P45" s="520"/>
      <c r="Q45" s="520"/>
      <c r="R45" s="38">
        <f>R43+T29</f>
        <v>0</v>
      </c>
      <c r="S45" s="521" t="s">
        <v>56</v>
      </c>
      <c r="T45" s="521"/>
      <c r="U45" s="140">
        <f>SUM(U43,U29)</f>
        <v>0</v>
      </c>
    </row>
    <row r="46" spans="1:21" x14ac:dyDescent="0.25">
      <c r="A46" s="28"/>
      <c r="B46" s="28"/>
      <c r="C46" s="28"/>
      <c r="D46" s="28"/>
      <c r="E46" s="28"/>
      <c r="F46" s="37"/>
      <c r="G46" s="141"/>
      <c r="H46" s="141"/>
      <c r="I46" s="130"/>
      <c r="N46" s="35"/>
      <c r="O46" s="35"/>
      <c r="P46" s="35"/>
      <c r="Q46" s="35"/>
      <c r="R46" s="38"/>
      <c r="S46" s="32"/>
      <c r="T46" s="32"/>
      <c r="U46" s="132"/>
    </row>
    <row r="47" spans="1:21" x14ac:dyDescent="0.25">
      <c r="A47" s="28"/>
      <c r="B47" s="28"/>
      <c r="C47" s="28"/>
      <c r="D47" s="28"/>
      <c r="E47" s="28"/>
      <c r="F47" s="37"/>
      <c r="G47" s="141"/>
      <c r="H47" s="141"/>
      <c r="I47" s="130"/>
      <c r="N47" s="35"/>
      <c r="O47" s="35"/>
      <c r="P47" s="35"/>
      <c r="Q47" s="35"/>
      <c r="R47" s="38"/>
      <c r="S47" s="32"/>
      <c r="T47" s="32"/>
      <c r="U47" s="132"/>
    </row>
    <row r="48" spans="1:21" x14ac:dyDescent="0.25">
      <c r="A48" s="28"/>
      <c r="B48" s="28"/>
      <c r="C48" s="117" t="s">
        <v>162</v>
      </c>
      <c r="D48" s="117" t="s">
        <v>163</v>
      </c>
      <c r="E48" s="118" t="s">
        <v>8</v>
      </c>
      <c r="F48" s="142" t="s">
        <v>168</v>
      </c>
      <c r="G48" s="143" t="s">
        <v>170</v>
      </c>
      <c r="H48" s="144" t="s">
        <v>171</v>
      </c>
      <c r="I48" s="130"/>
      <c r="N48" s="35"/>
      <c r="O48" s="35"/>
      <c r="P48" s="35"/>
      <c r="Q48" s="35"/>
      <c r="R48" s="38"/>
      <c r="S48" s="32"/>
      <c r="T48" s="32"/>
      <c r="U48" s="132"/>
    </row>
    <row r="49" spans="1:21" x14ac:dyDescent="0.25">
      <c r="A49" s="39" t="s">
        <v>103</v>
      </c>
      <c r="B49" s="39"/>
      <c r="C49" s="119" t="s">
        <v>2</v>
      </c>
      <c r="D49" s="119" t="s">
        <v>2</v>
      </c>
      <c r="E49" s="119" t="s">
        <v>2</v>
      </c>
      <c r="F49" s="121" t="s">
        <v>169</v>
      </c>
      <c r="G49" s="77" t="s">
        <v>169</v>
      </c>
      <c r="H49" s="145" t="s">
        <v>172</v>
      </c>
      <c r="I49" s="39"/>
      <c r="N49" s="469" t="s">
        <v>103</v>
      </c>
      <c r="O49" s="469"/>
      <c r="P49" s="514" t="s">
        <v>2</v>
      </c>
      <c r="Q49" s="514"/>
      <c r="R49" s="40" t="s">
        <v>25</v>
      </c>
      <c r="S49" s="78" t="s">
        <v>26</v>
      </c>
      <c r="T49" s="146" t="s">
        <v>27</v>
      </c>
      <c r="U49" s="40"/>
    </row>
    <row r="50" spans="1:21" x14ac:dyDescent="0.25">
      <c r="A50" s="515" t="s">
        <v>127</v>
      </c>
      <c r="B50" s="515"/>
      <c r="C50" s="206">
        <v>0</v>
      </c>
      <c r="D50" s="206">
        <v>0</v>
      </c>
      <c r="E50" s="159">
        <f>IF(D$59=0,C50*2,C50+D50)</f>
        <v>0</v>
      </c>
      <c r="F50" s="41" t="s">
        <v>21</v>
      </c>
      <c r="G50" s="54">
        <v>251</v>
      </c>
      <c r="H50" s="328">
        <f>'0054'!H50</f>
        <v>1047</v>
      </c>
      <c r="I50" s="130">
        <f>ROUND(E50*H50,2)</f>
        <v>0</v>
      </c>
      <c r="N50" s="517" t="s">
        <v>28</v>
      </c>
      <c r="O50" s="517"/>
      <c r="P50" s="518"/>
      <c r="Q50" s="518"/>
      <c r="R50" s="43" t="s">
        <v>21</v>
      </c>
      <c r="S50" s="44">
        <v>251</v>
      </c>
      <c r="T50" s="148">
        <f>H50</f>
        <v>1047</v>
      </c>
      <c r="U50" s="149">
        <f>ROUND(P50*T50,0)</f>
        <v>0</v>
      </c>
    </row>
    <row r="51" spans="1:21" x14ac:dyDescent="0.25">
      <c r="A51" s="516"/>
      <c r="B51" s="516"/>
      <c r="C51" s="206">
        <v>0</v>
      </c>
      <c r="D51" s="206">
        <v>0</v>
      </c>
      <c r="E51" s="159">
        <f t="shared" ref="E51:E58" si="10">IF(D$59=0,C51*2,C51+D51)</f>
        <v>0</v>
      </c>
      <c r="F51" s="54" t="s">
        <v>21</v>
      </c>
      <c r="G51" s="54">
        <v>252</v>
      </c>
      <c r="H51" s="328">
        <f>'0054'!H51</f>
        <v>3380</v>
      </c>
      <c r="I51" s="130">
        <f t="shared" ref="I51:I58" si="11">ROUND(E51*H51,2)</f>
        <v>0</v>
      </c>
      <c r="N51" s="517"/>
      <c r="O51" s="517"/>
      <c r="P51" s="511"/>
      <c r="Q51" s="511"/>
      <c r="R51" s="44" t="s">
        <v>21</v>
      </c>
      <c r="S51" s="44">
        <v>252</v>
      </c>
      <c r="T51" s="148">
        <f t="shared" ref="T51:T58" si="12">H51</f>
        <v>3380</v>
      </c>
      <c r="U51" s="149">
        <f t="shared" ref="U51:U58" si="13">ROUND(P51*T51,0)</f>
        <v>0</v>
      </c>
    </row>
    <row r="52" spans="1:21" x14ac:dyDescent="0.25">
      <c r="A52" s="516"/>
      <c r="B52" s="516"/>
      <c r="C52" s="206">
        <v>0</v>
      </c>
      <c r="D52" s="206">
        <v>0</v>
      </c>
      <c r="E52" s="159">
        <f t="shared" si="10"/>
        <v>0</v>
      </c>
      <c r="F52" s="54" t="s">
        <v>21</v>
      </c>
      <c r="G52" s="54">
        <v>253</v>
      </c>
      <c r="H52" s="328">
        <f>'0054'!H52</f>
        <v>6896</v>
      </c>
      <c r="I52" s="130">
        <f t="shared" si="11"/>
        <v>0</v>
      </c>
      <c r="N52" s="517"/>
      <c r="O52" s="517"/>
      <c r="P52" s="511"/>
      <c r="Q52" s="511"/>
      <c r="R52" s="44" t="s">
        <v>21</v>
      </c>
      <c r="S52" s="44">
        <v>253</v>
      </c>
      <c r="T52" s="148">
        <f t="shared" si="12"/>
        <v>6896</v>
      </c>
      <c r="U52" s="149">
        <f t="shared" si="13"/>
        <v>0</v>
      </c>
    </row>
    <row r="53" spans="1:21" x14ac:dyDescent="0.25">
      <c r="A53" s="516"/>
      <c r="B53" s="516"/>
      <c r="C53" s="206">
        <v>0</v>
      </c>
      <c r="D53" s="206">
        <v>0</v>
      </c>
      <c r="E53" s="159">
        <f t="shared" si="10"/>
        <v>0</v>
      </c>
      <c r="F53" s="153" t="s">
        <v>14</v>
      </c>
      <c r="G53" s="54">
        <v>251</v>
      </c>
      <c r="H53" s="328">
        <f>'0054'!H53</f>
        <v>1173</v>
      </c>
      <c r="I53" s="130">
        <f t="shared" si="11"/>
        <v>0</v>
      </c>
      <c r="N53" s="517"/>
      <c r="O53" s="517"/>
      <c r="P53" s="511"/>
      <c r="Q53" s="511"/>
      <c r="R53" s="46" t="s">
        <v>14</v>
      </c>
      <c r="S53" s="44">
        <v>251</v>
      </c>
      <c r="T53" s="148">
        <f t="shared" si="12"/>
        <v>1173</v>
      </c>
      <c r="U53" s="149">
        <f t="shared" si="13"/>
        <v>0</v>
      </c>
    </row>
    <row r="54" spans="1:21" x14ac:dyDescent="0.25">
      <c r="A54" s="516"/>
      <c r="B54" s="516"/>
      <c r="C54" s="206">
        <v>0</v>
      </c>
      <c r="D54" s="206">
        <v>0</v>
      </c>
      <c r="E54" s="159">
        <f t="shared" si="10"/>
        <v>0</v>
      </c>
      <c r="F54" s="153" t="s">
        <v>14</v>
      </c>
      <c r="G54" s="54">
        <v>252</v>
      </c>
      <c r="H54" s="328">
        <f>'0054'!H54</f>
        <v>3506</v>
      </c>
      <c r="I54" s="130">
        <f t="shared" si="11"/>
        <v>0</v>
      </c>
      <c r="N54" s="517"/>
      <c r="O54" s="517"/>
      <c r="P54" s="511"/>
      <c r="Q54" s="511"/>
      <c r="R54" s="46" t="s">
        <v>14</v>
      </c>
      <c r="S54" s="44">
        <v>252</v>
      </c>
      <c r="T54" s="148">
        <f t="shared" si="12"/>
        <v>3506</v>
      </c>
      <c r="U54" s="149">
        <f t="shared" si="13"/>
        <v>0</v>
      </c>
    </row>
    <row r="55" spans="1:21" x14ac:dyDescent="0.25">
      <c r="A55" s="516"/>
      <c r="B55" s="516"/>
      <c r="C55" s="206">
        <v>0</v>
      </c>
      <c r="D55" s="206">
        <v>0</v>
      </c>
      <c r="E55" s="159">
        <f t="shared" si="10"/>
        <v>0</v>
      </c>
      <c r="F55" s="153" t="s">
        <v>14</v>
      </c>
      <c r="G55" s="54">
        <v>253</v>
      </c>
      <c r="H55" s="328">
        <f>'0054'!H55</f>
        <v>7023</v>
      </c>
      <c r="I55" s="130">
        <f t="shared" si="11"/>
        <v>0</v>
      </c>
      <c r="N55" s="517"/>
      <c r="O55" s="517"/>
      <c r="P55" s="511"/>
      <c r="Q55" s="511"/>
      <c r="R55" s="46" t="s">
        <v>14</v>
      </c>
      <c r="S55" s="44">
        <v>253</v>
      </c>
      <c r="T55" s="148">
        <f t="shared" si="12"/>
        <v>7023</v>
      </c>
      <c r="U55" s="149">
        <f t="shared" si="13"/>
        <v>0</v>
      </c>
    </row>
    <row r="56" spans="1:21" x14ac:dyDescent="0.25">
      <c r="A56" s="516"/>
      <c r="B56" s="516"/>
      <c r="C56" s="206">
        <v>46.13</v>
      </c>
      <c r="D56" s="206">
        <v>41.24</v>
      </c>
      <c r="E56" s="159">
        <f t="shared" si="10"/>
        <v>87.37</v>
      </c>
      <c r="F56" s="153" t="s">
        <v>15</v>
      </c>
      <c r="G56" s="54">
        <v>251</v>
      </c>
      <c r="H56" s="328">
        <f>'0054'!H56</f>
        <v>835</v>
      </c>
      <c r="I56" s="130">
        <f t="shared" si="11"/>
        <v>72953.95</v>
      </c>
      <c r="N56" s="517"/>
      <c r="O56" s="517"/>
      <c r="P56" s="511"/>
      <c r="Q56" s="511"/>
      <c r="R56" s="46" t="s">
        <v>15</v>
      </c>
      <c r="S56" s="44">
        <v>251</v>
      </c>
      <c r="T56" s="148">
        <f t="shared" si="12"/>
        <v>835</v>
      </c>
      <c r="U56" s="149">
        <f t="shared" si="13"/>
        <v>0</v>
      </c>
    </row>
    <row r="57" spans="1:21" x14ac:dyDescent="0.25">
      <c r="A57" s="516"/>
      <c r="B57" s="516"/>
      <c r="C57" s="206">
        <v>3.47</v>
      </c>
      <c r="D57" s="206">
        <v>2.91</v>
      </c>
      <c r="E57" s="159">
        <f t="shared" si="10"/>
        <v>6.3800000000000008</v>
      </c>
      <c r="F57" s="153" t="s">
        <v>15</v>
      </c>
      <c r="G57" s="54">
        <v>252</v>
      </c>
      <c r="H57" s="328">
        <f>'0054'!H57</f>
        <v>3168</v>
      </c>
      <c r="I57" s="130">
        <f t="shared" si="11"/>
        <v>20211.84</v>
      </c>
      <c r="N57" s="517"/>
      <c r="O57" s="517"/>
      <c r="P57" s="511"/>
      <c r="Q57" s="511"/>
      <c r="R57" s="46" t="s">
        <v>15</v>
      </c>
      <c r="S57" s="44">
        <v>252</v>
      </c>
      <c r="T57" s="148">
        <f t="shared" si="12"/>
        <v>3168</v>
      </c>
      <c r="U57" s="149">
        <f t="shared" si="13"/>
        <v>0</v>
      </c>
    </row>
    <row r="58" spans="1:21" ht="16.5" thickBot="1" x14ac:dyDescent="0.3">
      <c r="A58" s="516"/>
      <c r="B58" s="516"/>
      <c r="C58" s="206">
        <v>0.5</v>
      </c>
      <c r="D58" s="206">
        <v>0.96</v>
      </c>
      <c r="E58" s="159">
        <f t="shared" si="10"/>
        <v>1.46</v>
      </c>
      <c r="F58" s="153" t="s">
        <v>15</v>
      </c>
      <c r="G58" s="54">
        <v>253</v>
      </c>
      <c r="H58" s="328">
        <f>'0054'!H58</f>
        <v>6685</v>
      </c>
      <c r="I58" s="130">
        <f t="shared" si="11"/>
        <v>9760.1</v>
      </c>
      <c r="N58" s="517"/>
      <c r="O58" s="517"/>
      <c r="P58" s="512"/>
      <c r="Q58" s="512"/>
      <c r="R58" s="46" t="s">
        <v>15</v>
      </c>
      <c r="S58" s="44">
        <v>253</v>
      </c>
      <c r="T58" s="148">
        <f t="shared" si="12"/>
        <v>6685</v>
      </c>
      <c r="U58" s="151">
        <f t="shared" si="13"/>
        <v>0</v>
      </c>
    </row>
    <row r="59" spans="1:21" ht="16.5" thickBot="1" x14ac:dyDescent="0.3">
      <c r="A59" s="465" t="s">
        <v>16</v>
      </c>
      <c r="B59" s="465"/>
      <c r="C59" s="126">
        <f>SUM(C50:C58)</f>
        <v>50.1</v>
      </c>
      <c r="D59" s="126">
        <f>SUM(D50:D58)</f>
        <v>45.110000000000007</v>
      </c>
      <c r="E59" s="126">
        <f>SUM(E50:E58)</f>
        <v>95.21</v>
      </c>
      <c r="F59" s="465" t="s">
        <v>81</v>
      </c>
      <c r="G59" s="465"/>
      <c r="H59" s="465"/>
      <c r="I59" s="126">
        <f>SUM(I50:I58)</f>
        <v>102925.89</v>
      </c>
      <c r="N59" s="464" t="s">
        <v>16</v>
      </c>
      <c r="O59" s="464"/>
      <c r="P59" s="513">
        <f>SUM(P50:P58)</f>
        <v>0</v>
      </c>
      <c r="Q59" s="513"/>
      <c r="R59" s="464" t="s">
        <v>81</v>
      </c>
      <c r="S59" s="464"/>
      <c r="T59" s="464"/>
      <c r="U59" s="140">
        <f>SUM(U50:U58)</f>
        <v>0</v>
      </c>
    </row>
    <row r="60" spans="1:21" x14ac:dyDescent="0.25">
      <c r="A60" s="481"/>
      <c r="B60" s="481"/>
      <c r="C60" s="481"/>
      <c r="D60" s="481"/>
      <c r="E60" s="481"/>
      <c r="F60" s="481"/>
      <c r="G60" s="481"/>
      <c r="H60" s="481"/>
      <c r="I60" s="481"/>
      <c r="N60" s="471"/>
      <c r="O60" s="471"/>
      <c r="P60" s="471"/>
      <c r="Q60" s="471"/>
      <c r="R60" s="471"/>
      <c r="S60" s="471"/>
      <c r="T60" s="471"/>
      <c r="U60" s="471"/>
    </row>
    <row r="61" spans="1:21" x14ac:dyDescent="0.25">
      <c r="A61" s="509" t="s">
        <v>175</v>
      </c>
      <c r="B61" s="458"/>
      <c r="C61" s="458"/>
      <c r="D61" s="458"/>
      <c r="E61" s="458"/>
      <c r="F61" s="458"/>
      <c r="G61" s="458"/>
      <c r="H61" s="458"/>
      <c r="I61" s="458"/>
      <c r="N61" s="461" t="s">
        <v>104</v>
      </c>
      <c r="O61" s="461"/>
      <c r="P61" s="461"/>
      <c r="Q61" s="461"/>
      <c r="R61" s="461"/>
      <c r="S61" s="461"/>
      <c r="T61" s="461"/>
      <c r="U61" s="461"/>
    </row>
    <row r="62" spans="1:21" x14ac:dyDescent="0.25">
      <c r="A62" s="509" t="s">
        <v>177</v>
      </c>
      <c r="B62" s="458"/>
      <c r="C62" s="152">
        <f>E29</f>
        <v>541.24</v>
      </c>
      <c r="D62" s="576" t="s">
        <v>174</v>
      </c>
      <c r="E62" s="576"/>
      <c r="F62" s="576"/>
      <c r="G62" s="576"/>
      <c r="H62" s="331">
        <f>'0054'!H62</f>
        <v>186422.85</v>
      </c>
      <c r="I62" s="155"/>
      <c r="N62" s="510" t="s">
        <v>173</v>
      </c>
      <c r="O62" s="461"/>
      <c r="P62" s="47">
        <f>P29</f>
        <v>0</v>
      </c>
      <c r="Q62" s="507" t="s">
        <v>83</v>
      </c>
      <c r="R62" s="507"/>
      <c r="S62" s="507"/>
      <c r="T62" s="508">
        <f>H62</f>
        <v>186422.85</v>
      </c>
      <c r="U62" s="508"/>
    </row>
    <row r="63" spans="1:21" x14ac:dyDescent="0.25">
      <c r="B63" s="91"/>
      <c r="G63" s="48" t="s">
        <v>13</v>
      </c>
      <c r="H63" s="156">
        <f>ROUND(C62/H62,6)</f>
        <v>2.9030000000000002E-3</v>
      </c>
      <c r="I63" s="157"/>
      <c r="N63" s="461" t="s">
        <v>19</v>
      </c>
      <c r="O63" s="461"/>
      <c r="P63" s="461"/>
      <c r="Q63" s="461"/>
      <c r="R63" s="461"/>
      <c r="S63" s="461"/>
      <c r="T63" s="505">
        <f>ROUND(P62/T62,6)</f>
        <v>0</v>
      </c>
      <c r="U63" s="505"/>
    </row>
    <row r="64" spans="1:21" x14ac:dyDescent="0.25">
      <c r="A64" s="509" t="s">
        <v>176</v>
      </c>
      <c r="B64" s="458"/>
      <c r="C64" s="458"/>
      <c r="D64" s="458"/>
      <c r="E64" s="458"/>
      <c r="F64" s="458"/>
      <c r="G64" s="458"/>
      <c r="H64" s="458"/>
      <c r="I64" s="458"/>
      <c r="N64" s="461" t="s">
        <v>105</v>
      </c>
      <c r="O64" s="461"/>
      <c r="P64" s="461"/>
      <c r="Q64" s="461"/>
      <c r="R64" s="461"/>
      <c r="S64" s="461"/>
      <c r="T64" s="461"/>
      <c r="U64" s="461"/>
    </row>
    <row r="65" spans="1:21" x14ac:dyDescent="0.25">
      <c r="A65" s="509" t="s">
        <v>178</v>
      </c>
      <c r="B65" s="458"/>
      <c r="C65" s="152">
        <f>E45</f>
        <v>546.84429999999998</v>
      </c>
      <c r="D65" s="576" t="s">
        <v>179</v>
      </c>
      <c r="E65" s="576"/>
      <c r="F65" s="576"/>
      <c r="G65" s="576"/>
      <c r="H65" s="220">
        <f>'0054'!H65</f>
        <v>204954.58</v>
      </c>
      <c r="I65" s="159"/>
      <c r="N65" s="461" t="s">
        <v>85</v>
      </c>
      <c r="O65" s="461"/>
      <c r="P65" s="49">
        <f>R45</f>
        <v>0</v>
      </c>
      <c r="Q65" s="507" t="s">
        <v>84</v>
      </c>
      <c r="R65" s="507"/>
      <c r="S65" s="507"/>
      <c r="T65" s="508">
        <f>H65</f>
        <v>204954.58</v>
      </c>
      <c r="U65" s="508"/>
    </row>
    <row r="66" spans="1:21" s="39" customFormat="1" x14ac:dyDescent="0.25">
      <c r="A66" s="160"/>
      <c r="G66" s="50" t="s">
        <v>13</v>
      </c>
      <c r="H66" s="161">
        <f>ROUND(C65/H65,6)</f>
        <v>2.6679999999999998E-3</v>
      </c>
      <c r="I66" s="161"/>
      <c r="N66" s="469" t="s">
        <v>20</v>
      </c>
      <c r="O66" s="469"/>
      <c r="P66" s="469"/>
      <c r="Q66" s="469"/>
      <c r="R66" s="469"/>
      <c r="S66" s="469"/>
      <c r="T66" s="503">
        <f>ROUND(P65/T65,6)</f>
        <v>0</v>
      </c>
      <c r="U66" s="503"/>
    </row>
    <row r="67" spans="1:21" s="64" customFormat="1" x14ac:dyDescent="0.25">
      <c r="A67" s="136"/>
      <c r="G67" s="48"/>
      <c r="H67" s="162"/>
      <c r="I67" s="162"/>
      <c r="N67" s="163"/>
      <c r="O67" s="163"/>
      <c r="P67" s="163"/>
      <c r="Q67" s="163"/>
      <c r="R67" s="164"/>
      <c r="S67" s="163"/>
      <c r="T67" s="165"/>
      <c r="U67" s="166"/>
    </row>
    <row r="68" spans="1:21" x14ac:dyDescent="0.25">
      <c r="A68" s="458" t="s">
        <v>100</v>
      </c>
      <c r="B68" s="458"/>
      <c r="C68" s="458"/>
      <c r="D68" s="91"/>
      <c r="E68" s="74" t="s">
        <v>3</v>
      </c>
      <c r="F68" s="174">
        <f>'0054'!F68</f>
        <v>35355377</v>
      </c>
      <c r="G68" s="41" t="s">
        <v>6</v>
      </c>
      <c r="H68" s="167">
        <f>H63</f>
        <v>2.9030000000000002E-3</v>
      </c>
      <c r="I68" s="130">
        <f>ROUND(F68*H68,2)</f>
        <v>102636.66</v>
      </c>
      <c r="N68" s="461" t="s">
        <v>100</v>
      </c>
      <c r="O68" s="461"/>
      <c r="P68" s="461"/>
      <c r="Q68" s="52" t="s">
        <v>3</v>
      </c>
      <c r="R68" s="168">
        <f>F68</f>
        <v>35355377</v>
      </c>
      <c r="S68" s="43" t="s">
        <v>6</v>
      </c>
      <c r="T68" s="169">
        <f>T63</f>
        <v>0</v>
      </c>
      <c r="U68" s="125">
        <f>ROUND(R68*T68,0)</f>
        <v>0</v>
      </c>
    </row>
    <row r="69" spans="1:21" x14ac:dyDescent="0.25">
      <c r="A69" s="571" t="s">
        <v>119</v>
      </c>
      <c r="B69" s="458"/>
      <c r="C69" s="458"/>
      <c r="D69" s="91"/>
      <c r="E69" s="74"/>
      <c r="F69" s="174"/>
      <c r="G69" s="41"/>
      <c r="H69" s="167"/>
      <c r="I69" s="130"/>
      <c r="N69" s="461" t="s">
        <v>99</v>
      </c>
      <c r="O69" s="461"/>
      <c r="P69" s="461"/>
      <c r="Q69" s="170"/>
      <c r="R69" s="170"/>
      <c r="S69" s="170"/>
      <c r="T69" s="170"/>
      <c r="U69" s="170"/>
    </row>
    <row r="70" spans="1:21" x14ac:dyDescent="0.25">
      <c r="A70" s="570" t="s">
        <v>180</v>
      </c>
      <c r="B70" s="458"/>
      <c r="C70" s="458"/>
      <c r="D70" s="91"/>
      <c r="E70" s="74" t="s">
        <v>3</v>
      </c>
      <c r="F70" s="174">
        <f>'0054'!F70</f>
        <v>0</v>
      </c>
      <c r="G70" s="41" t="s">
        <v>6</v>
      </c>
      <c r="H70" s="167">
        <f>H63</f>
        <v>2.9030000000000002E-3</v>
      </c>
      <c r="I70" s="130">
        <f>ROUND(F70*H70,2)</f>
        <v>0</v>
      </c>
      <c r="N70" s="53"/>
      <c r="O70" s="53"/>
      <c r="P70" s="53"/>
      <c r="Q70" s="52" t="s">
        <v>3</v>
      </c>
      <c r="R70" s="168">
        <f>F70</f>
        <v>0</v>
      </c>
      <c r="S70" s="43" t="s">
        <v>6</v>
      </c>
      <c r="T70" s="169">
        <f>T63</f>
        <v>0</v>
      </c>
      <c r="U70" s="125">
        <f>ROUND(R70*T70,0)</f>
        <v>0</v>
      </c>
    </row>
    <row r="71" spans="1:21" x14ac:dyDescent="0.25">
      <c r="A71" s="458" t="s">
        <v>98</v>
      </c>
      <c r="B71" s="458"/>
      <c r="C71" s="458"/>
      <c r="D71" s="91"/>
      <c r="E71" s="74" t="s">
        <v>128</v>
      </c>
      <c r="F71" s="174">
        <f>'0054'!F71</f>
        <v>3088857</v>
      </c>
      <c r="G71" s="41" t="s">
        <v>6</v>
      </c>
      <c r="H71" s="167">
        <f>H63</f>
        <v>2.9030000000000002E-3</v>
      </c>
      <c r="I71" s="130">
        <f>ROUND(F71*H71,2)</f>
        <v>8966.9500000000007</v>
      </c>
      <c r="N71" s="461" t="s">
        <v>98</v>
      </c>
      <c r="O71" s="461"/>
      <c r="P71" s="461"/>
      <c r="Q71" s="52" t="s">
        <v>86</v>
      </c>
      <c r="R71" s="168">
        <f>F71</f>
        <v>3088857</v>
      </c>
      <c r="S71" s="43" t="s">
        <v>6</v>
      </c>
      <c r="T71" s="169">
        <f>T63</f>
        <v>0</v>
      </c>
      <c r="U71" s="125">
        <f>ROUND(R71*T71,0)</f>
        <v>0</v>
      </c>
    </row>
    <row r="72" spans="1:21" x14ac:dyDescent="0.25">
      <c r="A72" s="458" t="s">
        <v>97</v>
      </c>
      <c r="B72" s="458"/>
      <c r="C72" s="458"/>
      <c r="D72" s="91"/>
      <c r="E72" s="74" t="s">
        <v>3</v>
      </c>
      <c r="F72" s="174">
        <f>'0054'!F72</f>
        <v>4226978</v>
      </c>
      <c r="G72" s="41" t="s">
        <v>6</v>
      </c>
      <c r="H72" s="167">
        <f>H63</f>
        <v>2.9030000000000002E-3</v>
      </c>
      <c r="I72" s="130">
        <f>ROUND(F72*H72,2)</f>
        <v>12270.92</v>
      </c>
      <c r="N72" s="461" t="s">
        <v>97</v>
      </c>
      <c r="O72" s="461"/>
      <c r="P72" s="461"/>
      <c r="Q72" s="52" t="s">
        <v>3</v>
      </c>
      <c r="R72" s="168">
        <f>F72</f>
        <v>4226978</v>
      </c>
      <c r="S72" s="43" t="s">
        <v>6</v>
      </c>
      <c r="T72" s="169">
        <f>T63</f>
        <v>0</v>
      </c>
      <c r="U72" s="125">
        <f>ROUND(R72*T72,0)</f>
        <v>0</v>
      </c>
    </row>
    <row r="73" spans="1:21" x14ac:dyDescent="0.25">
      <c r="A73" s="458" t="s">
        <v>96</v>
      </c>
      <c r="B73" s="458"/>
      <c r="C73" s="458"/>
      <c r="D73" s="91"/>
      <c r="E73" s="74" t="s">
        <v>3</v>
      </c>
      <c r="F73" s="174">
        <f>'0054'!F73</f>
        <v>14485979</v>
      </c>
      <c r="G73" s="41" t="s">
        <v>6</v>
      </c>
      <c r="H73" s="167">
        <f>H63</f>
        <v>2.9030000000000002E-3</v>
      </c>
      <c r="I73" s="130">
        <f>ROUND(F73*H73,2)</f>
        <v>42052.800000000003</v>
      </c>
      <c r="N73" s="461" t="s">
        <v>96</v>
      </c>
      <c r="O73" s="461"/>
      <c r="P73" s="461"/>
      <c r="Q73" s="52" t="s">
        <v>3</v>
      </c>
      <c r="R73" s="171">
        <f>F73</f>
        <v>14485979</v>
      </c>
      <c r="S73" s="43" t="s">
        <v>6</v>
      </c>
      <c r="T73" s="169">
        <f>T63</f>
        <v>0</v>
      </c>
      <c r="U73" s="125">
        <f>ROUND(R73*T73,0)</f>
        <v>0</v>
      </c>
    </row>
    <row r="74" spans="1:21" x14ac:dyDescent="0.25">
      <c r="A74" s="375" t="s">
        <v>129</v>
      </c>
      <c r="D74" s="91"/>
      <c r="E74" s="54" t="s">
        <v>130</v>
      </c>
      <c r="F74" s="496"/>
      <c r="G74" s="496"/>
      <c r="H74" s="496"/>
      <c r="I74" s="130">
        <v>0</v>
      </c>
      <c r="N74" s="461" t="s">
        <v>156</v>
      </c>
      <c r="O74" s="461"/>
      <c r="P74" s="461"/>
      <c r="Q74" s="461"/>
      <c r="R74" s="461"/>
      <c r="S74" s="461"/>
      <c r="T74" s="461"/>
      <c r="U74" s="125">
        <f>IF($H$115=1,I74,0)</f>
        <v>0</v>
      </c>
    </row>
    <row r="75" spans="1:21" x14ac:dyDescent="0.25">
      <c r="A75" s="376" t="s">
        <v>181</v>
      </c>
      <c r="I75" s="130"/>
      <c r="N75" s="461" t="s">
        <v>44</v>
      </c>
      <c r="O75" s="461"/>
      <c r="P75" s="461"/>
      <c r="Q75" s="461"/>
      <c r="R75" s="461"/>
      <c r="S75" s="461"/>
      <c r="T75" s="461"/>
      <c r="U75" s="125">
        <f>IF($H$115=1,I75,0)</f>
        <v>0</v>
      </c>
    </row>
    <row r="76" spans="1:21" x14ac:dyDescent="0.25">
      <c r="A76" s="90" t="s">
        <v>134</v>
      </c>
      <c r="B76" s="91"/>
      <c r="C76" s="91"/>
      <c r="D76" s="91"/>
      <c r="E76" s="91"/>
      <c r="F76" s="91"/>
      <c r="G76" s="91"/>
      <c r="H76" s="91"/>
      <c r="I76" s="172"/>
      <c r="N76" s="173" t="s">
        <v>45</v>
      </c>
      <c r="O76" s="53"/>
      <c r="P76" s="53"/>
      <c r="Q76" s="53"/>
      <c r="R76" s="53"/>
      <c r="S76" s="53"/>
      <c r="T76" s="53"/>
      <c r="U76" s="132"/>
    </row>
    <row r="77" spans="1:21" x14ac:dyDescent="0.25">
      <c r="A77" s="509" t="s">
        <v>182</v>
      </c>
      <c r="B77" s="458"/>
      <c r="C77" s="458"/>
      <c r="D77" s="91"/>
      <c r="E77" s="74" t="s">
        <v>4</v>
      </c>
      <c r="F77" s="174">
        <f>'0054'!F77</f>
        <v>0</v>
      </c>
      <c r="G77" s="41" t="s">
        <v>6</v>
      </c>
      <c r="H77" s="167">
        <f>H66</f>
        <v>2.6679999999999998E-3</v>
      </c>
      <c r="I77" s="130">
        <f>ROUND(F77*H77,2)</f>
        <v>0</v>
      </c>
      <c r="N77" s="461" t="s">
        <v>101</v>
      </c>
      <c r="O77" s="461"/>
      <c r="P77" s="461"/>
      <c r="Q77" s="52" t="s">
        <v>4</v>
      </c>
      <c r="R77" s="171">
        <f>F77</f>
        <v>0</v>
      </c>
      <c r="S77" s="43" t="s">
        <v>6</v>
      </c>
      <c r="T77" s="169">
        <f>T66</f>
        <v>0</v>
      </c>
      <c r="U77" s="125">
        <f>ROUND(R77*T77,0)</f>
        <v>0</v>
      </c>
    </row>
    <row r="78" spans="1:21" x14ac:dyDescent="0.25">
      <c r="A78" s="458" t="s">
        <v>67</v>
      </c>
      <c r="B78" s="458"/>
      <c r="C78" s="458"/>
      <c r="D78" s="91"/>
      <c r="E78" s="74" t="s">
        <v>4</v>
      </c>
      <c r="F78" s="174">
        <f>'0054'!F78</f>
        <v>0</v>
      </c>
      <c r="G78" s="41" t="s">
        <v>6</v>
      </c>
      <c r="H78" s="167">
        <f>H66</f>
        <v>2.6679999999999998E-3</v>
      </c>
      <c r="I78" s="130">
        <f>ROUND(F78*H78,2)</f>
        <v>0</v>
      </c>
      <c r="N78" s="461" t="s">
        <v>67</v>
      </c>
      <c r="O78" s="461"/>
      <c r="P78" s="461"/>
      <c r="Q78" s="52" t="s">
        <v>4</v>
      </c>
      <c r="R78" s="171">
        <f>F78</f>
        <v>0</v>
      </c>
      <c r="S78" s="43" t="s">
        <v>6</v>
      </c>
      <c r="T78" s="169">
        <f>T66</f>
        <v>0</v>
      </c>
      <c r="U78" s="125">
        <f>ROUND(R78*T78,0)</f>
        <v>0</v>
      </c>
    </row>
    <row r="79" spans="1:21" x14ac:dyDescent="0.25">
      <c r="A79" s="458" t="s">
        <v>88</v>
      </c>
      <c r="B79" s="458"/>
      <c r="C79" s="458"/>
      <c r="D79" s="91"/>
      <c r="E79" s="74" t="s">
        <v>4</v>
      </c>
      <c r="F79" s="174">
        <f>'0054'!F79</f>
        <v>118620773</v>
      </c>
      <c r="G79" s="41" t="s">
        <v>6</v>
      </c>
      <c r="H79" s="167">
        <f>H66</f>
        <v>2.6679999999999998E-3</v>
      </c>
      <c r="I79" s="130">
        <f>ROUND(F79*H79,2)</f>
        <v>316480.21999999997</v>
      </c>
      <c r="N79" s="461" t="s">
        <v>88</v>
      </c>
      <c r="O79" s="461"/>
      <c r="P79" s="461"/>
      <c r="Q79" s="52" t="s">
        <v>4</v>
      </c>
      <c r="R79" s="171">
        <f>F79</f>
        <v>118620773</v>
      </c>
      <c r="S79" s="43" t="s">
        <v>6</v>
      </c>
      <c r="T79" s="169">
        <f>T66</f>
        <v>0</v>
      </c>
      <c r="U79" s="125">
        <f>ROUND(R79*T79,0)</f>
        <v>0</v>
      </c>
    </row>
    <row r="80" spans="1:21" x14ac:dyDescent="0.25">
      <c r="A80" s="458" t="s">
        <v>89</v>
      </c>
      <c r="B80" s="458"/>
      <c r="C80" s="458"/>
      <c r="D80" s="91"/>
      <c r="E80" s="74" t="s">
        <v>4</v>
      </c>
      <c r="F80" s="174">
        <f>'0054'!F80</f>
        <v>-391991</v>
      </c>
      <c r="G80" s="41" t="s">
        <v>6</v>
      </c>
      <c r="H80" s="167">
        <f>H66</f>
        <v>2.6679999999999998E-3</v>
      </c>
      <c r="I80" s="130">
        <f>ROUND(F80*H80,2)</f>
        <v>-1045.83</v>
      </c>
      <c r="N80" s="461" t="s">
        <v>89</v>
      </c>
      <c r="O80" s="461"/>
      <c r="P80" s="461"/>
      <c r="Q80" s="52" t="s">
        <v>4</v>
      </c>
      <c r="R80" s="168">
        <f>F80</f>
        <v>-391991</v>
      </c>
      <c r="S80" s="43" t="s">
        <v>6</v>
      </c>
      <c r="T80" s="169">
        <f>T66</f>
        <v>0</v>
      </c>
      <c r="U80" s="125">
        <f>ROUND(R80*T80,0)</f>
        <v>0</v>
      </c>
    </row>
    <row r="81" spans="1:21" x14ac:dyDescent="0.25">
      <c r="A81" s="458" t="s">
        <v>90</v>
      </c>
      <c r="B81" s="458"/>
      <c r="C81" s="458"/>
      <c r="D81" s="91"/>
      <c r="E81" s="74" t="s">
        <v>4</v>
      </c>
      <c r="F81" s="174">
        <f>'0054'!F81</f>
        <v>698197</v>
      </c>
      <c r="G81" s="41" t="s">
        <v>6</v>
      </c>
      <c r="H81" s="167">
        <f>H66</f>
        <v>2.6679999999999998E-3</v>
      </c>
      <c r="I81" s="130">
        <f>ROUND(F81*H81,2)</f>
        <v>1862.79</v>
      </c>
      <c r="N81" s="461" t="s">
        <v>90</v>
      </c>
      <c r="O81" s="461"/>
      <c r="P81" s="461"/>
      <c r="Q81" s="52" t="s">
        <v>4</v>
      </c>
      <c r="R81" s="171">
        <f>F81</f>
        <v>698197</v>
      </c>
      <c r="S81" s="43" t="s">
        <v>6</v>
      </c>
      <c r="T81" s="169">
        <f>T66</f>
        <v>0</v>
      </c>
      <c r="U81" s="125">
        <f>ROUND(R81*T81,0)</f>
        <v>0</v>
      </c>
    </row>
    <row r="82" spans="1:21" x14ac:dyDescent="0.25">
      <c r="B82" s="91"/>
      <c r="C82" s="91"/>
      <c r="D82" s="91"/>
      <c r="E82" s="74"/>
      <c r="F82" s="174"/>
      <c r="G82" s="41"/>
      <c r="H82" s="167"/>
      <c r="I82" s="130"/>
      <c r="N82" s="53"/>
      <c r="O82" s="53"/>
      <c r="P82" s="53"/>
      <c r="Q82" s="52"/>
      <c r="R82" s="175"/>
      <c r="S82" s="43"/>
      <c r="T82" s="169"/>
      <c r="U82" s="132"/>
    </row>
    <row r="83" spans="1:21" x14ac:dyDescent="0.25">
      <c r="A83" s="458" t="s">
        <v>112</v>
      </c>
      <c r="B83" s="458"/>
      <c r="C83" s="458"/>
      <c r="D83" s="458"/>
      <c r="E83" s="458"/>
      <c r="F83" s="458"/>
      <c r="G83" s="458"/>
      <c r="H83" s="458"/>
      <c r="I83" s="458"/>
      <c r="N83" s="461" t="s">
        <v>91</v>
      </c>
      <c r="O83" s="461"/>
      <c r="P83" s="461"/>
      <c r="Q83" s="461"/>
      <c r="R83" s="461"/>
      <c r="S83" s="461"/>
      <c r="T83" s="461"/>
      <c r="U83" s="461"/>
    </row>
    <row r="84" spans="1:21" x14ac:dyDescent="0.25">
      <c r="B84" s="91"/>
      <c r="C84" s="496" t="s">
        <v>77</v>
      </c>
      <c r="D84" s="496"/>
      <c r="E84" s="91"/>
      <c r="F84" s="153" t="s">
        <v>38</v>
      </c>
      <c r="G84" s="91"/>
      <c r="H84" s="91"/>
      <c r="I84" s="91"/>
      <c r="N84" s="53"/>
      <c r="O84" s="53"/>
      <c r="P84" s="53"/>
      <c r="Q84" s="53"/>
      <c r="R84" s="53"/>
      <c r="S84" s="53"/>
      <c r="T84" s="53"/>
      <c r="U84" s="53"/>
    </row>
    <row r="85" spans="1:21" x14ac:dyDescent="0.25">
      <c r="A85" s="4"/>
      <c r="B85" s="176"/>
      <c r="C85" s="481" t="s">
        <v>184</v>
      </c>
      <c r="D85" s="481"/>
      <c r="E85" s="177" t="s">
        <v>190</v>
      </c>
      <c r="F85" s="178" t="s">
        <v>189</v>
      </c>
      <c r="G85" s="179"/>
      <c r="H85" s="179"/>
      <c r="I85" s="179"/>
      <c r="N85" s="497" t="s">
        <v>49</v>
      </c>
      <c r="O85" s="497"/>
      <c r="P85" s="498" t="s">
        <v>157</v>
      </c>
      <c r="Q85" s="498"/>
      <c r="R85" s="499" t="s">
        <v>41</v>
      </c>
      <c r="S85" s="499"/>
      <c r="T85" s="499"/>
      <c r="U85" s="499"/>
    </row>
    <row r="86" spans="1:21" x14ac:dyDescent="0.25">
      <c r="A86" s="55"/>
      <c r="B86" s="67" t="s">
        <v>188</v>
      </c>
      <c r="C86" s="494">
        <f>H13+H14+H19+H22+H25</f>
        <v>0</v>
      </c>
      <c r="D86" s="494"/>
      <c r="E86" s="56">
        <f>H8</f>
        <v>1.0319</v>
      </c>
      <c r="F86" s="346">
        <f>'0054'!F86</f>
        <v>1313.27</v>
      </c>
      <c r="G86" s="200" t="s">
        <v>13</v>
      </c>
      <c r="H86" s="130">
        <f>ROUND(C86*E86*F86,2)</f>
        <v>0</v>
      </c>
      <c r="I86" s="134"/>
      <c r="N86" s="59" t="s">
        <v>22</v>
      </c>
      <c r="O86" s="60">
        <f>T13+T14+T19+T22+T25</f>
        <v>0</v>
      </c>
      <c r="P86" s="495">
        <f>T8</f>
        <v>1.0319</v>
      </c>
      <c r="Q86" s="495"/>
      <c r="R86" s="61">
        <f>F86</f>
        <v>1313.27</v>
      </c>
      <c r="S86" s="62" t="s">
        <v>13</v>
      </c>
      <c r="T86" s="171">
        <f>ROUND(O86*P86*R86,0)</f>
        <v>0</v>
      </c>
      <c r="U86" s="131"/>
    </row>
    <row r="87" spans="1:21" x14ac:dyDescent="0.25">
      <c r="A87" s="63"/>
      <c r="B87" s="63" t="s">
        <v>187</v>
      </c>
      <c r="C87" s="494">
        <f>H15+H16+H20+H23+H26</f>
        <v>0</v>
      </c>
      <c r="D87" s="494"/>
      <c r="E87" s="56">
        <f>H8</f>
        <v>1.0319</v>
      </c>
      <c r="F87" s="346">
        <f>'0054'!F87</f>
        <v>895.79</v>
      </c>
      <c r="G87" s="200" t="s">
        <v>13</v>
      </c>
      <c r="H87" s="130">
        <f>ROUND(C87*E87*F87,2)</f>
        <v>0</v>
      </c>
      <c r="I87" s="64"/>
      <c r="N87" s="65" t="s">
        <v>14</v>
      </c>
      <c r="O87" s="60">
        <f>T15+T16+T20+T23+T26</f>
        <v>0</v>
      </c>
      <c r="P87" s="495">
        <f>T8</f>
        <v>1.0319</v>
      </c>
      <c r="Q87" s="495"/>
      <c r="R87" s="61">
        <f>F87</f>
        <v>895.79</v>
      </c>
      <c r="S87" s="62" t="s">
        <v>13</v>
      </c>
      <c r="T87" s="171">
        <f>ROUND(O87*P87*R87,0)</f>
        <v>0</v>
      </c>
      <c r="U87" s="66"/>
    </row>
    <row r="88" spans="1:21" ht="16.5" thickBot="1" x14ac:dyDescent="0.3">
      <c r="A88" s="67"/>
      <c r="B88" s="67" t="s">
        <v>186</v>
      </c>
      <c r="C88" s="494">
        <f>H17+H18+H21+H24+H27+H28</f>
        <v>546.84429999999998</v>
      </c>
      <c r="D88" s="494"/>
      <c r="E88" s="56">
        <f>H8</f>
        <v>1.0319</v>
      </c>
      <c r="F88" s="346">
        <f>'0054'!F88</f>
        <v>897.95</v>
      </c>
      <c r="G88" s="200" t="s">
        <v>13</v>
      </c>
      <c r="H88" s="123">
        <f>ROUND(C88*E88*F88,2)</f>
        <v>506702.98</v>
      </c>
      <c r="I88" s="64"/>
      <c r="N88" s="68" t="s">
        <v>15</v>
      </c>
      <c r="O88" s="69">
        <f>T17+T18+T21+T24+T27+T28</f>
        <v>0</v>
      </c>
      <c r="P88" s="495">
        <f>T8</f>
        <v>1.0319</v>
      </c>
      <c r="Q88" s="495"/>
      <c r="R88" s="61">
        <f>F88</f>
        <v>897.95</v>
      </c>
      <c r="S88" s="62" t="s">
        <v>13</v>
      </c>
      <c r="T88" s="171">
        <f>ROUND(O88*P88*R88,0)</f>
        <v>0</v>
      </c>
      <c r="U88" s="66"/>
    </row>
    <row r="89" spans="1:21" ht="16.5" thickBot="1" x14ac:dyDescent="0.3">
      <c r="A89" s="70"/>
      <c r="B89" s="180" t="s">
        <v>185</v>
      </c>
      <c r="C89" s="487">
        <f>SUM(C86:C88)</f>
        <v>546.84429999999998</v>
      </c>
      <c r="D89" s="487"/>
      <c r="E89" s="181"/>
      <c r="F89" s="181"/>
      <c r="G89" s="181"/>
      <c r="H89" s="182" t="s">
        <v>183</v>
      </c>
      <c r="I89" s="130">
        <f>IF(A1=75,0,H88+H87+H86)</f>
        <v>506702.98</v>
      </c>
      <c r="N89" s="73" t="s">
        <v>158</v>
      </c>
      <c r="O89" s="72">
        <f>SUM(O86:O88)</f>
        <v>0</v>
      </c>
      <c r="P89" s="488" t="s">
        <v>18</v>
      </c>
      <c r="Q89" s="489"/>
      <c r="R89" s="489"/>
      <c r="S89" s="489"/>
      <c r="T89" s="489"/>
      <c r="U89" s="125">
        <f>IF(N1=75,0,T88+T87+T86)</f>
        <v>0</v>
      </c>
    </row>
    <row r="90" spans="1:21" ht="16.5" thickTop="1" x14ac:dyDescent="0.25">
      <c r="A90" s="490" t="s">
        <v>107</v>
      </c>
      <c r="B90" s="490"/>
      <c r="C90" s="490"/>
      <c r="D90" s="490"/>
      <c r="E90" s="490"/>
      <c r="F90" s="490"/>
      <c r="G90" s="490"/>
      <c r="H90" s="490"/>
      <c r="I90" s="490"/>
      <c r="N90" s="491" t="s">
        <v>107</v>
      </c>
      <c r="O90" s="491"/>
      <c r="P90" s="491"/>
      <c r="Q90" s="491"/>
      <c r="R90" s="491"/>
      <c r="S90" s="491"/>
      <c r="T90" s="491"/>
      <c r="U90" s="491"/>
    </row>
    <row r="91" spans="1:21" x14ac:dyDescent="0.25">
      <c r="A91" s="183"/>
      <c r="B91" s="183"/>
      <c r="C91" s="183"/>
      <c r="D91" s="183"/>
      <c r="E91" s="183"/>
      <c r="F91" s="183"/>
      <c r="G91" s="183"/>
      <c r="H91" s="183"/>
      <c r="I91" s="183"/>
      <c r="N91" s="184"/>
      <c r="O91" s="184"/>
      <c r="P91" s="184"/>
      <c r="Q91" s="184"/>
      <c r="R91" s="184"/>
      <c r="S91" s="184"/>
      <c r="T91" s="184"/>
      <c r="U91" s="184"/>
    </row>
    <row r="92" spans="1:21" x14ac:dyDescent="0.25">
      <c r="A92" s="4" t="s">
        <v>92</v>
      </c>
      <c r="C92" s="74"/>
      <c r="D92" s="91"/>
      <c r="E92" s="74" t="s">
        <v>46</v>
      </c>
      <c r="F92" s="492"/>
      <c r="G92" s="492"/>
      <c r="H92" s="492"/>
      <c r="I92" s="492"/>
      <c r="N92" s="461" t="s">
        <v>92</v>
      </c>
      <c r="O92" s="461"/>
      <c r="P92" s="461"/>
      <c r="Q92" s="493" t="s">
        <v>46</v>
      </c>
      <c r="R92" s="493"/>
      <c r="S92" s="493"/>
      <c r="T92" s="493"/>
      <c r="U92" s="132"/>
    </row>
    <row r="93" spans="1:21" x14ac:dyDescent="0.25">
      <c r="B93" s="91"/>
      <c r="C93" s="117" t="s">
        <v>162</v>
      </c>
      <c r="D93" s="117" t="s">
        <v>163</v>
      </c>
      <c r="E93" s="118" t="s">
        <v>191</v>
      </c>
      <c r="F93" s="74"/>
      <c r="G93" s="74"/>
      <c r="H93" s="74"/>
      <c r="I93" s="74"/>
      <c r="N93" s="53"/>
      <c r="O93" s="53"/>
      <c r="P93" s="53"/>
      <c r="Q93" s="185"/>
      <c r="R93" s="185"/>
      <c r="S93" s="185"/>
      <c r="T93" s="185"/>
      <c r="U93" s="132"/>
    </row>
    <row r="94" spans="1:21" x14ac:dyDescent="0.25">
      <c r="B94" s="91"/>
      <c r="C94" s="119" t="s">
        <v>2</v>
      </c>
      <c r="D94" s="119" t="s">
        <v>2</v>
      </c>
      <c r="E94" s="119" t="s">
        <v>2</v>
      </c>
      <c r="F94" s="74"/>
      <c r="G94" s="74"/>
      <c r="H94" s="74"/>
      <c r="I94" s="74"/>
      <c r="N94" s="53"/>
      <c r="O94" s="53"/>
      <c r="P94" s="53"/>
      <c r="Q94" s="185"/>
      <c r="R94" s="185"/>
      <c r="S94" s="185"/>
      <c r="T94" s="185"/>
      <c r="U94" s="132"/>
    </row>
    <row r="95" spans="1:21" x14ac:dyDescent="0.25">
      <c r="A95" s="465" t="s">
        <v>69</v>
      </c>
      <c r="B95" s="465"/>
      <c r="C95" s="206">
        <v>248</v>
      </c>
      <c r="D95" s="206">
        <v>350</v>
      </c>
      <c r="E95" s="159">
        <f>AVERAGE(C95:D95)</f>
        <v>299</v>
      </c>
      <c r="F95" s="186" t="s">
        <v>40</v>
      </c>
      <c r="G95" s="189">
        <f>'0054'!G95</f>
        <v>371</v>
      </c>
      <c r="I95" s="130">
        <f>ROUND(G95*E95,2)</f>
        <v>110929</v>
      </c>
      <c r="N95" s="486" t="s">
        <v>69</v>
      </c>
      <c r="O95" s="486"/>
      <c r="P95" s="485">
        <f>IF(H115=1,E95,0)</f>
        <v>0</v>
      </c>
      <c r="Q95" s="485"/>
      <c r="R95" s="485"/>
      <c r="S95" s="111" t="s">
        <v>40</v>
      </c>
      <c r="T95" s="76">
        <f>G95</f>
        <v>371</v>
      </c>
      <c r="U95" s="125">
        <f>ROUND(T95*P95,0)</f>
        <v>0</v>
      </c>
    </row>
    <row r="96" spans="1:21" x14ac:dyDescent="0.25">
      <c r="A96" s="465" t="s">
        <v>87</v>
      </c>
      <c r="B96" s="465"/>
      <c r="C96" s="206">
        <v>0</v>
      </c>
      <c r="D96" s="206">
        <v>0</v>
      </c>
      <c r="E96" s="159">
        <f>AVERAGE(C96:D96)</f>
        <v>0</v>
      </c>
      <c r="F96" s="186" t="s">
        <v>40</v>
      </c>
      <c r="G96" s="189">
        <f>'0054'!G96</f>
        <v>1391</v>
      </c>
      <c r="I96" s="130">
        <f>ROUND(G96*E96,2)</f>
        <v>0</v>
      </c>
      <c r="N96" s="486" t="s">
        <v>87</v>
      </c>
      <c r="O96" s="486"/>
      <c r="P96" s="470"/>
      <c r="Q96" s="470"/>
      <c r="R96" s="470"/>
      <c r="S96" s="111" t="s">
        <v>40</v>
      </c>
      <c r="T96" s="76">
        <f>G96</f>
        <v>1391</v>
      </c>
      <c r="U96" s="125">
        <f>ROUND(T96*P96,0)</f>
        <v>0</v>
      </c>
    </row>
    <row r="97" spans="1:21" x14ac:dyDescent="0.25">
      <c r="A97" s="187"/>
      <c r="B97" s="187"/>
      <c r="C97" s="94"/>
      <c r="D97" s="94"/>
      <c r="E97" s="94"/>
      <c r="F97" s="94"/>
      <c r="G97" s="188"/>
      <c r="H97" s="189"/>
      <c r="I97" s="130"/>
      <c r="N97" s="190"/>
      <c r="O97" s="190"/>
      <c r="P97" s="191"/>
      <c r="Q97" s="191"/>
      <c r="R97" s="191"/>
      <c r="S97" s="111"/>
      <c r="T97" s="76"/>
      <c r="U97" s="132"/>
    </row>
    <row r="98" spans="1:21" x14ac:dyDescent="0.25">
      <c r="A98" s="187"/>
      <c r="B98" s="187"/>
      <c r="C98" s="94"/>
      <c r="D98" s="94"/>
      <c r="E98" s="94"/>
      <c r="F98" s="94"/>
      <c r="G98" s="188"/>
      <c r="H98" s="189"/>
      <c r="I98" s="130"/>
      <c r="N98" s="190"/>
      <c r="O98" s="190"/>
      <c r="P98" s="191"/>
      <c r="Q98" s="191"/>
      <c r="R98" s="191"/>
      <c r="S98" s="111"/>
      <c r="T98" s="76"/>
      <c r="U98" s="132"/>
    </row>
    <row r="99" spans="1:21" hidden="1" x14ac:dyDescent="0.25">
      <c r="A99" s="458" t="s">
        <v>131</v>
      </c>
      <c r="B99" s="458"/>
      <c r="C99" s="458"/>
      <c r="D99" s="91"/>
      <c r="E99" s="54" t="s">
        <v>132</v>
      </c>
      <c r="F99" s="496"/>
      <c r="G99" s="496"/>
      <c r="H99" s="496"/>
      <c r="I99" s="496"/>
      <c r="N99" s="461" t="s">
        <v>106</v>
      </c>
      <c r="O99" s="461"/>
      <c r="P99" s="461"/>
      <c r="Q99" s="461"/>
      <c r="R99" s="461"/>
      <c r="S99" s="461"/>
      <c r="T99" s="461"/>
      <c r="U99" s="461"/>
    </row>
    <row r="100" spans="1:21" hidden="1" x14ac:dyDescent="0.25">
      <c r="B100" s="91"/>
      <c r="C100" s="481" t="s">
        <v>108</v>
      </c>
      <c r="D100" s="481"/>
      <c r="E100" s="481"/>
      <c r="F100" s="54"/>
      <c r="G100" s="54"/>
      <c r="H100" s="200" t="s">
        <v>192</v>
      </c>
      <c r="I100" s="54"/>
      <c r="N100" s="53"/>
      <c r="O100" s="53"/>
      <c r="P100" s="53"/>
      <c r="Q100" s="53"/>
      <c r="R100" s="53"/>
      <c r="S100" s="53"/>
      <c r="T100" s="53"/>
      <c r="U100" s="53"/>
    </row>
    <row r="101" spans="1:21" hidden="1" x14ac:dyDescent="0.25">
      <c r="B101" s="91"/>
      <c r="C101" s="117" t="s">
        <v>162</v>
      </c>
      <c r="D101" s="117" t="s">
        <v>163</v>
      </c>
      <c r="E101" s="199" t="s">
        <v>8</v>
      </c>
      <c r="F101" s="577" t="s">
        <v>193</v>
      </c>
      <c r="G101" s="472"/>
      <c r="H101" s="41" t="s">
        <v>39</v>
      </c>
      <c r="I101" s="54"/>
      <c r="N101" s="53"/>
      <c r="O101" s="53"/>
      <c r="P101" s="53"/>
      <c r="Q101" s="53"/>
      <c r="R101" s="53"/>
      <c r="S101" s="53"/>
      <c r="T101" s="53"/>
      <c r="U101" s="53"/>
    </row>
    <row r="102" spans="1:21" hidden="1" x14ac:dyDescent="0.25">
      <c r="A102" s="481" t="s">
        <v>113</v>
      </c>
      <c r="B102" s="481"/>
      <c r="C102" s="119" t="s">
        <v>2</v>
      </c>
      <c r="D102" s="119" t="s">
        <v>2</v>
      </c>
      <c r="E102" s="77" t="s">
        <v>2</v>
      </c>
      <c r="F102" s="481" t="s">
        <v>38</v>
      </c>
      <c r="G102" s="481"/>
      <c r="H102" s="77" t="s">
        <v>38</v>
      </c>
      <c r="I102" s="77" t="s">
        <v>8</v>
      </c>
      <c r="N102" s="471" t="s">
        <v>70</v>
      </c>
      <c r="O102" s="471"/>
      <c r="P102" s="485" t="s">
        <v>108</v>
      </c>
      <c r="Q102" s="485"/>
      <c r="R102" s="471" t="s">
        <v>71</v>
      </c>
      <c r="S102" s="471"/>
      <c r="T102" s="78" t="s">
        <v>72</v>
      </c>
      <c r="U102" s="78" t="s">
        <v>8</v>
      </c>
    </row>
    <row r="103" spans="1:21" hidden="1" x14ac:dyDescent="0.25">
      <c r="A103" s="474" t="s">
        <v>73</v>
      </c>
      <c r="B103" s="474"/>
      <c r="C103" s="204">
        <v>0</v>
      </c>
      <c r="D103" s="204">
        <v>0</v>
      </c>
      <c r="E103" s="276">
        <f>IF(D$59=0,C103*2,C103+D103)</f>
        <v>0</v>
      </c>
      <c r="F103" s="475">
        <v>0</v>
      </c>
      <c r="G103" s="475"/>
      <c r="H103" s="349">
        <f>IF(C103=0,0,125)</f>
        <v>0</v>
      </c>
      <c r="I103" s="130">
        <f>ROUND((H103+F103)*E103,2)</f>
        <v>0</v>
      </c>
      <c r="N103" s="476" t="s">
        <v>73</v>
      </c>
      <c r="O103" s="476"/>
      <c r="P103" s="470">
        <f>IF(H$115=1,C103,0)</f>
        <v>0</v>
      </c>
      <c r="Q103" s="470"/>
      <c r="R103" s="477">
        <f>F103</f>
        <v>0</v>
      </c>
      <c r="S103" s="477"/>
      <c r="T103" s="80">
        <f>H103</f>
        <v>0</v>
      </c>
      <c r="U103" s="125">
        <f>ROUND((T103+R103)*P103,0)</f>
        <v>0</v>
      </c>
    </row>
    <row r="104" spans="1:21" hidden="1" x14ac:dyDescent="0.25">
      <c r="A104" s="450" t="s">
        <v>74</v>
      </c>
      <c r="B104" s="450"/>
      <c r="C104" s="206">
        <v>0</v>
      </c>
      <c r="D104" s="206">
        <v>0</v>
      </c>
      <c r="E104" s="159">
        <f>IF(D$59=0,C104*2,C104+D104)</f>
        <v>0</v>
      </c>
      <c r="F104" s="572">
        <f>ROUND(F103/2,2)</f>
        <v>0</v>
      </c>
      <c r="G104" s="572"/>
      <c r="H104" s="350">
        <f>IF(C104=0,0,62.5)</f>
        <v>0</v>
      </c>
      <c r="I104" s="130">
        <f>ROUND((H104+F104)*E104,2)</f>
        <v>0</v>
      </c>
      <c r="N104" s="476" t="s">
        <v>74</v>
      </c>
      <c r="O104" s="476"/>
      <c r="P104" s="470">
        <f>IF(H$115=1,C104,0)</f>
        <v>0</v>
      </c>
      <c r="Q104" s="470"/>
      <c r="R104" s="479">
        <f>ROUND(R103/2,2)</f>
        <v>0</v>
      </c>
      <c r="S104" s="479"/>
      <c r="T104" s="82">
        <f>H104</f>
        <v>0</v>
      </c>
      <c r="U104" s="125">
        <f>ROUND((T104+R104)*P104,0)</f>
        <v>0</v>
      </c>
    </row>
    <row r="105" spans="1:21" ht="16.5" hidden="1" thickBot="1" x14ac:dyDescent="0.3">
      <c r="A105" s="450" t="s">
        <v>75</v>
      </c>
      <c r="B105" s="450"/>
      <c r="C105" s="206">
        <v>0</v>
      </c>
      <c r="D105" s="206">
        <v>0</v>
      </c>
      <c r="E105" s="159">
        <f>IF(D$59=0,C105*2,C105+D105)</f>
        <v>0</v>
      </c>
      <c r="F105" s="468"/>
      <c r="G105" s="468"/>
      <c r="H105" s="351">
        <f>IF(H103&gt;0,436,0)</f>
        <v>0</v>
      </c>
      <c r="I105" s="130">
        <f>ROUND(H105*E105,2)</f>
        <v>0</v>
      </c>
      <c r="N105" s="469" t="s">
        <v>75</v>
      </c>
      <c r="O105" s="469"/>
      <c r="P105" s="470">
        <f>IF(H$115=1,C105,0)</f>
        <v>0</v>
      </c>
      <c r="Q105" s="470"/>
      <c r="R105" s="471"/>
      <c r="S105" s="471"/>
      <c r="T105" s="84">
        <f>H105</f>
        <v>0</v>
      </c>
      <c r="U105" s="132">
        <f>ROUND(T105*P105,0)</f>
        <v>0</v>
      </c>
    </row>
    <row r="106" spans="1:21" ht="16.5" hidden="1" thickBot="1" x14ac:dyDescent="0.3">
      <c r="A106" s="472" t="s">
        <v>8</v>
      </c>
      <c r="B106" s="472"/>
      <c r="C106" s="85"/>
      <c r="D106" s="85"/>
      <c r="E106" s="85"/>
      <c r="F106" s="85"/>
      <c r="G106" s="85"/>
      <c r="H106" s="85"/>
      <c r="I106" s="126">
        <f>SUM(I103:I105)</f>
        <v>0</v>
      </c>
      <c r="N106" s="473" t="s">
        <v>8</v>
      </c>
      <c r="O106" s="473"/>
      <c r="P106" s="86"/>
      <c r="Q106" s="86"/>
      <c r="R106" s="86"/>
      <c r="S106" s="86"/>
      <c r="T106" s="86"/>
      <c r="U106" s="87">
        <f>SUM(U103:U105)</f>
        <v>0</v>
      </c>
    </row>
    <row r="107" spans="1:21" hidden="1" x14ac:dyDescent="0.25">
      <c r="A107" s="41"/>
      <c r="B107" s="41"/>
      <c r="C107" s="85"/>
      <c r="D107" s="85"/>
      <c r="E107" s="85"/>
      <c r="F107" s="85"/>
      <c r="G107" s="85"/>
      <c r="H107" s="85"/>
      <c r="I107" s="130"/>
      <c r="N107" s="43"/>
      <c r="O107" s="43"/>
      <c r="P107" s="86"/>
      <c r="Q107" s="86"/>
      <c r="R107" s="86"/>
      <c r="S107" s="86"/>
      <c r="T107" s="86"/>
      <c r="U107" s="201"/>
    </row>
    <row r="108" spans="1:21" x14ac:dyDescent="0.25">
      <c r="A108" s="458" t="s">
        <v>93</v>
      </c>
      <c r="B108" s="458"/>
      <c r="C108" s="458"/>
      <c r="D108" s="91"/>
      <c r="E108" s="89" t="s">
        <v>42</v>
      </c>
      <c r="F108" s="463"/>
      <c r="G108" s="463"/>
      <c r="H108" s="463"/>
      <c r="I108" s="159">
        <v>0</v>
      </c>
      <c r="N108" s="461" t="s">
        <v>93</v>
      </c>
      <c r="O108" s="461"/>
      <c r="P108" s="461"/>
      <c r="Q108" s="462" t="s">
        <v>42</v>
      </c>
      <c r="R108" s="462"/>
      <c r="S108" s="462"/>
      <c r="T108" s="462"/>
      <c r="U108" s="125">
        <f>IF('3971'!$H$115=1,'3971'!U109,0)</f>
        <v>0</v>
      </c>
    </row>
    <row r="109" spans="1:21" x14ac:dyDescent="0.25">
      <c r="A109" s="458" t="s">
        <v>94</v>
      </c>
      <c r="B109" s="458"/>
      <c r="C109" s="458"/>
      <c r="D109" s="91"/>
      <c r="E109" s="467"/>
      <c r="F109" s="467"/>
      <c r="G109" s="467"/>
      <c r="H109" s="467"/>
      <c r="I109" s="159">
        <v>0</v>
      </c>
      <c r="N109" s="461" t="s">
        <v>94</v>
      </c>
      <c r="O109" s="461"/>
      <c r="P109" s="461"/>
      <c r="Q109" s="462" t="s">
        <v>47</v>
      </c>
      <c r="R109" s="462"/>
      <c r="S109" s="462"/>
      <c r="T109" s="462"/>
      <c r="U109" s="125">
        <f>IF('3971'!$H$115=1,'3971'!U110,0)</f>
        <v>0</v>
      </c>
    </row>
    <row r="110" spans="1:21" x14ac:dyDescent="0.25">
      <c r="A110" s="90" t="s">
        <v>122</v>
      </c>
      <c r="B110" s="91"/>
      <c r="C110" s="91"/>
      <c r="D110" s="91"/>
      <c r="E110" s="192"/>
      <c r="F110" s="192"/>
      <c r="G110" s="192"/>
      <c r="H110" s="192"/>
      <c r="I110" s="219"/>
      <c r="N110" s="461" t="s">
        <v>95</v>
      </c>
      <c r="O110" s="461"/>
      <c r="P110" s="461"/>
      <c r="Q110" s="462" t="s">
        <v>48</v>
      </c>
      <c r="R110" s="462"/>
      <c r="S110" s="462"/>
      <c r="T110" s="462"/>
      <c r="U110" s="125">
        <f>IF('3971'!$H$115=1,'3971'!U113,0)</f>
        <v>0</v>
      </c>
    </row>
    <row r="111" spans="1:21" ht="16.5" thickBot="1" x14ac:dyDescent="0.3">
      <c r="A111" s="458" t="s">
        <v>95</v>
      </c>
      <c r="B111" s="458"/>
      <c r="C111" s="458"/>
      <c r="D111" s="91"/>
      <c r="E111" s="89" t="s">
        <v>47</v>
      </c>
      <c r="F111" s="463"/>
      <c r="G111" s="463"/>
      <c r="H111" s="463"/>
      <c r="I111" s="220">
        <v>0</v>
      </c>
      <c r="N111" s="464" t="s">
        <v>43</v>
      </c>
      <c r="O111" s="464"/>
      <c r="P111" s="464"/>
      <c r="Q111" s="464"/>
      <c r="R111" s="464"/>
      <c r="S111" s="464"/>
      <c r="T111" s="464"/>
      <c r="U111" s="193">
        <f>SUM(U109,U108,U106,U95,U89,U75,U74,U73,U72,U71,U70,U68,U59,U45,U77,U78,U79,U80,U81,U110)</f>
        <v>0</v>
      </c>
    </row>
    <row r="112" spans="1:21" ht="16.5" thickTop="1" x14ac:dyDescent="0.25">
      <c r="B112" s="91"/>
      <c r="C112" s="91"/>
      <c r="D112" s="91"/>
      <c r="E112" s="89"/>
      <c r="F112" s="89"/>
      <c r="G112" s="89"/>
      <c r="H112" s="89"/>
      <c r="I112" s="159"/>
      <c r="N112" s="59"/>
      <c r="O112" s="59"/>
      <c r="P112" s="59"/>
      <c r="Q112" s="59"/>
      <c r="R112" s="59"/>
      <c r="S112" s="59"/>
      <c r="T112" s="59"/>
      <c r="U112" s="201"/>
    </row>
    <row r="113" spans="1:21" x14ac:dyDescent="0.25">
      <c r="A113" s="465" t="s">
        <v>8</v>
      </c>
      <c r="B113" s="465"/>
      <c r="C113" s="465"/>
      <c r="D113" s="465"/>
      <c r="E113" s="465"/>
      <c r="F113" s="465"/>
      <c r="G113" s="465"/>
      <c r="H113" s="465"/>
      <c r="I113" s="130">
        <f>SUM(I111,I109,I108,I106,I96,I95,I89,I81,I80,I79,I78,I77,I75,I74,I73,I72,I71,I70,I68,I59,I45)</f>
        <v>3548091.3</v>
      </c>
      <c r="N113" s="466"/>
      <c r="O113" s="466"/>
      <c r="P113" s="466"/>
      <c r="Q113" s="466"/>
      <c r="R113" s="466"/>
      <c r="S113" s="466"/>
      <c r="T113" s="466"/>
      <c r="U113" s="466"/>
    </row>
    <row r="114" spans="1:21" x14ac:dyDescent="0.25">
      <c r="A114" s="458" t="s">
        <v>121</v>
      </c>
      <c r="B114" s="458"/>
      <c r="C114" s="458"/>
      <c r="D114" s="458"/>
      <c r="E114" s="458"/>
      <c r="F114" s="458"/>
      <c r="G114" s="458"/>
      <c r="H114" s="91" t="s">
        <v>48</v>
      </c>
      <c r="I114" s="195"/>
      <c r="N114" s="459" t="s">
        <v>7</v>
      </c>
      <c r="O114" s="459"/>
      <c r="P114" s="459"/>
      <c r="Q114" s="459"/>
      <c r="R114" s="459"/>
      <c r="S114" s="459"/>
      <c r="T114" s="459"/>
      <c r="U114" s="459"/>
    </row>
    <row r="115" spans="1:21" x14ac:dyDescent="0.25">
      <c r="A115" s="458" t="s">
        <v>116</v>
      </c>
      <c r="B115" s="458"/>
      <c r="C115" s="458"/>
      <c r="D115" s="458"/>
      <c r="E115" s="458"/>
      <c r="F115" s="458"/>
      <c r="G115" s="458"/>
      <c r="H115" s="92" t="str">
        <f>IF(E29=0,"",IF((E14+E16+SUM(E18:E24))/E29&gt;0.75,1,""))</f>
        <v/>
      </c>
      <c r="I115" s="159">
        <f>U111</f>
        <v>0</v>
      </c>
      <c r="N115" s="93" t="s">
        <v>144</v>
      </c>
      <c r="O115" s="93"/>
      <c r="P115" s="93"/>
      <c r="Q115" s="93"/>
      <c r="R115" s="93"/>
      <c r="S115" s="93"/>
      <c r="T115" s="93"/>
      <c r="U115" s="93"/>
    </row>
    <row r="116" spans="1:21" x14ac:dyDescent="0.25">
      <c r="B116" s="91"/>
      <c r="C116" s="91"/>
      <c r="D116" s="91"/>
      <c r="E116" s="91"/>
      <c r="F116" s="91"/>
      <c r="G116" s="91"/>
      <c r="H116" s="94"/>
      <c r="I116" s="130"/>
      <c r="N116" s="95" t="s">
        <v>145</v>
      </c>
      <c r="O116" s="93"/>
      <c r="P116" s="93"/>
      <c r="Q116" s="93"/>
      <c r="R116" s="93"/>
      <c r="S116" s="93"/>
      <c r="T116" s="93"/>
      <c r="U116" s="93"/>
    </row>
    <row r="117" spans="1:21" x14ac:dyDescent="0.25">
      <c r="A117" s="4" t="s">
        <v>138</v>
      </c>
      <c r="B117" s="91"/>
      <c r="C117" s="91"/>
      <c r="D117" s="91"/>
      <c r="E117" s="91"/>
      <c r="F117" s="91"/>
      <c r="G117" s="91"/>
      <c r="H117" s="202">
        <f>IF(H115=1,I115,I113)</f>
        <v>3548091.3</v>
      </c>
      <c r="I117" s="123">
        <f>IF(E29=0,0,IF(E29&gt;250,-(((250/E29)*H117)*IF(J117="H",0.02,0.05)),IF(J117="H",-0.02*H117,-0.05*H117)))</f>
        <v>-81943.576324735797</v>
      </c>
      <c r="N117" s="97"/>
      <c r="O117" s="97"/>
      <c r="P117" s="97"/>
      <c r="Q117" s="97"/>
      <c r="R117" s="97"/>
      <c r="S117" s="97"/>
      <c r="T117" s="97"/>
      <c r="U117" s="97"/>
    </row>
    <row r="118" spans="1:21" x14ac:dyDescent="0.25">
      <c r="B118" s="91"/>
      <c r="C118" s="91"/>
      <c r="D118" s="91"/>
      <c r="E118" s="91"/>
      <c r="F118" s="91"/>
      <c r="G118" s="91"/>
      <c r="H118" s="94"/>
      <c r="I118" s="130"/>
      <c r="N118" s="97"/>
      <c r="O118" s="97"/>
      <c r="P118" s="97"/>
      <c r="Q118" s="97"/>
      <c r="R118" s="97"/>
      <c r="S118" s="97"/>
      <c r="T118" s="97"/>
      <c r="U118" s="97"/>
    </row>
    <row r="119" spans="1:21" x14ac:dyDescent="0.25">
      <c r="A119" s="4" t="s">
        <v>139</v>
      </c>
      <c r="B119" s="91"/>
      <c r="C119" s="91"/>
      <c r="D119" s="91"/>
      <c r="E119" s="91"/>
      <c r="F119" s="91"/>
      <c r="G119" s="91"/>
      <c r="H119" s="94"/>
      <c r="I119" s="130">
        <f>I113+I117</f>
        <v>3466147.723675264</v>
      </c>
      <c r="N119" s="97"/>
      <c r="O119" s="97"/>
      <c r="P119" s="97"/>
      <c r="Q119" s="97"/>
      <c r="R119" s="97"/>
      <c r="S119" s="97"/>
      <c r="T119" s="97"/>
      <c r="U119" s="97"/>
    </row>
    <row r="120" spans="1:21" x14ac:dyDescent="0.25">
      <c r="B120" s="91"/>
      <c r="C120" s="91"/>
      <c r="D120" s="91"/>
      <c r="E120" s="91"/>
      <c r="F120" s="91"/>
      <c r="G120" s="91"/>
      <c r="H120" s="94"/>
      <c r="I120" s="130"/>
      <c r="N120" s="97"/>
      <c r="O120" s="97"/>
      <c r="P120" s="97"/>
      <c r="Q120" s="97"/>
      <c r="R120" s="97"/>
      <c r="S120" s="97"/>
      <c r="T120" s="97"/>
      <c r="U120" s="97"/>
    </row>
    <row r="121" spans="1:21" x14ac:dyDescent="0.25">
      <c r="A121" s="106" t="s">
        <v>140</v>
      </c>
      <c r="B121" s="91"/>
      <c r="C121" s="203">
        <f>'0054'!C121</f>
        <v>2</v>
      </c>
      <c r="D121" s="91"/>
      <c r="E121" s="4" t="s">
        <v>141</v>
      </c>
      <c r="F121" s="91"/>
      <c r="G121" s="91"/>
      <c r="H121" s="94"/>
      <c r="I121" s="130">
        <f>ROUND(I119/12*C121,2)</f>
        <v>577691.29</v>
      </c>
      <c r="N121" s="97"/>
      <c r="O121" s="97"/>
      <c r="P121" s="97"/>
      <c r="Q121" s="97"/>
      <c r="R121" s="97"/>
      <c r="S121" s="97"/>
      <c r="T121" s="97"/>
      <c r="U121" s="97"/>
    </row>
    <row r="122" spans="1:21" x14ac:dyDescent="0.25">
      <c r="B122" s="91"/>
      <c r="C122" s="91"/>
      <c r="D122" s="91"/>
      <c r="E122" s="91"/>
      <c r="F122" s="91"/>
      <c r="G122" s="91"/>
      <c r="H122" s="94"/>
      <c r="I122" s="130"/>
      <c r="N122" s="97"/>
      <c r="O122" s="97"/>
      <c r="P122" s="97"/>
      <c r="Q122" s="97"/>
      <c r="R122" s="97"/>
      <c r="S122" s="97"/>
      <c r="T122" s="97"/>
      <c r="U122" s="97"/>
    </row>
    <row r="123" spans="1:21" x14ac:dyDescent="0.25">
      <c r="A123" s="4" t="s">
        <v>142</v>
      </c>
      <c r="B123" s="91"/>
      <c r="C123" s="91"/>
      <c r="D123" s="91"/>
      <c r="E123" s="91"/>
      <c r="F123" s="91"/>
      <c r="G123" s="91"/>
      <c r="H123" s="94"/>
      <c r="I123" s="123">
        <v>-288845.64</v>
      </c>
      <c r="N123" s="97"/>
      <c r="O123" s="97"/>
      <c r="P123" s="97"/>
      <c r="Q123" s="97"/>
      <c r="R123" s="97"/>
      <c r="S123" s="97"/>
      <c r="T123" s="97"/>
      <c r="U123" s="97"/>
    </row>
    <row r="124" spans="1:21" x14ac:dyDescent="0.25">
      <c r="B124" s="91"/>
      <c r="C124" s="91"/>
      <c r="D124" s="91"/>
      <c r="E124" s="91"/>
      <c r="F124" s="91"/>
      <c r="G124" s="91"/>
      <c r="H124" s="94"/>
      <c r="I124" s="130"/>
      <c r="N124" s="97"/>
      <c r="O124" s="97"/>
      <c r="P124" s="97"/>
      <c r="Q124" s="97"/>
      <c r="R124" s="97"/>
      <c r="S124" s="97"/>
      <c r="T124" s="97"/>
      <c r="U124" s="97"/>
    </row>
    <row r="125" spans="1:21" ht="16.5" thickBot="1" x14ac:dyDescent="0.3">
      <c r="A125" s="4" t="s">
        <v>143</v>
      </c>
      <c r="B125" s="91"/>
      <c r="C125" s="91"/>
      <c r="D125" s="91"/>
      <c r="E125" s="91"/>
      <c r="F125" s="91"/>
      <c r="G125" s="91"/>
      <c r="H125" s="94"/>
      <c r="I125" s="222">
        <f>I121+I123</f>
        <v>288845.65000000002</v>
      </c>
      <c r="N125" s="97"/>
      <c r="O125" s="97"/>
      <c r="P125" s="97"/>
      <c r="Q125" s="97"/>
      <c r="R125" s="97"/>
      <c r="S125" s="97"/>
      <c r="T125" s="97"/>
      <c r="U125" s="97"/>
    </row>
    <row r="126" spans="1:21" ht="16.5" thickTop="1" x14ac:dyDescent="0.25">
      <c r="B126" s="91"/>
      <c r="C126" s="91"/>
      <c r="D126" s="91"/>
      <c r="E126" s="91"/>
      <c r="F126" s="91"/>
      <c r="G126" s="91"/>
      <c r="H126" s="94"/>
      <c r="I126" s="130"/>
      <c r="N126" s="97"/>
      <c r="O126" s="97"/>
      <c r="P126" s="97"/>
      <c r="Q126" s="97"/>
      <c r="R126" s="97"/>
      <c r="S126" s="97"/>
      <c r="T126" s="97"/>
      <c r="U126" s="97"/>
    </row>
    <row r="127" spans="1:21" ht="16.5" thickBot="1" x14ac:dyDescent="0.3">
      <c r="A127" s="4" t="s">
        <v>159</v>
      </c>
      <c r="B127" s="91"/>
      <c r="C127" s="91"/>
      <c r="D127" s="91"/>
      <c r="E127" s="91"/>
      <c r="F127" s="91"/>
      <c r="G127" s="91"/>
      <c r="H127" s="94"/>
      <c r="I127" s="194">
        <f>IF(J117="H",(H117*0.02)+I117,(H117*0.05)+I117)</f>
        <v>95460.988675264205</v>
      </c>
      <c r="N127" s="97"/>
      <c r="O127" s="97"/>
      <c r="P127" s="97"/>
      <c r="Q127" s="97"/>
      <c r="R127" s="97"/>
      <c r="S127" s="97"/>
      <c r="T127" s="97"/>
      <c r="U127" s="97"/>
    </row>
    <row r="128" spans="1:21" ht="16.5" thickTop="1" x14ac:dyDescent="0.25">
      <c r="B128" s="91"/>
      <c r="C128" s="91"/>
      <c r="D128" s="91"/>
      <c r="E128" s="91"/>
      <c r="F128" s="91"/>
      <c r="G128" s="91"/>
      <c r="H128" s="94"/>
      <c r="I128" s="195"/>
      <c r="N128" s="97"/>
      <c r="O128" s="97"/>
      <c r="P128" s="97"/>
      <c r="Q128" s="97"/>
      <c r="R128" s="97"/>
      <c r="S128" s="97"/>
      <c r="T128" s="97"/>
      <c r="U128" s="97"/>
    </row>
    <row r="129" spans="1:21" x14ac:dyDescent="0.25">
      <c r="B129" s="91"/>
      <c r="C129" s="91"/>
      <c r="D129" s="91"/>
      <c r="E129" s="91"/>
      <c r="F129" s="91"/>
      <c r="G129" s="91"/>
      <c r="H129" s="94"/>
      <c r="I129" s="195"/>
      <c r="N129" s="97"/>
      <c r="O129" s="97"/>
      <c r="P129" s="97"/>
      <c r="Q129" s="97"/>
      <c r="R129" s="97"/>
      <c r="S129" s="97"/>
      <c r="T129" s="97"/>
      <c r="U129" s="97"/>
    </row>
    <row r="130" spans="1:21" x14ac:dyDescent="0.25">
      <c r="B130" s="91"/>
      <c r="C130" s="91"/>
      <c r="D130" s="91"/>
      <c r="E130" s="91"/>
      <c r="F130" s="91"/>
      <c r="G130" s="91"/>
      <c r="H130" s="94"/>
      <c r="I130" s="195"/>
      <c r="N130" s="97"/>
      <c r="O130" s="97"/>
      <c r="P130" s="97"/>
      <c r="Q130" s="97"/>
      <c r="R130" s="97"/>
      <c r="S130" s="97"/>
      <c r="T130" s="97"/>
      <c r="U130" s="97"/>
    </row>
    <row r="131" spans="1:21" x14ac:dyDescent="0.25">
      <c r="A131" s="455" t="s">
        <v>7</v>
      </c>
      <c r="B131" s="455"/>
      <c r="C131" s="455"/>
      <c r="D131" s="455"/>
      <c r="E131" s="455"/>
      <c r="F131" s="455"/>
      <c r="G131" s="455"/>
      <c r="H131" s="455"/>
      <c r="I131" s="455"/>
      <c r="J131" s="196"/>
      <c r="N131" s="455"/>
      <c r="O131" s="455"/>
      <c r="P131" s="455"/>
      <c r="Q131" s="455"/>
      <c r="R131" s="455"/>
      <c r="S131" s="455"/>
      <c r="T131" s="455"/>
      <c r="U131" s="455"/>
    </row>
    <row r="132" spans="1:21" s="101" customFormat="1" ht="28.5" customHeight="1" x14ac:dyDescent="0.2">
      <c r="A132" s="460" t="s">
        <v>114</v>
      </c>
      <c r="B132" s="460"/>
      <c r="C132" s="460"/>
      <c r="D132" s="460"/>
      <c r="E132" s="460"/>
      <c r="F132" s="460"/>
      <c r="G132" s="460"/>
      <c r="H132" s="460"/>
      <c r="I132" s="460"/>
      <c r="J132" s="102"/>
      <c r="N132" s="103"/>
      <c r="O132" s="104"/>
      <c r="P132" s="104"/>
      <c r="Q132" s="104"/>
      <c r="R132" s="104"/>
      <c r="S132" s="104"/>
      <c r="T132" s="104"/>
      <c r="U132" s="104"/>
    </row>
    <row r="133" spans="1:21" s="101" customFormat="1" ht="15.75" customHeight="1" x14ac:dyDescent="0.2">
      <c r="A133" s="455" t="s">
        <v>64</v>
      </c>
      <c r="B133" s="455"/>
      <c r="C133" s="455"/>
      <c r="D133" s="455"/>
      <c r="E133" s="455"/>
      <c r="F133" s="455"/>
      <c r="G133" s="455"/>
      <c r="H133" s="455"/>
      <c r="I133" s="455"/>
      <c r="N133" s="103"/>
    </row>
    <row r="134" spans="1:21" s="101" customFormat="1" ht="15.75" customHeight="1" x14ac:dyDescent="0.2">
      <c r="A134" s="455" t="s">
        <v>65</v>
      </c>
      <c r="B134" s="455"/>
      <c r="C134" s="455"/>
      <c r="D134" s="455"/>
      <c r="E134" s="455"/>
      <c r="F134" s="455"/>
      <c r="G134" s="455"/>
      <c r="H134" s="455"/>
      <c r="I134" s="455"/>
      <c r="N134" s="103"/>
    </row>
    <row r="135" spans="1:21" s="101" customFormat="1" ht="28.5" customHeight="1" x14ac:dyDescent="0.2">
      <c r="A135" s="454" t="s">
        <v>115</v>
      </c>
      <c r="B135" s="454"/>
      <c r="C135" s="454"/>
      <c r="D135" s="454"/>
      <c r="E135" s="454"/>
      <c r="F135" s="454"/>
      <c r="G135" s="454"/>
      <c r="H135" s="454"/>
      <c r="I135" s="454"/>
      <c r="N135" s="103"/>
    </row>
    <row r="136" spans="1:21" s="101" customFormat="1" ht="28.5" customHeight="1" x14ac:dyDescent="0.2">
      <c r="A136" s="454" t="s">
        <v>123</v>
      </c>
      <c r="B136" s="454"/>
      <c r="C136" s="454"/>
      <c r="D136" s="454"/>
      <c r="E136" s="454"/>
      <c r="F136" s="454"/>
      <c r="G136" s="454"/>
      <c r="H136" s="454"/>
      <c r="I136" s="454"/>
      <c r="N136" s="103"/>
    </row>
    <row r="137" spans="1:21" s="101" customFormat="1" ht="28.5" customHeight="1" x14ac:dyDescent="0.2">
      <c r="A137" s="454" t="s">
        <v>111</v>
      </c>
      <c r="B137" s="454"/>
      <c r="C137" s="454"/>
      <c r="D137" s="454"/>
      <c r="E137" s="454"/>
      <c r="F137" s="454"/>
      <c r="G137" s="454"/>
      <c r="H137" s="454"/>
      <c r="I137" s="454"/>
      <c r="N137" s="103"/>
    </row>
    <row r="138" spans="1:21" s="101" customFormat="1" ht="28.5" customHeight="1" x14ac:dyDescent="0.2">
      <c r="A138" s="454" t="s">
        <v>120</v>
      </c>
      <c r="B138" s="454"/>
      <c r="C138" s="454"/>
      <c r="D138" s="454"/>
      <c r="E138" s="454"/>
      <c r="F138" s="454"/>
      <c r="G138" s="454"/>
      <c r="H138" s="454"/>
      <c r="I138" s="454"/>
      <c r="N138" s="103"/>
    </row>
    <row r="139" spans="1:21" s="101" customFormat="1" ht="41.25" customHeight="1" x14ac:dyDescent="0.2">
      <c r="A139" s="454" t="s">
        <v>133</v>
      </c>
      <c r="B139" s="454"/>
      <c r="C139" s="454"/>
      <c r="D139" s="454"/>
      <c r="E139" s="454"/>
      <c r="F139" s="454"/>
      <c r="G139" s="454"/>
      <c r="H139" s="454"/>
      <c r="I139" s="454"/>
      <c r="N139" s="103"/>
    </row>
    <row r="140" spans="1:21" s="101" customFormat="1" ht="15.75" customHeight="1" x14ac:dyDescent="0.2">
      <c r="A140" s="455" t="s">
        <v>117</v>
      </c>
      <c r="B140" s="455"/>
      <c r="C140" s="455"/>
      <c r="D140" s="455"/>
      <c r="E140" s="455"/>
      <c r="F140" s="455"/>
      <c r="G140" s="455"/>
      <c r="H140" s="455"/>
      <c r="I140" s="455"/>
      <c r="N140" s="103"/>
    </row>
    <row r="141" spans="1:21" s="101" customFormat="1" ht="28.5" customHeight="1" x14ac:dyDescent="0.2">
      <c r="A141" s="456" t="s">
        <v>118</v>
      </c>
      <c r="B141" s="456"/>
      <c r="C141" s="456"/>
      <c r="D141" s="456"/>
      <c r="E141" s="456"/>
      <c r="F141" s="456"/>
      <c r="G141" s="456"/>
      <c r="H141" s="456"/>
      <c r="I141" s="456"/>
      <c r="N141" s="103"/>
    </row>
    <row r="142" spans="1:21" s="101" customFormat="1" ht="26.25" customHeight="1" x14ac:dyDescent="0.2">
      <c r="A142" s="457" t="s">
        <v>109</v>
      </c>
      <c r="B142" s="456"/>
      <c r="C142" s="456"/>
      <c r="D142" s="456"/>
      <c r="E142" s="456"/>
      <c r="F142" s="456"/>
      <c r="G142" s="456"/>
      <c r="H142" s="456"/>
      <c r="I142" s="456"/>
      <c r="N142" s="103"/>
    </row>
    <row r="143" spans="1:21" s="101" customFormat="1" ht="54" customHeight="1" x14ac:dyDescent="0.2">
      <c r="A143" s="452" t="s">
        <v>125</v>
      </c>
      <c r="B143" s="452"/>
      <c r="C143" s="452"/>
      <c r="D143" s="452"/>
      <c r="E143" s="452"/>
      <c r="F143" s="452"/>
      <c r="G143" s="452"/>
      <c r="H143" s="452"/>
      <c r="I143" s="452"/>
      <c r="N143" s="103"/>
    </row>
    <row r="144" spans="1:21" ht="57" customHeight="1" x14ac:dyDescent="0.25">
      <c r="A144" s="452" t="s">
        <v>124</v>
      </c>
      <c r="B144" s="452"/>
      <c r="C144" s="452"/>
      <c r="D144" s="452"/>
      <c r="E144" s="452"/>
      <c r="F144" s="452"/>
      <c r="G144" s="452"/>
      <c r="H144" s="452"/>
      <c r="I144" s="452"/>
      <c r="N144" s="98"/>
    </row>
    <row r="145" spans="1:14" s="101" customFormat="1" ht="26.25" customHeight="1" x14ac:dyDescent="0.2">
      <c r="A145" s="451" t="s">
        <v>110</v>
      </c>
      <c r="B145" s="451"/>
      <c r="C145" s="451"/>
      <c r="D145" s="451"/>
      <c r="E145" s="451"/>
      <c r="F145" s="451"/>
      <c r="G145" s="451"/>
      <c r="H145" s="451"/>
      <c r="I145" s="451"/>
      <c r="N145" s="103"/>
    </row>
    <row r="146" spans="1:14" s="101" customFormat="1" ht="28.5" customHeight="1" x14ac:dyDescent="0.2">
      <c r="A146" s="452" t="s">
        <v>36</v>
      </c>
      <c r="B146" s="452"/>
      <c r="C146" s="452"/>
      <c r="D146" s="452"/>
      <c r="E146" s="452"/>
      <c r="F146" s="452"/>
      <c r="G146" s="452"/>
      <c r="H146" s="452"/>
      <c r="I146" s="452"/>
      <c r="N146" s="103"/>
    </row>
    <row r="147" spans="1:14" s="101" customFormat="1" ht="15.75" customHeight="1" x14ac:dyDescent="0.2">
      <c r="A147" s="453" t="s">
        <v>12</v>
      </c>
      <c r="B147" s="453"/>
      <c r="C147" s="453"/>
      <c r="D147" s="453"/>
      <c r="E147" s="453"/>
      <c r="F147" s="453"/>
      <c r="G147" s="453"/>
      <c r="H147" s="453"/>
      <c r="I147" s="453"/>
      <c r="N147" s="103"/>
    </row>
    <row r="148" spans="1:14" x14ac:dyDescent="0.25">
      <c r="A148" s="453"/>
      <c r="B148" s="453"/>
      <c r="C148" s="453"/>
      <c r="D148" s="453"/>
      <c r="E148" s="453"/>
      <c r="F148" s="453"/>
      <c r="G148" s="453"/>
      <c r="H148" s="453"/>
      <c r="I148" s="453"/>
      <c r="N148" s="98"/>
    </row>
    <row r="149" spans="1:14" x14ac:dyDescent="0.25">
      <c r="A149" s="98"/>
      <c r="N149" s="98"/>
    </row>
    <row r="150" spans="1:14" x14ac:dyDescent="0.25">
      <c r="A150" s="98"/>
      <c r="N150" s="98"/>
    </row>
    <row r="151" spans="1:14" x14ac:dyDescent="0.25">
      <c r="A151" s="98"/>
      <c r="N151" s="98"/>
    </row>
    <row r="152" spans="1:14" x14ac:dyDescent="0.25">
      <c r="A152" s="98"/>
      <c r="B152" s="197"/>
      <c r="C152" s="197"/>
      <c r="D152" s="197"/>
      <c r="E152" s="197"/>
      <c r="F152" s="197"/>
      <c r="G152" s="197"/>
      <c r="H152" s="197"/>
      <c r="I152" s="197"/>
      <c r="N152" s="98"/>
    </row>
    <row r="153" spans="1:14" x14ac:dyDescent="0.25">
      <c r="A153" s="98"/>
      <c r="N153" s="98"/>
    </row>
    <row r="154" spans="1:14" x14ac:dyDescent="0.25">
      <c r="A154" s="98"/>
      <c r="N154" s="98"/>
    </row>
    <row r="155" spans="1:14" x14ac:dyDescent="0.25">
      <c r="A155" s="98"/>
      <c r="N155" s="98"/>
    </row>
    <row r="156" spans="1:14" x14ac:dyDescent="0.25">
      <c r="A156" s="98"/>
      <c r="N156" s="98"/>
    </row>
    <row r="157" spans="1:14" x14ac:dyDescent="0.25">
      <c r="A157" s="98"/>
      <c r="N157" s="98"/>
    </row>
    <row r="158" spans="1:14" x14ac:dyDescent="0.25">
      <c r="A158" s="98"/>
      <c r="N158" s="98"/>
    </row>
    <row r="159" spans="1:14" x14ac:dyDescent="0.25">
      <c r="A159" s="98"/>
      <c r="N159" s="98"/>
    </row>
    <row r="160" spans="1:14" x14ac:dyDescent="0.25">
      <c r="A160" s="98"/>
      <c r="N160" s="98"/>
    </row>
    <row r="161" spans="1:14" x14ac:dyDescent="0.25">
      <c r="A161" s="98"/>
      <c r="N161" s="98"/>
    </row>
    <row r="162" spans="1:14" x14ac:dyDescent="0.25">
      <c r="A162" s="98"/>
      <c r="N162" s="98"/>
    </row>
    <row r="163" spans="1:14" x14ac:dyDescent="0.25">
      <c r="A163" s="98"/>
      <c r="N163" s="98"/>
    </row>
    <row r="164" spans="1:14" x14ac:dyDescent="0.25">
      <c r="A164" s="98"/>
      <c r="N164" s="98"/>
    </row>
    <row r="165" spans="1:14" x14ac:dyDescent="0.25">
      <c r="A165" s="98"/>
      <c r="N165" s="98"/>
    </row>
    <row r="166" spans="1:14" x14ac:dyDescent="0.25">
      <c r="A166" s="98"/>
      <c r="N166" s="98"/>
    </row>
    <row r="167" spans="1:14" x14ac:dyDescent="0.25">
      <c r="A167" s="98"/>
      <c r="N167" s="98"/>
    </row>
    <row r="168" spans="1:14" x14ac:dyDescent="0.25">
      <c r="A168" s="98"/>
      <c r="N168" s="98"/>
    </row>
    <row r="169" spans="1:14" x14ac:dyDescent="0.25">
      <c r="A169" s="98"/>
      <c r="N169" s="98"/>
    </row>
    <row r="170" spans="1:14" x14ac:dyDescent="0.25">
      <c r="A170" s="98"/>
      <c r="N170" s="98"/>
    </row>
    <row r="171" spans="1:14" x14ac:dyDescent="0.25">
      <c r="A171" s="98"/>
      <c r="N171" s="98"/>
    </row>
    <row r="172" spans="1:14" x14ac:dyDescent="0.25">
      <c r="A172" s="98"/>
      <c r="N172" s="98"/>
    </row>
    <row r="173" spans="1:14" x14ac:dyDescent="0.25">
      <c r="A173" s="98"/>
      <c r="N173" s="98"/>
    </row>
    <row r="174" spans="1:14" x14ac:dyDescent="0.25">
      <c r="A174" s="98"/>
      <c r="N174" s="98"/>
    </row>
    <row r="175" spans="1:14" x14ac:dyDescent="0.25">
      <c r="A175" s="98"/>
      <c r="N175" s="98"/>
    </row>
    <row r="176" spans="1:14" x14ac:dyDescent="0.25">
      <c r="A176" s="98"/>
      <c r="N176" s="98"/>
    </row>
    <row r="177" spans="1:14" x14ac:dyDescent="0.25">
      <c r="A177" s="98"/>
      <c r="N177" s="98"/>
    </row>
    <row r="178" spans="1:14" x14ac:dyDescent="0.25">
      <c r="A178" s="98"/>
      <c r="N178" s="98"/>
    </row>
    <row r="179" spans="1:14" x14ac:dyDescent="0.25">
      <c r="A179" s="98"/>
      <c r="N179" s="98"/>
    </row>
    <row r="180" spans="1:14" x14ac:dyDescent="0.25">
      <c r="A180" s="98"/>
      <c r="N180" s="98"/>
    </row>
    <row r="181" spans="1:14" x14ac:dyDescent="0.25">
      <c r="A181" s="98"/>
      <c r="N181" s="98"/>
    </row>
    <row r="182" spans="1:14" x14ac:dyDescent="0.25">
      <c r="A182" s="98"/>
      <c r="N182" s="98"/>
    </row>
    <row r="183" spans="1:14" x14ac:dyDescent="0.25">
      <c r="A183" s="98"/>
      <c r="N183" s="98"/>
    </row>
    <row r="184" spans="1:14" x14ac:dyDescent="0.25">
      <c r="A184" s="98"/>
      <c r="N184" s="98"/>
    </row>
    <row r="185" spans="1:14" x14ac:dyDescent="0.25">
      <c r="A185" s="98"/>
      <c r="N185" s="98"/>
    </row>
    <row r="186" spans="1:14" x14ac:dyDescent="0.25">
      <c r="A186" s="98"/>
      <c r="N186" s="98"/>
    </row>
    <row r="187" spans="1:14" x14ac:dyDescent="0.25">
      <c r="A187" s="98"/>
      <c r="N187" s="98"/>
    </row>
    <row r="188" spans="1:14" x14ac:dyDescent="0.25">
      <c r="A188" s="98"/>
      <c r="N188" s="98"/>
    </row>
    <row r="189" spans="1:14" x14ac:dyDescent="0.25">
      <c r="A189" s="98"/>
    </row>
    <row r="190" spans="1:14" x14ac:dyDescent="0.25">
      <c r="A190" s="98"/>
    </row>
    <row r="191" spans="1:14" x14ac:dyDescent="0.25">
      <c r="A191" s="98"/>
    </row>
    <row r="192" spans="1:14" x14ac:dyDescent="0.25">
      <c r="A192" s="98"/>
    </row>
    <row r="193" spans="1:1" x14ac:dyDescent="0.25">
      <c r="A193" s="98"/>
    </row>
    <row r="194" spans="1:1" x14ac:dyDescent="0.25">
      <c r="A194" s="98"/>
    </row>
    <row r="195" spans="1:1" x14ac:dyDescent="0.25">
      <c r="A195" s="98"/>
    </row>
    <row r="196" spans="1:1" x14ac:dyDescent="0.25">
      <c r="A196" s="98"/>
    </row>
    <row r="197" spans="1:1" x14ac:dyDescent="0.25">
      <c r="A197" s="98"/>
    </row>
    <row r="198" spans="1:1" x14ac:dyDescent="0.25">
      <c r="A198" s="98"/>
    </row>
    <row r="199" spans="1:1" x14ac:dyDescent="0.25">
      <c r="A199" s="98"/>
    </row>
    <row r="200" spans="1:1" x14ac:dyDescent="0.25">
      <c r="A200" s="98"/>
    </row>
    <row r="201" spans="1:1" x14ac:dyDescent="0.25">
      <c r="A201" s="98"/>
    </row>
    <row r="202" spans="1:1" x14ac:dyDescent="0.25">
      <c r="A202" s="98"/>
    </row>
    <row r="203" spans="1:1" x14ac:dyDescent="0.25">
      <c r="A203" s="98"/>
    </row>
    <row r="204" spans="1:1" x14ac:dyDescent="0.25">
      <c r="A204" s="98"/>
    </row>
    <row r="205" spans="1:1" x14ac:dyDescent="0.25">
      <c r="A205" s="98"/>
    </row>
    <row r="206" spans="1:1" x14ac:dyDescent="0.25">
      <c r="A206" s="98"/>
    </row>
    <row r="207" spans="1:1" x14ac:dyDescent="0.25">
      <c r="A207" s="98"/>
    </row>
    <row r="208" spans="1:1" x14ac:dyDescent="0.25">
      <c r="A208" s="98"/>
    </row>
  </sheetData>
  <sheetProtection password="CDD2" sheet="1" objects="1" scenarios="1"/>
  <mergeCells count="290">
    <mergeCell ref="B1:I1"/>
    <mergeCell ref="O1:U1"/>
    <mergeCell ref="N2:U2"/>
    <mergeCell ref="N3:U3"/>
    <mergeCell ref="A4:B4"/>
    <mergeCell ref="C4:E4"/>
    <mergeCell ref="N4:O4"/>
    <mergeCell ref="P4:Q4"/>
    <mergeCell ref="A7:I7"/>
    <mergeCell ref="N7:U7"/>
    <mergeCell ref="N8:O8"/>
    <mergeCell ref="P8:Q8"/>
    <mergeCell ref="R8:S8"/>
    <mergeCell ref="T8:U8"/>
    <mergeCell ref="F10:G10"/>
    <mergeCell ref="R10:S10"/>
    <mergeCell ref="A11:B11"/>
    <mergeCell ref="F11:G11"/>
    <mergeCell ref="N11:O11"/>
    <mergeCell ref="P11:Q11"/>
    <mergeCell ref="R11:S11"/>
    <mergeCell ref="A12:B12"/>
    <mergeCell ref="F12:G12"/>
    <mergeCell ref="N12:O12"/>
    <mergeCell ref="P12:Q12"/>
    <mergeCell ref="R12:S12"/>
    <mergeCell ref="A13:B13"/>
    <mergeCell ref="F13:G13"/>
    <mergeCell ref="N13:O13"/>
    <mergeCell ref="P13:Q13"/>
    <mergeCell ref="R13:S13"/>
    <mergeCell ref="A14:B14"/>
    <mergeCell ref="F14:G14"/>
    <mergeCell ref="N14:O14"/>
    <mergeCell ref="P14:Q14"/>
    <mergeCell ref="R14:S14"/>
    <mergeCell ref="A15:B15"/>
    <mergeCell ref="F15:G15"/>
    <mergeCell ref="N15:O15"/>
    <mergeCell ref="P15:Q15"/>
    <mergeCell ref="R15:S15"/>
    <mergeCell ref="A16:B16"/>
    <mergeCell ref="F16:G16"/>
    <mergeCell ref="N16:O16"/>
    <mergeCell ref="P16:Q16"/>
    <mergeCell ref="R16:S16"/>
    <mergeCell ref="A17:B17"/>
    <mergeCell ref="F17:G17"/>
    <mergeCell ref="N17:O17"/>
    <mergeCell ref="P17:Q17"/>
    <mergeCell ref="R17:S17"/>
    <mergeCell ref="A18:B18"/>
    <mergeCell ref="F18:G18"/>
    <mergeCell ref="N18:O18"/>
    <mergeCell ref="P18:Q18"/>
    <mergeCell ref="R18:S18"/>
    <mergeCell ref="A19:B19"/>
    <mergeCell ref="F19:G19"/>
    <mergeCell ref="N19:O19"/>
    <mergeCell ref="P19:Q19"/>
    <mergeCell ref="R19:S19"/>
    <mergeCell ref="A20:B20"/>
    <mergeCell ref="F20:G20"/>
    <mergeCell ref="N20:O20"/>
    <mergeCell ref="P20:Q20"/>
    <mergeCell ref="R20:S20"/>
    <mergeCell ref="A21:B21"/>
    <mergeCell ref="F21:G21"/>
    <mergeCell ref="N21:O21"/>
    <mergeCell ref="P21:Q21"/>
    <mergeCell ref="R21:S21"/>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N34:T34"/>
    <mergeCell ref="A36:B36"/>
    <mergeCell ref="N36:O36"/>
    <mergeCell ref="P36:T36"/>
    <mergeCell ref="A37:B37"/>
    <mergeCell ref="N37:O37"/>
    <mergeCell ref="P37:T37"/>
    <mergeCell ref="F33:H36"/>
    <mergeCell ref="A38:B38"/>
    <mergeCell ref="N38:O38"/>
    <mergeCell ref="P38:T38"/>
    <mergeCell ref="A39:B39"/>
    <mergeCell ref="N39:O39"/>
    <mergeCell ref="P39:T39"/>
    <mergeCell ref="A40:B40"/>
    <mergeCell ref="N40:O40"/>
    <mergeCell ref="P40:T40"/>
    <mergeCell ref="A41:B41"/>
    <mergeCell ref="N41:O41"/>
    <mergeCell ref="P41:T41"/>
    <mergeCell ref="A42:B42"/>
    <mergeCell ref="N42:O42"/>
    <mergeCell ref="P42:T42"/>
    <mergeCell ref="N43:Q43"/>
    <mergeCell ref="S43:T43"/>
    <mergeCell ref="N45:Q45"/>
    <mergeCell ref="S45:T45"/>
    <mergeCell ref="N49:O49"/>
    <mergeCell ref="P49:Q49"/>
    <mergeCell ref="A50:B58"/>
    <mergeCell ref="N50:O58"/>
    <mergeCell ref="P50:Q50"/>
    <mergeCell ref="P51:Q51"/>
    <mergeCell ref="P52:Q52"/>
    <mergeCell ref="P53:Q53"/>
    <mergeCell ref="P54:Q54"/>
    <mergeCell ref="P55:Q55"/>
    <mergeCell ref="P56:Q56"/>
    <mergeCell ref="P57:Q57"/>
    <mergeCell ref="P58:Q58"/>
    <mergeCell ref="A59:B59"/>
    <mergeCell ref="F59:H59"/>
    <mergeCell ref="N59:O59"/>
    <mergeCell ref="P59:Q59"/>
    <mergeCell ref="R59:T59"/>
    <mergeCell ref="A60:I60"/>
    <mergeCell ref="N60:U60"/>
    <mergeCell ref="A61:I61"/>
    <mergeCell ref="N61:U61"/>
    <mergeCell ref="A62:B62"/>
    <mergeCell ref="D62:G62"/>
    <mergeCell ref="N62:O62"/>
    <mergeCell ref="Q62:S62"/>
    <mergeCell ref="T62:U62"/>
    <mergeCell ref="N63:S63"/>
    <mergeCell ref="T63:U63"/>
    <mergeCell ref="A64:I64"/>
    <mergeCell ref="N64:U64"/>
    <mergeCell ref="A65:B65"/>
    <mergeCell ref="D65:G65"/>
    <mergeCell ref="N65:O65"/>
    <mergeCell ref="Q65:S65"/>
    <mergeCell ref="T65:U65"/>
    <mergeCell ref="N66:S66"/>
    <mergeCell ref="T66:U66"/>
    <mergeCell ref="A68:C68"/>
    <mergeCell ref="N68:P68"/>
    <mergeCell ref="A69:C69"/>
    <mergeCell ref="N69:P69"/>
    <mergeCell ref="A70:C70"/>
    <mergeCell ref="A71:C71"/>
    <mergeCell ref="N71:P71"/>
    <mergeCell ref="A72:C72"/>
    <mergeCell ref="N72:P72"/>
    <mergeCell ref="A73:C73"/>
    <mergeCell ref="N73:P73"/>
    <mergeCell ref="F74:H74"/>
    <mergeCell ref="N74:T74"/>
    <mergeCell ref="N75:T75"/>
    <mergeCell ref="A77:C77"/>
    <mergeCell ref="N77:P77"/>
    <mergeCell ref="A78:C78"/>
    <mergeCell ref="N78:P78"/>
    <mergeCell ref="A79:C79"/>
    <mergeCell ref="N79:P79"/>
    <mergeCell ref="A80:C80"/>
    <mergeCell ref="N80:P80"/>
    <mergeCell ref="A81:C81"/>
    <mergeCell ref="N81:P81"/>
    <mergeCell ref="A83:I83"/>
    <mergeCell ref="N83:U83"/>
    <mergeCell ref="C84:D84"/>
    <mergeCell ref="C85:D85"/>
    <mergeCell ref="N85:O85"/>
    <mergeCell ref="P85:Q85"/>
    <mergeCell ref="R85:U85"/>
    <mergeCell ref="C86:D86"/>
    <mergeCell ref="P86:Q86"/>
    <mergeCell ref="C87:D87"/>
    <mergeCell ref="P87:Q87"/>
    <mergeCell ref="C88:D88"/>
    <mergeCell ref="P88:Q88"/>
    <mergeCell ref="C89:D89"/>
    <mergeCell ref="P89:T89"/>
    <mergeCell ref="A90:I90"/>
    <mergeCell ref="N90:U90"/>
    <mergeCell ref="F92:I92"/>
    <mergeCell ref="N92:P92"/>
    <mergeCell ref="Q92:T92"/>
    <mergeCell ref="A95:B95"/>
    <mergeCell ref="N95:O95"/>
    <mergeCell ref="P95:R95"/>
    <mergeCell ref="A96:B96"/>
    <mergeCell ref="N96:O96"/>
    <mergeCell ref="P96:R96"/>
    <mergeCell ref="A99:C99"/>
    <mergeCell ref="F99:I99"/>
    <mergeCell ref="N99:U99"/>
    <mergeCell ref="C100:E100"/>
    <mergeCell ref="F101:G101"/>
    <mergeCell ref="A102:B102"/>
    <mergeCell ref="F102:G102"/>
    <mergeCell ref="N102:O102"/>
    <mergeCell ref="P102:Q102"/>
    <mergeCell ref="R102:S102"/>
    <mergeCell ref="A103:B103"/>
    <mergeCell ref="F103:G103"/>
    <mergeCell ref="N103:O103"/>
    <mergeCell ref="P103:Q103"/>
    <mergeCell ref="R103:S103"/>
    <mergeCell ref="A104:B104"/>
    <mergeCell ref="F104:G104"/>
    <mergeCell ref="N104:O104"/>
    <mergeCell ref="P104:Q104"/>
    <mergeCell ref="R104:S104"/>
    <mergeCell ref="A105:B105"/>
    <mergeCell ref="F105:G105"/>
    <mergeCell ref="N105:O105"/>
    <mergeCell ref="P105:Q105"/>
    <mergeCell ref="R105:S105"/>
    <mergeCell ref="A106:B106"/>
    <mergeCell ref="N106:O106"/>
    <mergeCell ref="A108:C108"/>
    <mergeCell ref="F108:H108"/>
    <mergeCell ref="N108:P108"/>
    <mergeCell ref="Q108:T108"/>
    <mergeCell ref="A109:C109"/>
    <mergeCell ref="E109:H109"/>
    <mergeCell ref="N109:P109"/>
    <mergeCell ref="Q109:T109"/>
    <mergeCell ref="N110:P110"/>
    <mergeCell ref="Q110:T110"/>
    <mergeCell ref="A111:C111"/>
    <mergeCell ref="F111:H111"/>
    <mergeCell ref="N111:T111"/>
    <mergeCell ref="A113:H113"/>
    <mergeCell ref="N113:U113"/>
    <mergeCell ref="A114:G114"/>
    <mergeCell ref="N114:U114"/>
    <mergeCell ref="A115:G115"/>
    <mergeCell ref="A131:I131"/>
    <mergeCell ref="N131:U131"/>
    <mergeCell ref="A132:I132"/>
    <mergeCell ref="A133:I133"/>
    <mergeCell ref="A134:I134"/>
    <mergeCell ref="A135:I135"/>
    <mergeCell ref="A136:I136"/>
    <mergeCell ref="A137:I137"/>
    <mergeCell ref="A138:I138"/>
    <mergeCell ref="A145:I145"/>
    <mergeCell ref="A146:I146"/>
    <mergeCell ref="A147:I147"/>
    <mergeCell ref="A148:I148"/>
    <mergeCell ref="A139:I139"/>
    <mergeCell ref="A140:I140"/>
    <mergeCell ref="A141:I141"/>
    <mergeCell ref="A142:I142"/>
    <mergeCell ref="A143:I143"/>
    <mergeCell ref="A144:I144"/>
  </mergeCells>
  <pageMargins left="0.1" right="0.1" top="0.5" bottom="0.5" header="0" footer="0.1"/>
  <pageSetup scale="70" fitToHeight="3" orientation="portrait" r:id="rId1"/>
  <headerFooter alignWithMargins="0">
    <oddFooter>&amp;R&amp;P of &amp;N</oddFooter>
  </headerFooter>
  <rowBreaks count="1" manualBreakCount="1">
    <brk id="129" max="16383" man="1"/>
  </rowBreaks>
  <colBreaks count="1" manualBreakCount="1">
    <brk id="9"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8"/>
  <dimension ref="A1:U208"/>
  <sheetViews>
    <sheetView showGridLines="0" zoomScale="90" zoomScaleNormal="90" workbookViewId="0">
      <pane ySplit="1" topLeftCell="A94" activePane="bottomLeft" state="frozen"/>
      <selection activeCell="A111" sqref="A111:C111"/>
      <selection pane="bottomLeft" activeCell="A111" sqref="A111:C111"/>
    </sheetView>
  </sheetViews>
  <sheetFormatPr defaultRowHeight="15.75" x14ac:dyDescent="0.25"/>
  <cols>
    <col min="1" max="1" width="10.28515625" style="91" customWidth="1"/>
    <col min="2" max="2" width="30.28515625" style="4" bestFit="1" customWidth="1"/>
    <col min="3" max="4" width="10.7109375" style="4" customWidth="1"/>
    <col min="5" max="5" width="11.7109375" style="4" customWidth="1"/>
    <col min="6" max="6" width="14" style="4" customWidth="1"/>
    <col min="7" max="7" width="7.42578125" style="4" customWidth="1"/>
    <col min="8" max="8" width="14.5703125" style="4" customWidth="1"/>
    <col min="9" max="9" width="23.7109375" style="4" bestFit="1" customWidth="1"/>
    <col min="10" max="10" width="11" style="4" bestFit="1" customWidth="1"/>
    <col min="11" max="12" width="10.28515625" style="4" bestFit="1" customWidth="1"/>
    <col min="13" max="13" width="9.140625" style="4"/>
    <col min="14" max="14" width="10.28515625" style="91" customWidth="1"/>
    <col min="15" max="15" width="34.28515625" style="4" customWidth="1"/>
    <col min="16" max="16" width="16.42578125" style="4" customWidth="1"/>
    <col min="17" max="17" width="6.7109375" style="4" customWidth="1"/>
    <col min="18" max="18" width="14.5703125" style="4" customWidth="1"/>
    <col min="19" max="19" width="8" style="4" customWidth="1"/>
    <col min="20" max="20" width="15.42578125" style="4" customWidth="1"/>
    <col min="21" max="21" width="21.42578125" style="4" customWidth="1"/>
    <col min="22" max="16384" width="9.140625" style="4"/>
  </cols>
  <sheetData>
    <row r="1" spans="1:21" ht="16.5" thickBot="1" x14ac:dyDescent="0.3">
      <c r="A1" s="107">
        <v>50</v>
      </c>
      <c r="B1" s="554" t="s">
        <v>17</v>
      </c>
      <c r="C1" s="555"/>
      <c r="D1" s="555"/>
      <c r="E1" s="556"/>
      <c r="F1" s="556"/>
      <c r="G1" s="556"/>
      <c r="H1" s="556"/>
      <c r="I1" s="556"/>
      <c r="J1" s="325"/>
      <c r="K1" s="325"/>
      <c r="L1" s="325"/>
      <c r="N1" s="107">
        <f>A1</f>
        <v>50</v>
      </c>
      <c r="O1" s="557" t="s">
        <v>17</v>
      </c>
      <c r="P1" s="558"/>
      <c r="Q1" s="559"/>
      <c r="R1" s="559"/>
      <c r="S1" s="559"/>
      <c r="T1" s="559"/>
      <c r="U1" s="559"/>
    </row>
    <row r="2" spans="1:21" ht="21" x14ac:dyDescent="0.35">
      <c r="A2" s="1" t="s">
        <v>228</v>
      </c>
      <c r="B2" s="2"/>
      <c r="C2" s="2"/>
      <c r="D2" s="2"/>
      <c r="E2" s="2"/>
      <c r="F2" s="2"/>
      <c r="G2" s="2"/>
      <c r="H2" s="2"/>
      <c r="I2" s="2"/>
      <c r="N2" s="560" t="s">
        <v>23</v>
      </c>
      <c r="O2" s="560"/>
      <c r="P2" s="560"/>
      <c r="Q2" s="560"/>
      <c r="R2" s="560"/>
      <c r="S2" s="560"/>
      <c r="T2" s="560"/>
      <c r="U2" s="560"/>
    </row>
    <row r="3" spans="1:21" x14ac:dyDescent="0.25">
      <c r="A3" s="106" t="str">
        <f>'0054'!A3</f>
        <v>Based on the 2015-16 FEFP 2nd Calculation</v>
      </c>
      <c r="N3" s="561" t="str">
        <f>A3</f>
        <v>Based on the 2015-16 FEFP 2nd Calculation</v>
      </c>
      <c r="O3" s="561"/>
      <c r="P3" s="561"/>
      <c r="Q3" s="561"/>
      <c r="R3" s="561"/>
      <c r="S3" s="561"/>
      <c r="T3" s="561"/>
      <c r="U3" s="561"/>
    </row>
    <row r="4" spans="1:21" x14ac:dyDescent="0.25">
      <c r="A4" s="562" t="s">
        <v>0</v>
      </c>
      <c r="B4" s="562"/>
      <c r="C4" s="563" t="s">
        <v>9</v>
      </c>
      <c r="D4" s="563"/>
      <c r="E4" s="563"/>
      <c r="F4" s="5"/>
      <c r="G4" s="5"/>
      <c r="H4" s="5"/>
      <c r="I4" s="5"/>
      <c r="N4" s="549" t="s">
        <v>0</v>
      </c>
      <c r="O4" s="549"/>
      <c r="P4" s="564" t="str">
        <f>C4</f>
        <v>Palm Beach</v>
      </c>
      <c r="Q4" s="564"/>
      <c r="R4" s="6"/>
      <c r="S4" s="6"/>
      <c r="T4" s="6"/>
      <c r="U4" s="6"/>
    </row>
    <row r="5" spans="1:21" ht="12" customHeight="1" thickBot="1" x14ac:dyDescent="0.3">
      <c r="A5" s="371"/>
      <c r="B5" s="371"/>
      <c r="C5" s="353"/>
      <c r="D5" s="353"/>
      <c r="E5" s="353"/>
      <c r="F5" s="354"/>
      <c r="G5" s="354"/>
      <c r="H5" s="354"/>
      <c r="I5" s="354"/>
      <c r="N5" s="111"/>
      <c r="O5" s="111"/>
      <c r="P5" s="7"/>
      <c r="Q5" s="7"/>
      <c r="R5" s="6"/>
      <c r="S5" s="6"/>
      <c r="T5" s="6"/>
      <c r="U5" s="6"/>
    </row>
    <row r="6" spans="1:21" ht="12" customHeight="1" x14ac:dyDescent="0.25">
      <c r="A6" s="368"/>
      <c r="B6" s="368"/>
      <c r="C6" s="365"/>
      <c r="D6" s="365"/>
      <c r="E6" s="365"/>
      <c r="F6" s="5"/>
      <c r="G6" s="5"/>
      <c r="H6" s="5"/>
      <c r="I6" s="5"/>
      <c r="N6" s="366"/>
      <c r="O6" s="366"/>
      <c r="P6" s="367"/>
      <c r="Q6" s="367"/>
      <c r="R6" s="6"/>
      <c r="S6" s="6"/>
      <c r="T6" s="6"/>
      <c r="U6" s="6"/>
    </row>
    <row r="7" spans="1:21" x14ac:dyDescent="0.25">
      <c r="A7" s="548" t="s">
        <v>102</v>
      </c>
      <c r="B7" s="548"/>
      <c r="C7" s="548"/>
      <c r="D7" s="548"/>
      <c r="E7" s="548"/>
      <c r="F7" s="548"/>
      <c r="G7" s="548"/>
      <c r="H7" s="548"/>
      <c r="I7" s="548"/>
      <c r="N7" s="549" t="s">
        <v>102</v>
      </c>
      <c r="O7" s="549"/>
      <c r="P7" s="549"/>
      <c r="Q7" s="549"/>
      <c r="R7" s="549"/>
      <c r="S7" s="549"/>
      <c r="T7" s="549"/>
      <c r="U7" s="549"/>
    </row>
    <row r="8" spans="1:21" x14ac:dyDescent="0.25">
      <c r="A8" s="112"/>
      <c r="B8" s="113" t="s">
        <v>161</v>
      </c>
      <c r="C8" s="321">
        <f>'0054'!C8</f>
        <v>4154.45</v>
      </c>
      <c r="D8" s="115"/>
      <c r="E8" s="116"/>
      <c r="F8" s="112"/>
      <c r="G8" s="113" t="s">
        <v>160</v>
      </c>
      <c r="H8" s="324">
        <f>'0054'!H8</f>
        <v>1.0319</v>
      </c>
      <c r="I8" s="99"/>
      <c r="N8" s="550" t="s">
        <v>10</v>
      </c>
      <c r="O8" s="550"/>
      <c r="P8" s="551">
        <v>4154.45</v>
      </c>
      <c r="Q8" s="551"/>
      <c r="R8" s="552" t="s">
        <v>11</v>
      </c>
      <c r="S8" s="552"/>
      <c r="T8" s="553">
        <f>H8</f>
        <v>1.0319</v>
      </c>
      <c r="U8" s="553"/>
    </row>
    <row r="9" spans="1:21" x14ac:dyDescent="0.25">
      <c r="A9" s="8"/>
      <c r="B9" s="8"/>
      <c r="C9" s="9"/>
      <c r="D9" s="9"/>
      <c r="E9" s="9"/>
      <c r="F9" s="10"/>
      <c r="G9" s="10"/>
      <c r="H9" s="11"/>
      <c r="I9" s="12" t="s">
        <v>78</v>
      </c>
      <c r="N9" s="13"/>
      <c r="O9" s="13"/>
      <c r="P9" s="14"/>
      <c r="Q9" s="14"/>
      <c r="R9" s="15"/>
      <c r="S9" s="15"/>
      <c r="T9" s="16"/>
      <c r="U9" s="17" t="s">
        <v>78</v>
      </c>
    </row>
    <row r="10" spans="1:21" x14ac:dyDescent="0.25">
      <c r="A10" s="8"/>
      <c r="B10" s="8"/>
      <c r="C10" s="117" t="s">
        <v>162</v>
      </c>
      <c r="D10" s="117" t="s">
        <v>163</v>
      </c>
      <c r="E10" s="118" t="s">
        <v>8</v>
      </c>
      <c r="F10" s="543" t="s">
        <v>1</v>
      </c>
      <c r="G10" s="543"/>
      <c r="H10" s="11" t="s">
        <v>77</v>
      </c>
      <c r="I10" s="12" t="s">
        <v>37</v>
      </c>
      <c r="N10" s="13"/>
      <c r="O10" s="13"/>
      <c r="P10" s="14"/>
      <c r="Q10" s="14"/>
      <c r="R10" s="544" t="s">
        <v>1</v>
      </c>
      <c r="S10" s="544"/>
      <c r="T10" s="16" t="s">
        <v>77</v>
      </c>
      <c r="U10" s="17" t="s">
        <v>37</v>
      </c>
    </row>
    <row r="11" spans="1:21" x14ac:dyDescent="0.25">
      <c r="A11" s="524" t="s">
        <v>1</v>
      </c>
      <c r="B11" s="524"/>
      <c r="C11" s="119" t="s">
        <v>2</v>
      </c>
      <c r="D11" s="119" t="s">
        <v>2</v>
      </c>
      <c r="E11" s="119" t="s">
        <v>2</v>
      </c>
      <c r="F11" s="545" t="s">
        <v>80</v>
      </c>
      <c r="G11" s="545"/>
      <c r="H11" s="18" t="s">
        <v>76</v>
      </c>
      <c r="I11" s="19" t="s">
        <v>79</v>
      </c>
      <c r="N11" s="525" t="s">
        <v>1</v>
      </c>
      <c r="O11" s="525"/>
      <c r="P11" s="546" t="s">
        <v>24</v>
      </c>
      <c r="Q11" s="546"/>
      <c r="R11" s="547" t="s">
        <v>80</v>
      </c>
      <c r="S11" s="547"/>
      <c r="T11" s="20" t="s">
        <v>76</v>
      </c>
      <c r="U11" s="21" t="s">
        <v>79</v>
      </c>
    </row>
    <row r="12" spans="1:21" x14ac:dyDescent="0.25">
      <c r="A12" s="536" t="s">
        <v>50</v>
      </c>
      <c r="B12" s="536"/>
      <c r="C12" s="120"/>
      <c r="D12" s="120"/>
      <c r="E12" s="121" t="s">
        <v>51</v>
      </c>
      <c r="F12" s="537" t="s">
        <v>52</v>
      </c>
      <c r="G12" s="537"/>
      <c r="H12" s="22" t="s">
        <v>53</v>
      </c>
      <c r="I12" s="23" t="s">
        <v>54</v>
      </c>
      <c r="N12" s="538" t="s">
        <v>50</v>
      </c>
      <c r="O12" s="538"/>
      <c r="P12" s="539" t="s">
        <v>51</v>
      </c>
      <c r="Q12" s="539"/>
      <c r="R12" s="540" t="s">
        <v>52</v>
      </c>
      <c r="S12" s="540"/>
      <c r="T12" s="24" t="s">
        <v>53</v>
      </c>
      <c r="U12" s="25" t="s">
        <v>54</v>
      </c>
    </row>
    <row r="13" spans="1:21" x14ac:dyDescent="0.25">
      <c r="A13" s="527" t="s">
        <v>29</v>
      </c>
      <c r="B13" s="527"/>
      <c r="C13" s="204">
        <v>170.31</v>
      </c>
      <c r="D13" s="204">
        <v>167.62</v>
      </c>
      <c r="E13" s="276">
        <f>IF(D$29=0,C13*2,C13+D13)</f>
        <v>337.93</v>
      </c>
      <c r="F13" s="541">
        <f>'0054'!F13:G13</f>
        <v>1.115</v>
      </c>
      <c r="G13" s="541"/>
      <c r="H13" s="208">
        <f>ROUND(E13*F13,4)</f>
        <v>376.79199999999997</v>
      </c>
      <c r="I13" s="150">
        <f t="shared" ref="I13:I28" si="0">ROUND(ROUND(H13*$C$8,4)*($H$8),2)</f>
        <v>1615298.62</v>
      </c>
      <c r="N13" s="528" t="s">
        <v>29</v>
      </c>
      <c r="O13" s="528"/>
      <c r="P13" s="530">
        <f t="shared" ref="P13:P28" si="1">IF($H$115=1,E13,0)</f>
        <v>0</v>
      </c>
      <c r="Q13" s="530"/>
      <c r="R13" s="542">
        <v>1</v>
      </c>
      <c r="S13" s="542"/>
      <c r="T13" s="124">
        <f>ROUND(P13*R13,4)</f>
        <v>0</v>
      </c>
      <c r="U13" s="125">
        <f t="shared" ref="U13:U28" si="2">ROUND(ROUND(T13*$C$8,4)*($H$8),0)</f>
        <v>0</v>
      </c>
    </row>
    <row r="14" spans="1:21" x14ac:dyDescent="0.25">
      <c r="A14" s="458" t="s">
        <v>30</v>
      </c>
      <c r="B14" s="458"/>
      <c r="C14" s="206">
        <v>25.54</v>
      </c>
      <c r="D14" s="206">
        <v>26.15</v>
      </c>
      <c r="E14" s="159">
        <f t="shared" ref="E14:E28" si="3">IF(D$29=0,C14*2,C14+D14)</f>
        <v>51.69</v>
      </c>
      <c r="F14" s="448">
        <f>'0054'!F14:G14</f>
        <v>1.115</v>
      </c>
      <c r="G14" s="448"/>
      <c r="H14" s="105">
        <f t="shared" ref="H14:H28" si="4">ROUND(E14*F14,4)</f>
        <v>57.634399999999999</v>
      </c>
      <c r="I14" s="130">
        <f t="shared" si="0"/>
        <v>247077.34</v>
      </c>
      <c r="J14" s="85" t="str">
        <f>IF(ROUND(E14,2)=ROUND(SUM(E50:E52),2)," ","CHECK PK-3 LINES BELOW")</f>
        <v xml:space="preserve"> </v>
      </c>
      <c r="N14" s="461" t="s">
        <v>30</v>
      </c>
      <c r="O14" s="461"/>
      <c r="P14" s="530">
        <f t="shared" si="1"/>
        <v>0</v>
      </c>
      <c r="Q14" s="530"/>
      <c r="R14" s="535">
        <v>1</v>
      </c>
      <c r="S14" s="535"/>
      <c r="T14" s="124">
        <f t="shared" ref="T14:T28" si="5">ROUND(P14*R14,4)</f>
        <v>0</v>
      </c>
      <c r="U14" s="125">
        <f t="shared" si="2"/>
        <v>0</v>
      </c>
    </row>
    <row r="15" spans="1:21" x14ac:dyDescent="0.25">
      <c r="A15" s="458" t="s">
        <v>31</v>
      </c>
      <c r="B15" s="458"/>
      <c r="C15" s="206">
        <v>135.47</v>
      </c>
      <c r="D15" s="206">
        <v>135.1</v>
      </c>
      <c r="E15" s="159">
        <f t="shared" si="3"/>
        <v>270.57</v>
      </c>
      <c r="F15" s="448">
        <f>'0054'!F15:G15</f>
        <v>1</v>
      </c>
      <c r="G15" s="448"/>
      <c r="H15" s="105">
        <f t="shared" si="4"/>
        <v>270.57</v>
      </c>
      <c r="I15" s="130">
        <f t="shared" si="0"/>
        <v>1159927.3500000001</v>
      </c>
      <c r="N15" s="461" t="s">
        <v>31</v>
      </c>
      <c r="O15" s="461"/>
      <c r="P15" s="530">
        <f t="shared" si="1"/>
        <v>0</v>
      </c>
      <c r="Q15" s="530"/>
      <c r="R15" s="535">
        <v>1</v>
      </c>
      <c r="S15" s="535"/>
      <c r="T15" s="124">
        <f t="shared" si="5"/>
        <v>0</v>
      </c>
      <c r="U15" s="125">
        <f t="shared" si="2"/>
        <v>0</v>
      </c>
    </row>
    <row r="16" spans="1:21" x14ac:dyDescent="0.25">
      <c r="A16" s="458" t="s">
        <v>32</v>
      </c>
      <c r="B16" s="458"/>
      <c r="C16" s="206">
        <v>29.69</v>
      </c>
      <c r="D16" s="206">
        <v>29.33</v>
      </c>
      <c r="E16" s="159">
        <f t="shared" si="3"/>
        <v>59.019999999999996</v>
      </c>
      <c r="F16" s="448">
        <f>'0054'!F16:G16</f>
        <v>1</v>
      </c>
      <c r="G16" s="448"/>
      <c r="H16" s="105">
        <f t="shared" si="4"/>
        <v>59.02</v>
      </c>
      <c r="I16" s="130">
        <f t="shared" si="0"/>
        <v>253017.38</v>
      </c>
      <c r="J16" s="85" t="str">
        <f>IF(ROUND(E16,2)=ROUND(SUM(E53:E55),2)," ","CHECK 4-8 LINES BELOW")</f>
        <v xml:space="preserve"> </v>
      </c>
      <c r="N16" s="461" t="s">
        <v>32</v>
      </c>
      <c r="O16" s="461"/>
      <c r="P16" s="530">
        <f t="shared" si="1"/>
        <v>0</v>
      </c>
      <c r="Q16" s="530"/>
      <c r="R16" s="535">
        <v>1</v>
      </c>
      <c r="S16" s="535"/>
      <c r="T16" s="124">
        <f t="shared" si="5"/>
        <v>0</v>
      </c>
      <c r="U16" s="125">
        <f t="shared" si="2"/>
        <v>0</v>
      </c>
    </row>
    <row r="17" spans="1:21" x14ac:dyDescent="0.25">
      <c r="A17" s="458" t="s">
        <v>33</v>
      </c>
      <c r="B17" s="458"/>
      <c r="C17" s="206">
        <v>0</v>
      </c>
      <c r="D17" s="206"/>
      <c r="E17" s="159">
        <f t="shared" si="3"/>
        <v>0</v>
      </c>
      <c r="F17" s="448">
        <f>'0054'!F17:G17</f>
        <v>1.0049999999999999</v>
      </c>
      <c r="G17" s="448"/>
      <c r="H17" s="105">
        <f t="shared" si="4"/>
        <v>0</v>
      </c>
      <c r="I17" s="130">
        <f t="shared" si="0"/>
        <v>0</v>
      </c>
      <c r="N17" s="461" t="s">
        <v>33</v>
      </c>
      <c r="O17" s="461"/>
      <c r="P17" s="530">
        <f t="shared" si="1"/>
        <v>0</v>
      </c>
      <c r="Q17" s="530"/>
      <c r="R17" s="535">
        <v>1</v>
      </c>
      <c r="S17" s="535"/>
      <c r="T17" s="124">
        <f t="shared" si="5"/>
        <v>0</v>
      </c>
      <c r="U17" s="125">
        <f t="shared" si="2"/>
        <v>0</v>
      </c>
    </row>
    <row r="18" spans="1:21" x14ac:dyDescent="0.25">
      <c r="A18" s="458" t="s">
        <v>34</v>
      </c>
      <c r="B18" s="458"/>
      <c r="C18" s="206">
        <v>0</v>
      </c>
      <c r="D18" s="206">
        <v>0</v>
      </c>
      <c r="E18" s="159">
        <f t="shared" si="3"/>
        <v>0</v>
      </c>
      <c r="F18" s="448">
        <f>'0054'!F18:G18</f>
        <v>1.0049999999999999</v>
      </c>
      <c r="G18" s="448"/>
      <c r="H18" s="105">
        <f t="shared" si="4"/>
        <v>0</v>
      </c>
      <c r="I18" s="130">
        <f t="shared" si="0"/>
        <v>0</v>
      </c>
      <c r="J18" s="85" t="str">
        <f>IF(ROUND(E18,2)=ROUND(SUM(E56:E58),2)," ","CHECK 4-8 LINES BELOW")</f>
        <v xml:space="preserve"> </v>
      </c>
      <c r="N18" s="461" t="s">
        <v>34</v>
      </c>
      <c r="O18" s="461"/>
      <c r="P18" s="530">
        <f t="shared" si="1"/>
        <v>0</v>
      </c>
      <c r="Q18" s="530"/>
      <c r="R18" s="535">
        <v>1</v>
      </c>
      <c r="S18" s="535"/>
      <c r="T18" s="124">
        <f t="shared" si="5"/>
        <v>0</v>
      </c>
      <c r="U18" s="127">
        <f t="shared" si="2"/>
        <v>0</v>
      </c>
    </row>
    <row r="19" spans="1:21" x14ac:dyDescent="0.25">
      <c r="A19" s="458" t="s">
        <v>146</v>
      </c>
      <c r="B19" s="458"/>
      <c r="C19" s="206">
        <v>0</v>
      </c>
      <c r="D19" s="206">
        <v>0</v>
      </c>
      <c r="E19" s="159">
        <f t="shared" si="3"/>
        <v>0</v>
      </c>
      <c r="F19" s="448">
        <f>'0054'!F19:G19</f>
        <v>3.613</v>
      </c>
      <c r="G19" s="448"/>
      <c r="H19" s="105">
        <f t="shared" si="4"/>
        <v>0</v>
      </c>
      <c r="I19" s="130">
        <f t="shared" si="0"/>
        <v>0</v>
      </c>
      <c r="N19" s="461" t="s">
        <v>146</v>
      </c>
      <c r="O19" s="461"/>
      <c r="P19" s="530">
        <f t="shared" si="1"/>
        <v>0</v>
      </c>
      <c r="Q19" s="530"/>
      <c r="R19" s="535">
        <v>1</v>
      </c>
      <c r="S19" s="535"/>
      <c r="T19" s="124">
        <f t="shared" si="5"/>
        <v>0</v>
      </c>
      <c r="U19" s="125">
        <f t="shared" si="2"/>
        <v>0</v>
      </c>
    </row>
    <row r="20" spans="1:21" x14ac:dyDescent="0.25">
      <c r="A20" s="458" t="s">
        <v>147</v>
      </c>
      <c r="B20" s="458"/>
      <c r="C20" s="206">
        <v>0</v>
      </c>
      <c r="D20" s="206">
        <v>0</v>
      </c>
      <c r="E20" s="159">
        <f t="shared" si="3"/>
        <v>0</v>
      </c>
      <c r="F20" s="448">
        <f>'0054'!F20:G20</f>
        <v>3.613</v>
      </c>
      <c r="G20" s="448"/>
      <c r="H20" s="105">
        <f t="shared" si="4"/>
        <v>0</v>
      </c>
      <c r="I20" s="130">
        <f t="shared" si="0"/>
        <v>0</v>
      </c>
      <c r="N20" s="461" t="s">
        <v>147</v>
      </c>
      <c r="O20" s="461"/>
      <c r="P20" s="530">
        <f t="shared" si="1"/>
        <v>0</v>
      </c>
      <c r="Q20" s="530"/>
      <c r="R20" s="535">
        <v>1</v>
      </c>
      <c r="S20" s="535"/>
      <c r="T20" s="124">
        <f t="shared" si="5"/>
        <v>0</v>
      </c>
      <c r="U20" s="125">
        <f t="shared" si="2"/>
        <v>0</v>
      </c>
    </row>
    <row r="21" spans="1:21" x14ac:dyDescent="0.25">
      <c r="A21" s="458" t="s">
        <v>148</v>
      </c>
      <c r="B21" s="458"/>
      <c r="C21" s="206">
        <v>0</v>
      </c>
      <c r="D21" s="206">
        <v>0</v>
      </c>
      <c r="E21" s="159">
        <f t="shared" si="3"/>
        <v>0</v>
      </c>
      <c r="F21" s="448">
        <f>'0054'!F21:G21</f>
        <v>3.613</v>
      </c>
      <c r="G21" s="448"/>
      <c r="H21" s="105">
        <f t="shared" si="4"/>
        <v>0</v>
      </c>
      <c r="I21" s="130">
        <f t="shared" si="0"/>
        <v>0</v>
      </c>
      <c r="N21" s="461" t="s">
        <v>148</v>
      </c>
      <c r="O21" s="461"/>
      <c r="P21" s="530">
        <f t="shared" si="1"/>
        <v>0</v>
      </c>
      <c r="Q21" s="530"/>
      <c r="R21" s="535">
        <v>1</v>
      </c>
      <c r="S21" s="535"/>
      <c r="T21" s="124">
        <f t="shared" si="5"/>
        <v>0</v>
      </c>
      <c r="U21" s="125">
        <f t="shared" si="2"/>
        <v>0</v>
      </c>
    </row>
    <row r="22" spans="1:21" x14ac:dyDescent="0.25">
      <c r="A22" s="458" t="s">
        <v>149</v>
      </c>
      <c r="B22" s="458"/>
      <c r="C22" s="206">
        <v>0</v>
      </c>
      <c r="D22" s="206">
        <v>0</v>
      </c>
      <c r="E22" s="159">
        <f t="shared" si="3"/>
        <v>0</v>
      </c>
      <c r="F22" s="448">
        <f>'0054'!F22:G22</f>
        <v>5.258</v>
      </c>
      <c r="G22" s="448"/>
      <c r="H22" s="105">
        <f t="shared" si="4"/>
        <v>0</v>
      </c>
      <c r="I22" s="130">
        <f t="shared" si="0"/>
        <v>0</v>
      </c>
      <c r="N22" s="461" t="s">
        <v>149</v>
      </c>
      <c r="O22" s="461"/>
      <c r="P22" s="530">
        <f t="shared" si="1"/>
        <v>0</v>
      </c>
      <c r="Q22" s="530"/>
      <c r="R22" s="535">
        <v>1</v>
      </c>
      <c r="S22" s="535"/>
      <c r="T22" s="124">
        <f t="shared" si="5"/>
        <v>0</v>
      </c>
      <c r="U22" s="125">
        <f t="shared" si="2"/>
        <v>0</v>
      </c>
    </row>
    <row r="23" spans="1:21" x14ac:dyDescent="0.25">
      <c r="A23" s="458" t="s">
        <v>150</v>
      </c>
      <c r="B23" s="458"/>
      <c r="C23" s="206">
        <v>0</v>
      </c>
      <c r="D23" s="206">
        <v>0</v>
      </c>
      <c r="E23" s="159">
        <f t="shared" si="3"/>
        <v>0</v>
      </c>
      <c r="F23" s="448">
        <f>'0054'!F23:G23</f>
        <v>5.258</v>
      </c>
      <c r="G23" s="448"/>
      <c r="H23" s="105">
        <f t="shared" si="4"/>
        <v>0</v>
      </c>
      <c r="I23" s="130">
        <f t="shared" si="0"/>
        <v>0</v>
      </c>
      <c r="N23" s="461" t="s">
        <v>150</v>
      </c>
      <c r="O23" s="461"/>
      <c r="P23" s="530">
        <f t="shared" si="1"/>
        <v>0</v>
      </c>
      <c r="Q23" s="530"/>
      <c r="R23" s="535">
        <v>1</v>
      </c>
      <c r="S23" s="535"/>
      <c r="T23" s="124">
        <f t="shared" si="5"/>
        <v>0</v>
      </c>
      <c r="U23" s="125">
        <f t="shared" si="2"/>
        <v>0</v>
      </c>
    </row>
    <row r="24" spans="1:21" x14ac:dyDescent="0.25">
      <c r="A24" s="458" t="s">
        <v>151</v>
      </c>
      <c r="B24" s="458"/>
      <c r="C24" s="206">
        <v>0</v>
      </c>
      <c r="D24" s="206">
        <v>0</v>
      </c>
      <c r="E24" s="159">
        <f t="shared" si="3"/>
        <v>0</v>
      </c>
      <c r="F24" s="448">
        <f>'0054'!F24:G24</f>
        <v>5.258</v>
      </c>
      <c r="G24" s="448"/>
      <c r="H24" s="105">
        <f t="shared" si="4"/>
        <v>0</v>
      </c>
      <c r="I24" s="130">
        <f t="shared" si="0"/>
        <v>0</v>
      </c>
      <c r="N24" s="461" t="s">
        <v>151</v>
      </c>
      <c r="O24" s="461"/>
      <c r="P24" s="530">
        <f t="shared" si="1"/>
        <v>0</v>
      </c>
      <c r="Q24" s="530"/>
      <c r="R24" s="535">
        <v>1</v>
      </c>
      <c r="S24" s="535"/>
      <c r="T24" s="124">
        <f t="shared" si="5"/>
        <v>0</v>
      </c>
      <c r="U24" s="125">
        <f t="shared" si="2"/>
        <v>0</v>
      </c>
    </row>
    <row r="25" spans="1:21" x14ac:dyDescent="0.25">
      <c r="A25" s="458" t="s">
        <v>152</v>
      </c>
      <c r="B25" s="458"/>
      <c r="C25" s="206">
        <v>4.9800000000000004</v>
      </c>
      <c r="D25" s="206">
        <v>5.41</v>
      </c>
      <c r="E25" s="159">
        <f t="shared" si="3"/>
        <v>10.39</v>
      </c>
      <c r="F25" s="448">
        <f>'0054'!F25:G25</f>
        <v>1.18</v>
      </c>
      <c r="G25" s="448"/>
      <c r="H25" s="105">
        <f t="shared" si="4"/>
        <v>12.260199999999999</v>
      </c>
      <c r="I25" s="130">
        <f t="shared" si="0"/>
        <v>52559.19</v>
      </c>
      <c r="N25" s="461" t="s">
        <v>152</v>
      </c>
      <c r="O25" s="461"/>
      <c r="P25" s="530">
        <f t="shared" si="1"/>
        <v>0</v>
      </c>
      <c r="Q25" s="530"/>
      <c r="R25" s="535">
        <v>1</v>
      </c>
      <c r="S25" s="535"/>
      <c r="T25" s="124">
        <f t="shared" si="5"/>
        <v>0</v>
      </c>
      <c r="U25" s="125">
        <f t="shared" si="2"/>
        <v>0</v>
      </c>
    </row>
    <row r="26" spans="1:21" x14ac:dyDescent="0.25">
      <c r="A26" s="458" t="s">
        <v>153</v>
      </c>
      <c r="B26" s="458"/>
      <c r="C26" s="206">
        <v>3.32</v>
      </c>
      <c r="D26" s="206">
        <v>4.6100000000000003</v>
      </c>
      <c r="E26" s="159">
        <f t="shared" si="3"/>
        <v>7.93</v>
      </c>
      <c r="F26" s="448">
        <f>'0054'!F26:G26</f>
        <v>1.18</v>
      </c>
      <c r="G26" s="448"/>
      <c r="H26" s="105">
        <f t="shared" si="4"/>
        <v>9.3574000000000002</v>
      </c>
      <c r="I26" s="130">
        <f t="shared" si="0"/>
        <v>40114.959999999999</v>
      </c>
      <c r="N26" s="461" t="s">
        <v>153</v>
      </c>
      <c r="O26" s="461"/>
      <c r="P26" s="530">
        <f t="shared" si="1"/>
        <v>0</v>
      </c>
      <c r="Q26" s="530"/>
      <c r="R26" s="535">
        <v>1</v>
      </c>
      <c r="S26" s="535"/>
      <c r="T26" s="124">
        <f t="shared" si="5"/>
        <v>0</v>
      </c>
      <c r="U26" s="125">
        <f t="shared" si="2"/>
        <v>0</v>
      </c>
    </row>
    <row r="27" spans="1:21" x14ac:dyDescent="0.25">
      <c r="A27" s="458" t="s">
        <v>154</v>
      </c>
      <c r="B27" s="458"/>
      <c r="C27" s="206">
        <v>0</v>
      </c>
      <c r="D27" s="206">
        <v>0</v>
      </c>
      <c r="E27" s="159">
        <f t="shared" si="3"/>
        <v>0</v>
      </c>
      <c r="F27" s="448">
        <f>'0054'!F27:G27</f>
        <v>1.18</v>
      </c>
      <c r="G27" s="448"/>
      <c r="H27" s="105">
        <f t="shared" si="4"/>
        <v>0</v>
      </c>
      <c r="I27" s="130">
        <f t="shared" si="0"/>
        <v>0</v>
      </c>
      <c r="N27" s="461" t="s">
        <v>154</v>
      </c>
      <c r="O27" s="461"/>
      <c r="P27" s="530">
        <f t="shared" si="1"/>
        <v>0</v>
      </c>
      <c r="Q27" s="530"/>
      <c r="R27" s="535">
        <v>1</v>
      </c>
      <c r="S27" s="535"/>
      <c r="T27" s="124">
        <f t="shared" si="5"/>
        <v>0</v>
      </c>
      <c r="U27" s="125">
        <f t="shared" si="2"/>
        <v>0</v>
      </c>
    </row>
    <row r="28" spans="1:21" x14ac:dyDescent="0.25">
      <c r="A28" s="575" t="s">
        <v>155</v>
      </c>
      <c r="B28" s="575"/>
      <c r="C28" s="147">
        <v>0</v>
      </c>
      <c r="D28" s="147">
        <v>0</v>
      </c>
      <c r="E28" s="220">
        <f t="shared" si="3"/>
        <v>0</v>
      </c>
      <c r="F28" s="529">
        <f>'0054'!F28:G28</f>
        <v>1.0049999999999999</v>
      </c>
      <c r="G28" s="529"/>
      <c r="H28" s="122">
        <f t="shared" si="4"/>
        <v>0</v>
      </c>
      <c r="I28" s="123">
        <f t="shared" si="0"/>
        <v>0</v>
      </c>
      <c r="N28" s="469" t="s">
        <v>155</v>
      </c>
      <c r="O28" s="469"/>
      <c r="P28" s="530">
        <f t="shared" si="1"/>
        <v>0</v>
      </c>
      <c r="Q28" s="530"/>
      <c r="R28" s="531">
        <v>1</v>
      </c>
      <c r="S28" s="531"/>
      <c r="T28" s="124">
        <f t="shared" si="5"/>
        <v>0</v>
      </c>
      <c r="U28" s="125">
        <f t="shared" si="2"/>
        <v>0</v>
      </c>
    </row>
    <row r="29" spans="1:21" x14ac:dyDescent="0.25">
      <c r="A29" s="573" t="s">
        <v>5</v>
      </c>
      <c r="B29" s="573"/>
      <c r="C29" s="123">
        <f>SUM(C13:C28)</f>
        <v>369.31</v>
      </c>
      <c r="D29" s="123">
        <f>SUM(D13:D28)</f>
        <v>368.22</v>
      </c>
      <c r="E29" s="123">
        <f>SUM(E13:E28)</f>
        <v>737.53</v>
      </c>
      <c r="F29" s="574"/>
      <c r="G29" s="574"/>
      <c r="H29" s="128">
        <f>SUM(H13:H28)</f>
        <v>785.63400000000001</v>
      </c>
      <c r="I29" s="123">
        <f>SUM(I13:I28)</f>
        <v>3367994.8400000003</v>
      </c>
      <c r="N29" s="533" t="s">
        <v>5</v>
      </c>
      <c r="O29" s="533"/>
      <c r="P29" s="534">
        <f>SUM(P13:P28)</f>
        <v>0</v>
      </c>
      <c r="Q29" s="534"/>
      <c r="R29" s="521"/>
      <c r="S29" s="521"/>
      <c r="T29" s="129">
        <f>SUM(T13:T28)</f>
        <v>0</v>
      </c>
      <c r="U29" s="125">
        <f>SUM(U13:U28)</f>
        <v>0</v>
      </c>
    </row>
    <row r="30" spans="1:21" x14ac:dyDescent="0.25">
      <c r="A30" s="28"/>
      <c r="B30" s="28"/>
      <c r="C30" s="130"/>
      <c r="D30" s="130"/>
      <c r="E30" s="130"/>
      <c r="F30" s="29"/>
      <c r="G30" s="29"/>
      <c r="H30" s="105"/>
      <c r="I30" s="130"/>
      <c r="N30" s="35"/>
      <c r="O30" s="35"/>
      <c r="P30" s="31"/>
      <c r="Q30" s="31"/>
      <c r="R30" s="32"/>
      <c r="S30" s="32"/>
      <c r="T30" s="131"/>
      <c r="U30" s="132"/>
    </row>
    <row r="31" spans="1:21" x14ac:dyDescent="0.25">
      <c r="A31" s="209" t="s">
        <v>126</v>
      </c>
      <c r="B31" s="28"/>
      <c r="C31" s="130"/>
      <c r="D31" s="130"/>
      <c r="E31" s="130"/>
      <c r="F31" s="29"/>
      <c r="G31" s="29"/>
      <c r="H31" s="105"/>
      <c r="I31" s="130"/>
      <c r="N31" s="35"/>
      <c r="O31" s="35"/>
      <c r="P31" s="31"/>
      <c r="Q31" s="31"/>
      <c r="R31" s="32"/>
      <c r="S31" s="32"/>
      <c r="T31" s="131"/>
      <c r="U31" s="132"/>
    </row>
    <row r="32" spans="1:21" hidden="1" x14ac:dyDescent="0.25">
      <c r="A32" s="209"/>
      <c r="B32" s="28"/>
      <c r="C32" s="130"/>
      <c r="D32" s="130"/>
      <c r="E32" s="130"/>
      <c r="F32" s="364"/>
      <c r="G32" s="364"/>
      <c r="H32" s="105"/>
      <c r="I32" s="130"/>
      <c r="N32" s="362"/>
      <c r="O32" s="362"/>
      <c r="P32" s="31"/>
      <c r="Q32" s="31"/>
      <c r="R32" s="363"/>
      <c r="S32" s="363"/>
      <c r="T32" s="131"/>
      <c r="U32" s="132"/>
    </row>
    <row r="33" spans="1:21" hidden="1" x14ac:dyDescent="0.25">
      <c r="A33" s="209"/>
      <c r="B33" s="28"/>
      <c r="C33" s="130"/>
      <c r="D33" s="130"/>
      <c r="E33" s="130"/>
      <c r="F33" s="578" t="s">
        <v>386</v>
      </c>
      <c r="G33" s="578"/>
      <c r="H33" s="578"/>
      <c r="I33" s="130"/>
      <c r="N33" s="362"/>
      <c r="O33" s="362"/>
      <c r="P33" s="31"/>
      <c r="Q33" s="31"/>
      <c r="R33" s="363"/>
      <c r="S33" s="363"/>
      <c r="T33" s="131"/>
      <c r="U33" s="132"/>
    </row>
    <row r="34" spans="1:21" hidden="1" x14ac:dyDescent="0.25">
      <c r="A34" s="4"/>
      <c r="B34" s="136"/>
      <c r="C34" s="136"/>
      <c r="D34" s="136"/>
      <c r="E34" s="136"/>
      <c r="F34" s="578"/>
      <c r="G34" s="578"/>
      <c r="H34" s="578"/>
      <c r="I34" s="26" t="s">
        <v>78</v>
      </c>
      <c r="N34" s="473" t="s">
        <v>35</v>
      </c>
      <c r="O34" s="473"/>
      <c r="P34" s="473"/>
      <c r="Q34" s="473"/>
      <c r="R34" s="473"/>
      <c r="S34" s="473"/>
      <c r="T34" s="473"/>
      <c r="U34" s="27" t="s">
        <v>78</v>
      </c>
    </row>
    <row r="35" spans="1:21" hidden="1" x14ac:dyDescent="0.25">
      <c r="A35" s="28"/>
      <c r="B35" s="28"/>
      <c r="C35" s="117" t="s">
        <v>162</v>
      </c>
      <c r="D35" s="117" t="s">
        <v>163</v>
      </c>
      <c r="E35" s="118" t="s">
        <v>8</v>
      </c>
      <c r="F35" s="578"/>
      <c r="G35" s="578"/>
      <c r="H35" s="578"/>
      <c r="I35" s="26" t="s">
        <v>37</v>
      </c>
      <c r="N35" s="35"/>
      <c r="O35" s="35"/>
      <c r="P35" s="31"/>
      <c r="Q35" s="31"/>
      <c r="R35" s="32"/>
      <c r="S35" s="32"/>
      <c r="T35" s="131"/>
      <c r="U35" s="27" t="s">
        <v>37</v>
      </c>
    </row>
    <row r="36" spans="1:21" hidden="1" x14ac:dyDescent="0.25">
      <c r="A36" s="524" t="s">
        <v>66</v>
      </c>
      <c r="B36" s="524"/>
      <c r="C36" s="119" t="s">
        <v>2</v>
      </c>
      <c r="D36" s="119" t="s">
        <v>2</v>
      </c>
      <c r="E36" s="119" t="s">
        <v>2</v>
      </c>
      <c r="F36" s="579"/>
      <c r="G36" s="579"/>
      <c r="H36" s="579"/>
      <c r="I36" s="33" t="s">
        <v>79</v>
      </c>
      <c r="N36" s="525" t="s">
        <v>66</v>
      </c>
      <c r="O36" s="525"/>
      <c r="P36" s="526" t="s">
        <v>24</v>
      </c>
      <c r="Q36" s="526"/>
      <c r="R36" s="526"/>
      <c r="S36" s="526"/>
      <c r="T36" s="526"/>
      <c r="U36" s="21" t="s">
        <v>79</v>
      </c>
    </row>
    <row r="37" spans="1:21" hidden="1" x14ac:dyDescent="0.25">
      <c r="A37" s="527" t="s">
        <v>59</v>
      </c>
      <c r="B37" s="527"/>
      <c r="C37" s="210">
        <v>0</v>
      </c>
      <c r="D37" s="210">
        <v>0</v>
      </c>
      <c r="E37" s="276">
        <f t="shared" ref="E37:E42" si="6">IF(D$43=0,C37*2,C37+D37)</f>
        <v>0</v>
      </c>
      <c r="F37" s="211"/>
      <c r="G37" s="211"/>
      <c r="H37" s="211"/>
      <c r="I37" s="150">
        <f t="shared" ref="I37:I42" si="7">ROUND(ROUND(E37*$C$8,4)*($H$8),2)</f>
        <v>0</v>
      </c>
      <c r="N37" s="528" t="s">
        <v>59</v>
      </c>
      <c r="O37" s="528"/>
      <c r="P37" s="470">
        <f t="shared" ref="P37:P42" si="8">IF($H$115=1,E37,0)</f>
        <v>0</v>
      </c>
      <c r="Q37" s="470"/>
      <c r="R37" s="470"/>
      <c r="S37" s="470"/>
      <c r="T37" s="470"/>
      <c r="U37" s="127">
        <f t="shared" ref="U37:U42" si="9">ROUND(ROUND(P37*$C$8,4)*($H$8),0)</f>
        <v>0</v>
      </c>
    </row>
    <row r="38" spans="1:21" hidden="1" x14ac:dyDescent="0.25">
      <c r="A38" s="519" t="s">
        <v>60</v>
      </c>
      <c r="B38" s="519"/>
      <c r="C38" s="213">
        <v>0</v>
      </c>
      <c r="D38" s="213">
        <v>0</v>
      </c>
      <c r="E38" s="159">
        <f t="shared" si="6"/>
        <v>0</v>
      </c>
      <c r="F38" s="214"/>
      <c r="G38" s="214"/>
      <c r="H38" s="214"/>
      <c r="I38" s="130">
        <f t="shared" si="7"/>
        <v>0</v>
      </c>
      <c r="N38" s="476" t="s">
        <v>60</v>
      </c>
      <c r="O38" s="476"/>
      <c r="P38" s="470">
        <f t="shared" si="8"/>
        <v>0</v>
      </c>
      <c r="Q38" s="470"/>
      <c r="R38" s="470"/>
      <c r="S38" s="470"/>
      <c r="T38" s="470"/>
      <c r="U38" s="127">
        <f t="shared" si="9"/>
        <v>0</v>
      </c>
    </row>
    <row r="39" spans="1:21" hidden="1" x14ac:dyDescent="0.25">
      <c r="A39" s="522" t="s">
        <v>61</v>
      </c>
      <c r="B39" s="522"/>
      <c r="C39" s="213">
        <v>0</v>
      </c>
      <c r="D39" s="213">
        <v>0</v>
      </c>
      <c r="E39" s="159">
        <f t="shared" si="6"/>
        <v>0</v>
      </c>
      <c r="F39" s="214"/>
      <c r="G39" s="214"/>
      <c r="H39" s="214"/>
      <c r="I39" s="130">
        <f t="shared" si="7"/>
        <v>0</v>
      </c>
      <c r="N39" s="523" t="s">
        <v>61</v>
      </c>
      <c r="O39" s="523"/>
      <c r="P39" s="470">
        <f t="shared" si="8"/>
        <v>0</v>
      </c>
      <c r="Q39" s="470"/>
      <c r="R39" s="470"/>
      <c r="S39" s="470"/>
      <c r="T39" s="470"/>
      <c r="U39" s="127">
        <f t="shared" si="9"/>
        <v>0</v>
      </c>
    </row>
    <row r="40" spans="1:21" hidden="1" x14ac:dyDescent="0.25">
      <c r="A40" s="519" t="s">
        <v>62</v>
      </c>
      <c r="B40" s="519"/>
      <c r="C40" s="213">
        <v>0</v>
      </c>
      <c r="D40" s="213">
        <v>0</v>
      </c>
      <c r="E40" s="159">
        <f t="shared" si="6"/>
        <v>0</v>
      </c>
      <c r="F40" s="214"/>
      <c r="G40" s="214"/>
      <c r="H40" s="214"/>
      <c r="I40" s="130">
        <f t="shared" si="7"/>
        <v>0</v>
      </c>
      <c r="N40" s="476" t="s">
        <v>62</v>
      </c>
      <c r="O40" s="476"/>
      <c r="P40" s="470">
        <f t="shared" si="8"/>
        <v>0</v>
      </c>
      <c r="Q40" s="470"/>
      <c r="R40" s="470"/>
      <c r="S40" s="470"/>
      <c r="T40" s="470"/>
      <c r="U40" s="127">
        <f t="shared" si="9"/>
        <v>0</v>
      </c>
    </row>
    <row r="41" spans="1:21" hidden="1" x14ac:dyDescent="0.25">
      <c r="A41" s="519" t="s">
        <v>63</v>
      </c>
      <c r="B41" s="519"/>
      <c r="C41" s="213">
        <v>0</v>
      </c>
      <c r="D41" s="213">
        <v>0</v>
      </c>
      <c r="E41" s="159">
        <f t="shared" si="6"/>
        <v>0</v>
      </c>
      <c r="F41" s="214"/>
      <c r="G41" s="214"/>
      <c r="H41" s="214"/>
      <c r="I41" s="130">
        <f t="shared" si="7"/>
        <v>0</v>
      </c>
      <c r="N41" s="476" t="s">
        <v>63</v>
      </c>
      <c r="O41" s="476"/>
      <c r="P41" s="470">
        <f t="shared" si="8"/>
        <v>0</v>
      </c>
      <c r="Q41" s="470"/>
      <c r="R41" s="470"/>
      <c r="S41" s="470"/>
      <c r="T41" s="470"/>
      <c r="U41" s="127">
        <f t="shared" si="9"/>
        <v>0</v>
      </c>
    </row>
    <row r="42" spans="1:21" hidden="1" x14ac:dyDescent="0.25">
      <c r="A42" s="519" t="s">
        <v>55</v>
      </c>
      <c r="B42" s="519"/>
      <c r="C42" s="212">
        <v>0</v>
      </c>
      <c r="D42" s="212">
        <v>0</v>
      </c>
      <c r="E42" s="220">
        <f t="shared" si="6"/>
        <v>0</v>
      </c>
      <c r="F42" s="214"/>
      <c r="G42" s="214"/>
      <c r="H42" s="214"/>
      <c r="I42" s="123">
        <f t="shared" si="7"/>
        <v>0</v>
      </c>
      <c r="N42" s="469" t="s">
        <v>55</v>
      </c>
      <c r="O42" s="469"/>
      <c r="P42" s="470">
        <f t="shared" si="8"/>
        <v>0</v>
      </c>
      <c r="Q42" s="470"/>
      <c r="R42" s="470"/>
      <c r="S42" s="470"/>
      <c r="T42" s="470"/>
      <c r="U42" s="127">
        <f t="shared" si="9"/>
        <v>0</v>
      </c>
    </row>
    <row r="43" spans="1:21" hidden="1" x14ac:dyDescent="0.25">
      <c r="A43" s="64"/>
      <c r="B43" s="137" t="s">
        <v>164</v>
      </c>
      <c r="C43" s="126">
        <f>SUM(C37:C42)</f>
        <v>0</v>
      </c>
      <c r="D43" s="126">
        <f>SUM(D37:D42)</f>
        <v>0</v>
      </c>
      <c r="E43" s="126">
        <f>SUM(E37:E42)</f>
        <v>0</v>
      </c>
      <c r="F43" s="34"/>
      <c r="G43" s="138"/>
      <c r="H43" s="139" t="s">
        <v>166</v>
      </c>
      <c r="I43" s="126">
        <f>SUM(I37:I42)</f>
        <v>0</v>
      </c>
      <c r="N43" s="520" t="s">
        <v>57</v>
      </c>
      <c r="O43" s="520"/>
      <c r="P43" s="520"/>
      <c r="Q43" s="520"/>
      <c r="R43" s="36">
        <f>SUM(P37:R42)</f>
        <v>0</v>
      </c>
      <c r="S43" s="521" t="s">
        <v>68</v>
      </c>
      <c r="T43" s="521"/>
      <c r="U43" s="132">
        <f>SUM(U37:U42)</f>
        <v>0</v>
      </c>
    </row>
    <row r="44" spans="1:21" ht="16.5" hidden="1" thickBot="1" x14ac:dyDescent="0.3">
      <c r="A44" s="64"/>
      <c r="B44" s="137"/>
      <c r="C44" s="130"/>
      <c r="D44" s="130"/>
      <c r="E44" s="150"/>
      <c r="F44" s="34"/>
      <c r="G44" s="138"/>
      <c r="H44" s="139"/>
      <c r="I44" s="130"/>
      <c r="N44" s="35"/>
      <c r="O44" s="35"/>
      <c r="P44" s="35"/>
      <c r="Q44" s="35"/>
      <c r="R44" s="36"/>
      <c r="S44" s="32"/>
      <c r="T44" s="32"/>
      <c r="U44" s="132"/>
    </row>
    <row r="45" spans="1:21" ht="16.5" hidden="1" thickBot="1" x14ac:dyDescent="0.3">
      <c r="A45" s="64"/>
      <c r="B45" s="137" t="s">
        <v>165</v>
      </c>
      <c r="C45" s="64"/>
      <c r="D45" s="64"/>
      <c r="E45" s="215">
        <f>H29+E43</f>
        <v>785.63400000000001</v>
      </c>
      <c r="F45" s="37"/>
      <c r="G45" s="138"/>
      <c r="H45" s="139" t="s">
        <v>167</v>
      </c>
      <c r="I45" s="123">
        <f>SUM(I43,I29)</f>
        <v>3367994.8400000003</v>
      </c>
      <c r="N45" s="520" t="s">
        <v>58</v>
      </c>
      <c r="O45" s="520"/>
      <c r="P45" s="520"/>
      <c r="Q45" s="520"/>
      <c r="R45" s="38">
        <f>R43+T29</f>
        <v>0</v>
      </c>
      <c r="S45" s="521" t="s">
        <v>56</v>
      </c>
      <c r="T45" s="521"/>
      <c r="U45" s="140">
        <f>SUM(U43,U29)</f>
        <v>0</v>
      </c>
    </row>
    <row r="46" spans="1:21" x14ac:dyDescent="0.25">
      <c r="A46" s="28"/>
      <c r="B46" s="28"/>
      <c r="C46" s="28"/>
      <c r="D46" s="28"/>
      <c r="E46" s="28"/>
      <c r="F46" s="37"/>
      <c r="G46" s="141"/>
      <c r="H46" s="141"/>
      <c r="I46" s="130"/>
      <c r="N46" s="35"/>
      <c r="O46" s="35"/>
      <c r="P46" s="35"/>
      <c r="Q46" s="35"/>
      <c r="R46" s="38"/>
      <c r="S46" s="32"/>
      <c r="T46" s="32"/>
      <c r="U46" s="132"/>
    </row>
    <row r="47" spans="1:21" x14ac:dyDescent="0.25">
      <c r="A47" s="28"/>
      <c r="B47" s="28"/>
      <c r="C47" s="28"/>
      <c r="D47" s="28"/>
      <c r="E47" s="28"/>
      <c r="F47" s="37"/>
      <c r="G47" s="141"/>
      <c r="H47" s="141"/>
      <c r="I47" s="130"/>
      <c r="N47" s="35"/>
      <c r="O47" s="35"/>
      <c r="P47" s="35"/>
      <c r="Q47" s="35"/>
      <c r="R47" s="38"/>
      <c r="S47" s="32"/>
      <c r="T47" s="32"/>
      <c r="U47" s="132"/>
    </row>
    <row r="48" spans="1:21" x14ac:dyDescent="0.25">
      <c r="A48" s="28"/>
      <c r="B48" s="28"/>
      <c r="C48" s="117" t="s">
        <v>162</v>
      </c>
      <c r="D48" s="117" t="s">
        <v>163</v>
      </c>
      <c r="E48" s="118" t="s">
        <v>8</v>
      </c>
      <c r="F48" s="142" t="s">
        <v>168</v>
      </c>
      <c r="G48" s="143" t="s">
        <v>170</v>
      </c>
      <c r="H48" s="144" t="s">
        <v>171</v>
      </c>
      <c r="I48" s="130"/>
      <c r="N48" s="35"/>
      <c r="O48" s="35"/>
      <c r="P48" s="35"/>
      <c r="Q48" s="35"/>
      <c r="R48" s="38"/>
      <c r="S48" s="32"/>
      <c r="T48" s="32"/>
      <c r="U48" s="132"/>
    </row>
    <row r="49" spans="1:21" x14ac:dyDescent="0.25">
      <c r="A49" s="39" t="s">
        <v>103</v>
      </c>
      <c r="B49" s="39"/>
      <c r="C49" s="119" t="s">
        <v>2</v>
      </c>
      <c r="D49" s="119" t="s">
        <v>2</v>
      </c>
      <c r="E49" s="119" t="s">
        <v>2</v>
      </c>
      <c r="F49" s="121" t="s">
        <v>169</v>
      </c>
      <c r="G49" s="77" t="s">
        <v>169</v>
      </c>
      <c r="H49" s="145" t="s">
        <v>172</v>
      </c>
      <c r="I49" s="39"/>
      <c r="N49" s="469" t="s">
        <v>103</v>
      </c>
      <c r="O49" s="469"/>
      <c r="P49" s="514" t="s">
        <v>2</v>
      </c>
      <c r="Q49" s="514"/>
      <c r="R49" s="40" t="s">
        <v>25</v>
      </c>
      <c r="S49" s="78" t="s">
        <v>26</v>
      </c>
      <c r="T49" s="146" t="s">
        <v>27</v>
      </c>
      <c r="U49" s="40"/>
    </row>
    <row r="50" spans="1:21" x14ac:dyDescent="0.25">
      <c r="A50" s="515" t="s">
        <v>127</v>
      </c>
      <c r="B50" s="515"/>
      <c r="C50" s="206">
        <v>22.04</v>
      </c>
      <c r="D50" s="206">
        <v>22.65</v>
      </c>
      <c r="E50" s="159">
        <f>IF(D$59=0,C50*2,C50+D50)</f>
        <v>44.69</v>
      </c>
      <c r="F50" s="41" t="s">
        <v>21</v>
      </c>
      <c r="G50" s="54">
        <v>251</v>
      </c>
      <c r="H50" s="328">
        <f>'0054'!H50</f>
        <v>1047</v>
      </c>
      <c r="I50" s="130">
        <f>ROUND(E50*H50,2)</f>
        <v>46790.43</v>
      </c>
      <c r="N50" s="517" t="s">
        <v>28</v>
      </c>
      <c r="O50" s="517"/>
      <c r="P50" s="518"/>
      <c r="Q50" s="518"/>
      <c r="R50" s="43" t="s">
        <v>21</v>
      </c>
      <c r="S50" s="44">
        <v>251</v>
      </c>
      <c r="T50" s="148">
        <f>H50</f>
        <v>1047</v>
      </c>
      <c r="U50" s="149">
        <f>ROUND(P50*T50,0)</f>
        <v>0</v>
      </c>
    </row>
    <row r="51" spans="1:21" x14ac:dyDescent="0.25">
      <c r="A51" s="516"/>
      <c r="B51" s="516"/>
      <c r="C51" s="206">
        <v>3.5</v>
      </c>
      <c r="D51" s="206">
        <v>3.5</v>
      </c>
      <c r="E51" s="159">
        <f t="shared" ref="E51:E58" si="10">IF(D$59=0,C51*2,C51+D51)</f>
        <v>7</v>
      </c>
      <c r="F51" s="54" t="s">
        <v>21</v>
      </c>
      <c r="G51" s="54">
        <v>252</v>
      </c>
      <c r="H51" s="328">
        <f>'0054'!H51</f>
        <v>3380</v>
      </c>
      <c r="I51" s="130">
        <f t="shared" ref="I51:I58" si="11">ROUND(E51*H51,2)</f>
        <v>23660</v>
      </c>
      <c r="N51" s="517"/>
      <c r="O51" s="517"/>
      <c r="P51" s="511"/>
      <c r="Q51" s="511"/>
      <c r="R51" s="44" t="s">
        <v>21</v>
      </c>
      <c r="S51" s="44">
        <v>252</v>
      </c>
      <c r="T51" s="148">
        <f t="shared" ref="T51:T58" si="12">H51</f>
        <v>3380</v>
      </c>
      <c r="U51" s="149">
        <f t="shared" ref="U51:U58" si="13">ROUND(P51*T51,0)</f>
        <v>0</v>
      </c>
    </row>
    <row r="52" spans="1:21" x14ac:dyDescent="0.25">
      <c r="A52" s="516"/>
      <c r="B52" s="516"/>
      <c r="C52" s="206">
        <v>0</v>
      </c>
      <c r="D52" s="206">
        <v>0</v>
      </c>
      <c r="E52" s="159">
        <f t="shared" si="10"/>
        <v>0</v>
      </c>
      <c r="F52" s="54" t="s">
        <v>21</v>
      </c>
      <c r="G52" s="54">
        <v>253</v>
      </c>
      <c r="H52" s="328">
        <f>'0054'!H52</f>
        <v>6896</v>
      </c>
      <c r="I52" s="130">
        <f t="shared" si="11"/>
        <v>0</v>
      </c>
      <c r="N52" s="517"/>
      <c r="O52" s="517"/>
      <c r="P52" s="511"/>
      <c r="Q52" s="511"/>
      <c r="R52" s="44" t="s">
        <v>21</v>
      </c>
      <c r="S52" s="44">
        <v>253</v>
      </c>
      <c r="T52" s="148">
        <f t="shared" si="12"/>
        <v>6896</v>
      </c>
      <c r="U52" s="149">
        <f t="shared" si="13"/>
        <v>0</v>
      </c>
    </row>
    <row r="53" spans="1:21" x14ac:dyDescent="0.25">
      <c r="A53" s="516"/>
      <c r="B53" s="516"/>
      <c r="C53" s="206">
        <v>28.19</v>
      </c>
      <c r="D53" s="206">
        <v>28.34</v>
      </c>
      <c r="E53" s="159">
        <f t="shared" si="10"/>
        <v>56.53</v>
      </c>
      <c r="F53" s="153" t="s">
        <v>14</v>
      </c>
      <c r="G53" s="54">
        <v>251</v>
      </c>
      <c r="H53" s="328">
        <f>'0054'!H53</f>
        <v>1173</v>
      </c>
      <c r="I53" s="130">
        <f t="shared" si="11"/>
        <v>66309.69</v>
      </c>
      <c r="N53" s="517"/>
      <c r="O53" s="517"/>
      <c r="P53" s="511"/>
      <c r="Q53" s="511"/>
      <c r="R53" s="46" t="s">
        <v>14</v>
      </c>
      <c r="S53" s="44">
        <v>251</v>
      </c>
      <c r="T53" s="148">
        <f t="shared" si="12"/>
        <v>1173</v>
      </c>
      <c r="U53" s="149">
        <f t="shared" si="13"/>
        <v>0</v>
      </c>
    </row>
    <row r="54" spans="1:21" x14ac:dyDescent="0.25">
      <c r="A54" s="516"/>
      <c r="B54" s="516"/>
      <c r="C54" s="206">
        <v>1.5</v>
      </c>
      <c r="D54" s="206">
        <v>0.99</v>
      </c>
      <c r="E54" s="159">
        <f t="shared" si="10"/>
        <v>2.4900000000000002</v>
      </c>
      <c r="F54" s="153" t="s">
        <v>14</v>
      </c>
      <c r="G54" s="54">
        <v>252</v>
      </c>
      <c r="H54" s="328">
        <f>'0054'!H54</f>
        <v>3506</v>
      </c>
      <c r="I54" s="130">
        <f t="shared" si="11"/>
        <v>8729.94</v>
      </c>
      <c r="N54" s="517"/>
      <c r="O54" s="517"/>
      <c r="P54" s="511"/>
      <c r="Q54" s="511"/>
      <c r="R54" s="46" t="s">
        <v>14</v>
      </c>
      <c r="S54" s="44">
        <v>252</v>
      </c>
      <c r="T54" s="148">
        <f t="shared" si="12"/>
        <v>3506</v>
      </c>
      <c r="U54" s="149">
        <f t="shared" si="13"/>
        <v>0</v>
      </c>
    </row>
    <row r="55" spans="1:21" x14ac:dyDescent="0.25">
      <c r="A55" s="516"/>
      <c r="B55" s="516"/>
      <c r="C55" s="206">
        <v>0</v>
      </c>
      <c r="D55" s="206">
        <v>0</v>
      </c>
      <c r="E55" s="159">
        <f t="shared" si="10"/>
        <v>0</v>
      </c>
      <c r="F55" s="153" t="s">
        <v>14</v>
      </c>
      <c r="G55" s="54">
        <v>253</v>
      </c>
      <c r="H55" s="328">
        <f>'0054'!H55</f>
        <v>7023</v>
      </c>
      <c r="I55" s="130">
        <f t="shared" si="11"/>
        <v>0</v>
      </c>
      <c r="N55" s="517"/>
      <c r="O55" s="517"/>
      <c r="P55" s="511"/>
      <c r="Q55" s="511"/>
      <c r="R55" s="46" t="s">
        <v>14</v>
      </c>
      <c r="S55" s="44">
        <v>253</v>
      </c>
      <c r="T55" s="148">
        <f t="shared" si="12"/>
        <v>7023</v>
      </c>
      <c r="U55" s="149">
        <f t="shared" si="13"/>
        <v>0</v>
      </c>
    </row>
    <row r="56" spans="1:21" x14ac:dyDescent="0.25">
      <c r="A56" s="516"/>
      <c r="B56" s="516"/>
      <c r="C56" s="206">
        <v>0</v>
      </c>
      <c r="D56" s="206">
        <v>0</v>
      </c>
      <c r="E56" s="159">
        <f t="shared" si="10"/>
        <v>0</v>
      </c>
      <c r="F56" s="153" t="s">
        <v>15</v>
      </c>
      <c r="G56" s="54">
        <v>251</v>
      </c>
      <c r="H56" s="328">
        <f>'0054'!H56</f>
        <v>835</v>
      </c>
      <c r="I56" s="130">
        <f t="shared" si="11"/>
        <v>0</v>
      </c>
      <c r="N56" s="517"/>
      <c r="O56" s="517"/>
      <c r="P56" s="511"/>
      <c r="Q56" s="511"/>
      <c r="R56" s="46" t="s">
        <v>15</v>
      </c>
      <c r="S56" s="44">
        <v>251</v>
      </c>
      <c r="T56" s="148">
        <f t="shared" si="12"/>
        <v>835</v>
      </c>
      <c r="U56" s="149">
        <f t="shared" si="13"/>
        <v>0</v>
      </c>
    </row>
    <row r="57" spans="1:21" x14ac:dyDescent="0.25">
      <c r="A57" s="516"/>
      <c r="B57" s="516"/>
      <c r="C57" s="206">
        <v>0</v>
      </c>
      <c r="D57" s="206">
        <v>0</v>
      </c>
      <c r="E57" s="159">
        <f t="shared" si="10"/>
        <v>0</v>
      </c>
      <c r="F57" s="153" t="s">
        <v>15</v>
      </c>
      <c r="G57" s="54">
        <v>252</v>
      </c>
      <c r="H57" s="328">
        <f>'0054'!H57</f>
        <v>3168</v>
      </c>
      <c r="I57" s="130">
        <f t="shared" si="11"/>
        <v>0</v>
      </c>
      <c r="N57" s="517"/>
      <c r="O57" s="517"/>
      <c r="P57" s="511"/>
      <c r="Q57" s="511"/>
      <c r="R57" s="46" t="s">
        <v>15</v>
      </c>
      <c r="S57" s="44">
        <v>252</v>
      </c>
      <c r="T57" s="148">
        <f t="shared" si="12"/>
        <v>3168</v>
      </c>
      <c r="U57" s="149">
        <f t="shared" si="13"/>
        <v>0</v>
      </c>
    </row>
    <row r="58" spans="1:21" ht="16.5" thickBot="1" x14ac:dyDescent="0.3">
      <c r="A58" s="516"/>
      <c r="B58" s="516"/>
      <c r="C58" s="206">
        <v>0</v>
      </c>
      <c r="D58" s="206">
        <v>0</v>
      </c>
      <c r="E58" s="159">
        <f t="shared" si="10"/>
        <v>0</v>
      </c>
      <c r="F58" s="153" t="s">
        <v>15</v>
      </c>
      <c r="G58" s="54">
        <v>253</v>
      </c>
      <c r="H58" s="328">
        <f>'0054'!H58</f>
        <v>6685</v>
      </c>
      <c r="I58" s="130">
        <f t="shared" si="11"/>
        <v>0</v>
      </c>
      <c r="N58" s="517"/>
      <c r="O58" s="517"/>
      <c r="P58" s="512"/>
      <c r="Q58" s="512"/>
      <c r="R58" s="46" t="s">
        <v>15</v>
      </c>
      <c r="S58" s="44">
        <v>253</v>
      </c>
      <c r="T58" s="148">
        <f t="shared" si="12"/>
        <v>6685</v>
      </c>
      <c r="U58" s="151">
        <f t="shared" si="13"/>
        <v>0</v>
      </c>
    </row>
    <row r="59" spans="1:21" ht="16.5" thickBot="1" x14ac:dyDescent="0.3">
      <c r="A59" s="465" t="s">
        <v>16</v>
      </c>
      <c r="B59" s="465"/>
      <c r="C59" s="126">
        <f>SUM(C50:C58)</f>
        <v>55.230000000000004</v>
      </c>
      <c r="D59" s="126">
        <f>SUM(D50:D58)</f>
        <v>55.48</v>
      </c>
      <c r="E59" s="126">
        <f>SUM(E50:E58)</f>
        <v>110.71</v>
      </c>
      <c r="F59" s="465" t="s">
        <v>81</v>
      </c>
      <c r="G59" s="465"/>
      <c r="H59" s="465"/>
      <c r="I59" s="126">
        <f>SUM(I50:I58)</f>
        <v>145490.06</v>
      </c>
      <c r="N59" s="464" t="s">
        <v>16</v>
      </c>
      <c r="O59" s="464"/>
      <c r="P59" s="513">
        <f>SUM(P50:P58)</f>
        <v>0</v>
      </c>
      <c r="Q59" s="513"/>
      <c r="R59" s="464" t="s">
        <v>81</v>
      </c>
      <c r="S59" s="464"/>
      <c r="T59" s="464"/>
      <c r="U59" s="140">
        <f>SUM(U50:U58)</f>
        <v>0</v>
      </c>
    </row>
    <row r="60" spans="1:21" x14ac:dyDescent="0.25">
      <c r="A60" s="481"/>
      <c r="B60" s="481"/>
      <c r="C60" s="481"/>
      <c r="D60" s="481"/>
      <c r="E60" s="481"/>
      <c r="F60" s="481"/>
      <c r="G60" s="481"/>
      <c r="H60" s="481"/>
      <c r="I60" s="481"/>
      <c r="N60" s="471"/>
      <c r="O60" s="471"/>
      <c r="P60" s="471"/>
      <c r="Q60" s="471"/>
      <c r="R60" s="471"/>
      <c r="S60" s="471"/>
      <c r="T60" s="471"/>
      <c r="U60" s="471"/>
    </row>
    <row r="61" spans="1:21" x14ac:dyDescent="0.25">
      <c r="A61" s="509" t="s">
        <v>175</v>
      </c>
      <c r="B61" s="458"/>
      <c r="C61" s="458"/>
      <c r="D61" s="458"/>
      <c r="E61" s="458"/>
      <c r="F61" s="458"/>
      <c r="G61" s="458"/>
      <c r="H61" s="458"/>
      <c r="I61" s="458"/>
      <c r="N61" s="461" t="s">
        <v>104</v>
      </c>
      <c r="O61" s="461"/>
      <c r="P61" s="461"/>
      <c r="Q61" s="461"/>
      <c r="R61" s="461"/>
      <c r="S61" s="461"/>
      <c r="T61" s="461"/>
      <c r="U61" s="461"/>
    </row>
    <row r="62" spans="1:21" x14ac:dyDescent="0.25">
      <c r="A62" s="509" t="s">
        <v>177</v>
      </c>
      <c r="B62" s="458"/>
      <c r="C62" s="152">
        <f>E29</f>
        <v>737.53</v>
      </c>
      <c r="D62" s="576" t="s">
        <v>174</v>
      </c>
      <c r="E62" s="576"/>
      <c r="F62" s="576"/>
      <c r="G62" s="576"/>
      <c r="H62" s="331">
        <f>'0054'!H62</f>
        <v>186422.85</v>
      </c>
      <c r="I62" s="155"/>
      <c r="N62" s="510" t="s">
        <v>173</v>
      </c>
      <c r="O62" s="461"/>
      <c r="P62" s="47">
        <f>P29</f>
        <v>0</v>
      </c>
      <c r="Q62" s="507" t="s">
        <v>83</v>
      </c>
      <c r="R62" s="507"/>
      <c r="S62" s="507"/>
      <c r="T62" s="508">
        <f>H62</f>
        <v>186422.85</v>
      </c>
      <c r="U62" s="508"/>
    </row>
    <row r="63" spans="1:21" x14ac:dyDescent="0.25">
      <c r="B63" s="91"/>
      <c r="G63" s="48" t="s">
        <v>13</v>
      </c>
      <c r="H63" s="156">
        <f>ROUND(C62/H62,6)</f>
        <v>3.9560000000000003E-3</v>
      </c>
      <c r="I63" s="157"/>
      <c r="N63" s="461" t="s">
        <v>19</v>
      </c>
      <c r="O63" s="461"/>
      <c r="P63" s="461"/>
      <c r="Q63" s="461"/>
      <c r="R63" s="461"/>
      <c r="S63" s="461"/>
      <c r="T63" s="505">
        <f>ROUND(P62/T62,6)</f>
        <v>0</v>
      </c>
      <c r="U63" s="505"/>
    </row>
    <row r="64" spans="1:21" x14ac:dyDescent="0.25">
      <c r="A64" s="509" t="s">
        <v>176</v>
      </c>
      <c r="B64" s="458"/>
      <c r="C64" s="458"/>
      <c r="D64" s="458"/>
      <c r="E64" s="458"/>
      <c r="F64" s="458"/>
      <c r="G64" s="458"/>
      <c r="H64" s="458"/>
      <c r="I64" s="458"/>
      <c r="N64" s="461" t="s">
        <v>105</v>
      </c>
      <c r="O64" s="461"/>
      <c r="P64" s="461"/>
      <c r="Q64" s="461"/>
      <c r="R64" s="461"/>
      <c r="S64" s="461"/>
      <c r="T64" s="461"/>
      <c r="U64" s="461"/>
    </row>
    <row r="65" spans="1:21" x14ac:dyDescent="0.25">
      <c r="A65" s="509" t="s">
        <v>178</v>
      </c>
      <c r="B65" s="458"/>
      <c r="C65" s="152">
        <f>E45</f>
        <v>785.63400000000001</v>
      </c>
      <c r="D65" s="576" t="s">
        <v>179</v>
      </c>
      <c r="E65" s="576"/>
      <c r="F65" s="576"/>
      <c r="G65" s="576"/>
      <c r="H65" s="220">
        <f>'0054'!H65</f>
        <v>204954.58</v>
      </c>
      <c r="I65" s="159"/>
      <c r="N65" s="461" t="s">
        <v>85</v>
      </c>
      <c r="O65" s="461"/>
      <c r="P65" s="49">
        <f>R45</f>
        <v>0</v>
      </c>
      <c r="Q65" s="507" t="s">
        <v>84</v>
      </c>
      <c r="R65" s="507"/>
      <c r="S65" s="507"/>
      <c r="T65" s="508">
        <f>H65</f>
        <v>204954.58</v>
      </c>
      <c r="U65" s="508"/>
    </row>
    <row r="66" spans="1:21" s="39" customFormat="1" x14ac:dyDescent="0.25">
      <c r="A66" s="160"/>
      <c r="G66" s="50" t="s">
        <v>13</v>
      </c>
      <c r="H66" s="161">
        <f>ROUND(C65/H65,6)</f>
        <v>3.833E-3</v>
      </c>
      <c r="I66" s="161"/>
      <c r="N66" s="469" t="s">
        <v>20</v>
      </c>
      <c r="O66" s="469"/>
      <c r="P66" s="469"/>
      <c r="Q66" s="469"/>
      <c r="R66" s="469"/>
      <c r="S66" s="469"/>
      <c r="T66" s="503">
        <f>ROUND(P65/T65,6)</f>
        <v>0</v>
      </c>
      <c r="U66" s="503"/>
    </row>
    <row r="67" spans="1:21" s="64" customFormat="1" x14ac:dyDescent="0.25">
      <c r="A67" s="136"/>
      <c r="G67" s="48"/>
      <c r="H67" s="162"/>
      <c r="I67" s="162"/>
      <c r="N67" s="163"/>
      <c r="O67" s="163"/>
      <c r="P67" s="163"/>
      <c r="Q67" s="163"/>
      <c r="R67" s="164"/>
      <c r="S67" s="163"/>
      <c r="T67" s="165"/>
      <c r="U67" s="166"/>
    </row>
    <row r="68" spans="1:21" x14ac:dyDescent="0.25">
      <c r="A68" s="458" t="s">
        <v>100</v>
      </c>
      <c r="B68" s="458"/>
      <c r="C68" s="458"/>
      <c r="D68" s="91"/>
      <c r="E68" s="74" t="s">
        <v>3</v>
      </c>
      <c r="F68" s="174">
        <f>'0054'!F68</f>
        <v>35355377</v>
      </c>
      <c r="G68" s="41" t="s">
        <v>6</v>
      </c>
      <c r="H68" s="167">
        <f>H63</f>
        <v>3.9560000000000003E-3</v>
      </c>
      <c r="I68" s="130">
        <f>ROUND(F68*H68,2)</f>
        <v>139865.87</v>
      </c>
      <c r="N68" s="461" t="s">
        <v>100</v>
      </c>
      <c r="O68" s="461"/>
      <c r="P68" s="461"/>
      <c r="Q68" s="52" t="s">
        <v>3</v>
      </c>
      <c r="R68" s="168">
        <f>F68</f>
        <v>35355377</v>
      </c>
      <c r="S68" s="43" t="s">
        <v>6</v>
      </c>
      <c r="T68" s="169">
        <f>T63</f>
        <v>0</v>
      </c>
      <c r="U68" s="125">
        <f>ROUND(R68*T68,0)</f>
        <v>0</v>
      </c>
    </row>
    <row r="69" spans="1:21" x14ac:dyDescent="0.25">
      <c r="A69" s="571" t="s">
        <v>119</v>
      </c>
      <c r="B69" s="458"/>
      <c r="C69" s="458"/>
      <c r="D69" s="91"/>
      <c r="E69" s="74"/>
      <c r="F69" s="174"/>
      <c r="G69" s="41"/>
      <c r="H69" s="167"/>
      <c r="I69" s="130"/>
      <c r="N69" s="461" t="s">
        <v>99</v>
      </c>
      <c r="O69" s="461"/>
      <c r="P69" s="461"/>
      <c r="Q69" s="170"/>
      <c r="R69" s="170"/>
      <c r="S69" s="170"/>
      <c r="T69" s="170"/>
      <c r="U69" s="170"/>
    </row>
    <row r="70" spans="1:21" x14ac:dyDescent="0.25">
      <c r="A70" s="570" t="s">
        <v>180</v>
      </c>
      <c r="B70" s="458"/>
      <c r="C70" s="458"/>
      <c r="D70" s="91"/>
      <c r="E70" s="74" t="s">
        <v>3</v>
      </c>
      <c r="F70" s="174">
        <f>'0054'!F70</f>
        <v>0</v>
      </c>
      <c r="G70" s="41" t="s">
        <v>6</v>
      </c>
      <c r="H70" s="167">
        <f>H63</f>
        <v>3.9560000000000003E-3</v>
      </c>
      <c r="I70" s="130">
        <f>ROUND(F70*H70,2)</f>
        <v>0</v>
      </c>
      <c r="N70" s="53"/>
      <c r="O70" s="53"/>
      <c r="P70" s="53"/>
      <c r="Q70" s="52" t="s">
        <v>3</v>
      </c>
      <c r="R70" s="168">
        <f>F70</f>
        <v>0</v>
      </c>
      <c r="S70" s="43" t="s">
        <v>6</v>
      </c>
      <c r="T70" s="169">
        <f>T63</f>
        <v>0</v>
      </c>
      <c r="U70" s="125">
        <f>ROUND(R70*T70,0)</f>
        <v>0</v>
      </c>
    </row>
    <row r="71" spans="1:21" x14ac:dyDescent="0.25">
      <c r="A71" s="458" t="s">
        <v>98</v>
      </c>
      <c r="B71" s="458"/>
      <c r="C71" s="458"/>
      <c r="D71" s="91"/>
      <c r="E71" s="74" t="s">
        <v>128</v>
      </c>
      <c r="F71" s="174">
        <f>'0054'!F71</f>
        <v>3088857</v>
      </c>
      <c r="G71" s="41" t="s">
        <v>6</v>
      </c>
      <c r="H71" s="167">
        <f>H63</f>
        <v>3.9560000000000003E-3</v>
      </c>
      <c r="I71" s="130">
        <f>ROUND(F71*H71,2)</f>
        <v>12219.52</v>
      </c>
      <c r="N71" s="461" t="s">
        <v>98</v>
      </c>
      <c r="O71" s="461"/>
      <c r="P71" s="461"/>
      <c r="Q71" s="52" t="s">
        <v>86</v>
      </c>
      <c r="R71" s="168">
        <f>F71</f>
        <v>3088857</v>
      </c>
      <c r="S71" s="43" t="s">
        <v>6</v>
      </c>
      <c r="T71" s="169">
        <f>T63</f>
        <v>0</v>
      </c>
      <c r="U71" s="125">
        <f>ROUND(R71*T71,0)</f>
        <v>0</v>
      </c>
    </row>
    <row r="72" spans="1:21" x14ac:dyDescent="0.25">
      <c r="A72" s="458" t="s">
        <v>97</v>
      </c>
      <c r="B72" s="458"/>
      <c r="C72" s="458"/>
      <c r="D72" s="91"/>
      <c r="E72" s="74" t="s">
        <v>3</v>
      </c>
      <c r="F72" s="174">
        <f>'0054'!F72</f>
        <v>4226978</v>
      </c>
      <c r="G72" s="41" t="s">
        <v>6</v>
      </c>
      <c r="H72" s="167">
        <f>H63</f>
        <v>3.9560000000000003E-3</v>
      </c>
      <c r="I72" s="130">
        <f>ROUND(F72*H72,2)</f>
        <v>16721.919999999998</v>
      </c>
      <c r="N72" s="461" t="s">
        <v>97</v>
      </c>
      <c r="O72" s="461"/>
      <c r="P72" s="461"/>
      <c r="Q72" s="52" t="s">
        <v>3</v>
      </c>
      <c r="R72" s="168">
        <f>F72</f>
        <v>4226978</v>
      </c>
      <c r="S72" s="43" t="s">
        <v>6</v>
      </c>
      <c r="T72" s="169">
        <f>T63</f>
        <v>0</v>
      </c>
      <c r="U72" s="125">
        <f>ROUND(R72*T72,0)</f>
        <v>0</v>
      </c>
    </row>
    <row r="73" spans="1:21" x14ac:dyDescent="0.25">
      <c r="A73" s="458" t="s">
        <v>96</v>
      </c>
      <c r="B73" s="458"/>
      <c r="C73" s="458"/>
      <c r="D73" s="91"/>
      <c r="E73" s="74" t="s">
        <v>3</v>
      </c>
      <c r="F73" s="174">
        <f>'0054'!F73</f>
        <v>14485979</v>
      </c>
      <c r="G73" s="41" t="s">
        <v>6</v>
      </c>
      <c r="H73" s="167">
        <f>H63</f>
        <v>3.9560000000000003E-3</v>
      </c>
      <c r="I73" s="130">
        <f>ROUND(F73*H73,2)</f>
        <v>57306.53</v>
      </c>
      <c r="N73" s="461" t="s">
        <v>96</v>
      </c>
      <c r="O73" s="461"/>
      <c r="P73" s="461"/>
      <c r="Q73" s="52" t="s">
        <v>3</v>
      </c>
      <c r="R73" s="171">
        <f>F73</f>
        <v>14485979</v>
      </c>
      <c r="S73" s="43" t="s">
        <v>6</v>
      </c>
      <c r="T73" s="169">
        <f>T63</f>
        <v>0</v>
      </c>
      <c r="U73" s="125">
        <f>ROUND(R73*T73,0)</f>
        <v>0</v>
      </c>
    </row>
    <row r="74" spans="1:21" x14ac:dyDescent="0.25">
      <c r="A74" s="375" t="s">
        <v>129</v>
      </c>
      <c r="D74" s="91"/>
      <c r="E74" s="54" t="s">
        <v>130</v>
      </c>
      <c r="F74" s="496"/>
      <c r="G74" s="496"/>
      <c r="H74" s="496"/>
      <c r="I74" s="130">
        <v>0</v>
      </c>
      <c r="N74" s="461" t="s">
        <v>156</v>
      </c>
      <c r="O74" s="461"/>
      <c r="P74" s="461"/>
      <c r="Q74" s="461"/>
      <c r="R74" s="461"/>
      <c r="S74" s="461"/>
      <c r="T74" s="461"/>
      <c r="U74" s="125">
        <f>IF($H$115=1,I74,0)</f>
        <v>0</v>
      </c>
    </row>
    <row r="75" spans="1:21" x14ac:dyDescent="0.25">
      <c r="A75" s="376" t="s">
        <v>181</v>
      </c>
      <c r="I75" s="130"/>
      <c r="N75" s="461" t="s">
        <v>44</v>
      </c>
      <c r="O75" s="461"/>
      <c r="P75" s="461"/>
      <c r="Q75" s="461"/>
      <c r="R75" s="461"/>
      <c r="S75" s="461"/>
      <c r="T75" s="461"/>
      <c r="U75" s="125">
        <f>IF($H$115=1,I75,0)</f>
        <v>0</v>
      </c>
    </row>
    <row r="76" spans="1:21" x14ac:dyDescent="0.25">
      <c r="A76" s="90" t="s">
        <v>134</v>
      </c>
      <c r="B76" s="91"/>
      <c r="C76" s="91"/>
      <c r="D76" s="91"/>
      <c r="E76" s="91"/>
      <c r="F76" s="91"/>
      <c r="G76" s="91"/>
      <c r="H76" s="91"/>
      <c r="I76" s="172"/>
      <c r="N76" s="173" t="s">
        <v>45</v>
      </c>
      <c r="O76" s="53"/>
      <c r="P76" s="53"/>
      <c r="Q76" s="53"/>
      <c r="R76" s="53"/>
      <c r="S76" s="53"/>
      <c r="T76" s="53"/>
      <c r="U76" s="132"/>
    </row>
    <row r="77" spans="1:21" x14ac:dyDescent="0.25">
      <c r="A77" s="509" t="s">
        <v>182</v>
      </c>
      <c r="B77" s="458"/>
      <c r="C77" s="458"/>
      <c r="D77" s="91"/>
      <c r="E77" s="74" t="s">
        <v>4</v>
      </c>
      <c r="F77" s="174">
        <f>'0054'!F77</f>
        <v>0</v>
      </c>
      <c r="G77" s="41" t="s">
        <v>6</v>
      </c>
      <c r="H77" s="167">
        <f>H66</f>
        <v>3.833E-3</v>
      </c>
      <c r="I77" s="130">
        <f>ROUND(F77*H77,2)</f>
        <v>0</v>
      </c>
      <c r="N77" s="461" t="s">
        <v>101</v>
      </c>
      <c r="O77" s="461"/>
      <c r="P77" s="461"/>
      <c r="Q77" s="52" t="s">
        <v>4</v>
      </c>
      <c r="R77" s="171">
        <f>F77</f>
        <v>0</v>
      </c>
      <c r="S77" s="43" t="s">
        <v>6</v>
      </c>
      <c r="T77" s="169">
        <f>T66</f>
        <v>0</v>
      </c>
      <c r="U77" s="125">
        <f>ROUND(R77*T77,0)</f>
        <v>0</v>
      </c>
    </row>
    <row r="78" spans="1:21" x14ac:dyDescent="0.25">
      <c r="A78" s="458" t="s">
        <v>67</v>
      </c>
      <c r="B78" s="458"/>
      <c r="C78" s="458"/>
      <c r="D78" s="91"/>
      <c r="E78" s="74" t="s">
        <v>4</v>
      </c>
      <c r="F78" s="174">
        <f>'0054'!F78</f>
        <v>0</v>
      </c>
      <c r="G78" s="41" t="s">
        <v>6</v>
      </c>
      <c r="H78" s="167">
        <f>H66</f>
        <v>3.833E-3</v>
      </c>
      <c r="I78" s="130">
        <f>ROUND(F78*H78,2)</f>
        <v>0</v>
      </c>
      <c r="N78" s="461" t="s">
        <v>67</v>
      </c>
      <c r="O78" s="461"/>
      <c r="P78" s="461"/>
      <c r="Q78" s="52" t="s">
        <v>4</v>
      </c>
      <c r="R78" s="171">
        <f>F78</f>
        <v>0</v>
      </c>
      <c r="S78" s="43" t="s">
        <v>6</v>
      </c>
      <c r="T78" s="169">
        <f>T66</f>
        <v>0</v>
      </c>
      <c r="U78" s="125">
        <f>ROUND(R78*T78,0)</f>
        <v>0</v>
      </c>
    </row>
    <row r="79" spans="1:21" x14ac:dyDescent="0.25">
      <c r="A79" s="458" t="s">
        <v>88</v>
      </c>
      <c r="B79" s="458"/>
      <c r="C79" s="458"/>
      <c r="D79" s="91"/>
      <c r="E79" s="74" t="s">
        <v>4</v>
      </c>
      <c r="F79" s="174">
        <f>'0054'!F79</f>
        <v>118620773</v>
      </c>
      <c r="G79" s="41" t="s">
        <v>6</v>
      </c>
      <c r="H79" s="167">
        <f>H66</f>
        <v>3.833E-3</v>
      </c>
      <c r="I79" s="130">
        <f>ROUND(F79*H79,2)</f>
        <v>454673.42</v>
      </c>
      <c r="N79" s="461" t="s">
        <v>88</v>
      </c>
      <c r="O79" s="461"/>
      <c r="P79" s="461"/>
      <c r="Q79" s="52" t="s">
        <v>4</v>
      </c>
      <c r="R79" s="171">
        <f>F79</f>
        <v>118620773</v>
      </c>
      <c r="S79" s="43" t="s">
        <v>6</v>
      </c>
      <c r="T79" s="169">
        <f>T66</f>
        <v>0</v>
      </c>
      <c r="U79" s="125">
        <f>ROUND(R79*T79,0)</f>
        <v>0</v>
      </c>
    </row>
    <row r="80" spans="1:21" x14ac:dyDescent="0.25">
      <c r="A80" s="458" t="s">
        <v>89</v>
      </c>
      <c r="B80" s="458"/>
      <c r="C80" s="458"/>
      <c r="D80" s="91"/>
      <c r="E80" s="74" t="s">
        <v>4</v>
      </c>
      <c r="F80" s="174">
        <f>'0054'!F80</f>
        <v>-391991</v>
      </c>
      <c r="G80" s="41" t="s">
        <v>6</v>
      </c>
      <c r="H80" s="167">
        <f>H66</f>
        <v>3.833E-3</v>
      </c>
      <c r="I80" s="130">
        <f>ROUND(F80*H80,2)</f>
        <v>-1502.5</v>
      </c>
      <c r="N80" s="461" t="s">
        <v>89</v>
      </c>
      <c r="O80" s="461"/>
      <c r="P80" s="461"/>
      <c r="Q80" s="52" t="s">
        <v>4</v>
      </c>
      <c r="R80" s="168">
        <f>F80</f>
        <v>-391991</v>
      </c>
      <c r="S80" s="43" t="s">
        <v>6</v>
      </c>
      <c r="T80" s="169">
        <f>T66</f>
        <v>0</v>
      </c>
      <c r="U80" s="125">
        <f>ROUND(R80*T80,0)</f>
        <v>0</v>
      </c>
    </row>
    <row r="81" spans="1:21" x14ac:dyDescent="0.25">
      <c r="A81" s="458" t="s">
        <v>90</v>
      </c>
      <c r="B81" s="458"/>
      <c r="C81" s="458"/>
      <c r="D81" s="91"/>
      <c r="E81" s="74" t="s">
        <v>4</v>
      </c>
      <c r="F81" s="174">
        <f>'0054'!F81</f>
        <v>698197</v>
      </c>
      <c r="G81" s="41" t="s">
        <v>6</v>
      </c>
      <c r="H81" s="167">
        <f>H66</f>
        <v>3.833E-3</v>
      </c>
      <c r="I81" s="130">
        <f>ROUND(F81*H81,2)</f>
        <v>2676.19</v>
      </c>
      <c r="N81" s="461" t="s">
        <v>90</v>
      </c>
      <c r="O81" s="461"/>
      <c r="P81" s="461"/>
      <c r="Q81" s="52" t="s">
        <v>4</v>
      </c>
      <c r="R81" s="171">
        <f>F81</f>
        <v>698197</v>
      </c>
      <c r="S81" s="43" t="s">
        <v>6</v>
      </c>
      <c r="T81" s="169">
        <f>T66</f>
        <v>0</v>
      </c>
      <c r="U81" s="125">
        <f>ROUND(R81*T81,0)</f>
        <v>0</v>
      </c>
    </row>
    <row r="82" spans="1:21" x14ac:dyDescent="0.25">
      <c r="B82" s="91"/>
      <c r="C82" s="91"/>
      <c r="D82" s="91"/>
      <c r="E82" s="74"/>
      <c r="F82" s="174"/>
      <c r="G82" s="41"/>
      <c r="H82" s="167"/>
      <c r="I82" s="130"/>
      <c r="N82" s="53"/>
      <c r="O82" s="53"/>
      <c r="P82" s="53"/>
      <c r="Q82" s="52"/>
      <c r="R82" s="175"/>
      <c r="S82" s="43"/>
      <c r="T82" s="169"/>
      <c r="U82" s="132"/>
    </row>
    <row r="83" spans="1:21" x14ac:dyDescent="0.25">
      <c r="A83" s="458" t="s">
        <v>112</v>
      </c>
      <c r="B83" s="458"/>
      <c r="C83" s="458"/>
      <c r="D83" s="458"/>
      <c r="E83" s="458"/>
      <c r="F83" s="458"/>
      <c r="G83" s="458"/>
      <c r="H83" s="458"/>
      <c r="I83" s="458"/>
      <c r="N83" s="461" t="s">
        <v>91</v>
      </c>
      <c r="O83" s="461"/>
      <c r="P83" s="461"/>
      <c r="Q83" s="461"/>
      <c r="R83" s="461"/>
      <c r="S83" s="461"/>
      <c r="T83" s="461"/>
      <c r="U83" s="461"/>
    </row>
    <row r="84" spans="1:21" x14ac:dyDescent="0.25">
      <c r="B84" s="91"/>
      <c r="C84" s="496" t="s">
        <v>77</v>
      </c>
      <c r="D84" s="496"/>
      <c r="E84" s="91"/>
      <c r="F84" s="153" t="s">
        <v>38</v>
      </c>
      <c r="G84" s="91"/>
      <c r="H84" s="91"/>
      <c r="I84" s="91"/>
      <c r="N84" s="53"/>
      <c r="O84" s="53"/>
      <c r="P84" s="53"/>
      <c r="Q84" s="53"/>
      <c r="R84" s="53"/>
      <c r="S84" s="53"/>
      <c r="T84" s="53"/>
      <c r="U84" s="53"/>
    </row>
    <row r="85" spans="1:21" x14ac:dyDescent="0.25">
      <c r="A85" s="4"/>
      <c r="B85" s="176"/>
      <c r="C85" s="481" t="s">
        <v>184</v>
      </c>
      <c r="D85" s="481"/>
      <c r="E85" s="177" t="s">
        <v>190</v>
      </c>
      <c r="F85" s="178" t="s">
        <v>189</v>
      </c>
      <c r="G85" s="179"/>
      <c r="H85" s="179"/>
      <c r="I85" s="179"/>
      <c r="N85" s="497" t="s">
        <v>49</v>
      </c>
      <c r="O85" s="497"/>
      <c r="P85" s="498" t="s">
        <v>157</v>
      </c>
      <c r="Q85" s="498"/>
      <c r="R85" s="499" t="s">
        <v>41</v>
      </c>
      <c r="S85" s="499"/>
      <c r="T85" s="499"/>
      <c r="U85" s="499"/>
    </row>
    <row r="86" spans="1:21" x14ac:dyDescent="0.25">
      <c r="A86" s="55"/>
      <c r="B86" s="67" t="s">
        <v>188</v>
      </c>
      <c r="C86" s="494">
        <f>H13+H14+H19+H22+H25</f>
        <v>446.68659999999994</v>
      </c>
      <c r="D86" s="494"/>
      <c r="E86" s="56">
        <f>H8</f>
        <v>1.0319</v>
      </c>
      <c r="F86" s="346">
        <f>'0054'!F86</f>
        <v>1313.27</v>
      </c>
      <c r="G86" s="200" t="s">
        <v>13</v>
      </c>
      <c r="H86" s="130">
        <f>ROUND(C86*E86*F86,2)</f>
        <v>605333.29</v>
      </c>
      <c r="I86" s="134"/>
      <c r="N86" s="59" t="s">
        <v>22</v>
      </c>
      <c r="O86" s="60">
        <f>T13+T14+T19+T22+T25</f>
        <v>0</v>
      </c>
      <c r="P86" s="495">
        <f>T8</f>
        <v>1.0319</v>
      </c>
      <c r="Q86" s="495"/>
      <c r="R86" s="61">
        <f>F86</f>
        <v>1313.27</v>
      </c>
      <c r="S86" s="62" t="s">
        <v>13</v>
      </c>
      <c r="T86" s="171">
        <f>ROUND(O86*P86*R86,0)</f>
        <v>0</v>
      </c>
      <c r="U86" s="131"/>
    </row>
    <row r="87" spans="1:21" x14ac:dyDescent="0.25">
      <c r="A87" s="63"/>
      <c r="B87" s="63" t="s">
        <v>187</v>
      </c>
      <c r="C87" s="494">
        <f>H15+H16+H20+H23+H26</f>
        <v>338.94739999999996</v>
      </c>
      <c r="D87" s="494"/>
      <c r="E87" s="56">
        <f>H8</f>
        <v>1.0319</v>
      </c>
      <c r="F87" s="346">
        <f>'0054'!F87</f>
        <v>895.79</v>
      </c>
      <c r="G87" s="200" t="s">
        <v>13</v>
      </c>
      <c r="H87" s="130">
        <f>ROUND(C87*E87*F87,2)</f>
        <v>313311.34999999998</v>
      </c>
      <c r="I87" s="64"/>
      <c r="N87" s="65" t="s">
        <v>14</v>
      </c>
      <c r="O87" s="60">
        <f>T15+T16+T20+T23+T26</f>
        <v>0</v>
      </c>
      <c r="P87" s="495">
        <f>T8</f>
        <v>1.0319</v>
      </c>
      <c r="Q87" s="495"/>
      <c r="R87" s="61">
        <f>F87</f>
        <v>895.79</v>
      </c>
      <c r="S87" s="62" t="s">
        <v>13</v>
      </c>
      <c r="T87" s="171">
        <f>ROUND(O87*P87*R87,0)</f>
        <v>0</v>
      </c>
      <c r="U87" s="66"/>
    </row>
    <row r="88" spans="1:21" ht="16.5" thickBot="1" x14ac:dyDescent="0.3">
      <c r="A88" s="67"/>
      <c r="B88" s="67" t="s">
        <v>186</v>
      </c>
      <c r="C88" s="494">
        <f>H17+H18+H21+H24+H27+H28</f>
        <v>0</v>
      </c>
      <c r="D88" s="494"/>
      <c r="E88" s="56">
        <f>H8</f>
        <v>1.0319</v>
      </c>
      <c r="F88" s="346">
        <f>'0054'!F88</f>
        <v>897.95</v>
      </c>
      <c r="G88" s="200" t="s">
        <v>13</v>
      </c>
      <c r="H88" s="123">
        <f>ROUND(C88*E88*F88,2)</f>
        <v>0</v>
      </c>
      <c r="I88" s="64"/>
      <c r="N88" s="68" t="s">
        <v>15</v>
      </c>
      <c r="O88" s="69">
        <f>T17+T18+T21+T24+T27+T28</f>
        <v>0</v>
      </c>
      <c r="P88" s="495">
        <f>T8</f>
        <v>1.0319</v>
      </c>
      <c r="Q88" s="495"/>
      <c r="R88" s="61">
        <f>F88</f>
        <v>897.95</v>
      </c>
      <c r="S88" s="62" t="s">
        <v>13</v>
      </c>
      <c r="T88" s="171">
        <f>ROUND(O88*P88*R88,0)</f>
        <v>0</v>
      </c>
      <c r="U88" s="66"/>
    </row>
    <row r="89" spans="1:21" ht="16.5" thickBot="1" x14ac:dyDescent="0.3">
      <c r="A89" s="70"/>
      <c r="B89" s="180" t="s">
        <v>185</v>
      </c>
      <c r="C89" s="487">
        <f>SUM(C86:C88)</f>
        <v>785.6339999999999</v>
      </c>
      <c r="D89" s="487"/>
      <c r="E89" s="181"/>
      <c r="F89" s="181"/>
      <c r="G89" s="181"/>
      <c r="H89" s="182" t="s">
        <v>183</v>
      </c>
      <c r="I89" s="130">
        <f>IF(A1=75,0,H88+H87+H86)</f>
        <v>918644.64</v>
      </c>
      <c r="N89" s="73" t="s">
        <v>158</v>
      </c>
      <c r="O89" s="72">
        <f>SUM(O86:O88)</f>
        <v>0</v>
      </c>
      <c r="P89" s="488" t="s">
        <v>18</v>
      </c>
      <c r="Q89" s="489"/>
      <c r="R89" s="489"/>
      <c r="S89" s="489"/>
      <c r="T89" s="489"/>
      <c r="U89" s="125">
        <f>IF(N1=75,0,T88+T87+T86)</f>
        <v>0</v>
      </c>
    </row>
    <row r="90" spans="1:21" ht="16.5" thickTop="1" x14ac:dyDescent="0.25">
      <c r="A90" s="490" t="s">
        <v>107</v>
      </c>
      <c r="B90" s="490"/>
      <c r="C90" s="490"/>
      <c r="D90" s="490"/>
      <c r="E90" s="490"/>
      <c r="F90" s="490"/>
      <c r="G90" s="490"/>
      <c r="H90" s="490"/>
      <c r="I90" s="490"/>
      <c r="N90" s="491" t="s">
        <v>107</v>
      </c>
      <c r="O90" s="491"/>
      <c r="P90" s="491"/>
      <c r="Q90" s="491"/>
      <c r="R90" s="491"/>
      <c r="S90" s="491"/>
      <c r="T90" s="491"/>
      <c r="U90" s="491"/>
    </row>
    <row r="91" spans="1:21" x14ac:dyDescent="0.25">
      <c r="A91" s="183"/>
      <c r="B91" s="183"/>
      <c r="C91" s="183"/>
      <c r="D91" s="183"/>
      <c r="E91" s="183"/>
      <c r="F91" s="183"/>
      <c r="G91" s="183"/>
      <c r="H91" s="183"/>
      <c r="I91" s="183"/>
      <c r="N91" s="184"/>
      <c r="O91" s="184"/>
      <c r="P91" s="184"/>
      <c r="Q91" s="184"/>
      <c r="R91" s="184"/>
      <c r="S91" s="184"/>
      <c r="T91" s="184"/>
      <c r="U91" s="184"/>
    </row>
    <row r="92" spans="1:21" x14ac:dyDescent="0.25">
      <c r="A92" s="4" t="s">
        <v>92</v>
      </c>
      <c r="C92" s="74"/>
      <c r="D92" s="91"/>
      <c r="E92" s="74" t="s">
        <v>46</v>
      </c>
      <c r="F92" s="492"/>
      <c r="G92" s="492"/>
      <c r="H92" s="492"/>
      <c r="I92" s="492"/>
      <c r="N92" s="461" t="s">
        <v>92</v>
      </c>
      <c r="O92" s="461"/>
      <c r="P92" s="461"/>
      <c r="Q92" s="493" t="s">
        <v>46</v>
      </c>
      <c r="R92" s="493"/>
      <c r="S92" s="493"/>
      <c r="T92" s="493"/>
      <c r="U92" s="132"/>
    </row>
    <row r="93" spans="1:21" x14ac:dyDescent="0.25">
      <c r="B93" s="91"/>
      <c r="C93" s="117" t="s">
        <v>162</v>
      </c>
      <c r="D93" s="117" t="s">
        <v>163</v>
      </c>
      <c r="E93" s="118" t="s">
        <v>191</v>
      </c>
      <c r="F93" s="74"/>
      <c r="G93" s="74"/>
      <c r="H93" s="74"/>
      <c r="I93" s="74"/>
      <c r="N93" s="53"/>
      <c r="O93" s="53"/>
      <c r="P93" s="53"/>
      <c r="Q93" s="185"/>
      <c r="R93" s="185"/>
      <c r="S93" s="185"/>
      <c r="T93" s="185"/>
      <c r="U93" s="132"/>
    </row>
    <row r="94" spans="1:21" x14ac:dyDescent="0.25">
      <c r="B94" s="91"/>
      <c r="C94" s="119" t="s">
        <v>2</v>
      </c>
      <c r="D94" s="119" t="s">
        <v>2</v>
      </c>
      <c r="E94" s="119" t="s">
        <v>2</v>
      </c>
      <c r="F94" s="74"/>
      <c r="G94" s="74"/>
      <c r="H94" s="74"/>
      <c r="I94" s="74"/>
      <c r="N94" s="53"/>
      <c r="O94" s="53"/>
      <c r="P94" s="53"/>
      <c r="Q94" s="185"/>
      <c r="R94" s="185"/>
      <c r="S94" s="185"/>
      <c r="T94" s="185"/>
      <c r="U94" s="132"/>
    </row>
    <row r="95" spans="1:21" x14ac:dyDescent="0.25">
      <c r="A95" s="465" t="s">
        <v>69</v>
      </c>
      <c r="B95" s="465"/>
      <c r="C95" s="206">
        <v>30</v>
      </c>
      <c r="D95" s="206">
        <v>1</v>
      </c>
      <c r="E95" s="159">
        <f>AVERAGE(C95:D95)</f>
        <v>15.5</v>
      </c>
      <c r="F95" s="186" t="s">
        <v>40</v>
      </c>
      <c r="G95" s="189">
        <f>'0054'!G95</f>
        <v>371</v>
      </c>
      <c r="I95" s="130">
        <f>ROUND(G95*E95,2)</f>
        <v>5750.5</v>
      </c>
      <c r="N95" s="486" t="s">
        <v>69</v>
      </c>
      <c r="O95" s="486"/>
      <c r="P95" s="485">
        <f>IF(H115=1,E95,0)</f>
        <v>0</v>
      </c>
      <c r="Q95" s="485"/>
      <c r="R95" s="485"/>
      <c r="S95" s="111" t="s">
        <v>40</v>
      </c>
      <c r="T95" s="76">
        <f>G95</f>
        <v>371</v>
      </c>
      <c r="U95" s="125">
        <f>ROUND(T95*P95,0)</f>
        <v>0</v>
      </c>
    </row>
    <row r="96" spans="1:21" x14ac:dyDescent="0.25">
      <c r="A96" s="465" t="s">
        <v>87</v>
      </c>
      <c r="B96" s="465"/>
      <c r="C96" s="206">
        <v>0</v>
      </c>
      <c r="D96" s="206">
        <v>0</v>
      </c>
      <c r="E96" s="159">
        <f>AVERAGE(C96:D96)</f>
        <v>0</v>
      </c>
      <c r="F96" s="186" t="s">
        <v>40</v>
      </c>
      <c r="G96" s="189">
        <f>'0054'!G96</f>
        <v>1391</v>
      </c>
      <c r="I96" s="130">
        <f>ROUND(G96*E96,2)</f>
        <v>0</v>
      </c>
      <c r="N96" s="486" t="s">
        <v>87</v>
      </c>
      <c r="O96" s="486"/>
      <c r="P96" s="470"/>
      <c r="Q96" s="470"/>
      <c r="R96" s="470"/>
      <c r="S96" s="111" t="s">
        <v>40</v>
      </c>
      <c r="T96" s="76">
        <f>G96</f>
        <v>1391</v>
      </c>
      <c r="U96" s="125">
        <f>ROUND(T96*P96,0)</f>
        <v>0</v>
      </c>
    </row>
    <row r="97" spans="1:21" x14ac:dyDescent="0.25">
      <c r="A97" s="187"/>
      <c r="B97" s="187"/>
      <c r="C97" s="94"/>
      <c r="D97" s="94"/>
      <c r="E97" s="94"/>
      <c r="F97" s="94"/>
      <c r="G97" s="188"/>
      <c r="H97" s="189"/>
      <c r="I97" s="130"/>
      <c r="N97" s="190"/>
      <c r="O97" s="190"/>
      <c r="P97" s="191"/>
      <c r="Q97" s="191"/>
      <c r="R97" s="191"/>
      <c r="S97" s="111"/>
      <c r="T97" s="76"/>
      <c r="U97" s="132"/>
    </row>
    <row r="98" spans="1:21" x14ac:dyDescent="0.25">
      <c r="A98" s="187"/>
      <c r="B98" s="187"/>
      <c r="C98" s="94"/>
      <c r="D98" s="94"/>
      <c r="E98" s="94"/>
      <c r="F98" s="94"/>
      <c r="G98" s="188"/>
      <c r="H98" s="189"/>
      <c r="I98" s="130"/>
      <c r="N98" s="190"/>
      <c r="O98" s="190"/>
      <c r="P98" s="191"/>
      <c r="Q98" s="191"/>
      <c r="R98" s="191"/>
      <c r="S98" s="111"/>
      <c r="T98" s="76"/>
      <c r="U98" s="132"/>
    </row>
    <row r="99" spans="1:21" hidden="1" x14ac:dyDescent="0.25">
      <c r="A99" s="458" t="s">
        <v>131</v>
      </c>
      <c r="B99" s="458"/>
      <c r="C99" s="458"/>
      <c r="D99" s="91"/>
      <c r="E99" s="54" t="s">
        <v>132</v>
      </c>
      <c r="F99" s="496"/>
      <c r="G99" s="496"/>
      <c r="H99" s="496"/>
      <c r="I99" s="496"/>
      <c r="N99" s="461" t="s">
        <v>106</v>
      </c>
      <c r="O99" s="461"/>
      <c r="P99" s="461"/>
      <c r="Q99" s="461"/>
      <c r="R99" s="461"/>
      <c r="S99" s="461"/>
      <c r="T99" s="461"/>
      <c r="U99" s="461"/>
    </row>
    <row r="100" spans="1:21" hidden="1" x14ac:dyDescent="0.25">
      <c r="B100" s="91"/>
      <c r="C100" s="481" t="s">
        <v>108</v>
      </c>
      <c r="D100" s="481"/>
      <c r="E100" s="481"/>
      <c r="F100" s="54"/>
      <c r="G100" s="54"/>
      <c r="H100" s="200" t="s">
        <v>192</v>
      </c>
      <c r="I100" s="54"/>
      <c r="N100" s="53"/>
      <c r="O100" s="53"/>
      <c r="P100" s="53"/>
      <c r="Q100" s="53"/>
      <c r="R100" s="53"/>
      <c r="S100" s="53"/>
      <c r="T100" s="53"/>
      <c r="U100" s="53"/>
    </row>
    <row r="101" spans="1:21" hidden="1" x14ac:dyDescent="0.25">
      <c r="B101" s="91"/>
      <c r="C101" s="117" t="s">
        <v>162</v>
      </c>
      <c r="D101" s="117" t="s">
        <v>163</v>
      </c>
      <c r="E101" s="199" t="s">
        <v>8</v>
      </c>
      <c r="F101" s="577" t="s">
        <v>193</v>
      </c>
      <c r="G101" s="472"/>
      <c r="H101" s="41" t="s">
        <v>39</v>
      </c>
      <c r="I101" s="54"/>
      <c r="N101" s="53"/>
      <c r="O101" s="53"/>
      <c r="P101" s="53"/>
      <c r="Q101" s="53"/>
      <c r="R101" s="53"/>
      <c r="S101" s="53"/>
      <c r="T101" s="53"/>
      <c r="U101" s="53"/>
    </row>
    <row r="102" spans="1:21" hidden="1" x14ac:dyDescent="0.25">
      <c r="A102" s="481" t="s">
        <v>113</v>
      </c>
      <c r="B102" s="481"/>
      <c r="C102" s="119" t="s">
        <v>2</v>
      </c>
      <c r="D102" s="119" t="s">
        <v>2</v>
      </c>
      <c r="E102" s="77" t="s">
        <v>2</v>
      </c>
      <c r="F102" s="481" t="s">
        <v>38</v>
      </c>
      <c r="G102" s="481"/>
      <c r="H102" s="77" t="s">
        <v>38</v>
      </c>
      <c r="I102" s="77" t="s">
        <v>8</v>
      </c>
      <c r="N102" s="471" t="s">
        <v>70</v>
      </c>
      <c r="O102" s="471"/>
      <c r="P102" s="485" t="s">
        <v>108</v>
      </c>
      <c r="Q102" s="485"/>
      <c r="R102" s="471" t="s">
        <v>71</v>
      </c>
      <c r="S102" s="471"/>
      <c r="T102" s="78" t="s">
        <v>72</v>
      </c>
      <c r="U102" s="78" t="s">
        <v>8</v>
      </c>
    </row>
    <row r="103" spans="1:21" hidden="1" x14ac:dyDescent="0.25">
      <c r="A103" s="474" t="s">
        <v>73</v>
      </c>
      <c r="B103" s="474"/>
      <c r="C103" s="204">
        <v>0</v>
      </c>
      <c r="D103" s="204">
        <v>0</v>
      </c>
      <c r="E103" s="276">
        <f>IF(D$59=0,C103*2,C103+D103)</f>
        <v>0</v>
      </c>
      <c r="F103" s="475">
        <v>0</v>
      </c>
      <c r="G103" s="475"/>
      <c r="H103" s="349">
        <f>IF(C103=0,0,125)</f>
        <v>0</v>
      </c>
      <c r="I103" s="130">
        <f>ROUND((H103+F103)*E103,2)</f>
        <v>0</v>
      </c>
      <c r="N103" s="476" t="s">
        <v>73</v>
      </c>
      <c r="O103" s="476"/>
      <c r="P103" s="470">
        <f>IF(H$115=1,C103,0)</f>
        <v>0</v>
      </c>
      <c r="Q103" s="470"/>
      <c r="R103" s="477">
        <f>F103</f>
        <v>0</v>
      </c>
      <c r="S103" s="477"/>
      <c r="T103" s="80">
        <f>H103</f>
        <v>0</v>
      </c>
      <c r="U103" s="125">
        <f>ROUND((T103+R103)*P103,0)</f>
        <v>0</v>
      </c>
    </row>
    <row r="104" spans="1:21" hidden="1" x14ac:dyDescent="0.25">
      <c r="A104" s="450" t="s">
        <v>74</v>
      </c>
      <c r="B104" s="450"/>
      <c r="C104" s="206">
        <v>0</v>
      </c>
      <c r="D104" s="206">
        <v>0</v>
      </c>
      <c r="E104" s="159">
        <f>IF(D$59=0,C104*2,C104+D104)</f>
        <v>0</v>
      </c>
      <c r="F104" s="572">
        <f>ROUND(F103/2,2)</f>
        <v>0</v>
      </c>
      <c r="G104" s="572"/>
      <c r="H104" s="350">
        <f>IF(C104=0,0,62.5)</f>
        <v>0</v>
      </c>
      <c r="I104" s="130">
        <f>ROUND((H104+F104)*E104,2)</f>
        <v>0</v>
      </c>
      <c r="N104" s="476" t="s">
        <v>74</v>
      </c>
      <c r="O104" s="476"/>
      <c r="P104" s="470">
        <f>IF(H$115=1,C104,0)</f>
        <v>0</v>
      </c>
      <c r="Q104" s="470"/>
      <c r="R104" s="479">
        <f>ROUND(R103/2,2)</f>
        <v>0</v>
      </c>
      <c r="S104" s="479"/>
      <c r="T104" s="82">
        <f>H104</f>
        <v>0</v>
      </c>
      <c r="U104" s="125">
        <f>ROUND((T104+R104)*P104,0)</f>
        <v>0</v>
      </c>
    </row>
    <row r="105" spans="1:21" ht="16.5" hidden="1" thickBot="1" x14ac:dyDescent="0.3">
      <c r="A105" s="450" t="s">
        <v>75</v>
      </c>
      <c r="B105" s="450"/>
      <c r="C105" s="206">
        <v>0</v>
      </c>
      <c r="D105" s="206">
        <v>0</v>
      </c>
      <c r="E105" s="159">
        <f>IF(D$59=0,C105*2,C105+D105)</f>
        <v>0</v>
      </c>
      <c r="F105" s="468"/>
      <c r="G105" s="468"/>
      <c r="H105" s="351">
        <f>IF(H103&gt;0,436,0)</f>
        <v>0</v>
      </c>
      <c r="I105" s="130">
        <f>ROUND(H105*E105,2)</f>
        <v>0</v>
      </c>
      <c r="N105" s="469" t="s">
        <v>75</v>
      </c>
      <c r="O105" s="469"/>
      <c r="P105" s="470">
        <f>IF(H$115=1,C105,0)</f>
        <v>0</v>
      </c>
      <c r="Q105" s="470"/>
      <c r="R105" s="471"/>
      <c r="S105" s="471"/>
      <c r="T105" s="84">
        <f>H105</f>
        <v>0</v>
      </c>
      <c r="U105" s="132">
        <f>ROUND(T105*P105,0)</f>
        <v>0</v>
      </c>
    </row>
    <row r="106" spans="1:21" ht="16.5" hidden="1" thickBot="1" x14ac:dyDescent="0.3">
      <c r="A106" s="472" t="s">
        <v>8</v>
      </c>
      <c r="B106" s="472"/>
      <c r="C106" s="85"/>
      <c r="D106" s="85"/>
      <c r="E106" s="85"/>
      <c r="F106" s="85"/>
      <c r="G106" s="85"/>
      <c r="H106" s="85"/>
      <c r="I106" s="126">
        <f>SUM(I103:I105)</f>
        <v>0</v>
      </c>
      <c r="N106" s="473" t="s">
        <v>8</v>
      </c>
      <c r="O106" s="473"/>
      <c r="P106" s="86"/>
      <c r="Q106" s="86"/>
      <c r="R106" s="86"/>
      <c r="S106" s="86"/>
      <c r="T106" s="86"/>
      <c r="U106" s="87">
        <f>SUM(U103:U105)</f>
        <v>0</v>
      </c>
    </row>
    <row r="107" spans="1:21" hidden="1" x14ac:dyDescent="0.25">
      <c r="A107" s="41"/>
      <c r="B107" s="41"/>
      <c r="C107" s="85"/>
      <c r="D107" s="85"/>
      <c r="E107" s="85"/>
      <c r="F107" s="85"/>
      <c r="G107" s="85"/>
      <c r="H107" s="85"/>
      <c r="I107" s="130"/>
      <c r="N107" s="43"/>
      <c r="O107" s="43"/>
      <c r="P107" s="86"/>
      <c r="Q107" s="86"/>
      <c r="R107" s="86"/>
      <c r="S107" s="86"/>
      <c r="T107" s="86"/>
      <c r="U107" s="201"/>
    </row>
    <row r="108" spans="1:21" x14ac:dyDescent="0.25">
      <c r="A108" s="458" t="s">
        <v>93</v>
      </c>
      <c r="B108" s="458"/>
      <c r="C108" s="458"/>
      <c r="D108" s="91"/>
      <c r="E108" s="89" t="s">
        <v>42</v>
      </c>
      <c r="F108" s="463"/>
      <c r="G108" s="463"/>
      <c r="H108" s="463"/>
      <c r="I108" s="159">
        <v>0</v>
      </c>
      <c r="N108" s="461" t="s">
        <v>93</v>
      </c>
      <c r="O108" s="461"/>
      <c r="P108" s="461"/>
      <c r="Q108" s="462" t="s">
        <v>42</v>
      </c>
      <c r="R108" s="462"/>
      <c r="S108" s="462"/>
      <c r="T108" s="462"/>
      <c r="U108" s="125">
        <f>IF('4000'!$H$115=1,'4000'!U109,0)</f>
        <v>0</v>
      </c>
    </row>
    <row r="109" spans="1:21" x14ac:dyDescent="0.25">
      <c r="A109" s="458" t="s">
        <v>94</v>
      </c>
      <c r="B109" s="458"/>
      <c r="C109" s="458"/>
      <c r="D109" s="91"/>
      <c r="E109" s="467"/>
      <c r="F109" s="467"/>
      <c r="G109" s="467"/>
      <c r="H109" s="467"/>
      <c r="I109" s="159">
        <v>0</v>
      </c>
      <c r="N109" s="461" t="s">
        <v>94</v>
      </c>
      <c r="O109" s="461"/>
      <c r="P109" s="461"/>
      <c r="Q109" s="462" t="s">
        <v>47</v>
      </c>
      <c r="R109" s="462"/>
      <c r="S109" s="462"/>
      <c r="T109" s="462"/>
      <c r="U109" s="125">
        <f>IF('4000'!$H$115=1,'4000'!U110,0)</f>
        <v>0</v>
      </c>
    </row>
    <row r="110" spans="1:21" x14ac:dyDescent="0.25">
      <c r="A110" s="90" t="s">
        <v>122</v>
      </c>
      <c r="B110" s="91"/>
      <c r="C110" s="91"/>
      <c r="D110" s="91"/>
      <c r="E110" s="192"/>
      <c r="F110" s="192"/>
      <c r="G110" s="192"/>
      <c r="H110" s="192"/>
      <c r="I110" s="219"/>
      <c r="N110" s="461" t="s">
        <v>95</v>
      </c>
      <c r="O110" s="461"/>
      <c r="P110" s="461"/>
      <c r="Q110" s="462" t="s">
        <v>48</v>
      </c>
      <c r="R110" s="462"/>
      <c r="S110" s="462"/>
      <c r="T110" s="462"/>
      <c r="U110" s="125">
        <f>IF('4000'!$H$115=1,'4000'!U113,0)</f>
        <v>0</v>
      </c>
    </row>
    <row r="111" spans="1:21" ht="16.5" thickBot="1" x14ac:dyDescent="0.3">
      <c r="A111" s="458" t="s">
        <v>95</v>
      </c>
      <c r="B111" s="458"/>
      <c r="C111" s="458"/>
      <c r="D111" s="91"/>
      <c r="E111" s="89" t="s">
        <v>47</v>
      </c>
      <c r="F111" s="463"/>
      <c r="G111" s="463"/>
      <c r="H111" s="463"/>
      <c r="I111" s="220">
        <v>0</v>
      </c>
      <c r="N111" s="464" t="s">
        <v>43</v>
      </c>
      <c r="O111" s="464"/>
      <c r="P111" s="464"/>
      <c r="Q111" s="464"/>
      <c r="R111" s="464"/>
      <c r="S111" s="464"/>
      <c r="T111" s="464"/>
      <c r="U111" s="193">
        <f>SUM(U109,U108,U106,U95,U89,U75,U74,U73,U72,U71,U70,U68,U59,U45,U77,U78,U79,U80,U81,U110)</f>
        <v>0</v>
      </c>
    </row>
    <row r="112" spans="1:21" ht="16.5" thickTop="1" x14ac:dyDescent="0.25">
      <c r="B112" s="91"/>
      <c r="C112" s="91"/>
      <c r="D112" s="91"/>
      <c r="E112" s="89"/>
      <c r="F112" s="89"/>
      <c r="G112" s="89"/>
      <c r="H112" s="89"/>
      <c r="I112" s="159"/>
      <c r="N112" s="59"/>
      <c r="O112" s="59"/>
      <c r="P112" s="59"/>
      <c r="Q112" s="59"/>
      <c r="R112" s="59"/>
      <c r="S112" s="59"/>
      <c r="T112" s="59"/>
      <c r="U112" s="201"/>
    </row>
    <row r="113" spans="1:21" x14ac:dyDescent="0.25">
      <c r="A113" s="465" t="s">
        <v>8</v>
      </c>
      <c r="B113" s="465"/>
      <c r="C113" s="465"/>
      <c r="D113" s="465"/>
      <c r="E113" s="465"/>
      <c r="F113" s="465"/>
      <c r="G113" s="465"/>
      <c r="H113" s="465"/>
      <c r="I113" s="130">
        <f>SUM(I111,I109,I108,I106,I96,I95,I89,I81,I80,I79,I78,I77,I75,I74,I73,I72,I71,I70,I68,I59,I45)</f>
        <v>5119840.99</v>
      </c>
      <c r="N113" s="466"/>
      <c r="O113" s="466"/>
      <c r="P113" s="466"/>
      <c r="Q113" s="466"/>
      <c r="R113" s="466"/>
      <c r="S113" s="466"/>
      <c r="T113" s="466"/>
      <c r="U113" s="466"/>
    </row>
    <row r="114" spans="1:21" x14ac:dyDescent="0.25">
      <c r="A114" s="458" t="s">
        <v>121</v>
      </c>
      <c r="B114" s="458"/>
      <c r="C114" s="458"/>
      <c r="D114" s="458"/>
      <c r="E114" s="458"/>
      <c r="F114" s="458"/>
      <c r="G114" s="458"/>
      <c r="H114" s="91" t="s">
        <v>48</v>
      </c>
      <c r="I114" s="195"/>
      <c r="N114" s="459" t="s">
        <v>7</v>
      </c>
      <c r="O114" s="459"/>
      <c r="P114" s="459"/>
      <c r="Q114" s="459"/>
      <c r="R114" s="459"/>
      <c r="S114" s="459"/>
      <c r="T114" s="459"/>
      <c r="U114" s="459"/>
    </row>
    <row r="115" spans="1:21" x14ac:dyDescent="0.25">
      <c r="A115" s="458" t="s">
        <v>116</v>
      </c>
      <c r="B115" s="458"/>
      <c r="C115" s="458"/>
      <c r="D115" s="458"/>
      <c r="E115" s="458"/>
      <c r="F115" s="458"/>
      <c r="G115" s="458"/>
      <c r="H115" s="92" t="str">
        <f>IF(E29=0,"",IF((E14+E16+SUM(E18:E24))/E29&gt;0.75,1,""))</f>
        <v/>
      </c>
      <c r="I115" s="159">
        <f>U111</f>
        <v>0</v>
      </c>
      <c r="N115" s="93" t="s">
        <v>144</v>
      </c>
      <c r="O115" s="93"/>
      <c r="P115" s="93"/>
      <c r="Q115" s="93"/>
      <c r="R115" s="93"/>
      <c r="S115" s="93"/>
      <c r="T115" s="93"/>
      <c r="U115" s="93"/>
    </row>
    <row r="116" spans="1:21" x14ac:dyDescent="0.25">
      <c r="B116" s="91"/>
      <c r="C116" s="91"/>
      <c r="D116" s="91"/>
      <c r="E116" s="91"/>
      <c r="F116" s="91"/>
      <c r="G116" s="91"/>
      <c r="H116" s="94"/>
      <c r="I116" s="130"/>
      <c r="N116" s="95" t="s">
        <v>145</v>
      </c>
      <c r="O116" s="93"/>
      <c r="P116" s="93"/>
      <c r="Q116" s="93"/>
      <c r="R116" s="93"/>
      <c r="S116" s="93"/>
      <c r="T116" s="93"/>
      <c r="U116" s="93"/>
    </row>
    <row r="117" spans="1:21" x14ac:dyDescent="0.25">
      <c r="A117" s="4" t="s">
        <v>138</v>
      </c>
      <c r="B117" s="91"/>
      <c r="C117" s="91"/>
      <c r="D117" s="91"/>
      <c r="E117" s="91"/>
      <c r="F117" s="91"/>
      <c r="G117" s="91"/>
      <c r="H117" s="202">
        <f>IF(H115=1,I115,I113)</f>
        <v>5119840.99</v>
      </c>
      <c r="I117" s="123">
        <f>IF(E29=0,0,IF(E29&gt;250,-(((250/E29)*H117)*IF(J117="H",0.02,0.05)),IF(J117="H",-0.02*H117,-0.05*H117)))</f>
        <v>-86773.436165308536</v>
      </c>
      <c r="N117" s="97"/>
      <c r="O117" s="97"/>
      <c r="P117" s="97"/>
      <c r="Q117" s="97"/>
      <c r="R117" s="97"/>
      <c r="S117" s="97"/>
      <c r="T117" s="97"/>
      <c r="U117" s="97"/>
    </row>
    <row r="118" spans="1:21" x14ac:dyDescent="0.25">
      <c r="B118" s="91"/>
      <c r="C118" s="91"/>
      <c r="D118" s="91"/>
      <c r="E118" s="91"/>
      <c r="F118" s="91"/>
      <c r="G118" s="91"/>
      <c r="H118" s="94"/>
      <c r="I118" s="130"/>
      <c r="N118" s="97"/>
      <c r="O118" s="97"/>
      <c r="P118" s="97"/>
      <c r="Q118" s="97"/>
      <c r="R118" s="97"/>
      <c r="S118" s="97"/>
      <c r="T118" s="97"/>
      <c r="U118" s="97"/>
    </row>
    <row r="119" spans="1:21" x14ac:dyDescent="0.25">
      <c r="A119" s="4" t="s">
        <v>139</v>
      </c>
      <c r="B119" s="91"/>
      <c r="C119" s="91"/>
      <c r="D119" s="91"/>
      <c r="E119" s="91"/>
      <c r="F119" s="91"/>
      <c r="G119" s="91"/>
      <c r="H119" s="94"/>
      <c r="I119" s="130">
        <f>I113+I117</f>
        <v>5033067.5538346916</v>
      </c>
      <c r="N119" s="97"/>
      <c r="O119" s="97"/>
      <c r="P119" s="97"/>
      <c r="Q119" s="97"/>
      <c r="R119" s="97"/>
      <c r="S119" s="97"/>
      <c r="T119" s="97"/>
      <c r="U119" s="97"/>
    </row>
    <row r="120" spans="1:21" x14ac:dyDescent="0.25">
      <c r="B120" s="91"/>
      <c r="C120" s="91"/>
      <c r="D120" s="91"/>
      <c r="E120" s="91"/>
      <c r="F120" s="91"/>
      <c r="G120" s="91"/>
      <c r="H120" s="94"/>
      <c r="I120" s="130"/>
      <c r="N120" s="97"/>
      <c r="O120" s="97"/>
      <c r="P120" s="97"/>
      <c r="Q120" s="97"/>
      <c r="R120" s="97"/>
      <c r="S120" s="97"/>
      <c r="T120" s="97"/>
      <c r="U120" s="97"/>
    </row>
    <row r="121" spans="1:21" x14ac:dyDescent="0.25">
      <c r="A121" s="106" t="s">
        <v>140</v>
      </c>
      <c r="B121" s="91"/>
      <c r="C121" s="203">
        <f>'0054'!C121</f>
        <v>2</v>
      </c>
      <c r="D121" s="91"/>
      <c r="E121" s="4" t="s">
        <v>141</v>
      </c>
      <c r="F121" s="91"/>
      <c r="G121" s="91"/>
      <c r="H121" s="94"/>
      <c r="I121" s="130">
        <f>ROUND(I119/12*C121,2)</f>
        <v>838844.59</v>
      </c>
      <c r="N121" s="97"/>
      <c r="O121" s="97"/>
      <c r="P121" s="97"/>
      <c r="Q121" s="97"/>
      <c r="R121" s="97"/>
      <c r="S121" s="97"/>
      <c r="T121" s="97"/>
      <c r="U121" s="97"/>
    </row>
    <row r="122" spans="1:21" x14ac:dyDescent="0.25">
      <c r="B122" s="91"/>
      <c r="C122" s="91"/>
      <c r="D122" s="91"/>
      <c r="E122" s="91"/>
      <c r="F122" s="91"/>
      <c r="G122" s="91"/>
      <c r="H122" s="94"/>
      <c r="I122" s="130"/>
      <c r="N122" s="97"/>
      <c r="O122" s="97"/>
      <c r="P122" s="97"/>
      <c r="Q122" s="97"/>
      <c r="R122" s="97"/>
      <c r="S122" s="97"/>
      <c r="T122" s="97"/>
      <c r="U122" s="97"/>
    </row>
    <row r="123" spans="1:21" x14ac:dyDescent="0.25">
      <c r="A123" s="4" t="s">
        <v>142</v>
      </c>
      <c r="B123" s="91"/>
      <c r="C123" s="91"/>
      <c r="D123" s="91"/>
      <c r="E123" s="91"/>
      <c r="F123" s="91"/>
      <c r="G123" s="91"/>
      <c r="H123" s="94"/>
      <c r="I123" s="123">
        <v>-419422.3</v>
      </c>
      <c r="N123" s="97"/>
      <c r="O123" s="97"/>
      <c r="P123" s="97"/>
      <c r="Q123" s="97"/>
      <c r="R123" s="97"/>
      <c r="S123" s="97"/>
      <c r="T123" s="97"/>
      <c r="U123" s="97"/>
    </row>
    <row r="124" spans="1:21" x14ac:dyDescent="0.25">
      <c r="B124" s="91"/>
      <c r="C124" s="91"/>
      <c r="D124" s="91"/>
      <c r="E124" s="91"/>
      <c r="F124" s="91"/>
      <c r="G124" s="91"/>
      <c r="H124" s="94"/>
      <c r="I124" s="130"/>
      <c r="N124" s="97"/>
      <c r="O124" s="97"/>
      <c r="P124" s="97"/>
      <c r="Q124" s="97"/>
      <c r="R124" s="97"/>
      <c r="S124" s="97"/>
      <c r="T124" s="97"/>
      <c r="U124" s="97"/>
    </row>
    <row r="125" spans="1:21" ht="16.5" thickBot="1" x14ac:dyDescent="0.3">
      <c r="A125" s="4" t="s">
        <v>143</v>
      </c>
      <c r="B125" s="91"/>
      <c r="C125" s="91"/>
      <c r="D125" s="91"/>
      <c r="E125" s="91"/>
      <c r="F125" s="91"/>
      <c r="G125" s="91"/>
      <c r="H125" s="94"/>
      <c r="I125" s="222">
        <f>I121+I123</f>
        <v>419422.29</v>
      </c>
      <c r="N125" s="97"/>
      <c r="O125" s="97"/>
      <c r="P125" s="97"/>
      <c r="Q125" s="97"/>
      <c r="R125" s="97"/>
      <c r="S125" s="97"/>
      <c r="T125" s="97"/>
      <c r="U125" s="97"/>
    </row>
    <row r="126" spans="1:21" ht="16.5" thickTop="1" x14ac:dyDescent="0.25">
      <c r="B126" s="91"/>
      <c r="C126" s="91"/>
      <c r="D126" s="91"/>
      <c r="E126" s="91"/>
      <c r="F126" s="91"/>
      <c r="G126" s="91"/>
      <c r="H126" s="94"/>
      <c r="I126" s="130"/>
      <c r="N126" s="97"/>
      <c r="O126" s="97"/>
      <c r="P126" s="97"/>
      <c r="Q126" s="97"/>
      <c r="R126" s="97"/>
      <c r="S126" s="97"/>
      <c r="T126" s="97"/>
      <c r="U126" s="97"/>
    </row>
    <row r="127" spans="1:21" ht="16.5" thickBot="1" x14ac:dyDescent="0.3">
      <c r="A127" s="4" t="s">
        <v>159</v>
      </c>
      <c r="B127" s="91"/>
      <c r="C127" s="91"/>
      <c r="D127" s="91"/>
      <c r="E127" s="91"/>
      <c r="F127" s="91"/>
      <c r="G127" s="91"/>
      <c r="H127" s="94"/>
      <c r="I127" s="194">
        <f>IF(J117="H",(H117*0.02)+I117,(H117*0.05)+I117)</f>
        <v>169218.6133346915</v>
      </c>
      <c r="N127" s="97"/>
      <c r="O127" s="97"/>
      <c r="P127" s="97"/>
      <c r="Q127" s="97"/>
      <c r="R127" s="97"/>
      <c r="S127" s="97"/>
      <c r="T127" s="97"/>
      <c r="U127" s="97"/>
    </row>
    <row r="128" spans="1:21" ht="16.5" thickTop="1" x14ac:dyDescent="0.25">
      <c r="B128" s="91"/>
      <c r="C128" s="91"/>
      <c r="D128" s="91"/>
      <c r="E128" s="91"/>
      <c r="F128" s="91"/>
      <c r="G128" s="91"/>
      <c r="H128" s="94"/>
      <c r="I128" s="195"/>
      <c r="N128" s="97"/>
      <c r="O128" s="97"/>
      <c r="P128" s="97"/>
      <c r="Q128" s="97"/>
      <c r="R128" s="97"/>
      <c r="S128" s="97"/>
      <c r="T128" s="97"/>
      <c r="U128" s="97"/>
    </row>
    <row r="129" spans="1:21" x14ac:dyDescent="0.25">
      <c r="B129" s="91"/>
      <c r="C129" s="91"/>
      <c r="D129" s="91"/>
      <c r="E129" s="91"/>
      <c r="F129" s="91"/>
      <c r="G129" s="91"/>
      <c r="H129" s="94"/>
      <c r="I129" s="195"/>
      <c r="N129" s="97"/>
      <c r="O129" s="97"/>
      <c r="P129" s="97"/>
      <c r="Q129" s="97"/>
      <c r="R129" s="97"/>
      <c r="S129" s="97"/>
      <c r="T129" s="97"/>
      <c r="U129" s="97"/>
    </row>
    <row r="130" spans="1:21" x14ac:dyDescent="0.25">
      <c r="B130" s="91"/>
      <c r="C130" s="91"/>
      <c r="D130" s="91"/>
      <c r="E130" s="91"/>
      <c r="F130" s="91"/>
      <c r="G130" s="91"/>
      <c r="H130" s="94"/>
      <c r="I130" s="195"/>
      <c r="N130" s="97"/>
      <c r="O130" s="97"/>
      <c r="P130" s="97"/>
      <c r="Q130" s="97"/>
      <c r="R130" s="97"/>
      <c r="S130" s="97"/>
      <c r="T130" s="97"/>
      <c r="U130" s="97"/>
    </row>
    <row r="131" spans="1:21" x14ac:dyDescent="0.25">
      <c r="A131" s="455" t="s">
        <v>7</v>
      </c>
      <c r="B131" s="455"/>
      <c r="C131" s="455"/>
      <c r="D131" s="455"/>
      <c r="E131" s="455"/>
      <c r="F131" s="455"/>
      <c r="G131" s="455"/>
      <c r="H131" s="455"/>
      <c r="I131" s="455"/>
      <c r="J131" s="196"/>
      <c r="N131" s="455"/>
      <c r="O131" s="455"/>
      <c r="P131" s="455"/>
      <c r="Q131" s="455"/>
      <c r="R131" s="455"/>
      <c r="S131" s="455"/>
      <c r="T131" s="455"/>
      <c r="U131" s="455"/>
    </row>
    <row r="132" spans="1:21" s="101" customFormat="1" ht="28.5" customHeight="1" x14ac:dyDescent="0.2">
      <c r="A132" s="460" t="s">
        <v>114</v>
      </c>
      <c r="B132" s="460"/>
      <c r="C132" s="460"/>
      <c r="D132" s="460"/>
      <c r="E132" s="460"/>
      <c r="F132" s="460"/>
      <c r="G132" s="460"/>
      <c r="H132" s="460"/>
      <c r="I132" s="460"/>
      <c r="J132" s="102"/>
      <c r="N132" s="103"/>
      <c r="O132" s="104"/>
      <c r="P132" s="104"/>
      <c r="Q132" s="104"/>
      <c r="R132" s="104"/>
      <c r="S132" s="104"/>
      <c r="T132" s="104"/>
      <c r="U132" s="104"/>
    </row>
    <row r="133" spans="1:21" s="101" customFormat="1" ht="15.75" customHeight="1" x14ac:dyDescent="0.2">
      <c r="A133" s="455" t="s">
        <v>64</v>
      </c>
      <c r="B133" s="455"/>
      <c r="C133" s="455"/>
      <c r="D133" s="455"/>
      <c r="E133" s="455"/>
      <c r="F133" s="455"/>
      <c r="G133" s="455"/>
      <c r="H133" s="455"/>
      <c r="I133" s="455"/>
      <c r="N133" s="103"/>
    </row>
    <row r="134" spans="1:21" s="101" customFormat="1" ht="15.75" customHeight="1" x14ac:dyDescent="0.2">
      <c r="A134" s="455" t="s">
        <v>65</v>
      </c>
      <c r="B134" s="455"/>
      <c r="C134" s="455"/>
      <c r="D134" s="455"/>
      <c r="E134" s="455"/>
      <c r="F134" s="455"/>
      <c r="G134" s="455"/>
      <c r="H134" s="455"/>
      <c r="I134" s="455"/>
      <c r="N134" s="103"/>
    </row>
    <row r="135" spans="1:21" s="101" customFormat="1" ht="28.5" customHeight="1" x14ac:dyDescent="0.2">
      <c r="A135" s="454" t="s">
        <v>115</v>
      </c>
      <c r="B135" s="454"/>
      <c r="C135" s="454"/>
      <c r="D135" s="454"/>
      <c r="E135" s="454"/>
      <c r="F135" s="454"/>
      <c r="G135" s="454"/>
      <c r="H135" s="454"/>
      <c r="I135" s="454"/>
      <c r="N135" s="103"/>
    </row>
    <row r="136" spans="1:21" s="101" customFormat="1" ht="28.5" customHeight="1" x14ac:dyDescent="0.2">
      <c r="A136" s="454" t="s">
        <v>123</v>
      </c>
      <c r="B136" s="454"/>
      <c r="C136" s="454"/>
      <c r="D136" s="454"/>
      <c r="E136" s="454"/>
      <c r="F136" s="454"/>
      <c r="G136" s="454"/>
      <c r="H136" s="454"/>
      <c r="I136" s="454"/>
      <c r="N136" s="103"/>
    </row>
    <row r="137" spans="1:21" s="101" customFormat="1" ht="28.5" customHeight="1" x14ac:dyDescent="0.2">
      <c r="A137" s="454" t="s">
        <v>111</v>
      </c>
      <c r="B137" s="454"/>
      <c r="C137" s="454"/>
      <c r="D137" s="454"/>
      <c r="E137" s="454"/>
      <c r="F137" s="454"/>
      <c r="G137" s="454"/>
      <c r="H137" s="454"/>
      <c r="I137" s="454"/>
      <c r="N137" s="103"/>
    </row>
    <row r="138" spans="1:21" s="101" customFormat="1" ht="28.5" customHeight="1" x14ac:dyDescent="0.2">
      <c r="A138" s="454" t="s">
        <v>120</v>
      </c>
      <c r="B138" s="454"/>
      <c r="C138" s="454"/>
      <c r="D138" s="454"/>
      <c r="E138" s="454"/>
      <c r="F138" s="454"/>
      <c r="G138" s="454"/>
      <c r="H138" s="454"/>
      <c r="I138" s="454"/>
      <c r="N138" s="103"/>
    </row>
    <row r="139" spans="1:21" s="101" customFormat="1" ht="41.25" customHeight="1" x14ac:dyDescent="0.2">
      <c r="A139" s="454" t="s">
        <v>133</v>
      </c>
      <c r="B139" s="454"/>
      <c r="C139" s="454"/>
      <c r="D139" s="454"/>
      <c r="E139" s="454"/>
      <c r="F139" s="454"/>
      <c r="G139" s="454"/>
      <c r="H139" s="454"/>
      <c r="I139" s="454"/>
      <c r="N139" s="103"/>
    </row>
    <row r="140" spans="1:21" s="101" customFormat="1" ht="15.75" customHeight="1" x14ac:dyDescent="0.2">
      <c r="A140" s="455" t="s">
        <v>117</v>
      </c>
      <c r="B140" s="455"/>
      <c r="C140" s="455"/>
      <c r="D140" s="455"/>
      <c r="E140" s="455"/>
      <c r="F140" s="455"/>
      <c r="G140" s="455"/>
      <c r="H140" s="455"/>
      <c r="I140" s="455"/>
      <c r="N140" s="103"/>
    </row>
    <row r="141" spans="1:21" s="101" customFormat="1" ht="28.5" customHeight="1" x14ac:dyDescent="0.2">
      <c r="A141" s="456" t="s">
        <v>118</v>
      </c>
      <c r="B141" s="456"/>
      <c r="C141" s="456"/>
      <c r="D141" s="456"/>
      <c r="E141" s="456"/>
      <c r="F141" s="456"/>
      <c r="G141" s="456"/>
      <c r="H141" s="456"/>
      <c r="I141" s="456"/>
      <c r="N141" s="103"/>
    </row>
    <row r="142" spans="1:21" s="101" customFormat="1" ht="26.25" customHeight="1" x14ac:dyDescent="0.2">
      <c r="A142" s="457" t="s">
        <v>109</v>
      </c>
      <c r="B142" s="456"/>
      <c r="C142" s="456"/>
      <c r="D142" s="456"/>
      <c r="E142" s="456"/>
      <c r="F142" s="456"/>
      <c r="G142" s="456"/>
      <c r="H142" s="456"/>
      <c r="I142" s="456"/>
      <c r="N142" s="103"/>
    </row>
    <row r="143" spans="1:21" s="101" customFormat="1" ht="54" customHeight="1" x14ac:dyDescent="0.2">
      <c r="A143" s="452" t="s">
        <v>125</v>
      </c>
      <c r="B143" s="452"/>
      <c r="C143" s="452"/>
      <c r="D143" s="452"/>
      <c r="E143" s="452"/>
      <c r="F143" s="452"/>
      <c r="G143" s="452"/>
      <c r="H143" s="452"/>
      <c r="I143" s="452"/>
      <c r="N143" s="103"/>
    </row>
    <row r="144" spans="1:21" ht="57" customHeight="1" x14ac:dyDescent="0.25">
      <c r="A144" s="452" t="s">
        <v>124</v>
      </c>
      <c r="B144" s="452"/>
      <c r="C144" s="452"/>
      <c r="D144" s="452"/>
      <c r="E144" s="452"/>
      <c r="F144" s="452"/>
      <c r="G144" s="452"/>
      <c r="H144" s="452"/>
      <c r="I144" s="452"/>
      <c r="N144" s="98"/>
    </row>
    <row r="145" spans="1:14" s="101" customFormat="1" ht="26.25" customHeight="1" x14ac:dyDescent="0.2">
      <c r="A145" s="451" t="s">
        <v>110</v>
      </c>
      <c r="B145" s="451"/>
      <c r="C145" s="451"/>
      <c r="D145" s="451"/>
      <c r="E145" s="451"/>
      <c r="F145" s="451"/>
      <c r="G145" s="451"/>
      <c r="H145" s="451"/>
      <c r="I145" s="451"/>
      <c r="N145" s="103"/>
    </row>
    <row r="146" spans="1:14" s="101" customFormat="1" ht="28.5" customHeight="1" x14ac:dyDescent="0.2">
      <c r="A146" s="452" t="s">
        <v>36</v>
      </c>
      <c r="B146" s="452"/>
      <c r="C146" s="452"/>
      <c r="D146" s="452"/>
      <c r="E146" s="452"/>
      <c r="F146" s="452"/>
      <c r="G146" s="452"/>
      <c r="H146" s="452"/>
      <c r="I146" s="452"/>
      <c r="N146" s="103"/>
    </row>
    <row r="147" spans="1:14" s="101" customFormat="1" ht="15.75" customHeight="1" x14ac:dyDescent="0.2">
      <c r="A147" s="453" t="s">
        <v>12</v>
      </c>
      <c r="B147" s="453"/>
      <c r="C147" s="453"/>
      <c r="D147" s="453"/>
      <c r="E147" s="453"/>
      <c r="F147" s="453"/>
      <c r="G147" s="453"/>
      <c r="H147" s="453"/>
      <c r="I147" s="453"/>
      <c r="N147" s="103"/>
    </row>
    <row r="148" spans="1:14" x14ac:dyDescent="0.25">
      <c r="A148" s="453"/>
      <c r="B148" s="453"/>
      <c r="C148" s="453"/>
      <c r="D148" s="453"/>
      <c r="E148" s="453"/>
      <c r="F148" s="453"/>
      <c r="G148" s="453"/>
      <c r="H148" s="453"/>
      <c r="I148" s="453"/>
      <c r="N148" s="98"/>
    </row>
    <row r="149" spans="1:14" x14ac:dyDescent="0.25">
      <c r="A149" s="98"/>
      <c r="N149" s="98"/>
    </row>
    <row r="150" spans="1:14" x14ac:dyDescent="0.25">
      <c r="A150" s="98"/>
      <c r="N150" s="98"/>
    </row>
    <row r="151" spans="1:14" x14ac:dyDescent="0.25">
      <c r="A151" s="98"/>
      <c r="N151" s="98"/>
    </row>
    <row r="152" spans="1:14" x14ac:dyDescent="0.25">
      <c r="A152" s="98"/>
      <c r="B152" s="197"/>
      <c r="C152" s="197"/>
      <c r="D152" s="197"/>
      <c r="E152" s="197"/>
      <c r="F152" s="197"/>
      <c r="G152" s="197"/>
      <c r="H152" s="197"/>
      <c r="I152" s="197"/>
      <c r="N152" s="98"/>
    </row>
    <row r="153" spans="1:14" x14ac:dyDescent="0.25">
      <c r="A153" s="98"/>
      <c r="N153" s="98"/>
    </row>
    <row r="154" spans="1:14" x14ac:dyDescent="0.25">
      <c r="A154" s="98"/>
      <c r="N154" s="98"/>
    </row>
    <row r="155" spans="1:14" x14ac:dyDescent="0.25">
      <c r="A155" s="98"/>
      <c r="N155" s="98"/>
    </row>
    <row r="156" spans="1:14" x14ac:dyDescent="0.25">
      <c r="A156" s="98"/>
      <c r="N156" s="98"/>
    </row>
    <row r="157" spans="1:14" x14ac:dyDescent="0.25">
      <c r="A157" s="98"/>
      <c r="N157" s="98"/>
    </row>
    <row r="158" spans="1:14" x14ac:dyDescent="0.25">
      <c r="A158" s="98"/>
      <c r="N158" s="98"/>
    </row>
    <row r="159" spans="1:14" x14ac:dyDescent="0.25">
      <c r="A159" s="98"/>
      <c r="N159" s="98"/>
    </row>
    <row r="160" spans="1:14" x14ac:dyDescent="0.25">
      <c r="A160" s="98"/>
      <c r="N160" s="98"/>
    </row>
    <row r="161" spans="1:14" x14ac:dyDescent="0.25">
      <c r="A161" s="98"/>
      <c r="N161" s="98"/>
    </row>
    <row r="162" spans="1:14" x14ac:dyDescent="0.25">
      <c r="A162" s="98"/>
      <c r="N162" s="98"/>
    </row>
    <row r="163" spans="1:14" x14ac:dyDescent="0.25">
      <c r="A163" s="98"/>
      <c r="N163" s="98"/>
    </row>
    <row r="164" spans="1:14" x14ac:dyDescent="0.25">
      <c r="A164" s="98"/>
      <c r="N164" s="98"/>
    </row>
    <row r="165" spans="1:14" x14ac:dyDescent="0.25">
      <c r="A165" s="98"/>
      <c r="N165" s="98"/>
    </row>
    <row r="166" spans="1:14" x14ac:dyDescent="0.25">
      <c r="A166" s="98"/>
      <c r="N166" s="98"/>
    </row>
    <row r="167" spans="1:14" x14ac:dyDescent="0.25">
      <c r="A167" s="98"/>
      <c r="N167" s="98"/>
    </row>
    <row r="168" spans="1:14" x14ac:dyDescent="0.25">
      <c r="A168" s="98"/>
      <c r="N168" s="98"/>
    </row>
    <row r="169" spans="1:14" x14ac:dyDescent="0.25">
      <c r="A169" s="98"/>
      <c r="N169" s="98"/>
    </row>
    <row r="170" spans="1:14" x14ac:dyDescent="0.25">
      <c r="A170" s="98"/>
      <c r="N170" s="98"/>
    </row>
    <row r="171" spans="1:14" x14ac:dyDescent="0.25">
      <c r="A171" s="98"/>
      <c r="N171" s="98"/>
    </row>
    <row r="172" spans="1:14" x14ac:dyDescent="0.25">
      <c r="A172" s="98"/>
      <c r="N172" s="98"/>
    </row>
    <row r="173" spans="1:14" x14ac:dyDescent="0.25">
      <c r="A173" s="98"/>
      <c r="N173" s="98"/>
    </row>
    <row r="174" spans="1:14" x14ac:dyDescent="0.25">
      <c r="A174" s="98"/>
      <c r="N174" s="98"/>
    </row>
    <row r="175" spans="1:14" x14ac:dyDescent="0.25">
      <c r="A175" s="98"/>
      <c r="N175" s="98"/>
    </row>
    <row r="176" spans="1:14" x14ac:dyDescent="0.25">
      <c r="A176" s="98"/>
      <c r="N176" s="98"/>
    </row>
    <row r="177" spans="1:14" x14ac:dyDescent="0.25">
      <c r="A177" s="98"/>
      <c r="N177" s="98"/>
    </row>
    <row r="178" spans="1:14" x14ac:dyDescent="0.25">
      <c r="A178" s="98"/>
      <c r="N178" s="98"/>
    </row>
    <row r="179" spans="1:14" x14ac:dyDescent="0.25">
      <c r="A179" s="98"/>
      <c r="N179" s="98"/>
    </row>
    <row r="180" spans="1:14" x14ac:dyDescent="0.25">
      <c r="A180" s="98"/>
      <c r="N180" s="98"/>
    </row>
    <row r="181" spans="1:14" x14ac:dyDescent="0.25">
      <c r="A181" s="98"/>
      <c r="N181" s="98"/>
    </row>
    <row r="182" spans="1:14" x14ac:dyDescent="0.25">
      <c r="A182" s="98"/>
      <c r="N182" s="98"/>
    </row>
    <row r="183" spans="1:14" x14ac:dyDescent="0.25">
      <c r="A183" s="98"/>
      <c r="N183" s="98"/>
    </row>
    <row r="184" spans="1:14" x14ac:dyDescent="0.25">
      <c r="A184" s="98"/>
      <c r="N184" s="98"/>
    </row>
    <row r="185" spans="1:14" x14ac:dyDescent="0.25">
      <c r="A185" s="98"/>
      <c r="N185" s="98"/>
    </row>
    <row r="186" spans="1:14" x14ac:dyDescent="0.25">
      <c r="A186" s="98"/>
      <c r="N186" s="98"/>
    </row>
    <row r="187" spans="1:14" x14ac:dyDescent="0.25">
      <c r="A187" s="98"/>
      <c r="N187" s="98"/>
    </row>
    <row r="188" spans="1:14" x14ac:dyDescent="0.25">
      <c r="A188" s="98"/>
      <c r="N188" s="98"/>
    </row>
    <row r="189" spans="1:14" x14ac:dyDescent="0.25">
      <c r="A189" s="98"/>
    </row>
    <row r="190" spans="1:14" x14ac:dyDescent="0.25">
      <c r="A190" s="98"/>
    </row>
    <row r="191" spans="1:14" x14ac:dyDescent="0.25">
      <c r="A191" s="98"/>
    </row>
    <row r="192" spans="1:14" x14ac:dyDescent="0.25">
      <c r="A192" s="98"/>
    </row>
    <row r="193" spans="1:1" x14ac:dyDescent="0.25">
      <c r="A193" s="98"/>
    </row>
    <row r="194" spans="1:1" x14ac:dyDescent="0.25">
      <c r="A194" s="98"/>
    </row>
    <row r="195" spans="1:1" x14ac:dyDescent="0.25">
      <c r="A195" s="98"/>
    </row>
    <row r="196" spans="1:1" x14ac:dyDescent="0.25">
      <c r="A196" s="98"/>
    </row>
    <row r="197" spans="1:1" x14ac:dyDescent="0.25">
      <c r="A197" s="98"/>
    </row>
    <row r="198" spans="1:1" x14ac:dyDescent="0.25">
      <c r="A198" s="98"/>
    </row>
    <row r="199" spans="1:1" x14ac:dyDescent="0.25">
      <c r="A199" s="98"/>
    </row>
    <row r="200" spans="1:1" x14ac:dyDescent="0.25">
      <c r="A200" s="98"/>
    </row>
    <row r="201" spans="1:1" x14ac:dyDescent="0.25">
      <c r="A201" s="98"/>
    </row>
    <row r="202" spans="1:1" x14ac:dyDescent="0.25">
      <c r="A202" s="98"/>
    </row>
    <row r="203" spans="1:1" x14ac:dyDescent="0.25">
      <c r="A203" s="98"/>
    </row>
    <row r="204" spans="1:1" x14ac:dyDescent="0.25">
      <c r="A204" s="98"/>
    </row>
    <row r="205" spans="1:1" x14ac:dyDescent="0.25">
      <c r="A205" s="98"/>
    </row>
    <row r="206" spans="1:1" x14ac:dyDescent="0.25">
      <c r="A206" s="98"/>
    </row>
    <row r="207" spans="1:1" x14ac:dyDescent="0.25">
      <c r="A207" s="98"/>
    </row>
    <row r="208" spans="1:1" x14ac:dyDescent="0.25">
      <c r="A208" s="98"/>
    </row>
  </sheetData>
  <sheetProtection password="CDD2" sheet="1" objects="1" scenarios="1"/>
  <mergeCells count="290">
    <mergeCell ref="B1:I1"/>
    <mergeCell ref="O1:U1"/>
    <mergeCell ref="N2:U2"/>
    <mergeCell ref="N3:U3"/>
    <mergeCell ref="A4:B4"/>
    <mergeCell ref="C4:E4"/>
    <mergeCell ref="N4:O4"/>
    <mergeCell ref="P4:Q4"/>
    <mergeCell ref="A7:I7"/>
    <mergeCell ref="N7:U7"/>
    <mergeCell ref="N8:O8"/>
    <mergeCell ref="P8:Q8"/>
    <mergeCell ref="R8:S8"/>
    <mergeCell ref="T8:U8"/>
    <mergeCell ref="F10:G10"/>
    <mergeCell ref="R10:S10"/>
    <mergeCell ref="A11:B11"/>
    <mergeCell ref="F11:G11"/>
    <mergeCell ref="N11:O11"/>
    <mergeCell ref="P11:Q11"/>
    <mergeCell ref="R11:S11"/>
    <mergeCell ref="A12:B12"/>
    <mergeCell ref="F12:G12"/>
    <mergeCell ref="N12:O12"/>
    <mergeCell ref="P12:Q12"/>
    <mergeCell ref="R12:S12"/>
    <mergeCell ref="A13:B13"/>
    <mergeCell ref="F13:G13"/>
    <mergeCell ref="N13:O13"/>
    <mergeCell ref="P13:Q13"/>
    <mergeCell ref="R13:S13"/>
    <mergeCell ref="A14:B14"/>
    <mergeCell ref="F14:G14"/>
    <mergeCell ref="N14:O14"/>
    <mergeCell ref="P14:Q14"/>
    <mergeCell ref="R14:S14"/>
    <mergeCell ref="A15:B15"/>
    <mergeCell ref="F15:G15"/>
    <mergeCell ref="N15:O15"/>
    <mergeCell ref="P15:Q15"/>
    <mergeCell ref="R15:S15"/>
    <mergeCell ref="A16:B16"/>
    <mergeCell ref="F16:G16"/>
    <mergeCell ref="N16:O16"/>
    <mergeCell ref="P16:Q16"/>
    <mergeCell ref="R16:S16"/>
    <mergeCell ref="A17:B17"/>
    <mergeCell ref="F17:G17"/>
    <mergeCell ref="N17:O17"/>
    <mergeCell ref="P17:Q17"/>
    <mergeCell ref="R17:S17"/>
    <mergeCell ref="A18:B18"/>
    <mergeCell ref="F18:G18"/>
    <mergeCell ref="N18:O18"/>
    <mergeCell ref="P18:Q18"/>
    <mergeCell ref="R18:S18"/>
    <mergeCell ref="A19:B19"/>
    <mergeCell ref="F19:G19"/>
    <mergeCell ref="N19:O19"/>
    <mergeCell ref="P19:Q19"/>
    <mergeCell ref="R19:S19"/>
    <mergeCell ref="A20:B20"/>
    <mergeCell ref="F20:G20"/>
    <mergeCell ref="N20:O20"/>
    <mergeCell ref="P20:Q20"/>
    <mergeCell ref="R20:S20"/>
    <mergeCell ref="A21:B21"/>
    <mergeCell ref="F21:G21"/>
    <mergeCell ref="N21:O21"/>
    <mergeCell ref="P21:Q21"/>
    <mergeCell ref="R21:S21"/>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N34:T34"/>
    <mergeCell ref="A36:B36"/>
    <mergeCell ref="N36:O36"/>
    <mergeCell ref="P36:T36"/>
    <mergeCell ref="A37:B37"/>
    <mergeCell ref="N37:O37"/>
    <mergeCell ref="P37:T37"/>
    <mergeCell ref="F33:H36"/>
    <mergeCell ref="A38:B38"/>
    <mergeCell ref="N38:O38"/>
    <mergeCell ref="P38:T38"/>
    <mergeCell ref="A39:B39"/>
    <mergeCell ref="N39:O39"/>
    <mergeCell ref="P39:T39"/>
    <mergeCell ref="A40:B40"/>
    <mergeCell ref="N40:O40"/>
    <mergeCell ref="P40:T40"/>
    <mergeCell ref="A41:B41"/>
    <mergeCell ref="N41:O41"/>
    <mergeCell ref="P41:T41"/>
    <mergeCell ref="A42:B42"/>
    <mergeCell ref="N42:O42"/>
    <mergeCell ref="P42:T42"/>
    <mergeCell ref="N43:Q43"/>
    <mergeCell ref="S43:T43"/>
    <mergeCell ref="N45:Q45"/>
    <mergeCell ref="S45:T45"/>
    <mergeCell ref="N49:O49"/>
    <mergeCell ref="P49:Q49"/>
    <mergeCell ref="A50:B58"/>
    <mergeCell ref="N50:O58"/>
    <mergeCell ref="P50:Q50"/>
    <mergeCell ref="P51:Q51"/>
    <mergeCell ref="P52:Q52"/>
    <mergeCell ref="P53:Q53"/>
    <mergeCell ref="P54:Q54"/>
    <mergeCell ref="P55:Q55"/>
    <mergeCell ref="P56:Q56"/>
    <mergeCell ref="P57:Q57"/>
    <mergeCell ref="P58:Q58"/>
    <mergeCell ref="A59:B59"/>
    <mergeCell ref="F59:H59"/>
    <mergeCell ref="N59:O59"/>
    <mergeCell ref="P59:Q59"/>
    <mergeCell ref="R59:T59"/>
    <mergeCell ref="A60:I60"/>
    <mergeCell ref="N60:U60"/>
    <mergeCell ref="A61:I61"/>
    <mergeCell ref="N61:U61"/>
    <mergeCell ref="A62:B62"/>
    <mergeCell ref="D62:G62"/>
    <mergeCell ref="N62:O62"/>
    <mergeCell ref="Q62:S62"/>
    <mergeCell ref="T62:U62"/>
    <mergeCell ref="N63:S63"/>
    <mergeCell ref="T63:U63"/>
    <mergeCell ref="A64:I64"/>
    <mergeCell ref="N64:U64"/>
    <mergeCell ref="A65:B65"/>
    <mergeCell ref="D65:G65"/>
    <mergeCell ref="N65:O65"/>
    <mergeCell ref="Q65:S65"/>
    <mergeCell ref="T65:U65"/>
    <mergeCell ref="N66:S66"/>
    <mergeCell ref="T66:U66"/>
    <mergeCell ref="A68:C68"/>
    <mergeCell ref="N68:P68"/>
    <mergeCell ref="A69:C69"/>
    <mergeCell ref="N69:P69"/>
    <mergeCell ref="A70:C70"/>
    <mergeCell ref="A71:C71"/>
    <mergeCell ref="N71:P71"/>
    <mergeCell ref="A72:C72"/>
    <mergeCell ref="N72:P72"/>
    <mergeCell ref="A73:C73"/>
    <mergeCell ref="N73:P73"/>
    <mergeCell ref="F74:H74"/>
    <mergeCell ref="N74:T74"/>
    <mergeCell ref="N75:T75"/>
    <mergeCell ref="A77:C77"/>
    <mergeCell ref="N77:P77"/>
    <mergeCell ref="A78:C78"/>
    <mergeCell ref="N78:P78"/>
    <mergeCell ref="A79:C79"/>
    <mergeCell ref="N79:P79"/>
    <mergeCell ref="A80:C80"/>
    <mergeCell ref="N80:P80"/>
    <mergeCell ref="A81:C81"/>
    <mergeCell ref="N81:P81"/>
    <mergeCell ref="A83:I83"/>
    <mergeCell ref="N83:U83"/>
    <mergeCell ref="C84:D84"/>
    <mergeCell ref="C85:D85"/>
    <mergeCell ref="N85:O85"/>
    <mergeCell ref="P85:Q85"/>
    <mergeCell ref="R85:U85"/>
    <mergeCell ref="C86:D86"/>
    <mergeCell ref="P86:Q86"/>
    <mergeCell ref="C87:D87"/>
    <mergeCell ref="P87:Q87"/>
    <mergeCell ref="C88:D88"/>
    <mergeCell ref="P88:Q88"/>
    <mergeCell ref="C89:D89"/>
    <mergeCell ref="P89:T89"/>
    <mergeCell ref="A90:I90"/>
    <mergeCell ref="N90:U90"/>
    <mergeCell ref="F92:I92"/>
    <mergeCell ref="N92:P92"/>
    <mergeCell ref="Q92:T92"/>
    <mergeCell ref="A95:B95"/>
    <mergeCell ref="N95:O95"/>
    <mergeCell ref="P95:R95"/>
    <mergeCell ref="A96:B96"/>
    <mergeCell ref="N96:O96"/>
    <mergeCell ref="P96:R96"/>
    <mergeCell ref="A99:C99"/>
    <mergeCell ref="F99:I99"/>
    <mergeCell ref="N99:U99"/>
    <mergeCell ref="C100:E100"/>
    <mergeCell ref="F101:G101"/>
    <mergeCell ref="A102:B102"/>
    <mergeCell ref="F102:G102"/>
    <mergeCell ref="N102:O102"/>
    <mergeCell ref="P102:Q102"/>
    <mergeCell ref="R102:S102"/>
    <mergeCell ref="A103:B103"/>
    <mergeCell ref="F103:G103"/>
    <mergeCell ref="N103:O103"/>
    <mergeCell ref="P103:Q103"/>
    <mergeCell ref="R103:S103"/>
    <mergeCell ref="A104:B104"/>
    <mergeCell ref="F104:G104"/>
    <mergeCell ref="N104:O104"/>
    <mergeCell ref="P104:Q104"/>
    <mergeCell ref="R104:S104"/>
    <mergeCell ref="A105:B105"/>
    <mergeCell ref="F105:G105"/>
    <mergeCell ref="N105:O105"/>
    <mergeCell ref="P105:Q105"/>
    <mergeCell ref="R105:S105"/>
    <mergeCell ref="A106:B106"/>
    <mergeCell ref="N106:O106"/>
    <mergeCell ref="A108:C108"/>
    <mergeCell ref="F108:H108"/>
    <mergeCell ref="N108:P108"/>
    <mergeCell ref="Q108:T108"/>
    <mergeCell ref="A109:C109"/>
    <mergeCell ref="E109:H109"/>
    <mergeCell ref="N109:P109"/>
    <mergeCell ref="Q109:T109"/>
    <mergeCell ref="N110:P110"/>
    <mergeCell ref="Q110:T110"/>
    <mergeCell ref="A111:C111"/>
    <mergeCell ref="F111:H111"/>
    <mergeCell ref="N111:T111"/>
    <mergeCell ref="A113:H113"/>
    <mergeCell ref="N113:U113"/>
    <mergeCell ref="A114:G114"/>
    <mergeCell ref="N114:U114"/>
    <mergeCell ref="A115:G115"/>
    <mergeCell ref="A131:I131"/>
    <mergeCell ref="N131:U131"/>
    <mergeCell ref="A132:I132"/>
    <mergeCell ref="A133:I133"/>
    <mergeCell ref="A134:I134"/>
    <mergeCell ref="A135:I135"/>
    <mergeCell ref="A136:I136"/>
    <mergeCell ref="A137:I137"/>
    <mergeCell ref="A138:I138"/>
    <mergeCell ref="A145:I145"/>
    <mergeCell ref="A146:I146"/>
    <mergeCell ref="A147:I147"/>
    <mergeCell ref="A148:I148"/>
    <mergeCell ref="A139:I139"/>
    <mergeCell ref="A140:I140"/>
    <mergeCell ref="A141:I141"/>
    <mergeCell ref="A142:I142"/>
    <mergeCell ref="A143:I143"/>
    <mergeCell ref="A144:I144"/>
  </mergeCells>
  <pageMargins left="0.1" right="0.1" top="0.5" bottom="0.5" header="0" footer="0.1"/>
  <pageSetup scale="70" fitToHeight="3" orientation="portrait" r:id="rId1"/>
  <headerFooter alignWithMargins="0">
    <oddFooter>&amp;R&amp;P of &amp;N</oddFooter>
  </headerFooter>
  <rowBreaks count="1" manualBreakCount="1">
    <brk id="129" max="16383" man="1"/>
  </rowBreaks>
  <colBreaks count="1" manualBreakCount="1">
    <brk id="9"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9"/>
  <dimension ref="A1:U208"/>
  <sheetViews>
    <sheetView showGridLines="0" zoomScale="90" zoomScaleNormal="90" workbookViewId="0">
      <pane ySplit="1" topLeftCell="A88" activePane="bottomLeft" state="frozen"/>
      <selection activeCell="A111" sqref="A111:C111"/>
      <selection pane="bottomLeft" activeCell="A111" sqref="A111:C111"/>
    </sheetView>
  </sheetViews>
  <sheetFormatPr defaultRowHeight="15.75" x14ac:dyDescent="0.25"/>
  <cols>
    <col min="1" max="1" width="10.28515625" style="91" customWidth="1"/>
    <col min="2" max="2" width="30.28515625" style="4" bestFit="1" customWidth="1"/>
    <col min="3" max="4" width="10.7109375" style="4" customWidth="1"/>
    <col min="5" max="5" width="11.7109375" style="4" customWidth="1"/>
    <col min="6" max="6" width="14" style="4" customWidth="1"/>
    <col min="7" max="7" width="7.42578125" style="4" customWidth="1"/>
    <col min="8" max="8" width="14.5703125" style="4" customWidth="1"/>
    <col min="9" max="9" width="23.7109375" style="4" bestFit="1" customWidth="1"/>
    <col min="10" max="10" width="11" style="4" bestFit="1" customWidth="1"/>
    <col min="11" max="12" width="10.28515625" style="4" bestFit="1" customWidth="1"/>
    <col min="13" max="13" width="9.140625" style="4"/>
    <col min="14" max="14" width="10.28515625" style="91" customWidth="1"/>
    <col min="15" max="15" width="34.28515625" style="4" customWidth="1"/>
    <col min="16" max="16" width="16.42578125" style="4" customWidth="1"/>
    <col min="17" max="17" width="6.7109375" style="4" customWidth="1"/>
    <col min="18" max="18" width="14.5703125" style="4" customWidth="1"/>
    <col min="19" max="19" width="8" style="4" customWidth="1"/>
    <col min="20" max="20" width="15.42578125" style="4" customWidth="1"/>
    <col min="21" max="21" width="21.42578125" style="4" customWidth="1"/>
    <col min="22" max="16384" width="9.140625" style="4"/>
  </cols>
  <sheetData>
    <row r="1" spans="1:21" ht="16.5" thickBot="1" x14ac:dyDescent="0.3">
      <c r="A1" s="107">
        <v>50</v>
      </c>
      <c r="B1" s="554" t="s">
        <v>17</v>
      </c>
      <c r="C1" s="555"/>
      <c r="D1" s="555"/>
      <c r="E1" s="556"/>
      <c r="F1" s="556"/>
      <c r="G1" s="556"/>
      <c r="H1" s="556"/>
      <c r="I1" s="556"/>
      <c r="J1" s="325"/>
      <c r="K1" s="325"/>
      <c r="L1" s="325"/>
      <c r="N1" s="107">
        <f>A1</f>
        <v>50</v>
      </c>
      <c r="O1" s="557" t="s">
        <v>17</v>
      </c>
      <c r="P1" s="558"/>
      <c r="Q1" s="559"/>
      <c r="R1" s="559"/>
      <c r="S1" s="559"/>
      <c r="T1" s="559"/>
      <c r="U1" s="559"/>
    </row>
    <row r="2" spans="1:21" ht="21" x14ac:dyDescent="0.35">
      <c r="A2" s="1" t="s">
        <v>229</v>
      </c>
      <c r="B2" s="2"/>
      <c r="C2" s="2"/>
      <c r="D2" s="2"/>
      <c r="E2" s="2"/>
      <c r="F2" s="2"/>
      <c r="G2" s="2"/>
      <c r="H2" s="2"/>
      <c r="I2" s="2"/>
      <c r="N2" s="560" t="s">
        <v>23</v>
      </c>
      <c r="O2" s="560"/>
      <c r="P2" s="560"/>
      <c r="Q2" s="560"/>
      <c r="R2" s="560"/>
      <c r="S2" s="560"/>
      <c r="T2" s="560"/>
      <c r="U2" s="560"/>
    </row>
    <row r="3" spans="1:21" x14ac:dyDescent="0.25">
      <c r="A3" s="106" t="str">
        <f>'0054'!A3</f>
        <v>Based on the 2015-16 FEFP 2nd Calculation</v>
      </c>
      <c r="N3" s="561" t="str">
        <f>A3</f>
        <v>Based on the 2015-16 FEFP 2nd Calculation</v>
      </c>
      <c r="O3" s="561"/>
      <c r="P3" s="561"/>
      <c r="Q3" s="561"/>
      <c r="R3" s="561"/>
      <c r="S3" s="561"/>
      <c r="T3" s="561"/>
      <c r="U3" s="561"/>
    </row>
    <row r="4" spans="1:21" x14ac:dyDescent="0.25">
      <c r="A4" s="562" t="s">
        <v>0</v>
      </c>
      <c r="B4" s="562"/>
      <c r="C4" s="563" t="s">
        <v>9</v>
      </c>
      <c r="D4" s="563"/>
      <c r="E4" s="563"/>
      <c r="F4" s="5"/>
      <c r="G4" s="5"/>
      <c r="H4" s="5"/>
      <c r="I4" s="5"/>
      <c r="N4" s="549" t="s">
        <v>0</v>
      </c>
      <c r="O4" s="549"/>
      <c r="P4" s="564" t="str">
        <f>C4</f>
        <v>Palm Beach</v>
      </c>
      <c r="Q4" s="564"/>
      <c r="R4" s="6"/>
      <c r="S4" s="6"/>
      <c r="T4" s="6"/>
      <c r="U4" s="6"/>
    </row>
    <row r="5" spans="1:21" ht="12" customHeight="1" thickBot="1" x14ac:dyDescent="0.3">
      <c r="A5" s="371"/>
      <c r="B5" s="371"/>
      <c r="C5" s="353"/>
      <c r="D5" s="353"/>
      <c r="E5" s="353"/>
      <c r="F5" s="354"/>
      <c r="G5" s="354"/>
      <c r="H5" s="354"/>
      <c r="I5" s="354"/>
      <c r="N5" s="111"/>
      <c r="O5" s="111"/>
      <c r="P5" s="7"/>
      <c r="Q5" s="7"/>
      <c r="R5" s="6"/>
      <c r="S5" s="6"/>
      <c r="T5" s="6"/>
      <c r="U5" s="6"/>
    </row>
    <row r="6" spans="1:21" ht="12" customHeight="1" x14ac:dyDescent="0.25">
      <c r="A6" s="368"/>
      <c r="B6" s="368"/>
      <c r="C6" s="365"/>
      <c r="D6" s="365"/>
      <c r="E6" s="365"/>
      <c r="F6" s="5"/>
      <c r="G6" s="5"/>
      <c r="H6" s="5"/>
      <c r="I6" s="5"/>
      <c r="N6" s="366"/>
      <c r="O6" s="366"/>
      <c r="P6" s="367"/>
      <c r="Q6" s="367"/>
      <c r="R6" s="6"/>
      <c r="S6" s="6"/>
      <c r="T6" s="6"/>
      <c r="U6" s="6"/>
    </row>
    <row r="7" spans="1:21" x14ac:dyDescent="0.25">
      <c r="A7" s="548" t="s">
        <v>102</v>
      </c>
      <c r="B7" s="548"/>
      <c r="C7" s="548"/>
      <c r="D7" s="548"/>
      <c r="E7" s="548"/>
      <c r="F7" s="548"/>
      <c r="G7" s="548"/>
      <c r="H7" s="548"/>
      <c r="I7" s="548"/>
      <c r="N7" s="549" t="s">
        <v>102</v>
      </c>
      <c r="O7" s="549"/>
      <c r="P7" s="549"/>
      <c r="Q7" s="549"/>
      <c r="R7" s="549"/>
      <c r="S7" s="549"/>
      <c r="T7" s="549"/>
      <c r="U7" s="549"/>
    </row>
    <row r="8" spans="1:21" x14ac:dyDescent="0.25">
      <c r="A8" s="112"/>
      <c r="B8" s="113" t="s">
        <v>161</v>
      </c>
      <c r="C8" s="321">
        <f>'0054'!C8</f>
        <v>4154.45</v>
      </c>
      <c r="D8" s="115"/>
      <c r="E8" s="116"/>
      <c r="F8" s="112"/>
      <c r="G8" s="113" t="s">
        <v>160</v>
      </c>
      <c r="H8" s="324">
        <f>'0054'!H8</f>
        <v>1.0319</v>
      </c>
      <c r="I8" s="99"/>
      <c r="N8" s="550" t="s">
        <v>10</v>
      </c>
      <c r="O8" s="550"/>
      <c r="P8" s="551">
        <v>4154.45</v>
      </c>
      <c r="Q8" s="551"/>
      <c r="R8" s="552" t="s">
        <v>11</v>
      </c>
      <c r="S8" s="552"/>
      <c r="T8" s="553">
        <f>H8</f>
        <v>1.0319</v>
      </c>
      <c r="U8" s="553"/>
    </row>
    <row r="9" spans="1:21" x14ac:dyDescent="0.25">
      <c r="A9" s="8"/>
      <c r="B9" s="8"/>
      <c r="C9" s="9"/>
      <c r="D9" s="9"/>
      <c r="E9" s="9"/>
      <c r="F9" s="10"/>
      <c r="G9" s="10"/>
      <c r="H9" s="11"/>
      <c r="I9" s="12" t="s">
        <v>78</v>
      </c>
      <c r="N9" s="13"/>
      <c r="O9" s="13"/>
      <c r="P9" s="14"/>
      <c r="Q9" s="14"/>
      <c r="R9" s="15"/>
      <c r="S9" s="15"/>
      <c r="T9" s="16"/>
      <c r="U9" s="17" t="s">
        <v>78</v>
      </c>
    </row>
    <row r="10" spans="1:21" x14ac:dyDescent="0.25">
      <c r="A10" s="8"/>
      <c r="B10" s="8"/>
      <c r="C10" s="117" t="s">
        <v>162</v>
      </c>
      <c r="D10" s="117" t="s">
        <v>163</v>
      </c>
      <c r="E10" s="118" t="s">
        <v>8</v>
      </c>
      <c r="F10" s="543" t="s">
        <v>1</v>
      </c>
      <c r="G10" s="543"/>
      <c r="H10" s="11" t="s">
        <v>77</v>
      </c>
      <c r="I10" s="12" t="s">
        <v>37</v>
      </c>
      <c r="N10" s="13"/>
      <c r="O10" s="13"/>
      <c r="P10" s="14"/>
      <c r="Q10" s="14"/>
      <c r="R10" s="544" t="s">
        <v>1</v>
      </c>
      <c r="S10" s="544"/>
      <c r="T10" s="16" t="s">
        <v>77</v>
      </c>
      <c r="U10" s="17" t="s">
        <v>37</v>
      </c>
    </row>
    <row r="11" spans="1:21" x14ac:dyDescent="0.25">
      <c r="A11" s="524" t="s">
        <v>1</v>
      </c>
      <c r="B11" s="524"/>
      <c r="C11" s="119" t="s">
        <v>2</v>
      </c>
      <c r="D11" s="119" t="s">
        <v>2</v>
      </c>
      <c r="E11" s="119" t="s">
        <v>2</v>
      </c>
      <c r="F11" s="545" t="s">
        <v>80</v>
      </c>
      <c r="G11" s="545"/>
      <c r="H11" s="18" t="s">
        <v>76</v>
      </c>
      <c r="I11" s="19" t="s">
        <v>79</v>
      </c>
      <c r="N11" s="525" t="s">
        <v>1</v>
      </c>
      <c r="O11" s="525"/>
      <c r="P11" s="546" t="s">
        <v>24</v>
      </c>
      <c r="Q11" s="546"/>
      <c r="R11" s="547" t="s">
        <v>80</v>
      </c>
      <c r="S11" s="547"/>
      <c r="T11" s="20" t="s">
        <v>76</v>
      </c>
      <c r="U11" s="21" t="s">
        <v>79</v>
      </c>
    </row>
    <row r="12" spans="1:21" x14ac:dyDescent="0.25">
      <c r="A12" s="536" t="s">
        <v>50</v>
      </c>
      <c r="B12" s="536"/>
      <c r="C12" s="120"/>
      <c r="D12" s="120"/>
      <c r="E12" s="121" t="s">
        <v>51</v>
      </c>
      <c r="F12" s="537" t="s">
        <v>52</v>
      </c>
      <c r="G12" s="537"/>
      <c r="H12" s="22" t="s">
        <v>53</v>
      </c>
      <c r="I12" s="23" t="s">
        <v>54</v>
      </c>
      <c r="N12" s="538" t="s">
        <v>50</v>
      </c>
      <c r="O12" s="538"/>
      <c r="P12" s="539" t="s">
        <v>51</v>
      </c>
      <c r="Q12" s="539"/>
      <c r="R12" s="540" t="s">
        <v>52</v>
      </c>
      <c r="S12" s="540"/>
      <c r="T12" s="24" t="s">
        <v>53</v>
      </c>
      <c r="U12" s="25" t="s">
        <v>54</v>
      </c>
    </row>
    <row r="13" spans="1:21" x14ac:dyDescent="0.25">
      <c r="A13" s="527" t="s">
        <v>29</v>
      </c>
      <c r="B13" s="527"/>
      <c r="C13" s="204">
        <v>112.16</v>
      </c>
      <c r="D13" s="204">
        <v>103.49</v>
      </c>
      <c r="E13" s="276">
        <f>IF(D$29=0,C13*2,C13+D13)</f>
        <v>215.64999999999998</v>
      </c>
      <c r="F13" s="541">
        <f>'0054'!F13:G13</f>
        <v>1.115</v>
      </c>
      <c r="G13" s="541"/>
      <c r="H13" s="208">
        <f>ROUND(E13*F13,4)</f>
        <v>240.44980000000001</v>
      </c>
      <c r="I13" s="150">
        <f t="shared" ref="I13:I28" si="0">ROUND(ROUND(H13*$C$8,4)*($H$8),2)</f>
        <v>1030802.75</v>
      </c>
      <c r="N13" s="528" t="s">
        <v>29</v>
      </c>
      <c r="O13" s="528"/>
      <c r="P13" s="530">
        <f t="shared" ref="P13:P28" si="1">IF($H$115=1,E13,0)</f>
        <v>0</v>
      </c>
      <c r="Q13" s="530"/>
      <c r="R13" s="542">
        <v>1</v>
      </c>
      <c r="S13" s="542"/>
      <c r="T13" s="124">
        <f>ROUND(P13*R13,4)</f>
        <v>0</v>
      </c>
      <c r="U13" s="125">
        <f t="shared" ref="U13:U28" si="2">ROUND(ROUND(T13*$C$8,4)*($H$8),0)</f>
        <v>0</v>
      </c>
    </row>
    <row r="14" spans="1:21" x14ac:dyDescent="0.25">
      <c r="A14" s="458" t="s">
        <v>30</v>
      </c>
      <c r="B14" s="458"/>
      <c r="C14" s="206">
        <v>11.13</v>
      </c>
      <c r="D14" s="206">
        <v>12.01</v>
      </c>
      <c r="E14" s="159">
        <f t="shared" ref="E14:E28" si="3">IF(D$29=0,C14*2,C14+D14)</f>
        <v>23.14</v>
      </c>
      <c r="F14" s="448">
        <f>'0054'!F14:G14</f>
        <v>1.115</v>
      </c>
      <c r="G14" s="448"/>
      <c r="H14" s="105">
        <f t="shared" ref="H14:H28" si="4">ROUND(E14*F14,4)</f>
        <v>25.801100000000002</v>
      </c>
      <c r="I14" s="130">
        <f t="shared" si="0"/>
        <v>110608.72</v>
      </c>
      <c r="J14" s="85" t="str">
        <f>IF(ROUND(E14,2)=ROUND(SUM(E50:E52),2)," ","CHECK PK-3 LINES BELOW")</f>
        <v xml:space="preserve"> </v>
      </c>
      <c r="N14" s="461" t="s">
        <v>30</v>
      </c>
      <c r="O14" s="461"/>
      <c r="P14" s="530">
        <f t="shared" si="1"/>
        <v>0</v>
      </c>
      <c r="Q14" s="530"/>
      <c r="R14" s="535">
        <v>1</v>
      </c>
      <c r="S14" s="535"/>
      <c r="T14" s="124">
        <f t="shared" ref="T14:T28" si="5">ROUND(P14*R14,4)</f>
        <v>0</v>
      </c>
      <c r="U14" s="125">
        <f t="shared" si="2"/>
        <v>0</v>
      </c>
    </row>
    <row r="15" spans="1:21" x14ac:dyDescent="0.25">
      <c r="A15" s="458" t="s">
        <v>31</v>
      </c>
      <c r="B15" s="458"/>
      <c r="C15" s="206">
        <v>59.16</v>
      </c>
      <c r="D15" s="206">
        <v>53.65</v>
      </c>
      <c r="E15" s="159">
        <f t="shared" si="3"/>
        <v>112.81</v>
      </c>
      <c r="F15" s="448">
        <f>'0054'!F15:G15</f>
        <v>1</v>
      </c>
      <c r="G15" s="448"/>
      <c r="H15" s="105">
        <f t="shared" si="4"/>
        <v>112.81</v>
      </c>
      <c r="I15" s="130">
        <f t="shared" si="0"/>
        <v>483613.87</v>
      </c>
      <c r="N15" s="461" t="s">
        <v>31</v>
      </c>
      <c r="O15" s="461"/>
      <c r="P15" s="530">
        <f t="shared" si="1"/>
        <v>0</v>
      </c>
      <c r="Q15" s="530"/>
      <c r="R15" s="535">
        <v>1</v>
      </c>
      <c r="S15" s="535"/>
      <c r="T15" s="124">
        <f t="shared" si="5"/>
        <v>0</v>
      </c>
      <c r="U15" s="125">
        <f t="shared" si="2"/>
        <v>0</v>
      </c>
    </row>
    <row r="16" spans="1:21" x14ac:dyDescent="0.25">
      <c r="A16" s="458" t="s">
        <v>32</v>
      </c>
      <c r="B16" s="458"/>
      <c r="C16" s="206">
        <v>8.7799999999999994</v>
      </c>
      <c r="D16" s="206">
        <v>5</v>
      </c>
      <c r="E16" s="159">
        <f t="shared" si="3"/>
        <v>13.78</v>
      </c>
      <c r="F16" s="448">
        <f>'0054'!F16:G16</f>
        <v>1</v>
      </c>
      <c r="G16" s="448"/>
      <c r="H16" s="105">
        <f t="shared" si="4"/>
        <v>13.78</v>
      </c>
      <c r="I16" s="130">
        <f t="shared" si="0"/>
        <v>59074.54</v>
      </c>
      <c r="J16" s="85" t="str">
        <f>IF(ROUND(E16,2)=ROUND(SUM(E53:E55),2)," ","CHECK 4-8 LINES BELOW")</f>
        <v xml:space="preserve"> </v>
      </c>
      <c r="N16" s="461" t="s">
        <v>32</v>
      </c>
      <c r="O16" s="461"/>
      <c r="P16" s="530">
        <f t="shared" si="1"/>
        <v>0</v>
      </c>
      <c r="Q16" s="530"/>
      <c r="R16" s="535">
        <v>1</v>
      </c>
      <c r="S16" s="535"/>
      <c r="T16" s="124">
        <f t="shared" si="5"/>
        <v>0</v>
      </c>
      <c r="U16" s="125">
        <f t="shared" si="2"/>
        <v>0</v>
      </c>
    </row>
    <row r="17" spans="1:21" x14ac:dyDescent="0.25">
      <c r="A17" s="458" t="s">
        <v>33</v>
      </c>
      <c r="B17" s="458"/>
      <c r="C17" s="206">
        <v>0</v>
      </c>
      <c r="D17" s="206">
        <v>0</v>
      </c>
      <c r="E17" s="159">
        <f t="shared" si="3"/>
        <v>0</v>
      </c>
      <c r="F17" s="448">
        <f>'0054'!F17:G17</f>
        <v>1.0049999999999999</v>
      </c>
      <c r="G17" s="448"/>
      <c r="H17" s="105">
        <f t="shared" si="4"/>
        <v>0</v>
      </c>
      <c r="I17" s="130">
        <f t="shared" si="0"/>
        <v>0</v>
      </c>
      <c r="N17" s="461" t="s">
        <v>33</v>
      </c>
      <c r="O17" s="461"/>
      <c r="P17" s="530">
        <f t="shared" si="1"/>
        <v>0</v>
      </c>
      <c r="Q17" s="530"/>
      <c r="R17" s="535">
        <v>1</v>
      </c>
      <c r="S17" s="535"/>
      <c r="T17" s="124">
        <f t="shared" si="5"/>
        <v>0</v>
      </c>
      <c r="U17" s="125">
        <f t="shared" si="2"/>
        <v>0</v>
      </c>
    </row>
    <row r="18" spans="1:21" x14ac:dyDescent="0.25">
      <c r="A18" s="458" t="s">
        <v>34</v>
      </c>
      <c r="B18" s="458"/>
      <c r="C18" s="206">
        <v>0</v>
      </c>
      <c r="D18" s="206">
        <v>0</v>
      </c>
      <c r="E18" s="159">
        <f t="shared" si="3"/>
        <v>0</v>
      </c>
      <c r="F18" s="448">
        <f>'0054'!F18:G18</f>
        <v>1.0049999999999999</v>
      </c>
      <c r="G18" s="448"/>
      <c r="H18" s="105">
        <f t="shared" si="4"/>
        <v>0</v>
      </c>
      <c r="I18" s="130">
        <f t="shared" si="0"/>
        <v>0</v>
      </c>
      <c r="J18" s="85" t="str">
        <f>IF(ROUND(E18,2)=ROUND(SUM(E56:E58),2)," ","CHECK 4-8 LINES BELOW")</f>
        <v xml:space="preserve"> </v>
      </c>
      <c r="N18" s="461" t="s">
        <v>34</v>
      </c>
      <c r="O18" s="461"/>
      <c r="P18" s="530">
        <f t="shared" si="1"/>
        <v>0</v>
      </c>
      <c r="Q18" s="530"/>
      <c r="R18" s="535">
        <v>1</v>
      </c>
      <c r="S18" s="535"/>
      <c r="T18" s="124">
        <f t="shared" si="5"/>
        <v>0</v>
      </c>
      <c r="U18" s="127">
        <f t="shared" si="2"/>
        <v>0</v>
      </c>
    </row>
    <row r="19" spans="1:21" x14ac:dyDescent="0.25">
      <c r="A19" s="458" t="s">
        <v>146</v>
      </c>
      <c r="B19" s="458"/>
      <c r="C19" s="206">
        <v>0</v>
      </c>
      <c r="D19" s="206">
        <v>0</v>
      </c>
      <c r="E19" s="159">
        <f t="shared" si="3"/>
        <v>0</v>
      </c>
      <c r="F19" s="448">
        <f>'0054'!F19:G19</f>
        <v>3.613</v>
      </c>
      <c r="G19" s="448"/>
      <c r="H19" s="105">
        <f t="shared" si="4"/>
        <v>0</v>
      </c>
      <c r="I19" s="130">
        <f t="shared" si="0"/>
        <v>0</v>
      </c>
      <c r="N19" s="461" t="s">
        <v>146</v>
      </c>
      <c r="O19" s="461"/>
      <c r="P19" s="530">
        <f t="shared" si="1"/>
        <v>0</v>
      </c>
      <c r="Q19" s="530"/>
      <c r="R19" s="535">
        <v>1</v>
      </c>
      <c r="S19" s="535"/>
      <c r="T19" s="124">
        <f t="shared" si="5"/>
        <v>0</v>
      </c>
      <c r="U19" s="125">
        <f t="shared" si="2"/>
        <v>0</v>
      </c>
    </row>
    <row r="20" spans="1:21" x14ac:dyDescent="0.25">
      <c r="A20" s="458" t="s">
        <v>147</v>
      </c>
      <c r="B20" s="458"/>
      <c r="C20" s="206">
        <v>0</v>
      </c>
      <c r="D20" s="206">
        <v>0</v>
      </c>
      <c r="E20" s="159">
        <f t="shared" si="3"/>
        <v>0</v>
      </c>
      <c r="F20" s="448">
        <f>'0054'!F20:G20</f>
        <v>3.613</v>
      </c>
      <c r="G20" s="448"/>
      <c r="H20" s="105">
        <f t="shared" si="4"/>
        <v>0</v>
      </c>
      <c r="I20" s="130">
        <f t="shared" si="0"/>
        <v>0</v>
      </c>
      <c r="N20" s="461" t="s">
        <v>147</v>
      </c>
      <c r="O20" s="461"/>
      <c r="P20" s="530">
        <f t="shared" si="1"/>
        <v>0</v>
      </c>
      <c r="Q20" s="530"/>
      <c r="R20" s="535">
        <v>1</v>
      </c>
      <c r="S20" s="535"/>
      <c r="T20" s="124">
        <f t="shared" si="5"/>
        <v>0</v>
      </c>
      <c r="U20" s="125">
        <f t="shared" si="2"/>
        <v>0</v>
      </c>
    </row>
    <row r="21" spans="1:21" x14ac:dyDescent="0.25">
      <c r="A21" s="458" t="s">
        <v>148</v>
      </c>
      <c r="B21" s="458"/>
      <c r="C21" s="206">
        <v>0</v>
      </c>
      <c r="D21" s="206">
        <v>0</v>
      </c>
      <c r="E21" s="159">
        <f t="shared" si="3"/>
        <v>0</v>
      </c>
      <c r="F21" s="448">
        <f>'0054'!F21:G21</f>
        <v>3.613</v>
      </c>
      <c r="G21" s="448"/>
      <c r="H21" s="105">
        <f t="shared" si="4"/>
        <v>0</v>
      </c>
      <c r="I21" s="130">
        <f t="shared" si="0"/>
        <v>0</v>
      </c>
      <c r="N21" s="461" t="s">
        <v>148</v>
      </c>
      <c r="O21" s="461"/>
      <c r="P21" s="530">
        <f t="shared" si="1"/>
        <v>0</v>
      </c>
      <c r="Q21" s="530"/>
      <c r="R21" s="535">
        <v>1</v>
      </c>
      <c r="S21" s="535"/>
      <c r="T21" s="124">
        <f t="shared" si="5"/>
        <v>0</v>
      </c>
      <c r="U21" s="125">
        <f t="shared" si="2"/>
        <v>0</v>
      </c>
    </row>
    <row r="22" spans="1:21" x14ac:dyDescent="0.25">
      <c r="A22" s="458" t="s">
        <v>149</v>
      </c>
      <c r="B22" s="458"/>
      <c r="C22" s="206">
        <v>0</v>
      </c>
      <c r="D22" s="206">
        <v>0</v>
      </c>
      <c r="E22" s="159">
        <f t="shared" si="3"/>
        <v>0</v>
      </c>
      <c r="F22" s="448">
        <f>'0054'!F22:G22</f>
        <v>5.258</v>
      </c>
      <c r="G22" s="448"/>
      <c r="H22" s="105">
        <f t="shared" si="4"/>
        <v>0</v>
      </c>
      <c r="I22" s="130">
        <f t="shared" si="0"/>
        <v>0</v>
      </c>
      <c r="N22" s="461" t="s">
        <v>149</v>
      </c>
      <c r="O22" s="461"/>
      <c r="P22" s="530">
        <f t="shared" si="1"/>
        <v>0</v>
      </c>
      <c r="Q22" s="530"/>
      <c r="R22" s="535">
        <v>1</v>
      </c>
      <c r="S22" s="535"/>
      <c r="T22" s="124">
        <f t="shared" si="5"/>
        <v>0</v>
      </c>
      <c r="U22" s="125">
        <f t="shared" si="2"/>
        <v>0</v>
      </c>
    </row>
    <row r="23" spans="1:21" x14ac:dyDescent="0.25">
      <c r="A23" s="458" t="s">
        <v>150</v>
      </c>
      <c r="B23" s="458"/>
      <c r="C23" s="206">
        <v>0</v>
      </c>
      <c r="D23" s="206">
        <v>0</v>
      </c>
      <c r="E23" s="159">
        <f t="shared" si="3"/>
        <v>0</v>
      </c>
      <c r="F23" s="448">
        <f>'0054'!F23:G23</f>
        <v>5.258</v>
      </c>
      <c r="G23" s="448"/>
      <c r="H23" s="105">
        <f t="shared" si="4"/>
        <v>0</v>
      </c>
      <c r="I23" s="130">
        <f t="shared" si="0"/>
        <v>0</v>
      </c>
      <c r="N23" s="461" t="s">
        <v>150</v>
      </c>
      <c r="O23" s="461"/>
      <c r="P23" s="530">
        <f t="shared" si="1"/>
        <v>0</v>
      </c>
      <c r="Q23" s="530"/>
      <c r="R23" s="535">
        <v>1</v>
      </c>
      <c r="S23" s="535"/>
      <c r="T23" s="124">
        <f t="shared" si="5"/>
        <v>0</v>
      </c>
      <c r="U23" s="125">
        <f t="shared" si="2"/>
        <v>0</v>
      </c>
    </row>
    <row r="24" spans="1:21" x14ac:dyDescent="0.25">
      <c r="A24" s="458" t="s">
        <v>151</v>
      </c>
      <c r="B24" s="458"/>
      <c r="C24" s="206">
        <v>0</v>
      </c>
      <c r="D24" s="206">
        <v>0</v>
      </c>
      <c r="E24" s="159">
        <f t="shared" si="3"/>
        <v>0</v>
      </c>
      <c r="F24" s="448">
        <f>'0054'!F24:G24</f>
        <v>5.258</v>
      </c>
      <c r="G24" s="448"/>
      <c r="H24" s="105">
        <f t="shared" si="4"/>
        <v>0</v>
      </c>
      <c r="I24" s="130">
        <f t="shared" si="0"/>
        <v>0</v>
      </c>
      <c r="N24" s="461" t="s">
        <v>151</v>
      </c>
      <c r="O24" s="461"/>
      <c r="P24" s="530">
        <f t="shared" si="1"/>
        <v>0</v>
      </c>
      <c r="Q24" s="530"/>
      <c r="R24" s="535">
        <v>1</v>
      </c>
      <c r="S24" s="535"/>
      <c r="T24" s="124">
        <f t="shared" si="5"/>
        <v>0</v>
      </c>
      <c r="U24" s="125">
        <f t="shared" si="2"/>
        <v>0</v>
      </c>
    </row>
    <row r="25" spans="1:21" x14ac:dyDescent="0.25">
      <c r="A25" s="458" t="s">
        <v>152</v>
      </c>
      <c r="B25" s="458"/>
      <c r="C25" s="206">
        <v>6.73</v>
      </c>
      <c r="D25" s="206">
        <v>5.49</v>
      </c>
      <c r="E25" s="159">
        <f t="shared" si="3"/>
        <v>12.22</v>
      </c>
      <c r="F25" s="448">
        <f>'0054'!F25:G25</f>
        <v>1.18</v>
      </c>
      <c r="G25" s="448"/>
      <c r="H25" s="105">
        <f t="shared" si="4"/>
        <v>14.419600000000001</v>
      </c>
      <c r="I25" s="130">
        <f t="shared" si="0"/>
        <v>61816.49</v>
      </c>
      <c r="N25" s="461" t="s">
        <v>152</v>
      </c>
      <c r="O25" s="461"/>
      <c r="P25" s="530">
        <f t="shared" si="1"/>
        <v>0</v>
      </c>
      <c r="Q25" s="530"/>
      <c r="R25" s="535">
        <v>1</v>
      </c>
      <c r="S25" s="535"/>
      <c r="T25" s="124">
        <f t="shared" si="5"/>
        <v>0</v>
      </c>
      <c r="U25" s="125">
        <f t="shared" si="2"/>
        <v>0</v>
      </c>
    </row>
    <row r="26" spans="1:21" x14ac:dyDescent="0.25">
      <c r="A26" s="458" t="s">
        <v>153</v>
      </c>
      <c r="B26" s="458"/>
      <c r="C26" s="206">
        <v>3.35</v>
      </c>
      <c r="D26" s="206">
        <v>2.4500000000000002</v>
      </c>
      <c r="E26" s="159">
        <f t="shared" si="3"/>
        <v>5.8000000000000007</v>
      </c>
      <c r="F26" s="448">
        <f>'0054'!F26:G26</f>
        <v>1.18</v>
      </c>
      <c r="G26" s="448"/>
      <c r="H26" s="105">
        <f t="shared" si="4"/>
        <v>6.8440000000000003</v>
      </c>
      <c r="I26" s="130">
        <f t="shared" si="0"/>
        <v>29340.07</v>
      </c>
      <c r="N26" s="461" t="s">
        <v>153</v>
      </c>
      <c r="O26" s="461"/>
      <c r="P26" s="530">
        <f t="shared" si="1"/>
        <v>0</v>
      </c>
      <c r="Q26" s="530"/>
      <c r="R26" s="535">
        <v>1</v>
      </c>
      <c r="S26" s="535"/>
      <c r="T26" s="124">
        <f t="shared" si="5"/>
        <v>0</v>
      </c>
      <c r="U26" s="125">
        <f t="shared" si="2"/>
        <v>0</v>
      </c>
    </row>
    <row r="27" spans="1:21" x14ac:dyDescent="0.25">
      <c r="A27" s="458" t="s">
        <v>154</v>
      </c>
      <c r="B27" s="458"/>
      <c r="C27" s="206">
        <v>0</v>
      </c>
      <c r="D27" s="206">
        <v>0</v>
      </c>
      <c r="E27" s="159">
        <f t="shared" si="3"/>
        <v>0</v>
      </c>
      <c r="F27" s="448">
        <f>'0054'!F27:G27</f>
        <v>1.18</v>
      </c>
      <c r="G27" s="448"/>
      <c r="H27" s="105">
        <f t="shared" si="4"/>
        <v>0</v>
      </c>
      <c r="I27" s="130">
        <f t="shared" si="0"/>
        <v>0</v>
      </c>
      <c r="N27" s="461" t="s">
        <v>154</v>
      </c>
      <c r="O27" s="461"/>
      <c r="P27" s="530">
        <f t="shared" si="1"/>
        <v>0</v>
      </c>
      <c r="Q27" s="530"/>
      <c r="R27" s="535">
        <v>1</v>
      </c>
      <c r="S27" s="535"/>
      <c r="T27" s="124">
        <f t="shared" si="5"/>
        <v>0</v>
      </c>
      <c r="U27" s="125">
        <f t="shared" si="2"/>
        <v>0</v>
      </c>
    </row>
    <row r="28" spans="1:21" x14ac:dyDescent="0.25">
      <c r="A28" s="575" t="s">
        <v>155</v>
      </c>
      <c r="B28" s="575"/>
      <c r="C28" s="147">
        <v>0</v>
      </c>
      <c r="D28" s="147">
        <v>0</v>
      </c>
      <c r="E28" s="220">
        <f t="shared" si="3"/>
        <v>0</v>
      </c>
      <c r="F28" s="529">
        <f>'0054'!F28:G28</f>
        <v>1.0049999999999999</v>
      </c>
      <c r="G28" s="529"/>
      <c r="H28" s="122">
        <f t="shared" si="4"/>
        <v>0</v>
      </c>
      <c r="I28" s="123">
        <f t="shared" si="0"/>
        <v>0</v>
      </c>
      <c r="N28" s="469" t="s">
        <v>155</v>
      </c>
      <c r="O28" s="469"/>
      <c r="P28" s="530">
        <f t="shared" si="1"/>
        <v>0</v>
      </c>
      <c r="Q28" s="530"/>
      <c r="R28" s="531">
        <v>1</v>
      </c>
      <c r="S28" s="531"/>
      <c r="T28" s="124">
        <f t="shared" si="5"/>
        <v>0</v>
      </c>
      <c r="U28" s="125">
        <f t="shared" si="2"/>
        <v>0</v>
      </c>
    </row>
    <row r="29" spans="1:21" x14ac:dyDescent="0.25">
      <c r="A29" s="573" t="s">
        <v>5</v>
      </c>
      <c r="B29" s="573"/>
      <c r="C29" s="123">
        <f>SUM(C13:C28)</f>
        <v>201.30999999999997</v>
      </c>
      <c r="D29" s="123">
        <f>SUM(D13:D28)</f>
        <v>182.09</v>
      </c>
      <c r="E29" s="123">
        <f>SUM(E13:E28)</f>
        <v>383.4</v>
      </c>
      <c r="F29" s="574"/>
      <c r="G29" s="574"/>
      <c r="H29" s="128">
        <f>SUM(H13:H28)</f>
        <v>414.10449999999997</v>
      </c>
      <c r="I29" s="123">
        <f>SUM(I13:I28)</f>
        <v>1775256.44</v>
      </c>
      <c r="N29" s="533" t="s">
        <v>5</v>
      </c>
      <c r="O29" s="533"/>
      <c r="P29" s="534">
        <f>SUM(P13:P28)</f>
        <v>0</v>
      </c>
      <c r="Q29" s="534"/>
      <c r="R29" s="521"/>
      <c r="S29" s="521"/>
      <c r="T29" s="129">
        <f>SUM(T13:T28)</f>
        <v>0</v>
      </c>
      <c r="U29" s="125">
        <f>SUM(U13:U28)</f>
        <v>0</v>
      </c>
    </row>
    <row r="30" spans="1:21" x14ac:dyDescent="0.25">
      <c r="A30" s="28"/>
      <c r="B30" s="28"/>
      <c r="C30" s="130"/>
      <c r="D30" s="130"/>
      <c r="E30" s="130"/>
      <c r="F30" s="29"/>
      <c r="G30" s="29"/>
      <c r="H30" s="105"/>
      <c r="I30" s="130"/>
      <c r="N30" s="35"/>
      <c r="O30" s="35"/>
      <c r="P30" s="31"/>
      <c r="Q30" s="31"/>
      <c r="R30" s="32"/>
      <c r="S30" s="32"/>
      <c r="T30" s="131"/>
      <c r="U30" s="132"/>
    </row>
    <row r="31" spans="1:21" x14ac:dyDescent="0.25">
      <c r="A31" s="209" t="s">
        <v>126</v>
      </c>
      <c r="B31" s="28"/>
      <c r="C31" s="130"/>
      <c r="D31" s="130"/>
      <c r="E31" s="130"/>
      <c r="F31" s="29"/>
      <c r="G31" s="29"/>
      <c r="H31" s="105"/>
      <c r="I31" s="130"/>
      <c r="N31" s="35"/>
      <c r="O31" s="35"/>
      <c r="P31" s="31"/>
      <c r="Q31" s="31"/>
      <c r="R31" s="32"/>
      <c r="S31" s="32"/>
      <c r="T31" s="131"/>
      <c r="U31" s="132"/>
    </row>
    <row r="32" spans="1:21" hidden="1" x14ac:dyDescent="0.25">
      <c r="A32" s="209"/>
      <c r="B32" s="28"/>
      <c r="C32" s="130"/>
      <c r="D32" s="130"/>
      <c r="E32" s="130"/>
      <c r="F32" s="364"/>
      <c r="G32" s="364"/>
      <c r="H32" s="105"/>
      <c r="I32" s="130"/>
      <c r="N32" s="362"/>
      <c r="O32" s="362"/>
      <c r="P32" s="31"/>
      <c r="Q32" s="31"/>
      <c r="R32" s="363"/>
      <c r="S32" s="363"/>
      <c r="T32" s="131"/>
      <c r="U32" s="132"/>
    </row>
    <row r="33" spans="1:21" hidden="1" x14ac:dyDescent="0.25">
      <c r="A33" s="209"/>
      <c r="B33" s="28"/>
      <c r="C33" s="130"/>
      <c r="D33" s="130"/>
      <c r="E33" s="130"/>
      <c r="F33" s="578" t="s">
        <v>386</v>
      </c>
      <c r="G33" s="578"/>
      <c r="H33" s="578"/>
      <c r="I33" s="130"/>
      <c r="N33" s="362"/>
      <c r="O33" s="362"/>
      <c r="P33" s="31"/>
      <c r="Q33" s="31"/>
      <c r="R33" s="363"/>
      <c r="S33" s="363"/>
      <c r="T33" s="131"/>
      <c r="U33" s="132"/>
    </row>
    <row r="34" spans="1:21" hidden="1" x14ac:dyDescent="0.25">
      <c r="A34" s="4"/>
      <c r="B34" s="136"/>
      <c r="C34" s="136"/>
      <c r="D34" s="136"/>
      <c r="E34" s="136"/>
      <c r="F34" s="578"/>
      <c r="G34" s="578"/>
      <c r="H34" s="578"/>
      <c r="I34" s="26" t="s">
        <v>78</v>
      </c>
      <c r="N34" s="473" t="s">
        <v>35</v>
      </c>
      <c r="O34" s="473"/>
      <c r="P34" s="473"/>
      <c r="Q34" s="473"/>
      <c r="R34" s="473"/>
      <c r="S34" s="473"/>
      <c r="T34" s="473"/>
      <c r="U34" s="27" t="s">
        <v>78</v>
      </c>
    </row>
    <row r="35" spans="1:21" hidden="1" x14ac:dyDescent="0.25">
      <c r="A35" s="28"/>
      <c r="B35" s="28"/>
      <c r="C35" s="117" t="s">
        <v>162</v>
      </c>
      <c r="D35" s="117" t="s">
        <v>163</v>
      </c>
      <c r="E35" s="118" t="s">
        <v>8</v>
      </c>
      <c r="F35" s="578"/>
      <c r="G35" s="578"/>
      <c r="H35" s="578"/>
      <c r="I35" s="26" t="s">
        <v>37</v>
      </c>
      <c r="N35" s="35"/>
      <c r="O35" s="35"/>
      <c r="P35" s="31"/>
      <c r="Q35" s="31"/>
      <c r="R35" s="32"/>
      <c r="S35" s="32"/>
      <c r="T35" s="131"/>
      <c r="U35" s="27" t="s">
        <v>37</v>
      </c>
    </row>
    <row r="36" spans="1:21" hidden="1" x14ac:dyDescent="0.25">
      <c r="A36" s="524" t="s">
        <v>66</v>
      </c>
      <c r="B36" s="524"/>
      <c r="C36" s="119" t="s">
        <v>2</v>
      </c>
      <c r="D36" s="119" t="s">
        <v>2</v>
      </c>
      <c r="E36" s="119" t="s">
        <v>2</v>
      </c>
      <c r="F36" s="579"/>
      <c r="G36" s="579"/>
      <c r="H36" s="579"/>
      <c r="I36" s="33" t="s">
        <v>79</v>
      </c>
      <c r="N36" s="525" t="s">
        <v>66</v>
      </c>
      <c r="O36" s="525"/>
      <c r="P36" s="526" t="s">
        <v>24</v>
      </c>
      <c r="Q36" s="526"/>
      <c r="R36" s="526"/>
      <c r="S36" s="526"/>
      <c r="T36" s="526"/>
      <c r="U36" s="21" t="s">
        <v>79</v>
      </c>
    </row>
    <row r="37" spans="1:21" hidden="1" x14ac:dyDescent="0.25">
      <c r="A37" s="527" t="s">
        <v>59</v>
      </c>
      <c r="B37" s="527"/>
      <c r="C37" s="210">
        <v>0</v>
      </c>
      <c r="D37" s="210">
        <v>0</v>
      </c>
      <c r="E37" s="276">
        <f t="shared" ref="E37:E42" si="6">IF(D$43=0,C37*2,C37+D37)</f>
        <v>0</v>
      </c>
      <c r="F37" s="211"/>
      <c r="G37" s="211"/>
      <c r="H37" s="211"/>
      <c r="I37" s="150">
        <f t="shared" ref="I37:I42" si="7">ROUND(ROUND(E37*$C$8,4)*($H$8),2)</f>
        <v>0</v>
      </c>
      <c r="N37" s="528" t="s">
        <v>59</v>
      </c>
      <c r="O37" s="528"/>
      <c r="P37" s="470">
        <f t="shared" ref="P37:P42" si="8">IF($H$115=1,E37,0)</f>
        <v>0</v>
      </c>
      <c r="Q37" s="470"/>
      <c r="R37" s="470"/>
      <c r="S37" s="470"/>
      <c r="T37" s="470"/>
      <c r="U37" s="127">
        <f t="shared" ref="U37:U42" si="9">ROUND(ROUND(P37*$C$8,4)*($H$8),0)</f>
        <v>0</v>
      </c>
    </row>
    <row r="38" spans="1:21" hidden="1" x14ac:dyDescent="0.25">
      <c r="A38" s="519" t="s">
        <v>60</v>
      </c>
      <c r="B38" s="519"/>
      <c r="C38" s="213">
        <v>0</v>
      </c>
      <c r="D38" s="213">
        <v>0</v>
      </c>
      <c r="E38" s="159">
        <f t="shared" si="6"/>
        <v>0</v>
      </c>
      <c r="F38" s="214"/>
      <c r="G38" s="214"/>
      <c r="H38" s="214"/>
      <c r="I38" s="130">
        <f t="shared" si="7"/>
        <v>0</v>
      </c>
      <c r="N38" s="476" t="s">
        <v>60</v>
      </c>
      <c r="O38" s="476"/>
      <c r="P38" s="470">
        <f t="shared" si="8"/>
        <v>0</v>
      </c>
      <c r="Q38" s="470"/>
      <c r="R38" s="470"/>
      <c r="S38" s="470"/>
      <c r="T38" s="470"/>
      <c r="U38" s="127">
        <f t="shared" si="9"/>
        <v>0</v>
      </c>
    </row>
    <row r="39" spans="1:21" hidden="1" x14ac:dyDescent="0.25">
      <c r="A39" s="522" t="s">
        <v>61</v>
      </c>
      <c r="B39" s="522"/>
      <c r="C39" s="213">
        <v>0</v>
      </c>
      <c r="D39" s="213">
        <v>0</v>
      </c>
      <c r="E39" s="159">
        <f t="shared" si="6"/>
        <v>0</v>
      </c>
      <c r="F39" s="214"/>
      <c r="G39" s="214"/>
      <c r="H39" s="214"/>
      <c r="I39" s="130">
        <f t="shared" si="7"/>
        <v>0</v>
      </c>
      <c r="N39" s="523" t="s">
        <v>61</v>
      </c>
      <c r="O39" s="523"/>
      <c r="P39" s="470">
        <f t="shared" si="8"/>
        <v>0</v>
      </c>
      <c r="Q39" s="470"/>
      <c r="R39" s="470"/>
      <c r="S39" s="470"/>
      <c r="T39" s="470"/>
      <c r="U39" s="127">
        <f t="shared" si="9"/>
        <v>0</v>
      </c>
    </row>
    <row r="40" spans="1:21" hidden="1" x14ac:dyDescent="0.25">
      <c r="A40" s="519" t="s">
        <v>62</v>
      </c>
      <c r="B40" s="519"/>
      <c r="C40" s="213">
        <v>0</v>
      </c>
      <c r="D40" s="213">
        <v>0</v>
      </c>
      <c r="E40" s="159">
        <f t="shared" si="6"/>
        <v>0</v>
      </c>
      <c r="F40" s="214"/>
      <c r="G40" s="214"/>
      <c r="H40" s="214"/>
      <c r="I40" s="130">
        <f t="shared" si="7"/>
        <v>0</v>
      </c>
      <c r="N40" s="476" t="s">
        <v>62</v>
      </c>
      <c r="O40" s="476"/>
      <c r="P40" s="470">
        <f t="shared" si="8"/>
        <v>0</v>
      </c>
      <c r="Q40" s="470"/>
      <c r="R40" s="470"/>
      <c r="S40" s="470"/>
      <c r="T40" s="470"/>
      <c r="U40" s="127">
        <f t="shared" si="9"/>
        <v>0</v>
      </c>
    </row>
    <row r="41" spans="1:21" hidden="1" x14ac:dyDescent="0.25">
      <c r="A41" s="519" t="s">
        <v>63</v>
      </c>
      <c r="B41" s="519"/>
      <c r="C41" s="213">
        <v>0</v>
      </c>
      <c r="D41" s="213">
        <v>0</v>
      </c>
      <c r="E41" s="159">
        <f t="shared" si="6"/>
        <v>0</v>
      </c>
      <c r="F41" s="214"/>
      <c r="G41" s="214"/>
      <c r="H41" s="214"/>
      <c r="I41" s="130">
        <f t="shared" si="7"/>
        <v>0</v>
      </c>
      <c r="N41" s="476" t="s">
        <v>63</v>
      </c>
      <c r="O41" s="476"/>
      <c r="P41" s="470">
        <f t="shared" si="8"/>
        <v>0</v>
      </c>
      <c r="Q41" s="470"/>
      <c r="R41" s="470"/>
      <c r="S41" s="470"/>
      <c r="T41" s="470"/>
      <c r="U41" s="127">
        <f t="shared" si="9"/>
        <v>0</v>
      </c>
    </row>
    <row r="42" spans="1:21" hidden="1" x14ac:dyDescent="0.25">
      <c r="A42" s="519" t="s">
        <v>55</v>
      </c>
      <c r="B42" s="519"/>
      <c r="C42" s="212">
        <v>0</v>
      </c>
      <c r="D42" s="212">
        <v>0</v>
      </c>
      <c r="E42" s="220">
        <f t="shared" si="6"/>
        <v>0</v>
      </c>
      <c r="F42" s="214"/>
      <c r="G42" s="214"/>
      <c r="H42" s="214"/>
      <c r="I42" s="123">
        <f t="shared" si="7"/>
        <v>0</v>
      </c>
      <c r="N42" s="469" t="s">
        <v>55</v>
      </c>
      <c r="O42" s="469"/>
      <c r="P42" s="470">
        <f t="shared" si="8"/>
        <v>0</v>
      </c>
      <c r="Q42" s="470"/>
      <c r="R42" s="470"/>
      <c r="S42" s="470"/>
      <c r="T42" s="470"/>
      <c r="U42" s="127">
        <f t="shared" si="9"/>
        <v>0</v>
      </c>
    </row>
    <row r="43" spans="1:21" hidden="1" x14ac:dyDescent="0.25">
      <c r="A43" s="64"/>
      <c r="B43" s="137" t="s">
        <v>164</v>
      </c>
      <c r="C43" s="126">
        <f>SUM(C37:C42)</f>
        <v>0</v>
      </c>
      <c r="D43" s="126">
        <f>SUM(D37:D42)</f>
        <v>0</v>
      </c>
      <c r="E43" s="126">
        <f>SUM(E37:E42)</f>
        <v>0</v>
      </c>
      <c r="F43" s="34"/>
      <c r="G43" s="138"/>
      <c r="H43" s="139" t="s">
        <v>166</v>
      </c>
      <c r="I43" s="126">
        <f>SUM(I37:I42)</f>
        <v>0</v>
      </c>
      <c r="N43" s="520" t="s">
        <v>57</v>
      </c>
      <c r="O43" s="520"/>
      <c r="P43" s="520"/>
      <c r="Q43" s="520"/>
      <c r="R43" s="36">
        <f>SUM(P37:R42)</f>
        <v>0</v>
      </c>
      <c r="S43" s="521" t="s">
        <v>68</v>
      </c>
      <c r="T43" s="521"/>
      <c r="U43" s="132">
        <f>SUM(U37:U42)</f>
        <v>0</v>
      </c>
    </row>
    <row r="44" spans="1:21" ht="16.5" hidden="1" thickBot="1" x14ac:dyDescent="0.3">
      <c r="A44" s="64"/>
      <c r="B44" s="137"/>
      <c r="C44" s="130"/>
      <c r="D44" s="130"/>
      <c r="E44" s="150"/>
      <c r="F44" s="34"/>
      <c r="G44" s="138"/>
      <c r="H44" s="139"/>
      <c r="I44" s="130"/>
      <c r="N44" s="35"/>
      <c r="O44" s="35"/>
      <c r="P44" s="35"/>
      <c r="Q44" s="35"/>
      <c r="R44" s="36"/>
      <c r="S44" s="32"/>
      <c r="T44" s="32"/>
      <c r="U44" s="132"/>
    </row>
    <row r="45" spans="1:21" ht="16.5" hidden="1" thickBot="1" x14ac:dyDescent="0.3">
      <c r="A45" s="64"/>
      <c r="B45" s="137" t="s">
        <v>165</v>
      </c>
      <c r="C45" s="64"/>
      <c r="D45" s="64"/>
      <c r="E45" s="215">
        <f>H29+E43</f>
        <v>414.10449999999997</v>
      </c>
      <c r="F45" s="37"/>
      <c r="G45" s="138"/>
      <c r="H45" s="139" t="s">
        <v>167</v>
      </c>
      <c r="I45" s="123">
        <f>SUM(I43,I29)</f>
        <v>1775256.44</v>
      </c>
      <c r="N45" s="520" t="s">
        <v>58</v>
      </c>
      <c r="O45" s="520"/>
      <c r="P45" s="520"/>
      <c r="Q45" s="520"/>
      <c r="R45" s="38">
        <f>R43+T29</f>
        <v>0</v>
      </c>
      <c r="S45" s="521" t="s">
        <v>56</v>
      </c>
      <c r="T45" s="521"/>
      <c r="U45" s="140">
        <f>SUM(U43,U29)</f>
        <v>0</v>
      </c>
    </row>
    <row r="46" spans="1:21" x14ac:dyDescent="0.25">
      <c r="A46" s="28"/>
      <c r="B46" s="28"/>
      <c r="C46" s="28"/>
      <c r="D46" s="28"/>
      <c r="E46" s="28"/>
      <c r="F46" s="37"/>
      <c r="G46" s="141"/>
      <c r="H46" s="141"/>
      <c r="I46" s="130"/>
      <c r="N46" s="35"/>
      <c r="O46" s="35"/>
      <c r="P46" s="35"/>
      <c r="Q46" s="35"/>
      <c r="R46" s="38"/>
      <c r="S46" s="32"/>
      <c r="T46" s="32"/>
      <c r="U46" s="132"/>
    </row>
    <row r="47" spans="1:21" x14ac:dyDescent="0.25">
      <c r="A47" s="28"/>
      <c r="B47" s="28"/>
      <c r="C47" s="28"/>
      <c r="D47" s="28"/>
      <c r="E47" s="28"/>
      <c r="F47" s="37"/>
      <c r="G47" s="141"/>
      <c r="H47" s="141"/>
      <c r="I47" s="130"/>
      <c r="N47" s="35"/>
      <c r="O47" s="35"/>
      <c r="P47" s="35"/>
      <c r="Q47" s="35"/>
      <c r="R47" s="38"/>
      <c r="S47" s="32"/>
      <c r="T47" s="32"/>
      <c r="U47" s="132"/>
    </row>
    <row r="48" spans="1:21" x14ac:dyDescent="0.25">
      <c r="A48" s="28"/>
      <c r="B48" s="28"/>
      <c r="C48" s="117" t="s">
        <v>162</v>
      </c>
      <c r="D48" s="117" t="s">
        <v>163</v>
      </c>
      <c r="E48" s="118" t="s">
        <v>8</v>
      </c>
      <c r="F48" s="142" t="s">
        <v>168</v>
      </c>
      <c r="G48" s="143" t="s">
        <v>170</v>
      </c>
      <c r="H48" s="144" t="s">
        <v>171</v>
      </c>
      <c r="I48" s="130"/>
      <c r="N48" s="35"/>
      <c r="O48" s="35"/>
      <c r="P48" s="35"/>
      <c r="Q48" s="35"/>
      <c r="R48" s="38"/>
      <c r="S48" s="32"/>
      <c r="T48" s="32"/>
      <c r="U48" s="132"/>
    </row>
    <row r="49" spans="1:21" x14ac:dyDescent="0.25">
      <c r="A49" s="39" t="s">
        <v>103</v>
      </c>
      <c r="B49" s="39"/>
      <c r="C49" s="119" t="s">
        <v>2</v>
      </c>
      <c r="D49" s="119" t="s">
        <v>2</v>
      </c>
      <c r="E49" s="119" t="s">
        <v>2</v>
      </c>
      <c r="F49" s="121" t="s">
        <v>169</v>
      </c>
      <c r="G49" s="77" t="s">
        <v>169</v>
      </c>
      <c r="H49" s="145" t="s">
        <v>172</v>
      </c>
      <c r="I49" s="39"/>
      <c r="N49" s="469" t="s">
        <v>103</v>
      </c>
      <c r="O49" s="469"/>
      <c r="P49" s="514" t="s">
        <v>2</v>
      </c>
      <c r="Q49" s="514"/>
      <c r="R49" s="40" t="s">
        <v>25</v>
      </c>
      <c r="S49" s="78" t="s">
        <v>26</v>
      </c>
      <c r="T49" s="146" t="s">
        <v>27</v>
      </c>
      <c r="U49" s="40"/>
    </row>
    <row r="50" spans="1:21" x14ac:dyDescent="0.25">
      <c r="A50" s="515" t="s">
        <v>127</v>
      </c>
      <c r="B50" s="515"/>
      <c r="C50" s="206">
        <v>9.6300000000000008</v>
      </c>
      <c r="D50" s="206">
        <v>11.02</v>
      </c>
      <c r="E50" s="159">
        <f>IF(D$59=0,C50*2,C50+D50)</f>
        <v>20.65</v>
      </c>
      <c r="F50" s="41" t="s">
        <v>21</v>
      </c>
      <c r="G50" s="54">
        <v>251</v>
      </c>
      <c r="H50" s="328">
        <f>'0054'!H50</f>
        <v>1047</v>
      </c>
      <c r="I50" s="130">
        <f>ROUND(E50*H50,2)</f>
        <v>21620.55</v>
      </c>
      <c r="N50" s="517" t="s">
        <v>28</v>
      </c>
      <c r="O50" s="517"/>
      <c r="P50" s="518"/>
      <c r="Q50" s="518"/>
      <c r="R50" s="43" t="s">
        <v>21</v>
      </c>
      <c r="S50" s="44">
        <v>251</v>
      </c>
      <c r="T50" s="148">
        <f>H50</f>
        <v>1047</v>
      </c>
      <c r="U50" s="149">
        <f>ROUND(P50*T50,0)</f>
        <v>0</v>
      </c>
    </row>
    <row r="51" spans="1:21" x14ac:dyDescent="0.25">
      <c r="A51" s="516"/>
      <c r="B51" s="516"/>
      <c r="C51" s="206">
        <v>1.5</v>
      </c>
      <c r="D51" s="206">
        <v>0.99</v>
      </c>
      <c r="E51" s="159">
        <f t="shared" ref="E51:E58" si="10">IF(D$59=0,C51*2,C51+D51)</f>
        <v>2.4900000000000002</v>
      </c>
      <c r="F51" s="54" t="s">
        <v>21</v>
      </c>
      <c r="G51" s="54">
        <v>252</v>
      </c>
      <c r="H51" s="328">
        <f>'0054'!H51</f>
        <v>3380</v>
      </c>
      <c r="I51" s="130">
        <f t="shared" ref="I51:I58" si="11">ROUND(E51*H51,2)</f>
        <v>8416.2000000000007</v>
      </c>
      <c r="N51" s="517"/>
      <c r="O51" s="517"/>
      <c r="P51" s="511"/>
      <c r="Q51" s="511"/>
      <c r="R51" s="44" t="s">
        <v>21</v>
      </c>
      <c r="S51" s="44">
        <v>252</v>
      </c>
      <c r="T51" s="148">
        <f t="shared" ref="T51:T58" si="12">H51</f>
        <v>3380</v>
      </c>
      <c r="U51" s="149">
        <f t="shared" ref="U51:U58" si="13">ROUND(P51*T51,0)</f>
        <v>0</v>
      </c>
    </row>
    <row r="52" spans="1:21" x14ac:dyDescent="0.25">
      <c r="A52" s="516"/>
      <c r="B52" s="516"/>
      <c r="C52" s="206">
        <v>0</v>
      </c>
      <c r="D52" s="206">
        <v>0</v>
      </c>
      <c r="E52" s="159">
        <f t="shared" si="10"/>
        <v>0</v>
      </c>
      <c r="F52" s="54" t="s">
        <v>21</v>
      </c>
      <c r="G52" s="54">
        <v>253</v>
      </c>
      <c r="H52" s="328">
        <f>'0054'!H52</f>
        <v>6896</v>
      </c>
      <c r="I52" s="130">
        <f t="shared" si="11"/>
        <v>0</v>
      </c>
      <c r="N52" s="517"/>
      <c r="O52" s="517"/>
      <c r="P52" s="511"/>
      <c r="Q52" s="511"/>
      <c r="R52" s="44" t="s">
        <v>21</v>
      </c>
      <c r="S52" s="44">
        <v>253</v>
      </c>
      <c r="T52" s="148">
        <f t="shared" si="12"/>
        <v>6896</v>
      </c>
      <c r="U52" s="149">
        <f t="shared" si="13"/>
        <v>0</v>
      </c>
    </row>
    <row r="53" spans="1:21" x14ac:dyDescent="0.25">
      <c r="A53" s="516"/>
      <c r="B53" s="516"/>
      <c r="C53" s="206">
        <v>8.2799999999999994</v>
      </c>
      <c r="D53" s="206">
        <v>5</v>
      </c>
      <c r="E53" s="159">
        <f t="shared" si="10"/>
        <v>13.28</v>
      </c>
      <c r="F53" s="153" t="s">
        <v>14</v>
      </c>
      <c r="G53" s="54">
        <v>251</v>
      </c>
      <c r="H53" s="328">
        <f>'0054'!H53</f>
        <v>1173</v>
      </c>
      <c r="I53" s="130">
        <f t="shared" si="11"/>
        <v>15577.44</v>
      </c>
      <c r="N53" s="517"/>
      <c r="O53" s="517"/>
      <c r="P53" s="511"/>
      <c r="Q53" s="511"/>
      <c r="R53" s="46" t="s">
        <v>14</v>
      </c>
      <c r="S53" s="44">
        <v>251</v>
      </c>
      <c r="T53" s="148">
        <f t="shared" si="12"/>
        <v>1173</v>
      </c>
      <c r="U53" s="149">
        <f t="shared" si="13"/>
        <v>0</v>
      </c>
    </row>
    <row r="54" spans="1:21" x14ac:dyDescent="0.25">
      <c r="A54" s="516"/>
      <c r="B54" s="516"/>
      <c r="C54" s="206">
        <v>0.5</v>
      </c>
      <c r="D54" s="206">
        <v>0</v>
      </c>
      <c r="E54" s="159">
        <f t="shared" si="10"/>
        <v>0.5</v>
      </c>
      <c r="F54" s="153" t="s">
        <v>14</v>
      </c>
      <c r="G54" s="54">
        <v>252</v>
      </c>
      <c r="H54" s="328">
        <f>'0054'!H54</f>
        <v>3506</v>
      </c>
      <c r="I54" s="130">
        <f t="shared" si="11"/>
        <v>1753</v>
      </c>
      <c r="N54" s="517"/>
      <c r="O54" s="517"/>
      <c r="P54" s="511"/>
      <c r="Q54" s="511"/>
      <c r="R54" s="46" t="s">
        <v>14</v>
      </c>
      <c r="S54" s="44">
        <v>252</v>
      </c>
      <c r="T54" s="148">
        <f t="shared" si="12"/>
        <v>3506</v>
      </c>
      <c r="U54" s="149">
        <f t="shared" si="13"/>
        <v>0</v>
      </c>
    </row>
    <row r="55" spans="1:21" x14ac:dyDescent="0.25">
      <c r="A55" s="516"/>
      <c r="B55" s="516"/>
      <c r="C55" s="206">
        <v>0</v>
      </c>
      <c r="D55" s="206">
        <v>0</v>
      </c>
      <c r="E55" s="159">
        <f t="shared" si="10"/>
        <v>0</v>
      </c>
      <c r="F55" s="153" t="s">
        <v>14</v>
      </c>
      <c r="G55" s="54">
        <v>253</v>
      </c>
      <c r="H55" s="328">
        <f>'0054'!H55</f>
        <v>7023</v>
      </c>
      <c r="I55" s="130">
        <f t="shared" si="11"/>
        <v>0</v>
      </c>
      <c r="N55" s="517"/>
      <c r="O55" s="517"/>
      <c r="P55" s="511"/>
      <c r="Q55" s="511"/>
      <c r="R55" s="46" t="s">
        <v>14</v>
      </c>
      <c r="S55" s="44">
        <v>253</v>
      </c>
      <c r="T55" s="148">
        <f t="shared" si="12"/>
        <v>7023</v>
      </c>
      <c r="U55" s="149">
        <f t="shared" si="13"/>
        <v>0</v>
      </c>
    </row>
    <row r="56" spans="1:21" x14ac:dyDescent="0.25">
      <c r="A56" s="516"/>
      <c r="B56" s="516"/>
      <c r="C56" s="206">
        <v>0</v>
      </c>
      <c r="D56" s="206">
        <v>0</v>
      </c>
      <c r="E56" s="159">
        <f t="shared" si="10"/>
        <v>0</v>
      </c>
      <c r="F56" s="153" t="s">
        <v>15</v>
      </c>
      <c r="G56" s="54">
        <v>251</v>
      </c>
      <c r="H56" s="328">
        <f>'0054'!H56</f>
        <v>835</v>
      </c>
      <c r="I56" s="130">
        <f t="shared" si="11"/>
        <v>0</v>
      </c>
      <c r="N56" s="517"/>
      <c r="O56" s="517"/>
      <c r="P56" s="511"/>
      <c r="Q56" s="511"/>
      <c r="R56" s="46" t="s">
        <v>15</v>
      </c>
      <c r="S56" s="44">
        <v>251</v>
      </c>
      <c r="T56" s="148">
        <f t="shared" si="12"/>
        <v>835</v>
      </c>
      <c r="U56" s="149">
        <f t="shared" si="13"/>
        <v>0</v>
      </c>
    </row>
    <row r="57" spans="1:21" x14ac:dyDescent="0.25">
      <c r="A57" s="516"/>
      <c r="B57" s="516"/>
      <c r="C57" s="206">
        <v>0</v>
      </c>
      <c r="D57" s="206">
        <v>0</v>
      </c>
      <c r="E57" s="159">
        <f t="shared" si="10"/>
        <v>0</v>
      </c>
      <c r="F57" s="153" t="s">
        <v>15</v>
      </c>
      <c r="G57" s="54">
        <v>252</v>
      </c>
      <c r="H57" s="328">
        <f>'0054'!H57</f>
        <v>3168</v>
      </c>
      <c r="I57" s="130">
        <f t="shared" si="11"/>
        <v>0</v>
      </c>
      <c r="N57" s="517"/>
      <c r="O57" s="517"/>
      <c r="P57" s="511"/>
      <c r="Q57" s="511"/>
      <c r="R57" s="46" t="s">
        <v>15</v>
      </c>
      <c r="S57" s="44">
        <v>252</v>
      </c>
      <c r="T57" s="148">
        <f t="shared" si="12"/>
        <v>3168</v>
      </c>
      <c r="U57" s="149">
        <f t="shared" si="13"/>
        <v>0</v>
      </c>
    </row>
    <row r="58" spans="1:21" ht="16.5" thickBot="1" x14ac:dyDescent="0.3">
      <c r="A58" s="516"/>
      <c r="B58" s="516"/>
      <c r="C58" s="206">
        <v>0</v>
      </c>
      <c r="D58" s="206">
        <v>0</v>
      </c>
      <c r="E58" s="159">
        <f t="shared" si="10"/>
        <v>0</v>
      </c>
      <c r="F58" s="153" t="s">
        <v>15</v>
      </c>
      <c r="G58" s="54">
        <v>253</v>
      </c>
      <c r="H58" s="328">
        <f>'0054'!H58</f>
        <v>6685</v>
      </c>
      <c r="I58" s="130">
        <f t="shared" si="11"/>
        <v>0</v>
      </c>
      <c r="N58" s="517"/>
      <c r="O58" s="517"/>
      <c r="P58" s="512"/>
      <c r="Q58" s="512"/>
      <c r="R58" s="46" t="s">
        <v>15</v>
      </c>
      <c r="S58" s="44">
        <v>253</v>
      </c>
      <c r="T58" s="148">
        <f t="shared" si="12"/>
        <v>6685</v>
      </c>
      <c r="U58" s="151">
        <f t="shared" si="13"/>
        <v>0</v>
      </c>
    </row>
    <row r="59" spans="1:21" ht="16.5" thickBot="1" x14ac:dyDescent="0.3">
      <c r="A59" s="465" t="s">
        <v>16</v>
      </c>
      <c r="B59" s="465"/>
      <c r="C59" s="126">
        <f>SUM(C50:C58)</f>
        <v>19.91</v>
      </c>
      <c r="D59" s="126">
        <f>SUM(D50:D58)</f>
        <v>17.009999999999998</v>
      </c>
      <c r="E59" s="126">
        <f>SUM(E50:E58)</f>
        <v>36.92</v>
      </c>
      <c r="F59" s="465" t="s">
        <v>81</v>
      </c>
      <c r="G59" s="465"/>
      <c r="H59" s="465"/>
      <c r="I59" s="126">
        <f>SUM(I50:I58)</f>
        <v>47367.19</v>
      </c>
      <c r="N59" s="464" t="s">
        <v>16</v>
      </c>
      <c r="O59" s="464"/>
      <c r="P59" s="513">
        <f>SUM(P50:P58)</f>
        <v>0</v>
      </c>
      <c r="Q59" s="513"/>
      <c r="R59" s="464" t="s">
        <v>81</v>
      </c>
      <c r="S59" s="464"/>
      <c r="T59" s="464"/>
      <c r="U59" s="140">
        <f>SUM(U50:U58)</f>
        <v>0</v>
      </c>
    </row>
    <row r="60" spans="1:21" x14ac:dyDescent="0.25">
      <c r="A60" s="481"/>
      <c r="B60" s="481"/>
      <c r="C60" s="481"/>
      <c r="D60" s="481"/>
      <c r="E60" s="481"/>
      <c r="F60" s="481"/>
      <c r="G60" s="481"/>
      <c r="H60" s="481"/>
      <c r="I60" s="481"/>
      <c r="N60" s="471"/>
      <c r="O60" s="471"/>
      <c r="P60" s="471"/>
      <c r="Q60" s="471"/>
      <c r="R60" s="471"/>
      <c r="S60" s="471"/>
      <c r="T60" s="471"/>
      <c r="U60" s="471"/>
    </row>
    <row r="61" spans="1:21" x14ac:dyDescent="0.25">
      <c r="A61" s="509" t="s">
        <v>175</v>
      </c>
      <c r="B61" s="458"/>
      <c r="C61" s="458"/>
      <c r="D61" s="458"/>
      <c r="E61" s="458"/>
      <c r="F61" s="458"/>
      <c r="G61" s="458"/>
      <c r="H61" s="458"/>
      <c r="I61" s="458"/>
      <c r="N61" s="461" t="s">
        <v>104</v>
      </c>
      <c r="O61" s="461"/>
      <c r="P61" s="461"/>
      <c r="Q61" s="461"/>
      <c r="R61" s="461"/>
      <c r="S61" s="461"/>
      <c r="T61" s="461"/>
      <c r="U61" s="461"/>
    </row>
    <row r="62" spans="1:21" x14ac:dyDescent="0.25">
      <c r="A62" s="509" t="s">
        <v>177</v>
      </c>
      <c r="B62" s="458"/>
      <c r="C62" s="152">
        <f>E29</f>
        <v>383.4</v>
      </c>
      <c r="D62" s="576" t="s">
        <v>174</v>
      </c>
      <c r="E62" s="576"/>
      <c r="F62" s="576"/>
      <c r="G62" s="576"/>
      <c r="H62" s="331">
        <f>'0054'!H62</f>
        <v>186422.85</v>
      </c>
      <c r="I62" s="155"/>
      <c r="N62" s="510" t="s">
        <v>173</v>
      </c>
      <c r="O62" s="461"/>
      <c r="P62" s="47">
        <f>P29</f>
        <v>0</v>
      </c>
      <c r="Q62" s="507" t="s">
        <v>83</v>
      </c>
      <c r="R62" s="507"/>
      <c r="S62" s="507"/>
      <c r="T62" s="508">
        <f>H62</f>
        <v>186422.85</v>
      </c>
      <c r="U62" s="508"/>
    </row>
    <row r="63" spans="1:21" x14ac:dyDescent="0.25">
      <c r="B63" s="91"/>
      <c r="G63" s="48" t="s">
        <v>13</v>
      </c>
      <c r="H63" s="156">
        <f>ROUND(C62/H62,6)</f>
        <v>2.0569999999999998E-3</v>
      </c>
      <c r="I63" s="157"/>
      <c r="N63" s="461" t="s">
        <v>19</v>
      </c>
      <c r="O63" s="461"/>
      <c r="P63" s="461"/>
      <c r="Q63" s="461"/>
      <c r="R63" s="461"/>
      <c r="S63" s="461"/>
      <c r="T63" s="505">
        <f>ROUND(P62/T62,6)</f>
        <v>0</v>
      </c>
      <c r="U63" s="505"/>
    </row>
    <row r="64" spans="1:21" x14ac:dyDescent="0.25">
      <c r="A64" s="509" t="s">
        <v>176</v>
      </c>
      <c r="B64" s="458"/>
      <c r="C64" s="458"/>
      <c r="D64" s="458"/>
      <c r="E64" s="458"/>
      <c r="F64" s="458"/>
      <c r="G64" s="458"/>
      <c r="H64" s="458"/>
      <c r="I64" s="458"/>
      <c r="N64" s="461" t="s">
        <v>105</v>
      </c>
      <c r="O64" s="461"/>
      <c r="P64" s="461"/>
      <c r="Q64" s="461"/>
      <c r="R64" s="461"/>
      <c r="S64" s="461"/>
      <c r="T64" s="461"/>
      <c r="U64" s="461"/>
    </row>
    <row r="65" spans="1:21" x14ac:dyDescent="0.25">
      <c r="A65" s="509" t="s">
        <v>178</v>
      </c>
      <c r="B65" s="458"/>
      <c r="C65" s="152">
        <f>E45</f>
        <v>414.10449999999997</v>
      </c>
      <c r="D65" s="576" t="s">
        <v>179</v>
      </c>
      <c r="E65" s="576"/>
      <c r="F65" s="576"/>
      <c r="G65" s="576"/>
      <c r="H65" s="220">
        <f>'0054'!H65</f>
        <v>204954.58</v>
      </c>
      <c r="I65" s="159"/>
      <c r="N65" s="461" t="s">
        <v>85</v>
      </c>
      <c r="O65" s="461"/>
      <c r="P65" s="49">
        <f>R45</f>
        <v>0</v>
      </c>
      <c r="Q65" s="507" t="s">
        <v>84</v>
      </c>
      <c r="R65" s="507"/>
      <c r="S65" s="507"/>
      <c r="T65" s="508">
        <f>H65</f>
        <v>204954.58</v>
      </c>
      <c r="U65" s="508"/>
    </row>
    <row r="66" spans="1:21" s="39" customFormat="1" x14ac:dyDescent="0.25">
      <c r="A66" s="160"/>
      <c r="G66" s="50" t="s">
        <v>13</v>
      </c>
      <c r="H66" s="161">
        <f>ROUND(C65/H65,6)</f>
        <v>2.0200000000000001E-3</v>
      </c>
      <c r="I66" s="161"/>
      <c r="N66" s="469" t="s">
        <v>20</v>
      </c>
      <c r="O66" s="469"/>
      <c r="P66" s="469"/>
      <c r="Q66" s="469"/>
      <c r="R66" s="469"/>
      <c r="S66" s="469"/>
      <c r="T66" s="503">
        <f>ROUND(P65/T65,6)</f>
        <v>0</v>
      </c>
      <c r="U66" s="503"/>
    </row>
    <row r="67" spans="1:21" s="64" customFormat="1" x14ac:dyDescent="0.25">
      <c r="A67" s="136"/>
      <c r="G67" s="48"/>
      <c r="H67" s="162"/>
      <c r="I67" s="162"/>
      <c r="N67" s="163"/>
      <c r="O67" s="163"/>
      <c r="P67" s="163"/>
      <c r="Q67" s="163"/>
      <c r="R67" s="164"/>
      <c r="S67" s="163"/>
      <c r="T67" s="165"/>
      <c r="U67" s="166"/>
    </row>
    <row r="68" spans="1:21" x14ac:dyDescent="0.25">
      <c r="A68" s="458" t="s">
        <v>100</v>
      </c>
      <c r="B68" s="458"/>
      <c r="C68" s="458"/>
      <c r="D68" s="91"/>
      <c r="E68" s="74" t="s">
        <v>3</v>
      </c>
      <c r="F68" s="174">
        <f>'0054'!F68</f>
        <v>35355377</v>
      </c>
      <c r="G68" s="41" t="s">
        <v>6</v>
      </c>
      <c r="H68" s="167">
        <f>H63</f>
        <v>2.0569999999999998E-3</v>
      </c>
      <c r="I68" s="130">
        <f>ROUND(F68*H68,2)</f>
        <v>72726.009999999995</v>
      </c>
      <c r="N68" s="461" t="s">
        <v>100</v>
      </c>
      <c r="O68" s="461"/>
      <c r="P68" s="461"/>
      <c r="Q68" s="52" t="s">
        <v>3</v>
      </c>
      <c r="R68" s="168">
        <f>F68</f>
        <v>35355377</v>
      </c>
      <c r="S68" s="43" t="s">
        <v>6</v>
      </c>
      <c r="T68" s="169">
        <f>T63</f>
        <v>0</v>
      </c>
      <c r="U68" s="125">
        <f>ROUND(R68*T68,0)</f>
        <v>0</v>
      </c>
    </row>
    <row r="69" spans="1:21" x14ac:dyDescent="0.25">
      <c r="A69" s="571" t="s">
        <v>119</v>
      </c>
      <c r="B69" s="458"/>
      <c r="C69" s="458"/>
      <c r="D69" s="91"/>
      <c r="E69" s="74"/>
      <c r="F69" s="174"/>
      <c r="G69" s="41"/>
      <c r="H69" s="167"/>
      <c r="I69" s="130"/>
      <c r="N69" s="461" t="s">
        <v>99</v>
      </c>
      <c r="O69" s="461"/>
      <c r="P69" s="461"/>
      <c r="Q69" s="170"/>
      <c r="R69" s="170"/>
      <c r="S69" s="170"/>
      <c r="T69" s="170"/>
      <c r="U69" s="170"/>
    </row>
    <row r="70" spans="1:21" x14ac:dyDescent="0.25">
      <c r="A70" s="570" t="s">
        <v>180</v>
      </c>
      <c r="B70" s="458"/>
      <c r="C70" s="458"/>
      <c r="D70" s="91"/>
      <c r="E70" s="74" t="s">
        <v>3</v>
      </c>
      <c r="F70" s="174">
        <f>'0054'!F70</f>
        <v>0</v>
      </c>
      <c r="G70" s="41" t="s">
        <v>6</v>
      </c>
      <c r="H70" s="167">
        <f>H63</f>
        <v>2.0569999999999998E-3</v>
      </c>
      <c r="I70" s="130">
        <f>ROUND(F70*H70,2)</f>
        <v>0</v>
      </c>
      <c r="N70" s="53"/>
      <c r="O70" s="53"/>
      <c r="P70" s="53"/>
      <c r="Q70" s="52" t="s">
        <v>3</v>
      </c>
      <c r="R70" s="168">
        <f>F70</f>
        <v>0</v>
      </c>
      <c r="S70" s="43" t="s">
        <v>6</v>
      </c>
      <c r="T70" s="169">
        <f>T63</f>
        <v>0</v>
      </c>
      <c r="U70" s="125">
        <f>ROUND(R70*T70,0)</f>
        <v>0</v>
      </c>
    </row>
    <row r="71" spans="1:21" x14ac:dyDescent="0.25">
      <c r="A71" s="458" t="s">
        <v>98</v>
      </c>
      <c r="B71" s="458"/>
      <c r="C71" s="458"/>
      <c r="D71" s="91"/>
      <c r="E71" s="74" t="s">
        <v>128</v>
      </c>
      <c r="F71" s="174">
        <f>'0054'!F71</f>
        <v>3088857</v>
      </c>
      <c r="G71" s="41" t="s">
        <v>6</v>
      </c>
      <c r="H71" s="167">
        <f>H63</f>
        <v>2.0569999999999998E-3</v>
      </c>
      <c r="I71" s="130">
        <f>ROUND(F71*H71,2)</f>
        <v>6353.78</v>
      </c>
      <c r="N71" s="461" t="s">
        <v>98</v>
      </c>
      <c r="O71" s="461"/>
      <c r="P71" s="461"/>
      <c r="Q71" s="52" t="s">
        <v>86</v>
      </c>
      <c r="R71" s="168">
        <f>F71</f>
        <v>3088857</v>
      </c>
      <c r="S71" s="43" t="s">
        <v>6</v>
      </c>
      <c r="T71" s="169">
        <f>T63</f>
        <v>0</v>
      </c>
      <c r="U71" s="125">
        <f>ROUND(R71*T71,0)</f>
        <v>0</v>
      </c>
    </row>
    <row r="72" spans="1:21" x14ac:dyDescent="0.25">
      <c r="A72" s="458" t="s">
        <v>97</v>
      </c>
      <c r="B72" s="458"/>
      <c r="C72" s="458"/>
      <c r="D72" s="91"/>
      <c r="E72" s="74" t="s">
        <v>3</v>
      </c>
      <c r="F72" s="174">
        <f>'0054'!F72</f>
        <v>4226978</v>
      </c>
      <c r="G72" s="41" t="s">
        <v>6</v>
      </c>
      <c r="H72" s="167">
        <f>H63</f>
        <v>2.0569999999999998E-3</v>
      </c>
      <c r="I72" s="130">
        <f>ROUND(F72*H72,2)</f>
        <v>8694.89</v>
      </c>
      <c r="N72" s="461" t="s">
        <v>97</v>
      </c>
      <c r="O72" s="461"/>
      <c r="P72" s="461"/>
      <c r="Q72" s="52" t="s">
        <v>3</v>
      </c>
      <c r="R72" s="168">
        <f>F72</f>
        <v>4226978</v>
      </c>
      <c r="S72" s="43" t="s">
        <v>6</v>
      </c>
      <c r="T72" s="169">
        <f>T63</f>
        <v>0</v>
      </c>
      <c r="U72" s="125">
        <f>ROUND(R72*T72,0)</f>
        <v>0</v>
      </c>
    </row>
    <row r="73" spans="1:21" x14ac:dyDescent="0.25">
      <c r="A73" s="458" t="s">
        <v>96</v>
      </c>
      <c r="B73" s="458"/>
      <c r="C73" s="458"/>
      <c r="D73" s="91"/>
      <c r="E73" s="74" t="s">
        <v>3</v>
      </c>
      <c r="F73" s="174">
        <f>'0054'!F73</f>
        <v>14485979</v>
      </c>
      <c r="G73" s="41" t="s">
        <v>6</v>
      </c>
      <c r="H73" s="167">
        <f>H63</f>
        <v>2.0569999999999998E-3</v>
      </c>
      <c r="I73" s="130">
        <f>ROUND(F73*H73,2)</f>
        <v>29797.66</v>
      </c>
      <c r="N73" s="461" t="s">
        <v>96</v>
      </c>
      <c r="O73" s="461"/>
      <c r="P73" s="461"/>
      <c r="Q73" s="52" t="s">
        <v>3</v>
      </c>
      <c r="R73" s="171">
        <f>F73</f>
        <v>14485979</v>
      </c>
      <c r="S73" s="43" t="s">
        <v>6</v>
      </c>
      <c r="T73" s="169">
        <f>T63</f>
        <v>0</v>
      </c>
      <c r="U73" s="125">
        <f>ROUND(R73*T73,0)</f>
        <v>0</v>
      </c>
    </row>
    <row r="74" spans="1:21" x14ac:dyDescent="0.25">
      <c r="A74" s="375" t="s">
        <v>129</v>
      </c>
      <c r="D74" s="91"/>
      <c r="E74" s="54" t="s">
        <v>130</v>
      </c>
      <c r="F74" s="496"/>
      <c r="G74" s="496"/>
      <c r="H74" s="496"/>
      <c r="I74" s="130">
        <v>0</v>
      </c>
      <c r="N74" s="461" t="s">
        <v>156</v>
      </c>
      <c r="O74" s="461"/>
      <c r="P74" s="461"/>
      <c r="Q74" s="461"/>
      <c r="R74" s="461"/>
      <c r="S74" s="461"/>
      <c r="T74" s="461"/>
      <c r="U74" s="125">
        <f>IF($H$115=1,I74,0)</f>
        <v>0</v>
      </c>
    </row>
    <row r="75" spans="1:21" x14ac:dyDescent="0.25">
      <c r="A75" s="376" t="s">
        <v>181</v>
      </c>
      <c r="I75" s="130"/>
      <c r="N75" s="461" t="s">
        <v>44</v>
      </c>
      <c r="O75" s="461"/>
      <c r="P75" s="461"/>
      <c r="Q75" s="461"/>
      <c r="R75" s="461"/>
      <c r="S75" s="461"/>
      <c r="T75" s="461"/>
      <c r="U75" s="125">
        <f>IF($H$115=1,I75,0)</f>
        <v>0</v>
      </c>
    </row>
    <row r="76" spans="1:21" x14ac:dyDescent="0.25">
      <c r="A76" s="90" t="s">
        <v>134</v>
      </c>
      <c r="B76" s="91"/>
      <c r="C76" s="91"/>
      <c r="D76" s="91"/>
      <c r="E76" s="91"/>
      <c r="F76" s="91"/>
      <c r="G76" s="91"/>
      <c r="H76" s="91"/>
      <c r="I76" s="172"/>
      <c r="N76" s="173" t="s">
        <v>45</v>
      </c>
      <c r="O76" s="53"/>
      <c r="P76" s="53"/>
      <c r="Q76" s="53"/>
      <c r="R76" s="53"/>
      <c r="S76" s="53"/>
      <c r="T76" s="53"/>
      <c r="U76" s="132"/>
    </row>
    <row r="77" spans="1:21" x14ac:dyDescent="0.25">
      <c r="A77" s="509" t="s">
        <v>182</v>
      </c>
      <c r="B77" s="458"/>
      <c r="C77" s="458"/>
      <c r="D77" s="91"/>
      <c r="E77" s="74" t="s">
        <v>4</v>
      </c>
      <c r="F77" s="174">
        <f>'0054'!F77</f>
        <v>0</v>
      </c>
      <c r="G77" s="41" t="s">
        <v>6</v>
      </c>
      <c r="H77" s="167">
        <f>H66</f>
        <v>2.0200000000000001E-3</v>
      </c>
      <c r="I77" s="130">
        <f>ROUND(F77*H77,2)</f>
        <v>0</v>
      </c>
      <c r="N77" s="461" t="s">
        <v>101</v>
      </c>
      <c r="O77" s="461"/>
      <c r="P77" s="461"/>
      <c r="Q77" s="52" t="s">
        <v>4</v>
      </c>
      <c r="R77" s="171">
        <f>F77</f>
        <v>0</v>
      </c>
      <c r="S77" s="43" t="s">
        <v>6</v>
      </c>
      <c r="T77" s="169">
        <f>T66</f>
        <v>0</v>
      </c>
      <c r="U77" s="125">
        <f>ROUND(R77*T77,0)</f>
        <v>0</v>
      </c>
    </row>
    <row r="78" spans="1:21" x14ac:dyDescent="0.25">
      <c r="A78" s="458" t="s">
        <v>67</v>
      </c>
      <c r="B78" s="458"/>
      <c r="C78" s="458"/>
      <c r="D78" s="91"/>
      <c r="E78" s="74" t="s">
        <v>4</v>
      </c>
      <c r="F78" s="174">
        <f>'0054'!F78</f>
        <v>0</v>
      </c>
      <c r="G78" s="41" t="s">
        <v>6</v>
      </c>
      <c r="H78" s="167">
        <f>H66</f>
        <v>2.0200000000000001E-3</v>
      </c>
      <c r="I78" s="130">
        <f>ROUND(F78*H78,2)</f>
        <v>0</v>
      </c>
      <c r="N78" s="461" t="s">
        <v>67</v>
      </c>
      <c r="O78" s="461"/>
      <c r="P78" s="461"/>
      <c r="Q78" s="52" t="s">
        <v>4</v>
      </c>
      <c r="R78" s="171">
        <f>F78</f>
        <v>0</v>
      </c>
      <c r="S78" s="43" t="s">
        <v>6</v>
      </c>
      <c r="T78" s="169">
        <f>T66</f>
        <v>0</v>
      </c>
      <c r="U78" s="125">
        <f>ROUND(R78*T78,0)</f>
        <v>0</v>
      </c>
    </row>
    <row r="79" spans="1:21" x14ac:dyDescent="0.25">
      <c r="A79" s="458" t="s">
        <v>88</v>
      </c>
      <c r="B79" s="458"/>
      <c r="C79" s="458"/>
      <c r="D79" s="91"/>
      <c r="E79" s="74" t="s">
        <v>4</v>
      </c>
      <c r="F79" s="174">
        <f>'0054'!F79</f>
        <v>118620773</v>
      </c>
      <c r="G79" s="41" t="s">
        <v>6</v>
      </c>
      <c r="H79" s="167">
        <f>H66</f>
        <v>2.0200000000000001E-3</v>
      </c>
      <c r="I79" s="130">
        <f>ROUND(F79*H79,2)</f>
        <v>239613.96</v>
      </c>
      <c r="N79" s="461" t="s">
        <v>88</v>
      </c>
      <c r="O79" s="461"/>
      <c r="P79" s="461"/>
      <c r="Q79" s="52" t="s">
        <v>4</v>
      </c>
      <c r="R79" s="171">
        <f>F79</f>
        <v>118620773</v>
      </c>
      <c r="S79" s="43" t="s">
        <v>6</v>
      </c>
      <c r="T79" s="169">
        <f>T66</f>
        <v>0</v>
      </c>
      <c r="U79" s="125">
        <f>ROUND(R79*T79,0)</f>
        <v>0</v>
      </c>
    </row>
    <row r="80" spans="1:21" x14ac:dyDescent="0.25">
      <c r="A80" s="458" t="s">
        <v>89</v>
      </c>
      <c r="B80" s="458"/>
      <c r="C80" s="458"/>
      <c r="D80" s="91"/>
      <c r="E80" s="74" t="s">
        <v>4</v>
      </c>
      <c r="F80" s="174">
        <f>'0054'!F80</f>
        <v>-391991</v>
      </c>
      <c r="G80" s="41" t="s">
        <v>6</v>
      </c>
      <c r="H80" s="167">
        <f>H66</f>
        <v>2.0200000000000001E-3</v>
      </c>
      <c r="I80" s="130">
        <f>ROUND(F80*H80,2)</f>
        <v>-791.82</v>
      </c>
      <c r="N80" s="461" t="s">
        <v>89</v>
      </c>
      <c r="O80" s="461"/>
      <c r="P80" s="461"/>
      <c r="Q80" s="52" t="s">
        <v>4</v>
      </c>
      <c r="R80" s="168">
        <f>F80</f>
        <v>-391991</v>
      </c>
      <c r="S80" s="43" t="s">
        <v>6</v>
      </c>
      <c r="T80" s="169">
        <f>T66</f>
        <v>0</v>
      </c>
      <c r="U80" s="125">
        <f>ROUND(R80*T80,0)</f>
        <v>0</v>
      </c>
    </row>
    <row r="81" spans="1:21" x14ac:dyDescent="0.25">
      <c r="A81" s="458" t="s">
        <v>90</v>
      </c>
      <c r="B81" s="458"/>
      <c r="C81" s="458"/>
      <c r="D81" s="91"/>
      <c r="E81" s="74" t="s">
        <v>4</v>
      </c>
      <c r="F81" s="174">
        <f>'0054'!F81</f>
        <v>698197</v>
      </c>
      <c r="G81" s="41" t="s">
        <v>6</v>
      </c>
      <c r="H81" s="167">
        <f>H66</f>
        <v>2.0200000000000001E-3</v>
      </c>
      <c r="I81" s="130">
        <f>ROUND(F81*H81,2)</f>
        <v>1410.36</v>
      </c>
      <c r="N81" s="461" t="s">
        <v>90</v>
      </c>
      <c r="O81" s="461"/>
      <c r="P81" s="461"/>
      <c r="Q81" s="52" t="s">
        <v>4</v>
      </c>
      <c r="R81" s="171">
        <f>F81</f>
        <v>698197</v>
      </c>
      <c r="S81" s="43" t="s">
        <v>6</v>
      </c>
      <c r="T81" s="169">
        <f>T66</f>
        <v>0</v>
      </c>
      <c r="U81" s="125">
        <f>ROUND(R81*T81,0)</f>
        <v>0</v>
      </c>
    </row>
    <row r="82" spans="1:21" x14ac:dyDescent="0.25">
      <c r="B82" s="91"/>
      <c r="C82" s="91"/>
      <c r="D82" s="91"/>
      <c r="E82" s="74"/>
      <c r="F82" s="174"/>
      <c r="G82" s="41"/>
      <c r="H82" s="167"/>
      <c r="I82" s="130"/>
      <c r="N82" s="53"/>
      <c r="O82" s="53"/>
      <c r="P82" s="53"/>
      <c r="Q82" s="52"/>
      <c r="R82" s="175"/>
      <c r="S82" s="43"/>
      <c r="T82" s="169"/>
      <c r="U82" s="132"/>
    </row>
    <row r="83" spans="1:21" x14ac:dyDescent="0.25">
      <c r="A83" s="458" t="s">
        <v>112</v>
      </c>
      <c r="B83" s="458"/>
      <c r="C83" s="458"/>
      <c r="D83" s="458"/>
      <c r="E83" s="458"/>
      <c r="F83" s="458"/>
      <c r="G83" s="458"/>
      <c r="H83" s="458"/>
      <c r="I83" s="458"/>
      <c r="N83" s="461" t="s">
        <v>91</v>
      </c>
      <c r="O83" s="461"/>
      <c r="P83" s="461"/>
      <c r="Q83" s="461"/>
      <c r="R83" s="461"/>
      <c r="S83" s="461"/>
      <c r="T83" s="461"/>
      <c r="U83" s="461"/>
    </row>
    <row r="84" spans="1:21" x14ac:dyDescent="0.25">
      <c r="B84" s="91"/>
      <c r="C84" s="496" t="s">
        <v>77</v>
      </c>
      <c r="D84" s="496"/>
      <c r="E84" s="91"/>
      <c r="F84" s="153" t="s">
        <v>38</v>
      </c>
      <c r="G84" s="91"/>
      <c r="H84" s="91"/>
      <c r="I84" s="91"/>
      <c r="N84" s="53"/>
      <c r="O84" s="53"/>
      <c r="P84" s="53"/>
      <c r="Q84" s="53"/>
      <c r="R84" s="53"/>
      <c r="S84" s="53"/>
      <c r="T84" s="53"/>
      <c r="U84" s="53"/>
    </row>
    <row r="85" spans="1:21" x14ac:dyDescent="0.25">
      <c r="A85" s="4"/>
      <c r="B85" s="176"/>
      <c r="C85" s="481" t="s">
        <v>184</v>
      </c>
      <c r="D85" s="481"/>
      <c r="E85" s="177" t="s">
        <v>190</v>
      </c>
      <c r="F85" s="178" t="s">
        <v>189</v>
      </c>
      <c r="G85" s="179"/>
      <c r="H85" s="179"/>
      <c r="I85" s="179"/>
      <c r="N85" s="497" t="s">
        <v>49</v>
      </c>
      <c r="O85" s="497"/>
      <c r="P85" s="498" t="s">
        <v>157</v>
      </c>
      <c r="Q85" s="498"/>
      <c r="R85" s="499" t="s">
        <v>41</v>
      </c>
      <c r="S85" s="499"/>
      <c r="T85" s="499"/>
      <c r="U85" s="499"/>
    </row>
    <row r="86" spans="1:21" x14ac:dyDescent="0.25">
      <c r="A86" s="55"/>
      <c r="B86" s="67" t="s">
        <v>188</v>
      </c>
      <c r="C86" s="494">
        <f>H13+H14+H19+H22+H25</f>
        <v>280.6705</v>
      </c>
      <c r="D86" s="494"/>
      <c r="E86" s="56">
        <f>H8</f>
        <v>1.0319</v>
      </c>
      <c r="F86" s="346">
        <f>'0054'!F86</f>
        <v>1313.27</v>
      </c>
      <c r="G86" s="200" t="s">
        <v>13</v>
      </c>
      <c r="H86" s="130">
        <f>ROUND(C86*E86*F86,2)</f>
        <v>380354.36</v>
      </c>
      <c r="I86" s="134"/>
      <c r="N86" s="59" t="s">
        <v>22</v>
      </c>
      <c r="O86" s="60">
        <f>T13+T14+T19+T22+T25</f>
        <v>0</v>
      </c>
      <c r="P86" s="495">
        <f>T8</f>
        <v>1.0319</v>
      </c>
      <c r="Q86" s="495"/>
      <c r="R86" s="61">
        <f>F86</f>
        <v>1313.27</v>
      </c>
      <c r="S86" s="62" t="s">
        <v>13</v>
      </c>
      <c r="T86" s="171">
        <f>ROUND(O86*P86*R86,0)</f>
        <v>0</v>
      </c>
      <c r="U86" s="131"/>
    </row>
    <row r="87" spans="1:21" x14ac:dyDescent="0.25">
      <c r="A87" s="63"/>
      <c r="B87" s="63" t="s">
        <v>187</v>
      </c>
      <c r="C87" s="494">
        <f>H15+H16+H20+H23+H26</f>
        <v>133.434</v>
      </c>
      <c r="D87" s="494"/>
      <c r="E87" s="56">
        <f>H8</f>
        <v>1.0319</v>
      </c>
      <c r="F87" s="346">
        <f>'0054'!F87</f>
        <v>895.79</v>
      </c>
      <c r="G87" s="200" t="s">
        <v>13</v>
      </c>
      <c r="H87" s="130">
        <f>ROUND(C87*E87*F87,2)</f>
        <v>123341.81</v>
      </c>
      <c r="I87" s="64"/>
      <c r="N87" s="65" t="s">
        <v>14</v>
      </c>
      <c r="O87" s="60">
        <f>T15+T16+T20+T23+T26</f>
        <v>0</v>
      </c>
      <c r="P87" s="495">
        <f>T8</f>
        <v>1.0319</v>
      </c>
      <c r="Q87" s="495"/>
      <c r="R87" s="61">
        <f>F87</f>
        <v>895.79</v>
      </c>
      <c r="S87" s="62" t="s">
        <v>13</v>
      </c>
      <c r="T87" s="171">
        <f>ROUND(O87*P87*R87,0)</f>
        <v>0</v>
      </c>
      <c r="U87" s="66"/>
    </row>
    <row r="88" spans="1:21" ht="16.5" thickBot="1" x14ac:dyDescent="0.3">
      <c r="A88" s="67"/>
      <c r="B88" s="67" t="s">
        <v>186</v>
      </c>
      <c r="C88" s="494">
        <f>H17+H18+H21+H24+H27+H28</f>
        <v>0</v>
      </c>
      <c r="D88" s="494"/>
      <c r="E88" s="56">
        <f>H8</f>
        <v>1.0319</v>
      </c>
      <c r="F88" s="346">
        <f>'0054'!F88</f>
        <v>897.95</v>
      </c>
      <c r="G88" s="200" t="s">
        <v>13</v>
      </c>
      <c r="H88" s="123">
        <f>ROUND(C88*E88*F88,2)</f>
        <v>0</v>
      </c>
      <c r="I88" s="64"/>
      <c r="N88" s="68" t="s">
        <v>15</v>
      </c>
      <c r="O88" s="69">
        <f>T17+T18+T21+T24+T27+T28</f>
        <v>0</v>
      </c>
      <c r="P88" s="495">
        <f>T8</f>
        <v>1.0319</v>
      </c>
      <c r="Q88" s="495"/>
      <c r="R88" s="61">
        <f>F88</f>
        <v>897.95</v>
      </c>
      <c r="S88" s="62" t="s">
        <v>13</v>
      </c>
      <c r="T88" s="171">
        <f>ROUND(O88*P88*R88,0)</f>
        <v>0</v>
      </c>
      <c r="U88" s="66"/>
    </row>
    <row r="89" spans="1:21" ht="16.5" thickBot="1" x14ac:dyDescent="0.3">
      <c r="A89" s="70"/>
      <c r="B89" s="180" t="s">
        <v>185</v>
      </c>
      <c r="C89" s="487">
        <f>SUM(C86:C88)</f>
        <v>414.10450000000003</v>
      </c>
      <c r="D89" s="487"/>
      <c r="E89" s="181"/>
      <c r="F89" s="181"/>
      <c r="G89" s="181"/>
      <c r="H89" s="182" t="s">
        <v>183</v>
      </c>
      <c r="I89" s="130">
        <f>IF(A1=75,0,H88+H87+H86)</f>
        <v>503696.17</v>
      </c>
      <c r="N89" s="73" t="s">
        <v>158</v>
      </c>
      <c r="O89" s="72">
        <f>SUM(O86:O88)</f>
        <v>0</v>
      </c>
      <c r="P89" s="488" t="s">
        <v>18</v>
      </c>
      <c r="Q89" s="489"/>
      <c r="R89" s="489"/>
      <c r="S89" s="489"/>
      <c r="T89" s="489"/>
      <c r="U89" s="125">
        <f>IF(N1=75,0,T88+T87+T86)</f>
        <v>0</v>
      </c>
    </row>
    <row r="90" spans="1:21" ht="16.5" thickTop="1" x14ac:dyDescent="0.25">
      <c r="A90" s="490" t="s">
        <v>107</v>
      </c>
      <c r="B90" s="490"/>
      <c r="C90" s="490"/>
      <c r="D90" s="490"/>
      <c r="E90" s="490"/>
      <c r="F90" s="490"/>
      <c r="G90" s="490"/>
      <c r="H90" s="490"/>
      <c r="I90" s="490"/>
      <c r="N90" s="491" t="s">
        <v>107</v>
      </c>
      <c r="O90" s="491"/>
      <c r="P90" s="491"/>
      <c r="Q90" s="491"/>
      <c r="R90" s="491"/>
      <c r="S90" s="491"/>
      <c r="T90" s="491"/>
      <c r="U90" s="491"/>
    </row>
    <row r="91" spans="1:21" x14ac:dyDescent="0.25">
      <c r="A91" s="183"/>
      <c r="B91" s="183"/>
      <c r="C91" s="183"/>
      <c r="D91" s="183"/>
      <c r="E91" s="183"/>
      <c r="F91" s="183"/>
      <c r="G91" s="183"/>
      <c r="H91" s="183"/>
      <c r="I91" s="183"/>
      <c r="N91" s="184"/>
      <c r="O91" s="184"/>
      <c r="P91" s="184"/>
      <c r="Q91" s="184"/>
      <c r="R91" s="184"/>
      <c r="S91" s="184"/>
      <c r="T91" s="184"/>
      <c r="U91" s="184"/>
    </row>
    <row r="92" spans="1:21" x14ac:dyDescent="0.25">
      <c r="A92" s="4" t="s">
        <v>92</v>
      </c>
      <c r="C92" s="74"/>
      <c r="D92" s="91"/>
      <c r="E92" s="74" t="s">
        <v>46</v>
      </c>
      <c r="F92" s="492"/>
      <c r="G92" s="492"/>
      <c r="H92" s="492"/>
      <c r="I92" s="492"/>
      <c r="N92" s="461" t="s">
        <v>92</v>
      </c>
      <c r="O92" s="461"/>
      <c r="P92" s="461"/>
      <c r="Q92" s="493" t="s">
        <v>46</v>
      </c>
      <c r="R92" s="493"/>
      <c r="S92" s="493"/>
      <c r="T92" s="493"/>
      <c r="U92" s="132"/>
    </row>
    <row r="93" spans="1:21" x14ac:dyDescent="0.25">
      <c r="B93" s="91"/>
      <c r="C93" s="117" t="s">
        <v>162</v>
      </c>
      <c r="D93" s="117" t="s">
        <v>163</v>
      </c>
      <c r="E93" s="118" t="s">
        <v>191</v>
      </c>
      <c r="F93" s="74"/>
      <c r="G93" s="74"/>
      <c r="H93" s="74"/>
      <c r="I93" s="74"/>
      <c r="N93" s="53"/>
      <c r="O93" s="53"/>
      <c r="P93" s="53"/>
      <c r="Q93" s="185"/>
      <c r="R93" s="185"/>
      <c r="S93" s="185"/>
      <c r="T93" s="185"/>
      <c r="U93" s="132"/>
    </row>
    <row r="94" spans="1:21" x14ac:dyDescent="0.25">
      <c r="B94" s="91"/>
      <c r="C94" s="119" t="s">
        <v>2</v>
      </c>
      <c r="D94" s="119" t="s">
        <v>2</v>
      </c>
      <c r="E94" s="119" t="s">
        <v>2</v>
      </c>
      <c r="F94" s="74"/>
      <c r="G94" s="74"/>
      <c r="H94" s="74"/>
      <c r="I94" s="74"/>
      <c r="N94" s="53"/>
      <c r="O94" s="53"/>
      <c r="P94" s="53"/>
      <c r="Q94" s="185"/>
      <c r="R94" s="185"/>
      <c r="S94" s="185"/>
      <c r="T94" s="185"/>
      <c r="U94" s="132"/>
    </row>
    <row r="95" spans="1:21" x14ac:dyDescent="0.25">
      <c r="A95" s="465" t="s">
        <v>69</v>
      </c>
      <c r="B95" s="465"/>
      <c r="C95" s="206">
        <v>4</v>
      </c>
      <c r="D95" s="206">
        <v>0</v>
      </c>
      <c r="E95" s="159">
        <f>AVERAGE(C95:D95)</f>
        <v>2</v>
      </c>
      <c r="F95" s="186" t="s">
        <v>40</v>
      </c>
      <c r="G95" s="189">
        <f>'0054'!G95</f>
        <v>371</v>
      </c>
      <c r="I95" s="130">
        <f>ROUND(G95*E95,2)</f>
        <v>742</v>
      </c>
      <c r="N95" s="486" t="s">
        <v>69</v>
      </c>
      <c r="O95" s="486"/>
      <c r="P95" s="485">
        <f>IF(H115=1,E95,0)</f>
        <v>0</v>
      </c>
      <c r="Q95" s="485"/>
      <c r="R95" s="485"/>
      <c r="S95" s="111" t="s">
        <v>40</v>
      </c>
      <c r="T95" s="76">
        <f>G95</f>
        <v>371</v>
      </c>
      <c r="U95" s="125">
        <f>ROUND(T95*P95,0)</f>
        <v>0</v>
      </c>
    </row>
    <row r="96" spans="1:21" x14ac:dyDescent="0.25">
      <c r="A96" s="465" t="s">
        <v>87</v>
      </c>
      <c r="B96" s="465"/>
      <c r="C96" s="206">
        <v>0</v>
      </c>
      <c r="D96" s="206">
        <v>0</v>
      </c>
      <c r="E96" s="159">
        <f>AVERAGE(C96:D96)</f>
        <v>0</v>
      </c>
      <c r="F96" s="186" t="s">
        <v>40</v>
      </c>
      <c r="G96" s="189">
        <f>'0054'!G96</f>
        <v>1391</v>
      </c>
      <c r="I96" s="130">
        <f>ROUND(G96*E96,2)</f>
        <v>0</v>
      </c>
      <c r="N96" s="486" t="s">
        <v>87</v>
      </c>
      <c r="O96" s="486"/>
      <c r="P96" s="470"/>
      <c r="Q96" s="470"/>
      <c r="R96" s="470"/>
      <c r="S96" s="111" t="s">
        <v>40</v>
      </c>
      <c r="T96" s="76">
        <f>G96</f>
        <v>1391</v>
      </c>
      <c r="U96" s="125">
        <f>ROUND(T96*P96,0)</f>
        <v>0</v>
      </c>
    </row>
    <row r="97" spans="1:21" x14ac:dyDescent="0.25">
      <c r="A97" s="187"/>
      <c r="B97" s="187"/>
      <c r="C97" s="94"/>
      <c r="D97" s="94"/>
      <c r="E97" s="94"/>
      <c r="F97" s="94"/>
      <c r="G97" s="188"/>
      <c r="H97" s="189"/>
      <c r="I97" s="130"/>
      <c r="N97" s="190"/>
      <c r="O97" s="190"/>
      <c r="P97" s="191"/>
      <c r="Q97" s="191"/>
      <c r="R97" s="191"/>
      <c r="S97" s="111"/>
      <c r="T97" s="76"/>
      <c r="U97" s="132"/>
    </row>
    <row r="98" spans="1:21" x14ac:dyDescent="0.25">
      <c r="A98" s="187"/>
      <c r="B98" s="187"/>
      <c r="C98" s="94"/>
      <c r="D98" s="94"/>
      <c r="E98" s="94"/>
      <c r="F98" s="94"/>
      <c r="G98" s="188"/>
      <c r="H98" s="189"/>
      <c r="I98" s="130"/>
      <c r="N98" s="190"/>
      <c r="O98" s="190"/>
      <c r="P98" s="191"/>
      <c r="Q98" s="191"/>
      <c r="R98" s="191"/>
      <c r="S98" s="111"/>
      <c r="T98" s="76"/>
      <c r="U98" s="132"/>
    </row>
    <row r="99" spans="1:21" hidden="1" x14ac:dyDescent="0.25">
      <c r="A99" s="458" t="s">
        <v>131</v>
      </c>
      <c r="B99" s="458"/>
      <c r="C99" s="458"/>
      <c r="D99" s="91"/>
      <c r="E99" s="54" t="s">
        <v>132</v>
      </c>
      <c r="F99" s="496"/>
      <c r="G99" s="496"/>
      <c r="H99" s="496"/>
      <c r="I99" s="496"/>
      <c r="N99" s="461" t="s">
        <v>106</v>
      </c>
      <c r="O99" s="461"/>
      <c r="P99" s="461"/>
      <c r="Q99" s="461"/>
      <c r="R99" s="461"/>
      <c r="S99" s="461"/>
      <c r="T99" s="461"/>
      <c r="U99" s="461"/>
    </row>
    <row r="100" spans="1:21" hidden="1" x14ac:dyDescent="0.25">
      <c r="B100" s="91"/>
      <c r="C100" s="481" t="s">
        <v>108</v>
      </c>
      <c r="D100" s="481"/>
      <c r="E100" s="481"/>
      <c r="F100" s="54"/>
      <c r="G100" s="54"/>
      <c r="H100" s="200" t="s">
        <v>192</v>
      </c>
      <c r="I100" s="54"/>
      <c r="N100" s="53"/>
      <c r="O100" s="53"/>
      <c r="P100" s="53"/>
      <c r="Q100" s="53"/>
      <c r="R100" s="53"/>
      <c r="S100" s="53"/>
      <c r="T100" s="53"/>
      <c r="U100" s="53"/>
    </row>
    <row r="101" spans="1:21" hidden="1" x14ac:dyDescent="0.25">
      <c r="B101" s="91"/>
      <c r="C101" s="117" t="s">
        <v>162</v>
      </c>
      <c r="D101" s="117" t="s">
        <v>163</v>
      </c>
      <c r="E101" s="199" t="s">
        <v>8</v>
      </c>
      <c r="F101" s="577" t="s">
        <v>193</v>
      </c>
      <c r="G101" s="472"/>
      <c r="H101" s="41" t="s">
        <v>39</v>
      </c>
      <c r="I101" s="54"/>
      <c r="N101" s="53"/>
      <c r="O101" s="53"/>
      <c r="P101" s="53"/>
      <c r="Q101" s="53"/>
      <c r="R101" s="53"/>
      <c r="S101" s="53"/>
      <c r="T101" s="53"/>
      <c r="U101" s="53"/>
    </row>
    <row r="102" spans="1:21" hidden="1" x14ac:dyDescent="0.25">
      <c r="A102" s="481" t="s">
        <v>113</v>
      </c>
      <c r="B102" s="481"/>
      <c r="C102" s="119" t="s">
        <v>2</v>
      </c>
      <c r="D102" s="119" t="s">
        <v>2</v>
      </c>
      <c r="E102" s="77" t="s">
        <v>2</v>
      </c>
      <c r="F102" s="481" t="s">
        <v>38</v>
      </c>
      <c r="G102" s="481"/>
      <c r="H102" s="77" t="s">
        <v>38</v>
      </c>
      <c r="I102" s="77" t="s">
        <v>8</v>
      </c>
      <c r="N102" s="471" t="s">
        <v>70</v>
      </c>
      <c r="O102" s="471"/>
      <c r="P102" s="485" t="s">
        <v>108</v>
      </c>
      <c r="Q102" s="485"/>
      <c r="R102" s="471" t="s">
        <v>71</v>
      </c>
      <c r="S102" s="471"/>
      <c r="T102" s="78" t="s">
        <v>72</v>
      </c>
      <c r="U102" s="78" t="s">
        <v>8</v>
      </c>
    </row>
    <row r="103" spans="1:21" hidden="1" x14ac:dyDescent="0.25">
      <c r="A103" s="474" t="s">
        <v>73</v>
      </c>
      <c r="B103" s="474"/>
      <c r="C103" s="204">
        <v>0</v>
      </c>
      <c r="D103" s="204">
        <v>0</v>
      </c>
      <c r="E103" s="276">
        <f>IF(D$59=0,C103*2,C103+D103)</f>
        <v>0</v>
      </c>
      <c r="F103" s="475">
        <v>0</v>
      </c>
      <c r="G103" s="475"/>
      <c r="H103" s="349">
        <f>IF(C103=0,0,125)</f>
        <v>0</v>
      </c>
      <c r="I103" s="130">
        <f>ROUND((H103+F103)*E103,2)</f>
        <v>0</v>
      </c>
      <c r="N103" s="476" t="s">
        <v>73</v>
      </c>
      <c r="O103" s="476"/>
      <c r="P103" s="470">
        <f>IF(H$115=1,C103,0)</f>
        <v>0</v>
      </c>
      <c r="Q103" s="470"/>
      <c r="R103" s="477">
        <f>F103</f>
        <v>0</v>
      </c>
      <c r="S103" s="477"/>
      <c r="T103" s="80">
        <f>H103</f>
        <v>0</v>
      </c>
      <c r="U103" s="125">
        <f>ROUND((T103+R103)*P103,0)</f>
        <v>0</v>
      </c>
    </row>
    <row r="104" spans="1:21" hidden="1" x14ac:dyDescent="0.25">
      <c r="A104" s="450" t="s">
        <v>74</v>
      </c>
      <c r="B104" s="450"/>
      <c r="C104" s="206">
        <v>0</v>
      </c>
      <c r="D104" s="206">
        <v>0</v>
      </c>
      <c r="E104" s="159">
        <f>IF(D$59=0,C104*2,C104+D104)</f>
        <v>0</v>
      </c>
      <c r="F104" s="572">
        <f>ROUND(F103/2,2)</f>
        <v>0</v>
      </c>
      <c r="G104" s="572"/>
      <c r="H104" s="350">
        <f>IF(C104=0,0,62.5)</f>
        <v>0</v>
      </c>
      <c r="I104" s="130">
        <f>ROUND((H104+F104)*E104,2)</f>
        <v>0</v>
      </c>
      <c r="N104" s="476" t="s">
        <v>74</v>
      </c>
      <c r="O104" s="476"/>
      <c r="P104" s="470">
        <f>IF(H$115=1,C104,0)</f>
        <v>0</v>
      </c>
      <c r="Q104" s="470"/>
      <c r="R104" s="479">
        <f>ROUND(R103/2,2)</f>
        <v>0</v>
      </c>
      <c r="S104" s="479"/>
      <c r="T104" s="82">
        <f>H104</f>
        <v>0</v>
      </c>
      <c r="U104" s="125">
        <f>ROUND((T104+R104)*P104,0)</f>
        <v>0</v>
      </c>
    </row>
    <row r="105" spans="1:21" ht="16.5" hidden="1" thickBot="1" x14ac:dyDescent="0.3">
      <c r="A105" s="450" t="s">
        <v>75</v>
      </c>
      <c r="B105" s="450"/>
      <c r="C105" s="206">
        <v>0</v>
      </c>
      <c r="D105" s="206">
        <v>0</v>
      </c>
      <c r="E105" s="159">
        <f>IF(D$59=0,C105*2,C105+D105)</f>
        <v>0</v>
      </c>
      <c r="F105" s="468"/>
      <c r="G105" s="468"/>
      <c r="H105" s="351">
        <f>IF(H103&gt;0,436,0)</f>
        <v>0</v>
      </c>
      <c r="I105" s="130">
        <f>ROUND(H105*E105,2)</f>
        <v>0</v>
      </c>
      <c r="N105" s="469" t="s">
        <v>75</v>
      </c>
      <c r="O105" s="469"/>
      <c r="P105" s="470">
        <f>IF(H$115=1,C105,0)</f>
        <v>0</v>
      </c>
      <c r="Q105" s="470"/>
      <c r="R105" s="471"/>
      <c r="S105" s="471"/>
      <c r="T105" s="84">
        <f>H105</f>
        <v>0</v>
      </c>
      <c r="U105" s="132">
        <f>ROUND(T105*P105,0)</f>
        <v>0</v>
      </c>
    </row>
    <row r="106" spans="1:21" ht="16.5" hidden="1" thickBot="1" x14ac:dyDescent="0.3">
      <c r="A106" s="472" t="s">
        <v>8</v>
      </c>
      <c r="B106" s="472"/>
      <c r="C106" s="85"/>
      <c r="D106" s="85"/>
      <c r="E106" s="85"/>
      <c r="F106" s="85"/>
      <c r="G106" s="85"/>
      <c r="H106" s="85"/>
      <c r="I106" s="126">
        <f>SUM(I103:I105)</f>
        <v>0</v>
      </c>
      <c r="N106" s="473" t="s">
        <v>8</v>
      </c>
      <c r="O106" s="473"/>
      <c r="P106" s="86"/>
      <c r="Q106" s="86"/>
      <c r="R106" s="86"/>
      <c r="S106" s="86"/>
      <c r="T106" s="86"/>
      <c r="U106" s="87">
        <f>SUM(U103:U105)</f>
        <v>0</v>
      </c>
    </row>
    <row r="107" spans="1:21" hidden="1" x14ac:dyDescent="0.25">
      <c r="A107" s="41"/>
      <c r="B107" s="41"/>
      <c r="C107" s="85"/>
      <c r="D107" s="85"/>
      <c r="E107" s="85"/>
      <c r="F107" s="85"/>
      <c r="G107" s="85"/>
      <c r="H107" s="85"/>
      <c r="I107" s="130"/>
      <c r="N107" s="43"/>
      <c r="O107" s="43"/>
      <c r="P107" s="86"/>
      <c r="Q107" s="86"/>
      <c r="R107" s="86"/>
      <c r="S107" s="86"/>
      <c r="T107" s="86"/>
      <c r="U107" s="201"/>
    </row>
    <row r="108" spans="1:21" x14ac:dyDescent="0.25">
      <c r="A108" s="458" t="s">
        <v>93</v>
      </c>
      <c r="B108" s="458"/>
      <c r="C108" s="458"/>
      <c r="D108" s="91"/>
      <c r="E108" s="89" t="s">
        <v>42</v>
      </c>
      <c r="F108" s="463"/>
      <c r="G108" s="463"/>
      <c r="H108" s="463"/>
      <c r="I108" s="159">
        <v>0</v>
      </c>
      <c r="N108" s="461" t="s">
        <v>93</v>
      </c>
      <c r="O108" s="461"/>
      <c r="P108" s="461"/>
      <c r="Q108" s="462" t="s">
        <v>42</v>
      </c>
      <c r="R108" s="462"/>
      <c r="S108" s="462"/>
      <c r="T108" s="462"/>
      <c r="U108" s="125">
        <f>IF('4001'!$H$115=1,'4001'!U109,0)</f>
        <v>0</v>
      </c>
    </row>
    <row r="109" spans="1:21" x14ac:dyDescent="0.25">
      <c r="A109" s="458" t="s">
        <v>94</v>
      </c>
      <c r="B109" s="458"/>
      <c r="C109" s="458"/>
      <c r="D109" s="91"/>
      <c r="E109" s="467"/>
      <c r="F109" s="467"/>
      <c r="G109" s="467"/>
      <c r="H109" s="467"/>
      <c r="I109" s="159">
        <v>0</v>
      </c>
      <c r="N109" s="461" t="s">
        <v>94</v>
      </c>
      <c r="O109" s="461"/>
      <c r="P109" s="461"/>
      <c r="Q109" s="462" t="s">
        <v>47</v>
      </c>
      <c r="R109" s="462"/>
      <c r="S109" s="462"/>
      <c r="T109" s="462"/>
      <c r="U109" s="125">
        <f>IF('4001'!$H$115=1,'4001'!U110,0)</f>
        <v>0</v>
      </c>
    </row>
    <row r="110" spans="1:21" x14ac:dyDescent="0.25">
      <c r="A110" s="90" t="s">
        <v>122</v>
      </c>
      <c r="B110" s="91"/>
      <c r="C110" s="91"/>
      <c r="D110" s="91"/>
      <c r="E110" s="192"/>
      <c r="F110" s="192"/>
      <c r="G110" s="192"/>
      <c r="H110" s="192"/>
      <c r="I110" s="219"/>
      <c r="N110" s="461" t="s">
        <v>95</v>
      </c>
      <c r="O110" s="461"/>
      <c r="P110" s="461"/>
      <c r="Q110" s="462" t="s">
        <v>48</v>
      </c>
      <c r="R110" s="462"/>
      <c r="S110" s="462"/>
      <c r="T110" s="462"/>
      <c r="U110" s="125">
        <f>IF('4001'!$H$115=1,'4001'!U113,0)</f>
        <v>0</v>
      </c>
    </row>
    <row r="111" spans="1:21" ht="16.5" thickBot="1" x14ac:dyDescent="0.3">
      <c r="A111" s="458" t="s">
        <v>95</v>
      </c>
      <c r="B111" s="458"/>
      <c r="C111" s="458"/>
      <c r="D111" s="91"/>
      <c r="E111" s="89" t="s">
        <v>47</v>
      </c>
      <c r="F111" s="463"/>
      <c r="G111" s="463"/>
      <c r="H111" s="463"/>
      <c r="I111" s="220">
        <v>0</v>
      </c>
      <c r="N111" s="464" t="s">
        <v>43</v>
      </c>
      <c r="O111" s="464"/>
      <c r="P111" s="464"/>
      <c r="Q111" s="464"/>
      <c r="R111" s="464"/>
      <c r="S111" s="464"/>
      <c r="T111" s="464"/>
      <c r="U111" s="193">
        <f>SUM(U109,U108,U106,U95,U89,U75,U74,U73,U72,U71,U70,U68,U59,U45,U77,U78,U79,U80,U81,U110)</f>
        <v>0</v>
      </c>
    </row>
    <row r="112" spans="1:21" ht="16.5" thickTop="1" x14ac:dyDescent="0.25">
      <c r="B112" s="91"/>
      <c r="C112" s="91"/>
      <c r="D112" s="91"/>
      <c r="E112" s="89"/>
      <c r="F112" s="89"/>
      <c r="G112" s="89"/>
      <c r="H112" s="89"/>
      <c r="I112" s="159"/>
      <c r="N112" s="59"/>
      <c r="O112" s="59"/>
      <c r="P112" s="59"/>
      <c r="Q112" s="59"/>
      <c r="R112" s="59"/>
      <c r="S112" s="59"/>
      <c r="T112" s="59"/>
      <c r="U112" s="201"/>
    </row>
    <row r="113" spans="1:21" x14ac:dyDescent="0.25">
      <c r="A113" s="465" t="s">
        <v>8</v>
      </c>
      <c r="B113" s="465"/>
      <c r="C113" s="465"/>
      <c r="D113" s="465"/>
      <c r="E113" s="465"/>
      <c r="F113" s="465"/>
      <c r="G113" s="465"/>
      <c r="H113" s="465"/>
      <c r="I113" s="130">
        <f>SUM(I111,I109,I108,I106,I96,I95,I89,I81,I80,I79,I78,I77,I75,I74,I73,I72,I71,I70,I68,I59,I45)</f>
        <v>2684866.6399999997</v>
      </c>
      <c r="N113" s="466"/>
      <c r="O113" s="466"/>
      <c r="P113" s="466"/>
      <c r="Q113" s="466"/>
      <c r="R113" s="466"/>
      <c r="S113" s="466"/>
      <c r="T113" s="466"/>
      <c r="U113" s="466"/>
    </row>
    <row r="114" spans="1:21" x14ac:dyDescent="0.25">
      <c r="A114" s="458" t="s">
        <v>121</v>
      </c>
      <c r="B114" s="458"/>
      <c r="C114" s="458"/>
      <c r="D114" s="458"/>
      <c r="E114" s="458"/>
      <c r="F114" s="458"/>
      <c r="G114" s="458"/>
      <c r="H114" s="91" t="s">
        <v>48</v>
      </c>
      <c r="I114" s="195"/>
      <c r="N114" s="459" t="s">
        <v>7</v>
      </c>
      <c r="O114" s="459"/>
      <c r="P114" s="459"/>
      <c r="Q114" s="459"/>
      <c r="R114" s="459"/>
      <c r="S114" s="459"/>
      <c r="T114" s="459"/>
      <c r="U114" s="459"/>
    </row>
    <row r="115" spans="1:21" x14ac:dyDescent="0.25">
      <c r="A115" s="458" t="s">
        <v>116</v>
      </c>
      <c r="B115" s="458"/>
      <c r="C115" s="458"/>
      <c r="D115" s="458"/>
      <c r="E115" s="458"/>
      <c r="F115" s="458"/>
      <c r="G115" s="458"/>
      <c r="H115" s="92" t="str">
        <f>IF(E29=0,"",IF((E14+E16+SUM(E18:E24))/E29&gt;0.75,1,""))</f>
        <v/>
      </c>
      <c r="I115" s="159">
        <f>U111</f>
        <v>0</v>
      </c>
      <c r="N115" s="93" t="s">
        <v>144</v>
      </c>
      <c r="O115" s="93"/>
      <c r="P115" s="93"/>
      <c r="Q115" s="93"/>
      <c r="R115" s="93"/>
      <c r="S115" s="93"/>
      <c r="T115" s="93"/>
      <c r="U115" s="93"/>
    </row>
    <row r="116" spans="1:21" x14ac:dyDescent="0.25">
      <c r="B116" s="91"/>
      <c r="C116" s="91"/>
      <c r="D116" s="91"/>
      <c r="E116" s="91"/>
      <c r="F116" s="91"/>
      <c r="G116" s="91"/>
      <c r="H116" s="94"/>
      <c r="I116" s="130"/>
      <c r="N116" s="95" t="s">
        <v>145</v>
      </c>
      <c r="O116" s="93"/>
      <c r="P116" s="93"/>
      <c r="Q116" s="93"/>
      <c r="R116" s="93"/>
      <c r="S116" s="93"/>
      <c r="T116" s="93"/>
      <c r="U116" s="93"/>
    </row>
    <row r="117" spans="1:21" x14ac:dyDescent="0.25">
      <c r="A117" s="4" t="s">
        <v>138</v>
      </c>
      <c r="B117" s="91"/>
      <c r="C117" s="91"/>
      <c r="D117" s="91"/>
      <c r="E117" s="91"/>
      <c r="F117" s="91"/>
      <c r="G117" s="91"/>
      <c r="H117" s="202">
        <f>IF(H115=1,I115,I113)</f>
        <v>2684866.6399999997</v>
      </c>
      <c r="I117" s="123">
        <f>IF(E29=0,0,IF(E29&gt;250,-(((250/E29)*H117)*IF(J117="H",0.02,0.05)),IF(J117="H",-0.02*H117,-0.05*H117)))</f>
        <v>-87534.775691184142</v>
      </c>
      <c r="N117" s="97"/>
      <c r="O117" s="97"/>
      <c r="P117" s="97"/>
      <c r="Q117" s="97"/>
      <c r="R117" s="97"/>
      <c r="S117" s="97"/>
      <c r="T117" s="97"/>
      <c r="U117" s="97"/>
    </row>
    <row r="118" spans="1:21" x14ac:dyDescent="0.25">
      <c r="B118" s="91"/>
      <c r="C118" s="91"/>
      <c r="D118" s="91"/>
      <c r="E118" s="91"/>
      <c r="F118" s="91"/>
      <c r="G118" s="91"/>
      <c r="H118" s="94"/>
      <c r="I118" s="130"/>
      <c r="N118" s="97"/>
      <c r="O118" s="97"/>
      <c r="P118" s="97"/>
      <c r="Q118" s="97"/>
      <c r="R118" s="97"/>
      <c r="S118" s="97"/>
      <c r="T118" s="97"/>
      <c r="U118" s="97"/>
    </row>
    <row r="119" spans="1:21" x14ac:dyDescent="0.25">
      <c r="A119" s="4" t="s">
        <v>139</v>
      </c>
      <c r="B119" s="91"/>
      <c r="C119" s="91"/>
      <c r="D119" s="91"/>
      <c r="E119" s="91"/>
      <c r="F119" s="91"/>
      <c r="G119" s="91"/>
      <c r="H119" s="94"/>
      <c r="I119" s="130">
        <f>I113+I117</f>
        <v>2597331.8643088154</v>
      </c>
      <c r="N119" s="97"/>
      <c r="O119" s="97"/>
      <c r="P119" s="97"/>
      <c r="Q119" s="97"/>
      <c r="R119" s="97"/>
      <c r="S119" s="97"/>
      <c r="T119" s="97"/>
      <c r="U119" s="97"/>
    </row>
    <row r="120" spans="1:21" x14ac:dyDescent="0.25">
      <c r="B120" s="91"/>
      <c r="C120" s="91"/>
      <c r="D120" s="91"/>
      <c r="E120" s="91"/>
      <c r="F120" s="91"/>
      <c r="G120" s="91"/>
      <c r="H120" s="94"/>
      <c r="I120" s="130"/>
      <c r="N120" s="97"/>
      <c r="O120" s="97"/>
      <c r="P120" s="97"/>
      <c r="Q120" s="97"/>
      <c r="R120" s="97"/>
      <c r="S120" s="97"/>
      <c r="T120" s="97"/>
      <c r="U120" s="97"/>
    </row>
    <row r="121" spans="1:21" x14ac:dyDescent="0.25">
      <c r="A121" s="106" t="s">
        <v>140</v>
      </c>
      <c r="B121" s="91"/>
      <c r="C121" s="203">
        <f>'0054'!C121</f>
        <v>2</v>
      </c>
      <c r="D121" s="91"/>
      <c r="E121" s="4" t="s">
        <v>141</v>
      </c>
      <c r="F121" s="91"/>
      <c r="G121" s="91"/>
      <c r="H121" s="94"/>
      <c r="I121" s="130">
        <f>ROUND(I119/12*C121,2)</f>
        <v>432888.64</v>
      </c>
      <c r="N121" s="97"/>
      <c r="O121" s="97"/>
      <c r="P121" s="97"/>
      <c r="Q121" s="97"/>
      <c r="R121" s="97"/>
      <c r="S121" s="97"/>
      <c r="T121" s="97"/>
      <c r="U121" s="97"/>
    </row>
    <row r="122" spans="1:21" x14ac:dyDescent="0.25">
      <c r="B122" s="91"/>
      <c r="C122" s="91"/>
      <c r="D122" s="91"/>
      <c r="E122" s="91"/>
      <c r="F122" s="91"/>
      <c r="G122" s="91"/>
      <c r="H122" s="94"/>
      <c r="I122" s="130"/>
      <c r="N122" s="97"/>
      <c r="O122" s="97"/>
      <c r="P122" s="97"/>
      <c r="Q122" s="97"/>
      <c r="R122" s="97"/>
      <c r="S122" s="97"/>
      <c r="T122" s="97"/>
      <c r="U122" s="97"/>
    </row>
    <row r="123" spans="1:21" x14ac:dyDescent="0.25">
      <c r="A123" s="4" t="s">
        <v>142</v>
      </c>
      <c r="B123" s="91"/>
      <c r="C123" s="91"/>
      <c r="D123" s="91"/>
      <c r="E123" s="91"/>
      <c r="F123" s="91"/>
      <c r="G123" s="91"/>
      <c r="H123" s="94"/>
      <c r="I123" s="123">
        <v>-216444.32</v>
      </c>
      <c r="N123" s="97"/>
      <c r="O123" s="97"/>
      <c r="P123" s="97"/>
      <c r="Q123" s="97"/>
      <c r="R123" s="97"/>
      <c r="S123" s="97"/>
      <c r="T123" s="97"/>
      <c r="U123" s="97"/>
    </row>
    <row r="124" spans="1:21" x14ac:dyDescent="0.25">
      <c r="B124" s="91"/>
      <c r="C124" s="91"/>
      <c r="D124" s="91"/>
      <c r="E124" s="91"/>
      <c r="F124" s="91"/>
      <c r="G124" s="91"/>
      <c r="H124" s="94"/>
      <c r="I124" s="130"/>
      <c r="N124" s="97"/>
      <c r="O124" s="97"/>
      <c r="P124" s="97"/>
      <c r="Q124" s="97"/>
      <c r="R124" s="97"/>
      <c r="S124" s="97"/>
      <c r="T124" s="97"/>
      <c r="U124" s="97"/>
    </row>
    <row r="125" spans="1:21" ht="16.5" thickBot="1" x14ac:dyDescent="0.3">
      <c r="A125" s="4" t="s">
        <v>143</v>
      </c>
      <c r="B125" s="91"/>
      <c r="C125" s="91"/>
      <c r="D125" s="91"/>
      <c r="E125" s="91"/>
      <c r="F125" s="91"/>
      <c r="G125" s="91"/>
      <c r="H125" s="94"/>
      <c r="I125" s="222">
        <f>I121+I123</f>
        <v>216444.32</v>
      </c>
      <c r="N125" s="97"/>
      <c r="O125" s="97"/>
      <c r="P125" s="97"/>
      <c r="Q125" s="97"/>
      <c r="R125" s="97"/>
      <c r="S125" s="97"/>
      <c r="T125" s="97"/>
      <c r="U125" s="97"/>
    </row>
    <row r="126" spans="1:21" ht="16.5" thickTop="1" x14ac:dyDescent="0.25">
      <c r="B126" s="91"/>
      <c r="C126" s="91"/>
      <c r="D126" s="91"/>
      <c r="E126" s="91"/>
      <c r="F126" s="91"/>
      <c r="G126" s="91"/>
      <c r="H126" s="94"/>
      <c r="I126" s="130"/>
      <c r="N126" s="97"/>
      <c r="O126" s="97"/>
      <c r="P126" s="97"/>
      <c r="Q126" s="97"/>
      <c r="R126" s="97"/>
      <c r="S126" s="97"/>
      <c r="T126" s="97"/>
      <c r="U126" s="97"/>
    </row>
    <row r="127" spans="1:21" ht="16.5" thickBot="1" x14ac:dyDescent="0.3">
      <c r="A127" s="4" t="s">
        <v>159</v>
      </c>
      <c r="B127" s="91"/>
      <c r="C127" s="91"/>
      <c r="D127" s="91"/>
      <c r="E127" s="91"/>
      <c r="F127" s="91"/>
      <c r="G127" s="91"/>
      <c r="H127" s="94"/>
      <c r="I127" s="194">
        <f>IF(J117="H",(H117*0.02)+I117,(H117*0.05)+I117)</f>
        <v>46708.556308815852</v>
      </c>
      <c r="N127" s="97"/>
      <c r="O127" s="97"/>
      <c r="P127" s="97"/>
      <c r="Q127" s="97"/>
      <c r="R127" s="97"/>
      <c r="S127" s="97"/>
      <c r="T127" s="97"/>
      <c r="U127" s="97"/>
    </row>
    <row r="128" spans="1:21" ht="16.5" thickTop="1" x14ac:dyDescent="0.25">
      <c r="B128" s="91"/>
      <c r="C128" s="91"/>
      <c r="D128" s="91"/>
      <c r="E128" s="91"/>
      <c r="F128" s="91"/>
      <c r="G128" s="91"/>
      <c r="H128" s="94"/>
      <c r="I128" s="195"/>
      <c r="N128" s="97"/>
      <c r="O128" s="97"/>
      <c r="P128" s="97"/>
      <c r="Q128" s="97"/>
      <c r="R128" s="97"/>
      <c r="S128" s="97"/>
      <c r="T128" s="97"/>
      <c r="U128" s="97"/>
    </row>
    <row r="129" spans="1:21" x14ac:dyDescent="0.25">
      <c r="B129" s="91"/>
      <c r="C129" s="91"/>
      <c r="D129" s="91"/>
      <c r="E129" s="91"/>
      <c r="F129" s="91"/>
      <c r="G129" s="91"/>
      <c r="H129" s="94"/>
      <c r="I129" s="195"/>
      <c r="N129" s="97"/>
      <c r="O129" s="97"/>
      <c r="P129" s="97"/>
      <c r="Q129" s="97"/>
      <c r="R129" s="97"/>
      <c r="S129" s="97"/>
      <c r="T129" s="97"/>
      <c r="U129" s="97"/>
    </row>
    <row r="130" spans="1:21" x14ac:dyDescent="0.25">
      <c r="B130" s="91"/>
      <c r="C130" s="91"/>
      <c r="D130" s="91"/>
      <c r="E130" s="91"/>
      <c r="F130" s="91"/>
      <c r="G130" s="91"/>
      <c r="H130" s="94"/>
      <c r="I130" s="195"/>
      <c r="N130" s="97"/>
      <c r="O130" s="97"/>
      <c r="P130" s="97"/>
      <c r="Q130" s="97"/>
      <c r="R130" s="97"/>
      <c r="S130" s="97"/>
      <c r="T130" s="97"/>
      <c r="U130" s="97"/>
    </row>
    <row r="131" spans="1:21" x14ac:dyDescent="0.25">
      <c r="A131" s="455" t="s">
        <v>7</v>
      </c>
      <c r="B131" s="455"/>
      <c r="C131" s="455"/>
      <c r="D131" s="455"/>
      <c r="E131" s="455"/>
      <c r="F131" s="455"/>
      <c r="G131" s="455"/>
      <c r="H131" s="455"/>
      <c r="I131" s="455"/>
      <c r="J131" s="196"/>
      <c r="N131" s="455"/>
      <c r="O131" s="455"/>
      <c r="P131" s="455"/>
      <c r="Q131" s="455"/>
      <c r="R131" s="455"/>
      <c r="S131" s="455"/>
      <c r="T131" s="455"/>
      <c r="U131" s="455"/>
    </row>
    <row r="132" spans="1:21" s="101" customFormat="1" ht="28.5" customHeight="1" x14ac:dyDescent="0.2">
      <c r="A132" s="460" t="s">
        <v>114</v>
      </c>
      <c r="B132" s="460"/>
      <c r="C132" s="460"/>
      <c r="D132" s="460"/>
      <c r="E132" s="460"/>
      <c r="F132" s="460"/>
      <c r="G132" s="460"/>
      <c r="H132" s="460"/>
      <c r="I132" s="460"/>
      <c r="J132" s="102"/>
      <c r="N132" s="103"/>
      <c r="O132" s="104"/>
      <c r="P132" s="104"/>
      <c r="Q132" s="104"/>
      <c r="R132" s="104"/>
      <c r="S132" s="104"/>
      <c r="T132" s="104"/>
      <c r="U132" s="104"/>
    </row>
    <row r="133" spans="1:21" s="101" customFormat="1" ht="15.75" customHeight="1" x14ac:dyDescent="0.2">
      <c r="A133" s="455" t="s">
        <v>64</v>
      </c>
      <c r="B133" s="455"/>
      <c r="C133" s="455"/>
      <c r="D133" s="455"/>
      <c r="E133" s="455"/>
      <c r="F133" s="455"/>
      <c r="G133" s="455"/>
      <c r="H133" s="455"/>
      <c r="I133" s="455"/>
      <c r="N133" s="103"/>
    </row>
    <row r="134" spans="1:21" s="101" customFormat="1" ht="15.75" customHeight="1" x14ac:dyDescent="0.2">
      <c r="A134" s="455" t="s">
        <v>65</v>
      </c>
      <c r="B134" s="455"/>
      <c r="C134" s="455"/>
      <c r="D134" s="455"/>
      <c r="E134" s="455"/>
      <c r="F134" s="455"/>
      <c r="G134" s="455"/>
      <c r="H134" s="455"/>
      <c r="I134" s="455"/>
      <c r="N134" s="103"/>
    </row>
    <row r="135" spans="1:21" s="101" customFormat="1" ht="28.5" customHeight="1" x14ac:dyDescent="0.2">
      <c r="A135" s="454" t="s">
        <v>115</v>
      </c>
      <c r="B135" s="454"/>
      <c r="C135" s="454"/>
      <c r="D135" s="454"/>
      <c r="E135" s="454"/>
      <c r="F135" s="454"/>
      <c r="G135" s="454"/>
      <c r="H135" s="454"/>
      <c r="I135" s="454"/>
      <c r="N135" s="103"/>
    </row>
    <row r="136" spans="1:21" s="101" customFormat="1" ht="28.5" customHeight="1" x14ac:dyDescent="0.2">
      <c r="A136" s="454" t="s">
        <v>123</v>
      </c>
      <c r="B136" s="454"/>
      <c r="C136" s="454"/>
      <c r="D136" s="454"/>
      <c r="E136" s="454"/>
      <c r="F136" s="454"/>
      <c r="G136" s="454"/>
      <c r="H136" s="454"/>
      <c r="I136" s="454"/>
      <c r="N136" s="103"/>
    </row>
    <row r="137" spans="1:21" s="101" customFormat="1" ht="28.5" customHeight="1" x14ac:dyDescent="0.2">
      <c r="A137" s="454" t="s">
        <v>111</v>
      </c>
      <c r="B137" s="454"/>
      <c r="C137" s="454"/>
      <c r="D137" s="454"/>
      <c r="E137" s="454"/>
      <c r="F137" s="454"/>
      <c r="G137" s="454"/>
      <c r="H137" s="454"/>
      <c r="I137" s="454"/>
      <c r="N137" s="103"/>
    </row>
    <row r="138" spans="1:21" s="101" customFormat="1" ht="28.5" customHeight="1" x14ac:dyDescent="0.2">
      <c r="A138" s="454" t="s">
        <v>120</v>
      </c>
      <c r="B138" s="454"/>
      <c r="C138" s="454"/>
      <c r="D138" s="454"/>
      <c r="E138" s="454"/>
      <c r="F138" s="454"/>
      <c r="G138" s="454"/>
      <c r="H138" s="454"/>
      <c r="I138" s="454"/>
      <c r="N138" s="103"/>
    </row>
    <row r="139" spans="1:21" s="101" customFormat="1" ht="41.25" customHeight="1" x14ac:dyDescent="0.2">
      <c r="A139" s="454" t="s">
        <v>133</v>
      </c>
      <c r="B139" s="454"/>
      <c r="C139" s="454"/>
      <c r="D139" s="454"/>
      <c r="E139" s="454"/>
      <c r="F139" s="454"/>
      <c r="G139" s="454"/>
      <c r="H139" s="454"/>
      <c r="I139" s="454"/>
      <c r="N139" s="103"/>
    </row>
    <row r="140" spans="1:21" s="101" customFormat="1" ht="15.75" customHeight="1" x14ac:dyDescent="0.2">
      <c r="A140" s="455" t="s">
        <v>117</v>
      </c>
      <c r="B140" s="455"/>
      <c r="C140" s="455"/>
      <c r="D140" s="455"/>
      <c r="E140" s="455"/>
      <c r="F140" s="455"/>
      <c r="G140" s="455"/>
      <c r="H140" s="455"/>
      <c r="I140" s="455"/>
      <c r="N140" s="103"/>
    </row>
    <row r="141" spans="1:21" s="101" customFormat="1" ht="28.5" customHeight="1" x14ac:dyDescent="0.2">
      <c r="A141" s="456" t="s">
        <v>118</v>
      </c>
      <c r="B141" s="456"/>
      <c r="C141" s="456"/>
      <c r="D141" s="456"/>
      <c r="E141" s="456"/>
      <c r="F141" s="456"/>
      <c r="G141" s="456"/>
      <c r="H141" s="456"/>
      <c r="I141" s="456"/>
      <c r="N141" s="103"/>
    </row>
    <row r="142" spans="1:21" s="101" customFormat="1" ht="26.25" customHeight="1" x14ac:dyDescent="0.2">
      <c r="A142" s="457" t="s">
        <v>109</v>
      </c>
      <c r="B142" s="456"/>
      <c r="C142" s="456"/>
      <c r="D142" s="456"/>
      <c r="E142" s="456"/>
      <c r="F142" s="456"/>
      <c r="G142" s="456"/>
      <c r="H142" s="456"/>
      <c r="I142" s="456"/>
      <c r="N142" s="103"/>
    </row>
    <row r="143" spans="1:21" s="101" customFormat="1" ht="54" customHeight="1" x14ac:dyDescent="0.2">
      <c r="A143" s="452" t="s">
        <v>125</v>
      </c>
      <c r="B143" s="452"/>
      <c r="C143" s="452"/>
      <c r="D143" s="452"/>
      <c r="E143" s="452"/>
      <c r="F143" s="452"/>
      <c r="G143" s="452"/>
      <c r="H143" s="452"/>
      <c r="I143" s="452"/>
      <c r="N143" s="103"/>
    </row>
    <row r="144" spans="1:21" ht="57" customHeight="1" x14ac:dyDescent="0.25">
      <c r="A144" s="452" t="s">
        <v>124</v>
      </c>
      <c r="B144" s="452"/>
      <c r="C144" s="452"/>
      <c r="D144" s="452"/>
      <c r="E144" s="452"/>
      <c r="F144" s="452"/>
      <c r="G144" s="452"/>
      <c r="H144" s="452"/>
      <c r="I144" s="452"/>
      <c r="N144" s="98"/>
    </row>
    <row r="145" spans="1:14" s="101" customFormat="1" ht="26.25" customHeight="1" x14ac:dyDescent="0.2">
      <c r="A145" s="451" t="s">
        <v>110</v>
      </c>
      <c r="B145" s="451"/>
      <c r="C145" s="451"/>
      <c r="D145" s="451"/>
      <c r="E145" s="451"/>
      <c r="F145" s="451"/>
      <c r="G145" s="451"/>
      <c r="H145" s="451"/>
      <c r="I145" s="451"/>
      <c r="N145" s="103"/>
    </row>
    <row r="146" spans="1:14" s="101" customFormat="1" ht="28.5" customHeight="1" x14ac:dyDescent="0.2">
      <c r="A146" s="452" t="s">
        <v>36</v>
      </c>
      <c r="B146" s="452"/>
      <c r="C146" s="452"/>
      <c r="D146" s="452"/>
      <c r="E146" s="452"/>
      <c r="F146" s="452"/>
      <c r="G146" s="452"/>
      <c r="H146" s="452"/>
      <c r="I146" s="452"/>
      <c r="N146" s="103"/>
    </row>
    <row r="147" spans="1:14" s="101" customFormat="1" ht="15.75" customHeight="1" x14ac:dyDescent="0.2">
      <c r="A147" s="453" t="s">
        <v>12</v>
      </c>
      <c r="B147" s="453"/>
      <c r="C147" s="453"/>
      <c r="D147" s="453"/>
      <c r="E147" s="453"/>
      <c r="F147" s="453"/>
      <c r="G147" s="453"/>
      <c r="H147" s="453"/>
      <c r="I147" s="453"/>
      <c r="N147" s="103"/>
    </row>
    <row r="148" spans="1:14" x14ac:dyDescent="0.25">
      <c r="A148" s="453"/>
      <c r="B148" s="453"/>
      <c r="C148" s="453"/>
      <c r="D148" s="453"/>
      <c r="E148" s="453"/>
      <c r="F148" s="453"/>
      <c r="G148" s="453"/>
      <c r="H148" s="453"/>
      <c r="I148" s="453"/>
      <c r="N148" s="98"/>
    </row>
    <row r="149" spans="1:14" x14ac:dyDescent="0.25">
      <c r="A149" s="98"/>
      <c r="N149" s="98"/>
    </row>
    <row r="150" spans="1:14" x14ac:dyDescent="0.25">
      <c r="A150" s="98"/>
      <c r="N150" s="98"/>
    </row>
    <row r="151" spans="1:14" x14ac:dyDescent="0.25">
      <c r="A151" s="98"/>
      <c r="N151" s="98"/>
    </row>
    <row r="152" spans="1:14" x14ac:dyDescent="0.25">
      <c r="A152" s="98"/>
      <c r="B152" s="197"/>
      <c r="C152" s="197"/>
      <c r="D152" s="197"/>
      <c r="E152" s="197"/>
      <c r="F152" s="197"/>
      <c r="G152" s="197"/>
      <c r="H152" s="197"/>
      <c r="I152" s="197"/>
      <c r="N152" s="98"/>
    </row>
    <row r="153" spans="1:14" x14ac:dyDescent="0.25">
      <c r="A153" s="98"/>
      <c r="N153" s="98"/>
    </row>
    <row r="154" spans="1:14" x14ac:dyDescent="0.25">
      <c r="A154" s="98"/>
      <c r="N154" s="98"/>
    </row>
    <row r="155" spans="1:14" x14ac:dyDescent="0.25">
      <c r="A155" s="98"/>
      <c r="N155" s="98"/>
    </row>
    <row r="156" spans="1:14" x14ac:dyDescent="0.25">
      <c r="A156" s="98"/>
      <c r="N156" s="98"/>
    </row>
    <row r="157" spans="1:14" x14ac:dyDescent="0.25">
      <c r="A157" s="98"/>
      <c r="N157" s="98"/>
    </row>
    <row r="158" spans="1:14" x14ac:dyDescent="0.25">
      <c r="A158" s="98"/>
      <c r="N158" s="98"/>
    </row>
    <row r="159" spans="1:14" x14ac:dyDescent="0.25">
      <c r="A159" s="98"/>
      <c r="N159" s="98"/>
    </row>
    <row r="160" spans="1:14" x14ac:dyDescent="0.25">
      <c r="A160" s="98"/>
      <c r="N160" s="98"/>
    </row>
    <row r="161" spans="1:14" x14ac:dyDescent="0.25">
      <c r="A161" s="98"/>
      <c r="N161" s="98"/>
    </row>
    <row r="162" spans="1:14" x14ac:dyDescent="0.25">
      <c r="A162" s="98"/>
      <c r="N162" s="98"/>
    </row>
    <row r="163" spans="1:14" x14ac:dyDescent="0.25">
      <c r="A163" s="98"/>
      <c r="N163" s="98"/>
    </row>
    <row r="164" spans="1:14" x14ac:dyDescent="0.25">
      <c r="A164" s="98"/>
      <c r="N164" s="98"/>
    </row>
    <row r="165" spans="1:14" x14ac:dyDescent="0.25">
      <c r="A165" s="98"/>
      <c r="N165" s="98"/>
    </row>
    <row r="166" spans="1:14" x14ac:dyDescent="0.25">
      <c r="A166" s="98"/>
      <c r="N166" s="98"/>
    </row>
    <row r="167" spans="1:14" x14ac:dyDescent="0.25">
      <c r="A167" s="98"/>
      <c r="N167" s="98"/>
    </row>
    <row r="168" spans="1:14" x14ac:dyDescent="0.25">
      <c r="A168" s="98"/>
      <c r="N168" s="98"/>
    </row>
    <row r="169" spans="1:14" x14ac:dyDescent="0.25">
      <c r="A169" s="98"/>
      <c r="N169" s="98"/>
    </row>
    <row r="170" spans="1:14" x14ac:dyDescent="0.25">
      <c r="A170" s="98"/>
      <c r="N170" s="98"/>
    </row>
    <row r="171" spans="1:14" x14ac:dyDescent="0.25">
      <c r="A171" s="98"/>
      <c r="N171" s="98"/>
    </row>
    <row r="172" spans="1:14" x14ac:dyDescent="0.25">
      <c r="A172" s="98"/>
      <c r="N172" s="98"/>
    </row>
    <row r="173" spans="1:14" x14ac:dyDescent="0.25">
      <c r="A173" s="98"/>
      <c r="N173" s="98"/>
    </row>
    <row r="174" spans="1:14" x14ac:dyDescent="0.25">
      <c r="A174" s="98"/>
      <c r="N174" s="98"/>
    </row>
    <row r="175" spans="1:14" x14ac:dyDescent="0.25">
      <c r="A175" s="98"/>
      <c r="N175" s="98"/>
    </row>
    <row r="176" spans="1:14" x14ac:dyDescent="0.25">
      <c r="A176" s="98"/>
      <c r="N176" s="98"/>
    </row>
    <row r="177" spans="1:14" x14ac:dyDescent="0.25">
      <c r="A177" s="98"/>
      <c r="N177" s="98"/>
    </row>
    <row r="178" spans="1:14" x14ac:dyDescent="0.25">
      <c r="A178" s="98"/>
      <c r="N178" s="98"/>
    </row>
    <row r="179" spans="1:14" x14ac:dyDescent="0.25">
      <c r="A179" s="98"/>
      <c r="N179" s="98"/>
    </row>
    <row r="180" spans="1:14" x14ac:dyDescent="0.25">
      <c r="A180" s="98"/>
      <c r="N180" s="98"/>
    </row>
    <row r="181" spans="1:14" x14ac:dyDescent="0.25">
      <c r="A181" s="98"/>
      <c r="N181" s="98"/>
    </row>
    <row r="182" spans="1:14" x14ac:dyDescent="0.25">
      <c r="A182" s="98"/>
      <c r="N182" s="98"/>
    </row>
    <row r="183" spans="1:14" x14ac:dyDescent="0.25">
      <c r="A183" s="98"/>
      <c r="N183" s="98"/>
    </row>
    <row r="184" spans="1:14" x14ac:dyDescent="0.25">
      <c r="A184" s="98"/>
      <c r="N184" s="98"/>
    </row>
    <row r="185" spans="1:14" x14ac:dyDescent="0.25">
      <c r="A185" s="98"/>
      <c r="N185" s="98"/>
    </row>
    <row r="186" spans="1:14" x14ac:dyDescent="0.25">
      <c r="A186" s="98"/>
      <c r="N186" s="98"/>
    </row>
    <row r="187" spans="1:14" x14ac:dyDescent="0.25">
      <c r="A187" s="98"/>
      <c r="N187" s="98"/>
    </row>
    <row r="188" spans="1:14" x14ac:dyDescent="0.25">
      <c r="A188" s="98"/>
      <c r="N188" s="98"/>
    </row>
    <row r="189" spans="1:14" x14ac:dyDescent="0.25">
      <c r="A189" s="98"/>
    </row>
    <row r="190" spans="1:14" x14ac:dyDescent="0.25">
      <c r="A190" s="98"/>
    </row>
    <row r="191" spans="1:14" x14ac:dyDescent="0.25">
      <c r="A191" s="98"/>
    </row>
    <row r="192" spans="1:14" x14ac:dyDescent="0.25">
      <c r="A192" s="98"/>
    </row>
    <row r="193" spans="1:1" x14ac:dyDescent="0.25">
      <c r="A193" s="98"/>
    </row>
    <row r="194" spans="1:1" x14ac:dyDescent="0.25">
      <c r="A194" s="98"/>
    </row>
    <row r="195" spans="1:1" x14ac:dyDescent="0.25">
      <c r="A195" s="98"/>
    </row>
    <row r="196" spans="1:1" x14ac:dyDescent="0.25">
      <c r="A196" s="98"/>
    </row>
    <row r="197" spans="1:1" x14ac:dyDescent="0.25">
      <c r="A197" s="98"/>
    </row>
    <row r="198" spans="1:1" x14ac:dyDescent="0.25">
      <c r="A198" s="98"/>
    </row>
    <row r="199" spans="1:1" x14ac:dyDescent="0.25">
      <c r="A199" s="98"/>
    </row>
    <row r="200" spans="1:1" x14ac:dyDescent="0.25">
      <c r="A200" s="98"/>
    </row>
    <row r="201" spans="1:1" x14ac:dyDescent="0.25">
      <c r="A201" s="98"/>
    </row>
    <row r="202" spans="1:1" x14ac:dyDescent="0.25">
      <c r="A202" s="98"/>
    </row>
    <row r="203" spans="1:1" x14ac:dyDescent="0.25">
      <c r="A203" s="98"/>
    </row>
    <row r="204" spans="1:1" x14ac:dyDescent="0.25">
      <c r="A204" s="98"/>
    </row>
    <row r="205" spans="1:1" x14ac:dyDescent="0.25">
      <c r="A205" s="98"/>
    </row>
    <row r="206" spans="1:1" x14ac:dyDescent="0.25">
      <c r="A206" s="98"/>
    </row>
    <row r="207" spans="1:1" x14ac:dyDescent="0.25">
      <c r="A207" s="98"/>
    </row>
    <row r="208" spans="1:1" x14ac:dyDescent="0.25">
      <c r="A208" s="98"/>
    </row>
  </sheetData>
  <sheetProtection password="CDD2" sheet="1" objects="1" scenarios="1"/>
  <mergeCells count="290">
    <mergeCell ref="B1:I1"/>
    <mergeCell ref="O1:U1"/>
    <mergeCell ref="N2:U2"/>
    <mergeCell ref="N3:U3"/>
    <mergeCell ref="A4:B4"/>
    <mergeCell ref="C4:E4"/>
    <mergeCell ref="N4:O4"/>
    <mergeCell ref="P4:Q4"/>
    <mergeCell ref="A7:I7"/>
    <mergeCell ref="N7:U7"/>
    <mergeCell ref="N8:O8"/>
    <mergeCell ref="P8:Q8"/>
    <mergeCell ref="R8:S8"/>
    <mergeCell ref="T8:U8"/>
    <mergeCell ref="F10:G10"/>
    <mergeCell ref="R10:S10"/>
    <mergeCell ref="A11:B11"/>
    <mergeCell ref="F11:G11"/>
    <mergeCell ref="N11:O11"/>
    <mergeCell ref="P11:Q11"/>
    <mergeCell ref="R11:S11"/>
    <mergeCell ref="A12:B12"/>
    <mergeCell ref="F12:G12"/>
    <mergeCell ref="N12:O12"/>
    <mergeCell ref="P12:Q12"/>
    <mergeCell ref="R12:S12"/>
    <mergeCell ref="A13:B13"/>
    <mergeCell ref="F13:G13"/>
    <mergeCell ref="N13:O13"/>
    <mergeCell ref="P13:Q13"/>
    <mergeCell ref="R13:S13"/>
    <mergeCell ref="A14:B14"/>
    <mergeCell ref="F14:G14"/>
    <mergeCell ref="N14:O14"/>
    <mergeCell ref="P14:Q14"/>
    <mergeCell ref="R14:S14"/>
    <mergeCell ref="A15:B15"/>
    <mergeCell ref="F15:G15"/>
    <mergeCell ref="N15:O15"/>
    <mergeCell ref="P15:Q15"/>
    <mergeCell ref="R15:S15"/>
    <mergeCell ref="A16:B16"/>
    <mergeCell ref="F16:G16"/>
    <mergeCell ref="N16:O16"/>
    <mergeCell ref="P16:Q16"/>
    <mergeCell ref="R16:S16"/>
    <mergeCell ref="A17:B17"/>
    <mergeCell ref="F17:G17"/>
    <mergeCell ref="N17:O17"/>
    <mergeCell ref="P17:Q17"/>
    <mergeCell ref="R17:S17"/>
    <mergeCell ref="A18:B18"/>
    <mergeCell ref="F18:G18"/>
    <mergeCell ref="N18:O18"/>
    <mergeCell ref="P18:Q18"/>
    <mergeCell ref="R18:S18"/>
    <mergeCell ref="A19:B19"/>
    <mergeCell ref="F19:G19"/>
    <mergeCell ref="N19:O19"/>
    <mergeCell ref="P19:Q19"/>
    <mergeCell ref="R19:S19"/>
    <mergeCell ref="A20:B20"/>
    <mergeCell ref="F20:G20"/>
    <mergeCell ref="N20:O20"/>
    <mergeCell ref="P20:Q20"/>
    <mergeCell ref="R20:S20"/>
    <mergeCell ref="A21:B21"/>
    <mergeCell ref="F21:G21"/>
    <mergeCell ref="N21:O21"/>
    <mergeCell ref="P21:Q21"/>
    <mergeCell ref="R21:S21"/>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N34:T34"/>
    <mergeCell ref="A36:B36"/>
    <mergeCell ref="N36:O36"/>
    <mergeCell ref="P36:T36"/>
    <mergeCell ref="A37:B37"/>
    <mergeCell ref="N37:O37"/>
    <mergeCell ref="P37:T37"/>
    <mergeCell ref="F33:H36"/>
    <mergeCell ref="A38:B38"/>
    <mergeCell ref="N38:O38"/>
    <mergeCell ref="P38:T38"/>
    <mergeCell ref="A39:B39"/>
    <mergeCell ref="N39:O39"/>
    <mergeCell ref="P39:T39"/>
    <mergeCell ref="A40:B40"/>
    <mergeCell ref="N40:O40"/>
    <mergeCell ref="P40:T40"/>
    <mergeCell ref="A41:B41"/>
    <mergeCell ref="N41:O41"/>
    <mergeCell ref="P41:T41"/>
    <mergeCell ref="A42:B42"/>
    <mergeCell ref="N42:O42"/>
    <mergeCell ref="P42:T42"/>
    <mergeCell ref="N43:Q43"/>
    <mergeCell ref="S43:T43"/>
    <mergeCell ref="N45:Q45"/>
    <mergeCell ref="S45:T45"/>
    <mergeCell ref="N49:O49"/>
    <mergeCell ref="P49:Q49"/>
    <mergeCell ref="A50:B58"/>
    <mergeCell ref="N50:O58"/>
    <mergeCell ref="P50:Q50"/>
    <mergeCell ref="P51:Q51"/>
    <mergeCell ref="P52:Q52"/>
    <mergeCell ref="P53:Q53"/>
    <mergeCell ref="P54:Q54"/>
    <mergeCell ref="P55:Q55"/>
    <mergeCell ref="P56:Q56"/>
    <mergeCell ref="P57:Q57"/>
    <mergeCell ref="P58:Q58"/>
    <mergeCell ref="A59:B59"/>
    <mergeCell ref="F59:H59"/>
    <mergeCell ref="N59:O59"/>
    <mergeCell ref="P59:Q59"/>
    <mergeCell ref="R59:T59"/>
    <mergeCell ref="A60:I60"/>
    <mergeCell ref="N60:U60"/>
    <mergeCell ref="A61:I61"/>
    <mergeCell ref="N61:U61"/>
    <mergeCell ref="A62:B62"/>
    <mergeCell ref="D62:G62"/>
    <mergeCell ref="N62:O62"/>
    <mergeCell ref="Q62:S62"/>
    <mergeCell ref="T62:U62"/>
    <mergeCell ref="N63:S63"/>
    <mergeCell ref="T63:U63"/>
    <mergeCell ref="A64:I64"/>
    <mergeCell ref="N64:U64"/>
    <mergeCell ref="A65:B65"/>
    <mergeCell ref="D65:G65"/>
    <mergeCell ref="N65:O65"/>
    <mergeCell ref="Q65:S65"/>
    <mergeCell ref="T65:U65"/>
    <mergeCell ref="N66:S66"/>
    <mergeCell ref="T66:U66"/>
    <mergeCell ref="A68:C68"/>
    <mergeCell ref="N68:P68"/>
    <mergeCell ref="A69:C69"/>
    <mergeCell ref="N69:P69"/>
    <mergeCell ref="A70:C70"/>
    <mergeCell ref="A71:C71"/>
    <mergeCell ref="N71:P71"/>
    <mergeCell ref="A72:C72"/>
    <mergeCell ref="N72:P72"/>
    <mergeCell ref="A73:C73"/>
    <mergeCell ref="N73:P73"/>
    <mergeCell ref="F74:H74"/>
    <mergeCell ref="N74:T74"/>
    <mergeCell ref="N75:T75"/>
    <mergeCell ref="A77:C77"/>
    <mergeCell ref="N77:P77"/>
    <mergeCell ref="A78:C78"/>
    <mergeCell ref="N78:P78"/>
    <mergeCell ref="A79:C79"/>
    <mergeCell ref="N79:P79"/>
    <mergeCell ref="A80:C80"/>
    <mergeCell ref="N80:P80"/>
    <mergeCell ref="A81:C81"/>
    <mergeCell ref="N81:P81"/>
    <mergeCell ref="A83:I83"/>
    <mergeCell ref="N83:U83"/>
    <mergeCell ref="C84:D84"/>
    <mergeCell ref="C85:D85"/>
    <mergeCell ref="N85:O85"/>
    <mergeCell ref="P85:Q85"/>
    <mergeCell ref="R85:U85"/>
    <mergeCell ref="C86:D86"/>
    <mergeCell ref="P86:Q86"/>
    <mergeCell ref="C87:D87"/>
    <mergeCell ref="P87:Q87"/>
    <mergeCell ref="C88:D88"/>
    <mergeCell ref="P88:Q88"/>
    <mergeCell ref="C89:D89"/>
    <mergeCell ref="P89:T89"/>
    <mergeCell ref="A90:I90"/>
    <mergeCell ref="N90:U90"/>
    <mergeCell ref="F92:I92"/>
    <mergeCell ref="N92:P92"/>
    <mergeCell ref="Q92:T92"/>
    <mergeCell ref="A95:B95"/>
    <mergeCell ref="N95:O95"/>
    <mergeCell ref="P95:R95"/>
    <mergeCell ref="A96:B96"/>
    <mergeCell ref="N96:O96"/>
    <mergeCell ref="P96:R96"/>
    <mergeCell ref="A99:C99"/>
    <mergeCell ref="F99:I99"/>
    <mergeCell ref="N99:U99"/>
    <mergeCell ref="C100:E100"/>
    <mergeCell ref="F101:G101"/>
    <mergeCell ref="A102:B102"/>
    <mergeCell ref="F102:G102"/>
    <mergeCell ref="N102:O102"/>
    <mergeCell ref="P102:Q102"/>
    <mergeCell ref="R102:S102"/>
    <mergeCell ref="A103:B103"/>
    <mergeCell ref="F103:G103"/>
    <mergeCell ref="N103:O103"/>
    <mergeCell ref="P103:Q103"/>
    <mergeCell ref="R103:S103"/>
    <mergeCell ref="A104:B104"/>
    <mergeCell ref="F104:G104"/>
    <mergeCell ref="N104:O104"/>
    <mergeCell ref="P104:Q104"/>
    <mergeCell ref="R104:S104"/>
    <mergeCell ref="A105:B105"/>
    <mergeCell ref="F105:G105"/>
    <mergeCell ref="N105:O105"/>
    <mergeCell ref="P105:Q105"/>
    <mergeCell ref="R105:S105"/>
    <mergeCell ref="A106:B106"/>
    <mergeCell ref="N106:O106"/>
    <mergeCell ref="A108:C108"/>
    <mergeCell ref="F108:H108"/>
    <mergeCell ref="N108:P108"/>
    <mergeCell ref="Q108:T108"/>
    <mergeCell ref="A109:C109"/>
    <mergeCell ref="E109:H109"/>
    <mergeCell ref="N109:P109"/>
    <mergeCell ref="Q109:T109"/>
    <mergeCell ref="N110:P110"/>
    <mergeCell ref="Q110:T110"/>
    <mergeCell ref="A111:C111"/>
    <mergeCell ref="F111:H111"/>
    <mergeCell ref="N111:T111"/>
    <mergeCell ref="A113:H113"/>
    <mergeCell ref="N113:U113"/>
    <mergeCell ref="A114:G114"/>
    <mergeCell ref="N114:U114"/>
    <mergeCell ref="A115:G115"/>
    <mergeCell ref="A131:I131"/>
    <mergeCell ref="N131:U131"/>
    <mergeCell ref="A132:I132"/>
    <mergeCell ref="A133:I133"/>
    <mergeCell ref="A134:I134"/>
    <mergeCell ref="A135:I135"/>
    <mergeCell ref="A136:I136"/>
    <mergeCell ref="A137:I137"/>
    <mergeCell ref="A138:I138"/>
    <mergeCell ref="A145:I145"/>
    <mergeCell ref="A146:I146"/>
    <mergeCell ref="A147:I147"/>
    <mergeCell ref="A148:I148"/>
    <mergeCell ref="A139:I139"/>
    <mergeCell ref="A140:I140"/>
    <mergeCell ref="A141:I141"/>
    <mergeCell ref="A142:I142"/>
    <mergeCell ref="A143:I143"/>
    <mergeCell ref="A144:I144"/>
  </mergeCells>
  <pageMargins left="0.1" right="0.1" top="0.5" bottom="0.5" header="0" footer="0.1"/>
  <pageSetup scale="70" fitToHeight="3" orientation="portrait" r:id="rId1"/>
  <headerFooter alignWithMargins="0">
    <oddFooter>&amp;R&amp;P of &amp;N</oddFooter>
  </headerFooter>
  <rowBreaks count="1" manualBreakCount="1">
    <brk id="129" max="16383" man="1"/>
  </rowBreaks>
  <colBreaks count="1" manualBreakCount="1">
    <brk id="9" max="1048575" man="1"/>
  </colBreak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dimension ref="A1:U208"/>
  <sheetViews>
    <sheetView showGridLines="0" zoomScale="90" zoomScaleNormal="90" workbookViewId="0">
      <pane ySplit="1" topLeftCell="A82" activePane="bottomLeft" state="frozen"/>
      <selection activeCell="A111" sqref="A111:C111"/>
      <selection pane="bottomLeft" activeCell="A114" sqref="A114:G114"/>
    </sheetView>
  </sheetViews>
  <sheetFormatPr defaultRowHeight="15.75" x14ac:dyDescent="0.25"/>
  <cols>
    <col min="1" max="1" width="10.28515625" style="91" customWidth="1"/>
    <col min="2" max="2" width="30.28515625" style="4" bestFit="1" customWidth="1"/>
    <col min="3" max="4" width="10.7109375" style="4" customWidth="1"/>
    <col min="5" max="5" width="11.7109375" style="4" customWidth="1"/>
    <col min="6" max="6" width="14" style="4" customWidth="1"/>
    <col min="7" max="7" width="7.42578125" style="4" customWidth="1"/>
    <col min="8" max="8" width="14.5703125" style="4" customWidth="1"/>
    <col min="9" max="9" width="23.7109375" style="4" bestFit="1" customWidth="1"/>
    <col min="10" max="10" width="11" style="4" bestFit="1" customWidth="1"/>
    <col min="11" max="12" width="10.28515625" style="4" bestFit="1" customWidth="1"/>
    <col min="13" max="13" width="9.140625" style="4"/>
    <col min="14" max="14" width="10.28515625" style="91" customWidth="1"/>
    <col min="15" max="15" width="34.28515625" style="4" customWidth="1"/>
    <col min="16" max="16" width="16.42578125" style="4" customWidth="1"/>
    <col min="17" max="17" width="6.7109375" style="4" customWidth="1"/>
    <col min="18" max="18" width="14.5703125" style="4" customWidth="1"/>
    <col min="19" max="19" width="8" style="4" customWidth="1"/>
    <col min="20" max="20" width="15.42578125" style="4" customWidth="1"/>
    <col min="21" max="21" width="21.42578125" style="4" customWidth="1"/>
    <col min="22" max="16384" width="9.140625" style="4"/>
  </cols>
  <sheetData>
    <row r="1" spans="1:21" ht="16.5" thickBot="1" x14ac:dyDescent="0.3">
      <c r="A1" s="107">
        <v>50</v>
      </c>
      <c r="B1" s="554" t="s">
        <v>17</v>
      </c>
      <c r="C1" s="555"/>
      <c r="D1" s="555"/>
      <c r="E1" s="556"/>
      <c r="F1" s="556"/>
      <c r="G1" s="556"/>
      <c r="H1" s="556"/>
      <c r="I1" s="556"/>
      <c r="J1" s="325"/>
      <c r="K1" s="325"/>
      <c r="L1" s="325"/>
      <c r="N1" s="107">
        <f>A1</f>
        <v>50</v>
      </c>
      <c r="O1" s="557" t="s">
        <v>17</v>
      </c>
      <c r="P1" s="558"/>
      <c r="Q1" s="559"/>
      <c r="R1" s="559"/>
      <c r="S1" s="559"/>
      <c r="T1" s="559"/>
      <c r="U1" s="559"/>
    </row>
    <row r="2" spans="1:21" ht="21" x14ac:dyDescent="0.35">
      <c r="A2" s="1" t="s">
        <v>195</v>
      </c>
      <c r="B2" s="2"/>
      <c r="C2" s="2"/>
      <c r="D2" s="2"/>
      <c r="E2" s="2"/>
      <c r="F2" s="2"/>
      <c r="G2" s="2"/>
      <c r="H2" s="2"/>
      <c r="I2" s="2"/>
      <c r="N2" s="560" t="s">
        <v>23</v>
      </c>
      <c r="O2" s="560"/>
      <c r="P2" s="560"/>
      <c r="Q2" s="560"/>
      <c r="R2" s="560"/>
      <c r="S2" s="560"/>
      <c r="T2" s="560"/>
      <c r="U2" s="560"/>
    </row>
    <row r="3" spans="1:21" x14ac:dyDescent="0.25">
      <c r="A3" s="221" t="s">
        <v>264</v>
      </c>
      <c r="N3" s="561" t="str">
        <f>A3</f>
        <v>Based on the 2015-16 FEFP 2nd Calculation</v>
      </c>
      <c r="O3" s="561"/>
      <c r="P3" s="561"/>
      <c r="Q3" s="561"/>
      <c r="R3" s="561"/>
      <c r="S3" s="561"/>
      <c r="T3" s="561"/>
      <c r="U3" s="561"/>
    </row>
    <row r="4" spans="1:21" x14ac:dyDescent="0.25">
      <c r="A4" s="562" t="s">
        <v>0</v>
      </c>
      <c r="B4" s="562"/>
      <c r="C4" s="563" t="s">
        <v>9</v>
      </c>
      <c r="D4" s="563"/>
      <c r="E4" s="563"/>
      <c r="F4" s="5"/>
      <c r="G4" s="5"/>
      <c r="H4" s="5"/>
      <c r="I4" s="5"/>
      <c r="N4" s="549" t="s">
        <v>0</v>
      </c>
      <c r="O4" s="549"/>
      <c r="P4" s="564" t="str">
        <f>C4</f>
        <v>Palm Beach</v>
      </c>
      <c r="Q4" s="564"/>
      <c r="R4" s="6"/>
      <c r="S4" s="6"/>
      <c r="T4" s="6"/>
      <c r="U4" s="6"/>
    </row>
    <row r="5" spans="1:21" ht="12" customHeight="1" thickBot="1" x14ac:dyDescent="0.3">
      <c r="A5" s="371"/>
      <c r="B5" s="371"/>
      <c r="C5" s="353"/>
      <c r="D5" s="353"/>
      <c r="E5" s="353"/>
      <c r="F5" s="354"/>
      <c r="G5" s="354"/>
      <c r="H5" s="354"/>
      <c r="I5" s="354"/>
      <c r="N5" s="111"/>
      <c r="O5" s="111"/>
      <c r="P5" s="7"/>
      <c r="Q5" s="7"/>
      <c r="R5" s="6"/>
      <c r="S5" s="6"/>
      <c r="T5" s="6"/>
      <c r="U5" s="6"/>
    </row>
    <row r="6" spans="1:21" ht="12" customHeight="1" x14ac:dyDescent="0.25">
      <c r="A6" s="368"/>
      <c r="B6" s="368"/>
      <c r="C6" s="365"/>
      <c r="D6" s="365"/>
      <c r="E6" s="365"/>
      <c r="F6" s="5"/>
      <c r="G6" s="5"/>
      <c r="H6" s="5"/>
      <c r="I6" s="5"/>
      <c r="N6" s="366"/>
      <c r="O6" s="366"/>
      <c r="P6" s="367"/>
      <c r="Q6" s="367"/>
      <c r="R6" s="6"/>
      <c r="S6" s="6"/>
      <c r="T6" s="6"/>
      <c r="U6" s="6"/>
    </row>
    <row r="7" spans="1:21" x14ac:dyDescent="0.25">
      <c r="A7" s="548" t="s">
        <v>102</v>
      </c>
      <c r="B7" s="548"/>
      <c r="C7" s="548"/>
      <c r="D7" s="548"/>
      <c r="E7" s="548"/>
      <c r="F7" s="548"/>
      <c r="G7" s="548"/>
      <c r="H7" s="548"/>
      <c r="I7" s="548"/>
      <c r="N7" s="549" t="s">
        <v>102</v>
      </c>
      <c r="O7" s="549"/>
      <c r="P7" s="549"/>
      <c r="Q7" s="549"/>
      <c r="R7" s="549"/>
      <c r="S7" s="549"/>
      <c r="T7" s="549"/>
      <c r="U7" s="549"/>
    </row>
    <row r="8" spans="1:21" x14ac:dyDescent="0.25">
      <c r="A8" s="112"/>
      <c r="B8" s="113" t="s">
        <v>161</v>
      </c>
      <c r="C8" s="321">
        <v>4154.45</v>
      </c>
      <c r="D8" s="115"/>
      <c r="E8" s="116"/>
      <c r="F8" s="112"/>
      <c r="G8" s="113" t="s">
        <v>160</v>
      </c>
      <c r="H8" s="324">
        <v>1.0319</v>
      </c>
      <c r="I8" s="99"/>
      <c r="N8" s="550" t="s">
        <v>10</v>
      </c>
      <c r="O8" s="550"/>
      <c r="P8" s="551">
        <v>4154.45</v>
      </c>
      <c r="Q8" s="551"/>
      <c r="R8" s="552" t="s">
        <v>11</v>
      </c>
      <c r="S8" s="552"/>
      <c r="T8" s="553">
        <f>H8</f>
        <v>1.0319</v>
      </c>
      <c r="U8" s="553"/>
    </row>
    <row r="9" spans="1:21" x14ac:dyDescent="0.25">
      <c r="A9" s="8"/>
      <c r="B9" s="8"/>
      <c r="C9" s="9"/>
      <c r="D9" s="9"/>
      <c r="E9" s="9"/>
      <c r="F9" s="10"/>
      <c r="G9" s="10"/>
      <c r="H9" s="11"/>
      <c r="I9" s="12" t="s">
        <v>78</v>
      </c>
      <c r="N9" s="13"/>
      <c r="O9" s="13"/>
      <c r="P9" s="14"/>
      <c r="Q9" s="14"/>
      <c r="R9" s="15"/>
      <c r="S9" s="15"/>
      <c r="T9" s="16"/>
      <c r="U9" s="17" t="s">
        <v>78</v>
      </c>
    </row>
    <row r="10" spans="1:21" x14ac:dyDescent="0.25">
      <c r="A10" s="8"/>
      <c r="B10" s="8"/>
      <c r="C10" s="117" t="s">
        <v>162</v>
      </c>
      <c r="D10" s="117" t="s">
        <v>163</v>
      </c>
      <c r="E10" s="118" t="s">
        <v>8</v>
      </c>
      <c r="F10" s="543" t="s">
        <v>1</v>
      </c>
      <c r="G10" s="543"/>
      <c r="H10" s="11" t="s">
        <v>77</v>
      </c>
      <c r="I10" s="12" t="s">
        <v>37</v>
      </c>
      <c r="N10" s="13"/>
      <c r="O10" s="13"/>
      <c r="P10" s="14"/>
      <c r="Q10" s="14"/>
      <c r="R10" s="544" t="s">
        <v>1</v>
      </c>
      <c r="S10" s="544"/>
      <c r="T10" s="16" t="s">
        <v>77</v>
      </c>
      <c r="U10" s="17" t="s">
        <v>37</v>
      </c>
    </row>
    <row r="11" spans="1:21" x14ac:dyDescent="0.25">
      <c r="A11" s="524" t="s">
        <v>1</v>
      </c>
      <c r="B11" s="524"/>
      <c r="C11" s="119" t="s">
        <v>2</v>
      </c>
      <c r="D11" s="119" t="s">
        <v>2</v>
      </c>
      <c r="E11" s="119" t="s">
        <v>2</v>
      </c>
      <c r="F11" s="545" t="s">
        <v>80</v>
      </c>
      <c r="G11" s="545"/>
      <c r="H11" s="18" t="s">
        <v>76</v>
      </c>
      <c r="I11" s="19" t="s">
        <v>79</v>
      </c>
      <c r="N11" s="525" t="s">
        <v>1</v>
      </c>
      <c r="O11" s="525"/>
      <c r="P11" s="546" t="s">
        <v>24</v>
      </c>
      <c r="Q11" s="546"/>
      <c r="R11" s="547" t="s">
        <v>80</v>
      </c>
      <c r="S11" s="547"/>
      <c r="T11" s="20" t="s">
        <v>76</v>
      </c>
      <c r="U11" s="21" t="s">
        <v>79</v>
      </c>
    </row>
    <row r="12" spans="1:21" x14ac:dyDescent="0.25">
      <c r="A12" s="536" t="s">
        <v>50</v>
      </c>
      <c r="B12" s="536"/>
      <c r="C12" s="120"/>
      <c r="D12" s="120"/>
      <c r="E12" s="121" t="s">
        <v>51</v>
      </c>
      <c r="F12" s="537" t="s">
        <v>52</v>
      </c>
      <c r="G12" s="537"/>
      <c r="H12" s="22" t="s">
        <v>53</v>
      </c>
      <c r="I12" s="23" t="s">
        <v>54</v>
      </c>
      <c r="N12" s="538" t="s">
        <v>50</v>
      </c>
      <c r="O12" s="538"/>
      <c r="P12" s="539" t="s">
        <v>51</v>
      </c>
      <c r="Q12" s="539"/>
      <c r="R12" s="540" t="s">
        <v>52</v>
      </c>
      <c r="S12" s="540"/>
      <c r="T12" s="24" t="s">
        <v>53</v>
      </c>
      <c r="U12" s="25" t="s">
        <v>54</v>
      </c>
    </row>
    <row r="13" spans="1:21" x14ac:dyDescent="0.25">
      <c r="A13" s="527" t="s">
        <v>29</v>
      </c>
      <c r="B13" s="527"/>
      <c r="C13" s="204">
        <v>30.8</v>
      </c>
      <c r="D13" s="204">
        <v>32.270000000000003</v>
      </c>
      <c r="E13" s="276">
        <f>IF(D$29=0,C13*2,C13+D13)</f>
        <v>63.070000000000007</v>
      </c>
      <c r="F13" s="541">
        <v>1.115</v>
      </c>
      <c r="G13" s="541"/>
      <c r="H13" s="208">
        <f>ROUND(E13*F13,4)</f>
        <v>70.323099999999997</v>
      </c>
      <c r="I13" s="150">
        <f t="shared" ref="I13:I28" si="0">ROUND(ROUND(H13*$C$8,4)*($H$8),2)</f>
        <v>301473.51</v>
      </c>
      <c r="N13" s="528" t="s">
        <v>29</v>
      </c>
      <c r="O13" s="528"/>
      <c r="P13" s="530">
        <f t="shared" ref="P13:P28" si="1">IF($H$115=1,E13,0)</f>
        <v>0</v>
      </c>
      <c r="Q13" s="530"/>
      <c r="R13" s="542">
        <v>1</v>
      </c>
      <c r="S13" s="542"/>
      <c r="T13" s="124">
        <f>ROUND(P13*R13,4)</f>
        <v>0</v>
      </c>
      <c r="U13" s="125">
        <f t="shared" ref="U13:U28" si="2">ROUND(ROUND(T13*$C$8,4)*($H$8),0)</f>
        <v>0</v>
      </c>
    </row>
    <row r="14" spans="1:21" x14ac:dyDescent="0.25">
      <c r="A14" s="458" t="s">
        <v>30</v>
      </c>
      <c r="B14" s="458"/>
      <c r="C14" s="206">
        <v>1.5</v>
      </c>
      <c r="D14" s="206">
        <v>2</v>
      </c>
      <c r="E14" s="159">
        <f t="shared" ref="E14:E28" si="3">IF(D$29=0,C14*2,C14+D14)</f>
        <v>3.5</v>
      </c>
      <c r="F14" s="448">
        <v>1.115</v>
      </c>
      <c r="G14" s="448"/>
      <c r="H14" s="105">
        <f t="shared" ref="H14:H28" si="4">ROUND(E14*F14,4)</f>
        <v>3.9024999999999999</v>
      </c>
      <c r="I14" s="130">
        <f t="shared" si="0"/>
        <v>16729.93</v>
      </c>
      <c r="J14" s="85" t="str">
        <f>IF(ROUND(E14,2)=ROUND(SUM(E50:E52),2)," ","CHECK PK-3 LINES BELOW")</f>
        <v xml:space="preserve"> </v>
      </c>
      <c r="N14" s="461" t="s">
        <v>30</v>
      </c>
      <c r="O14" s="461"/>
      <c r="P14" s="530">
        <f t="shared" si="1"/>
        <v>0</v>
      </c>
      <c r="Q14" s="530"/>
      <c r="R14" s="535">
        <v>1</v>
      </c>
      <c r="S14" s="535"/>
      <c r="T14" s="124">
        <f t="shared" ref="T14:T28" si="5">ROUND(P14*R14,4)</f>
        <v>0</v>
      </c>
      <c r="U14" s="125">
        <f t="shared" si="2"/>
        <v>0</v>
      </c>
    </row>
    <row r="15" spans="1:21" x14ac:dyDescent="0.25">
      <c r="A15" s="458" t="s">
        <v>31</v>
      </c>
      <c r="B15" s="458"/>
      <c r="C15" s="206">
        <v>12.59</v>
      </c>
      <c r="D15" s="206">
        <v>13.08</v>
      </c>
      <c r="E15" s="159">
        <f t="shared" si="3"/>
        <v>25.67</v>
      </c>
      <c r="F15" s="448">
        <v>1</v>
      </c>
      <c r="G15" s="448"/>
      <c r="H15" s="105">
        <f t="shared" si="4"/>
        <v>25.67</v>
      </c>
      <c r="I15" s="130">
        <f t="shared" si="0"/>
        <v>110046.7</v>
      </c>
      <c r="N15" s="461" t="s">
        <v>31</v>
      </c>
      <c r="O15" s="461"/>
      <c r="P15" s="530">
        <f t="shared" si="1"/>
        <v>0</v>
      </c>
      <c r="Q15" s="530"/>
      <c r="R15" s="535">
        <v>1</v>
      </c>
      <c r="S15" s="535"/>
      <c r="T15" s="124">
        <f t="shared" si="5"/>
        <v>0</v>
      </c>
      <c r="U15" s="125">
        <f t="shared" si="2"/>
        <v>0</v>
      </c>
    </row>
    <row r="16" spans="1:21" x14ac:dyDescent="0.25">
      <c r="A16" s="458" t="s">
        <v>32</v>
      </c>
      <c r="B16" s="458"/>
      <c r="C16" s="206">
        <v>2</v>
      </c>
      <c r="D16" s="206">
        <v>2</v>
      </c>
      <c r="E16" s="159">
        <f t="shared" si="3"/>
        <v>4</v>
      </c>
      <c r="F16" s="448">
        <v>1</v>
      </c>
      <c r="G16" s="448"/>
      <c r="H16" s="105">
        <f t="shared" si="4"/>
        <v>4</v>
      </c>
      <c r="I16" s="130">
        <f t="shared" si="0"/>
        <v>17147.91</v>
      </c>
      <c r="J16" s="85" t="str">
        <f>IF(ROUND(E16,2)=ROUND(SUM(E53:E55),2)," ","CHECK 4-8 LINES BELOW")</f>
        <v xml:space="preserve"> </v>
      </c>
      <c r="N16" s="461" t="s">
        <v>32</v>
      </c>
      <c r="O16" s="461"/>
      <c r="P16" s="530">
        <f t="shared" si="1"/>
        <v>0</v>
      </c>
      <c r="Q16" s="530"/>
      <c r="R16" s="535">
        <v>1</v>
      </c>
      <c r="S16" s="535"/>
      <c r="T16" s="124">
        <f t="shared" si="5"/>
        <v>0</v>
      </c>
      <c r="U16" s="125">
        <f t="shared" si="2"/>
        <v>0</v>
      </c>
    </row>
    <row r="17" spans="1:21" x14ac:dyDescent="0.25">
      <c r="A17" s="458" t="s">
        <v>33</v>
      </c>
      <c r="B17" s="458"/>
      <c r="C17" s="206">
        <v>0</v>
      </c>
      <c r="D17" s="206">
        <v>0</v>
      </c>
      <c r="E17" s="159">
        <f t="shared" si="3"/>
        <v>0</v>
      </c>
      <c r="F17" s="448">
        <v>1.0049999999999999</v>
      </c>
      <c r="G17" s="448"/>
      <c r="H17" s="105">
        <f t="shared" si="4"/>
        <v>0</v>
      </c>
      <c r="I17" s="130">
        <f t="shared" si="0"/>
        <v>0</v>
      </c>
      <c r="N17" s="461" t="s">
        <v>33</v>
      </c>
      <c r="O17" s="461"/>
      <c r="P17" s="530">
        <f t="shared" si="1"/>
        <v>0</v>
      </c>
      <c r="Q17" s="530"/>
      <c r="R17" s="535">
        <v>1</v>
      </c>
      <c r="S17" s="535"/>
      <c r="T17" s="124">
        <f t="shared" si="5"/>
        <v>0</v>
      </c>
      <c r="U17" s="125">
        <f t="shared" si="2"/>
        <v>0</v>
      </c>
    </row>
    <row r="18" spans="1:21" x14ac:dyDescent="0.25">
      <c r="A18" s="458" t="s">
        <v>34</v>
      </c>
      <c r="B18" s="458"/>
      <c r="C18" s="206">
        <v>0</v>
      </c>
      <c r="D18" s="206">
        <v>0</v>
      </c>
      <c r="E18" s="159">
        <f t="shared" si="3"/>
        <v>0</v>
      </c>
      <c r="F18" s="448">
        <v>1.0049999999999999</v>
      </c>
      <c r="G18" s="448"/>
      <c r="H18" s="105">
        <f t="shared" si="4"/>
        <v>0</v>
      </c>
      <c r="I18" s="130">
        <f t="shared" si="0"/>
        <v>0</v>
      </c>
      <c r="J18" s="85" t="str">
        <f>IF(ROUND(E18,2)=ROUND(SUM(E56:E58),2)," ","CHECK 4-8 LINES BELOW")</f>
        <v xml:space="preserve"> </v>
      </c>
      <c r="N18" s="461" t="s">
        <v>34</v>
      </c>
      <c r="O18" s="461"/>
      <c r="P18" s="530">
        <f t="shared" si="1"/>
        <v>0</v>
      </c>
      <c r="Q18" s="530"/>
      <c r="R18" s="535">
        <v>1</v>
      </c>
      <c r="S18" s="535"/>
      <c r="T18" s="124">
        <f t="shared" si="5"/>
        <v>0</v>
      </c>
      <c r="U18" s="127">
        <f t="shared" si="2"/>
        <v>0</v>
      </c>
    </row>
    <row r="19" spans="1:21" x14ac:dyDescent="0.25">
      <c r="A19" s="458" t="s">
        <v>146</v>
      </c>
      <c r="B19" s="458"/>
      <c r="C19" s="206">
        <v>0</v>
      </c>
      <c r="D19" s="206">
        <v>0</v>
      </c>
      <c r="E19" s="159">
        <f t="shared" si="3"/>
        <v>0</v>
      </c>
      <c r="F19" s="448">
        <v>3.613</v>
      </c>
      <c r="G19" s="448"/>
      <c r="H19" s="105">
        <f t="shared" si="4"/>
        <v>0</v>
      </c>
      <c r="I19" s="130">
        <f t="shared" si="0"/>
        <v>0</v>
      </c>
      <c r="N19" s="461" t="s">
        <v>146</v>
      </c>
      <c r="O19" s="461"/>
      <c r="P19" s="530">
        <f t="shared" si="1"/>
        <v>0</v>
      </c>
      <c r="Q19" s="530"/>
      <c r="R19" s="535">
        <v>1</v>
      </c>
      <c r="S19" s="535"/>
      <c r="T19" s="124">
        <f t="shared" si="5"/>
        <v>0</v>
      </c>
      <c r="U19" s="125">
        <f t="shared" si="2"/>
        <v>0</v>
      </c>
    </row>
    <row r="20" spans="1:21" x14ac:dyDescent="0.25">
      <c r="A20" s="458" t="s">
        <v>147</v>
      </c>
      <c r="B20" s="458"/>
      <c r="C20" s="206">
        <v>0</v>
      </c>
      <c r="D20" s="206">
        <v>0</v>
      </c>
      <c r="E20" s="159">
        <f t="shared" si="3"/>
        <v>0</v>
      </c>
      <c r="F20" s="448">
        <v>3.613</v>
      </c>
      <c r="G20" s="448"/>
      <c r="H20" s="105">
        <f t="shared" si="4"/>
        <v>0</v>
      </c>
      <c r="I20" s="130">
        <f t="shared" si="0"/>
        <v>0</v>
      </c>
      <c r="N20" s="461" t="s">
        <v>147</v>
      </c>
      <c r="O20" s="461"/>
      <c r="P20" s="530">
        <f t="shared" si="1"/>
        <v>0</v>
      </c>
      <c r="Q20" s="530"/>
      <c r="R20" s="535">
        <v>1</v>
      </c>
      <c r="S20" s="535"/>
      <c r="T20" s="124">
        <f t="shared" si="5"/>
        <v>0</v>
      </c>
      <c r="U20" s="125">
        <f t="shared" si="2"/>
        <v>0</v>
      </c>
    </row>
    <row r="21" spans="1:21" x14ac:dyDescent="0.25">
      <c r="A21" s="458" t="s">
        <v>148</v>
      </c>
      <c r="B21" s="458"/>
      <c r="C21" s="206">
        <v>0</v>
      </c>
      <c r="D21" s="206">
        <v>0</v>
      </c>
      <c r="E21" s="159">
        <f t="shared" si="3"/>
        <v>0</v>
      </c>
      <c r="F21" s="448">
        <v>3.613</v>
      </c>
      <c r="G21" s="448"/>
      <c r="H21" s="105">
        <f t="shared" si="4"/>
        <v>0</v>
      </c>
      <c r="I21" s="130">
        <f t="shared" si="0"/>
        <v>0</v>
      </c>
      <c r="N21" s="461" t="s">
        <v>148</v>
      </c>
      <c r="O21" s="461"/>
      <c r="P21" s="530">
        <f t="shared" si="1"/>
        <v>0</v>
      </c>
      <c r="Q21" s="530"/>
      <c r="R21" s="535">
        <v>1</v>
      </c>
      <c r="S21" s="535"/>
      <c r="T21" s="124">
        <f t="shared" si="5"/>
        <v>0</v>
      </c>
      <c r="U21" s="125">
        <f t="shared" si="2"/>
        <v>0</v>
      </c>
    </row>
    <row r="22" spans="1:21" x14ac:dyDescent="0.25">
      <c r="A22" s="458" t="s">
        <v>149</v>
      </c>
      <c r="B22" s="458"/>
      <c r="C22" s="206">
        <v>0</v>
      </c>
      <c r="D22" s="206">
        <v>0</v>
      </c>
      <c r="E22" s="159">
        <f t="shared" si="3"/>
        <v>0</v>
      </c>
      <c r="F22" s="448">
        <v>5.258</v>
      </c>
      <c r="G22" s="448"/>
      <c r="H22" s="105">
        <f t="shared" si="4"/>
        <v>0</v>
      </c>
      <c r="I22" s="130">
        <f t="shared" si="0"/>
        <v>0</v>
      </c>
      <c r="N22" s="461" t="s">
        <v>149</v>
      </c>
      <c r="O22" s="461"/>
      <c r="P22" s="530">
        <f t="shared" si="1"/>
        <v>0</v>
      </c>
      <c r="Q22" s="530"/>
      <c r="R22" s="535">
        <v>1</v>
      </c>
      <c r="S22" s="535"/>
      <c r="T22" s="124">
        <f t="shared" si="5"/>
        <v>0</v>
      </c>
      <c r="U22" s="125">
        <f t="shared" si="2"/>
        <v>0</v>
      </c>
    </row>
    <row r="23" spans="1:21" x14ac:dyDescent="0.25">
      <c r="A23" s="458" t="s">
        <v>150</v>
      </c>
      <c r="B23" s="458"/>
      <c r="C23" s="206">
        <v>0</v>
      </c>
      <c r="D23" s="206">
        <v>0</v>
      </c>
      <c r="E23" s="159">
        <f t="shared" si="3"/>
        <v>0</v>
      </c>
      <c r="F23" s="448">
        <v>5.258</v>
      </c>
      <c r="G23" s="448"/>
      <c r="H23" s="105">
        <f t="shared" si="4"/>
        <v>0</v>
      </c>
      <c r="I23" s="130">
        <f t="shared" si="0"/>
        <v>0</v>
      </c>
      <c r="N23" s="461" t="s">
        <v>150</v>
      </c>
      <c r="O23" s="461"/>
      <c r="P23" s="530">
        <f t="shared" si="1"/>
        <v>0</v>
      </c>
      <c r="Q23" s="530"/>
      <c r="R23" s="535">
        <v>1</v>
      </c>
      <c r="S23" s="535"/>
      <c r="T23" s="124">
        <f t="shared" si="5"/>
        <v>0</v>
      </c>
      <c r="U23" s="125">
        <f t="shared" si="2"/>
        <v>0</v>
      </c>
    </row>
    <row r="24" spans="1:21" x14ac:dyDescent="0.25">
      <c r="A24" s="458" t="s">
        <v>151</v>
      </c>
      <c r="B24" s="458"/>
      <c r="C24" s="206">
        <v>0</v>
      </c>
      <c r="D24" s="206">
        <v>0</v>
      </c>
      <c r="E24" s="159">
        <f t="shared" si="3"/>
        <v>0</v>
      </c>
      <c r="F24" s="448">
        <v>5.258</v>
      </c>
      <c r="G24" s="448"/>
      <c r="H24" s="105">
        <f t="shared" si="4"/>
        <v>0</v>
      </c>
      <c r="I24" s="130">
        <f t="shared" si="0"/>
        <v>0</v>
      </c>
      <c r="N24" s="461" t="s">
        <v>151</v>
      </c>
      <c r="O24" s="461"/>
      <c r="P24" s="530">
        <f t="shared" si="1"/>
        <v>0</v>
      </c>
      <c r="Q24" s="530"/>
      <c r="R24" s="535">
        <v>1</v>
      </c>
      <c r="S24" s="535"/>
      <c r="T24" s="124">
        <f t="shared" si="5"/>
        <v>0</v>
      </c>
      <c r="U24" s="125">
        <f t="shared" si="2"/>
        <v>0</v>
      </c>
    </row>
    <row r="25" spans="1:21" x14ac:dyDescent="0.25">
      <c r="A25" s="458" t="s">
        <v>152</v>
      </c>
      <c r="B25" s="458"/>
      <c r="C25" s="206">
        <v>1.65</v>
      </c>
      <c r="D25" s="206">
        <v>1.26</v>
      </c>
      <c r="E25" s="159">
        <f t="shared" si="3"/>
        <v>2.91</v>
      </c>
      <c r="F25" s="448">
        <v>1.18</v>
      </c>
      <c r="G25" s="448"/>
      <c r="H25" s="105">
        <f t="shared" si="4"/>
        <v>3.4338000000000002</v>
      </c>
      <c r="I25" s="130">
        <f t="shared" si="0"/>
        <v>14720.62</v>
      </c>
      <c r="N25" s="461" t="s">
        <v>152</v>
      </c>
      <c r="O25" s="461"/>
      <c r="P25" s="530">
        <f t="shared" si="1"/>
        <v>0</v>
      </c>
      <c r="Q25" s="530"/>
      <c r="R25" s="535">
        <v>1</v>
      </c>
      <c r="S25" s="535"/>
      <c r="T25" s="124">
        <f t="shared" si="5"/>
        <v>0</v>
      </c>
      <c r="U25" s="125">
        <f t="shared" si="2"/>
        <v>0</v>
      </c>
    </row>
    <row r="26" spans="1:21" x14ac:dyDescent="0.25">
      <c r="A26" s="458" t="s">
        <v>153</v>
      </c>
      <c r="B26" s="458"/>
      <c r="C26" s="206">
        <v>0.42</v>
      </c>
      <c r="D26" s="206">
        <v>0.42</v>
      </c>
      <c r="E26" s="159">
        <f t="shared" si="3"/>
        <v>0.84</v>
      </c>
      <c r="F26" s="448">
        <v>1.18</v>
      </c>
      <c r="G26" s="448"/>
      <c r="H26" s="105">
        <f t="shared" si="4"/>
        <v>0.99119999999999997</v>
      </c>
      <c r="I26" s="130">
        <f t="shared" si="0"/>
        <v>4249.25</v>
      </c>
      <c r="N26" s="461" t="s">
        <v>153</v>
      </c>
      <c r="O26" s="461"/>
      <c r="P26" s="530">
        <f t="shared" si="1"/>
        <v>0</v>
      </c>
      <c r="Q26" s="530"/>
      <c r="R26" s="535">
        <v>1</v>
      </c>
      <c r="S26" s="535"/>
      <c r="T26" s="124">
        <f t="shared" si="5"/>
        <v>0</v>
      </c>
      <c r="U26" s="125">
        <f t="shared" si="2"/>
        <v>0</v>
      </c>
    </row>
    <row r="27" spans="1:21" x14ac:dyDescent="0.25">
      <c r="A27" s="458" t="s">
        <v>154</v>
      </c>
      <c r="B27" s="458"/>
      <c r="C27" s="206">
        <v>0</v>
      </c>
      <c r="D27" s="206">
        <v>0</v>
      </c>
      <c r="E27" s="159">
        <f t="shared" si="3"/>
        <v>0</v>
      </c>
      <c r="F27" s="448">
        <v>1.18</v>
      </c>
      <c r="G27" s="448"/>
      <c r="H27" s="105">
        <f t="shared" si="4"/>
        <v>0</v>
      </c>
      <c r="I27" s="130">
        <f t="shared" si="0"/>
        <v>0</v>
      </c>
      <c r="N27" s="461" t="s">
        <v>154</v>
      </c>
      <c r="O27" s="461"/>
      <c r="P27" s="530">
        <f t="shared" si="1"/>
        <v>0</v>
      </c>
      <c r="Q27" s="530"/>
      <c r="R27" s="535">
        <v>1</v>
      </c>
      <c r="S27" s="535"/>
      <c r="T27" s="124">
        <f t="shared" si="5"/>
        <v>0</v>
      </c>
      <c r="U27" s="125">
        <f t="shared" si="2"/>
        <v>0</v>
      </c>
    </row>
    <row r="28" spans="1:21" x14ac:dyDescent="0.25">
      <c r="A28" s="575" t="s">
        <v>155</v>
      </c>
      <c r="B28" s="575"/>
      <c r="C28" s="147">
        <v>0</v>
      </c>
      <c r="D28" s="147">
        <v>0</v>
      </c>
      <c r="E28" s="220">
        <f t="shared" si="3"/>
        <v>0</v>
      </c>
      <c r="F28" s="529">
        <v>1.0049999999999999</v>
      </c>
      <c r="G28" s="529"/>
      <c r="H28" s="122">
        <f t="shared" si="4"/>
        <v>0</v>
      </c>
      <c r="I28" s="123">
        <f t="shared" si="0"/>
        <v>0</v>
      </c>
      <c r="N28" s="469" t="s">
        <v>155</v>
      </c>
      <c r="O28" s="469"/>
      <c r="P28" s="530">
        <f t="shared" si="1"/>
        <v>0</v>
      </c>
      <c r="Q28" s="530"/>
      <c r="R28" s="531">
        <v>1</v>
      </c>
      <c r="S28" s="531"/>
      <c r="T28" s="124">
        <f t="shared" si="5"/>
        <v>0</v>
      </c>
      <c r="U28" s="125">
        <f t="shared" si="2"/>
        <v>0</v>
      </c>
    </row>
    <row r="29" spans="1:21" x14ac:dyDescent="0.25">
      <c r="A29" s="573" t="s">
        <v>5</v>
      </c>
      <c r="B29" s="573"/>
      <c r="C29" s="123">
        <f>SUM(C13:C28)</f>
        <v>48.96</v>
      </c>
      <c r="D29" s="123">
        <f>SUM(D13:D28)</f>
        <v>51.03</v>
      </c>
      <c r="E29" s="123">
        <f>SUM(E13:E28)</f>
        <v>99.990000000000009</v>
      </c>
      <c r="F29" s="574"/>
      <c r="G29" s="574"/>
      <c r="H29" s="128">
        <f>SUM(H13:H28)</f>
        <v>108.32060000000001</v>
      </c>
      <c r="I29" s="123">
        <f>SUM(I13:I28)</f>
        <v>464367.92</v>
      </c>
      <c r="N29" s="533" t="s">
        <v>5</v>
      </c>
      <c r="O29" s="533"/>
      <c r="P29" s="534">
        <f>SUM(P13:P28)</f>
        <v>0</v>
      </c>
      <c r="Q29" s="534"/>
      <c r="R29" s="521"/>
      <c r="S29" s="521"/>
      <c r="T29" s="129">
        <f>SUM(T13:T28)</f>
        <v>0</v>
      </c>
      <c r="U29" s="125">
        <f>SUM(U13:U28)</f>
        <v>0</v>
      </c>
    </row>
    <row r="30" spans="1:21" x14ac:dyDescent="0.25">
      <c r="A30" s="28"/>
      <c r="B30" s="28"/>
      <c r="C30" s="130"/>
      <c r="D30" s="130"/>
      <c r="E30" s="130"/>
      <c r="F30" s="29"/>
      <c r="G30" s="29"/>
      <c r="H30" s="105"/>
      <c r="I30" s="130"/>
      <c r="N30" s="30"/>
      <c r="O30" s="30"/>
      <c r="P30" s="31"/>
      <c r="Q30" s="31"/>
      <c r="R30" s="32"/>
      <c r="S30" s="32"/>
      <c r="T30" s="131"/>
      <c r="U30" s="132"/>
    </row>
    <row r="31" spans="1:21" x14ac:dyDescent="0.25">
      <c r="A31" s="209" t="s">
        <v>126</v>
      </c>
      <c r="B31" s="28"/>
      <c r="C31" s="130"/>
      <c r="D31" s="130"/>
      <c r="E31" s="130"/>
      <c r="F31" s="364"/>
      <c r="G31" s="364"/>
      <c r="H31" s="105"/>
      <c r="I31" s="130"/>
      <c r="N31" s="30"/>
      <c r="O31" s="30"/>
      <c r="P31" s="31"/>
      <c r="Q31" s="31"/>
      <c r="R31" s="32"/>
      <c r="S31" s="32"/>
      <c r="T31" s="131"/>
      <c r="U31" s="132"/>
    </row>
    <row r="32" spans="1:21" hidden="1" x14ac:dyDescent="0.25">
      <c r="A32" s="209"/>
      <c r="B32" s="28"/>
      <c r="C32" s="130"/>
      <c r="D32" s="130"/>
      <c r="E32" s="130"/>
      <c r="F32" s="364"/>
      <c r="G32" s="364"/>
      <c r="H32" s="105"/>
      <c r="I32" s="130"/>
      <c r="N32" s="362"/>
      <c r="O32" s="362"/>
      <c r="P32" s="31"/>
      <c r="Q32" s="31"/>
      <c r="R32" s="363"/>
      <c r="S32" s="363"/>
      <c r="T32" s="131"/>
      <c r="U32" s="132"/>
    </row>
    <row r="33" spans="1:21" hidden="1" x14ac:dyDescent="0.25">
      <c r="A33" s="209"/>
      <c r="B33" s="28"/>
      <c r="C33" s="130"/>
      <c r="D33" s="130"/>
      <c r="E33" s="130"/>
      <c r="F33" s="568" t="s">
        <v>386</v>
      </c>
      <c r="G33" s="568"/>
      <c r="H33" s="568"/>
      <c r="I33" s="130"/>
      <c r="N33" s="362"/>
      <c r="O33" s="362"/>
      <c r="P33" s="31"/>
      <c r="Q33" s="31"/>
      <c r="R33" s="363"/>
      <c r="S33" s="363"/>
      <c r="T33" s="131"/>
      <c r="U33" s="132"/>
    </row>
    <row r="34" spans="1:21" ht="15.75" hidden="1" customHeight="1" x14ac:dyDescent="0.25">
      <c r="A34" s="4"/>
      <c r="B34" s="133"/>
      <c r="C34" s="133"/>
      <c r="D34" s="133"/>
      <c r="E34" s="133"/>
      <c r="F34" s="568"/>
      <c r="G34" s="568"/>
      <c r="H34" s="568"/>
      <c r="I34" s="26" t="s">
        <v>78</v>
      </c>
      <c r="N34" s="473" t="s">
        <v>35</v>
      </c>
      <c r="O34" s="473"/>
      <c r="P34" s="473"/>
      <c r="Q34" s="473"/>
      <c r="R34" s="473"/>
      <c r="S34" s="473"/>
      <c r="T34" s="473"/>
      <c r="U34" s="27" t="s">
        <v>78</v>
      </c>
    </row>
    <row r="35" spans="1:21" hidden="1" x14ac:dyDescent="0.25">
      <c r="A35" s="28"/>
      <c r="B35" s="28"/>
      <c r="C35" s="117" t="s">
        <v>162</v>
      </c>
      <c r="D35" s="117" t="s">
        <v>163</v>
      </c>
      <c r="E35" s="118" t="s">
        <v>8</v>
      </c>
      <c r="F35" s="568"/>
      <c r="G35" s="568"/>
      <c r="H35" s="568"/>
      <c r="I35" s="26" t="s">
        <v>37</v>
      </c>
      <c r="N35" s="30"/>
      <c r="O35" s="30"/>
      <c r="P35" s="31"/>
      <c r="Q35" s="31"/>
      <c r="R35" s="32"/>
      <c r="S35" s="32"/>
      <c r="T35" s="131"/>
      <c r="U35" s="27" t="s">
        <v>37</v>
      </c>
    </row>
    <row r="36" spans="1:21" hidden="1" x14ac:dyDescent="0.25">
      <c r="A36" s="524" t="s">
        <v>66</v>
      </c>
      <c r="B36" s="524"/>
      <c r="C36" s="119" t="s">
        <v>2</v>
      </c>
      <c r="D36" s="119" t="s">
        <v>2</v>
      </c>
      <c r="E36" s="119" t="s">
        <v>2</v>
      </c>
      <c r="F36" s="569"/>
      <c r="G36" s="569"/>
      <c r="H36" s="569"/>
      <c r="I36" s="33" t="s">
        <v>79</v>
      </c>
      <c r="N36" s="525" t="s">
        <v>66</v>
      </c>
      <c r="O36" s="525"/>
      <c r="P36" s="526" t="s">
        <v>24</v>
      </c>
      <c r="Q36" s="526"/>
      <c r="R36" s="526"/>
      <c r="S36" s="526"/>
      <c r="T36" s="526"/>
      <c r="U36" s="21" t="s">
        <v>79</v>
      </c>
    </row>
    <row r="37" spans="1:21" hidden="1" x14ac:dyDescent="0.25">
      <c r="A37" s="527" t="s">
        <v>59</v>
      </c>
      <c r="B37" s="527"/>
      <c r="C37" s="210">
        <v>0</v>
      </c>
      <c r="D37" s="210">
        <v>0</v>
      </c>
      <c r="E37" s="276">
        <f t="shared" ref="E37:E42" si="6">IF(D$43=0,C37*2,C37+D37)</f>
        <v>0</v>
      </c>
      <c r="F37" s="211"/>
      <c r="G37" s="211"/>
      <c r="H37" s="211"/>
      <c r="I37" s="150">
        <f t="shared" ref="I37:I42" si="7">ROUND(ROUND(E37*$C$8,4)*($H$8),2)</f>
        <v>0</v>
      </c>
      <c r="N37" s="528" t="s">
        <v>59</v>
      </c>
      <c r="O37" s="528"/>
      <c r="P37" s="470">
        <f t="shared" ref="P37:P42" si="8">IF($H$115=1,E37,0)</f>
        <v>0</v>
      </c>
      <c r="Q37" s="470"/>
      <c r="R37" s="470"/>
      <c r="S37" s="470"/>
      <c r="T37" s="470"/>
      <c r="U37" s="127">
        <f t="shared" ref="U37:U42" si="9">ROUND(ROUND(P37*$C$8,4)*($H$8),0)</f>
        <v>0</v>
      </c>
    </row>
    <row r="38" spans="1:21" hidden="1" x14ac:dyDescent="0.25">
      <c r="A38" s="519" t="s">
        <v>60</v>
      </c>
      <c r="B38" s="519"/>
      <c r="C38" s="213">
        <v>0</v>
      </c>
      <c r="D38" s="213">
        <v>0</v>
      </c>
      <c r="E38" s="159">
        <f t="shared" si="6"/>
        <v>0</v>
      </c>
      <c r="F38" s="214"/>
      <c r="G38" s="214"/>
      <c r="H38" s="214"/>
      <c r="I38" s="130">
        <f t="shared" si="7"/>
        <v>0</v>
      </c>
      <c r="N38" s="476" t="s">
        <v>60</v>
      </c>
      <c r="O38" s="476"/>
      <c r="P38" s="470">
        <f t="shared" si="8"/>
        <v>0</v>
      </c>
      <c r="Q38" s="470"/>
      <c r="R38" s="470"/>
      <c r="S38" s="470"/>
      <c r="T38" s="470"/>
      <c r="U38" s="127">
        <f t="shared" si="9"/>
        <v>0</v>
      </c>
    </row>
    <row r="39" spans="1:21" hidden="1" x14ac:dyDescent="0.25">
      <c r="A39" s="522" t="s">
        <v>61</v>
      </c>
      <c r="B39" s="522"/>
      <c r="C39" s="213">
        <v>0</v>
      </c>
      <c r="D39" s="213">
        <v>0</v>
      </c>
      <c r="E39" s="159">
        <f t="shared" si="6"/>
        <v>0</v>
      </c>
      <c r="F39" s="214"/>
      <c r="G39" s="214"/>
      <c r="H39" s="214"/>
      <c r="I39" s="130">
        <f t="shared" si="7"/>
        <v>0</v>
      </c>
      <c r="N39" s="523" t="s">
        <v>61</v>
      </c>
      <c r="O39" s="523"/>
      <c r="P39" s="470">
        <f t="shared" si="8"/>
        <v>0</v>
      </c>
      <c r="Q39" s="470"/>
      <c r="R39" s="470"/>
      <c r="S39" s="470"/>
      <c r="T39" s="470"/>
      <c r="U39" s="127">
        <f t="shared" si="9"/>
        <v>0</v>
      </c>
    </row>
    <row r="40" spans="1:21" hidden="1" x14ac:dyDescent="0.25">
      <c r="A40" s="519" t="s">
        <v>62</v>
      </c>
      <c r="B40" s="519"/>
      <c r="C40" s="213">
        <v>0</v>
      </c>
      <c r="D40" s="213">
        <v>0</v>
      </c>
      <c r="E40" s="159">
        <f t="shared" si="6"/>
        <v>0</v>
      </c>
      <c r="F40" s="214"/>
      <c r="G40" s="214"/>
      <c r="H40" s="214"/>
      <c r="I40" s="130">
        <f t="shared" si="7"/>
        <v>0</v>
      </c>
      <c r="N40" s="476" t="s">
        <v>62</v>
      </c>
      <c r="O40" s="476"/>
      <c r="P40" s="470">
        <f t="shared" si="8"/>
        <v>0</v>
      </c>
      <c r="Q40" s="470"/>
      <c r="R40" s="470"/>
      <c r="S40" s="470"/>
      <c r="T40" s="470"/>
      <c r="U40" s="127">
        <f t="shared" si="9"/>
        <v>0</v>
      </c>
    </row>
    <row r="41" spans="1:21" hidden="1" x14ac:dyDescent="0.25">
      <c r="A41" s="519" t="s">
        <v>63</v>
      </c>
      <c r="B41" s="519"/>
      <c r="C41" s="213">
        <v>0</v>
      </c>
      <c r="D41" s="213">
        <v>0</v>
      </c>
      <c r="E41" s="159">
        <f t="shared" si="6"/>
        <v>0</v>
      </c>
      <c r="F41" s="214"/>
      <c r="G41" s="214"/>
      <c r="H41" s="214"/>
      <c r="I41" s="130">
        <f t="shared" si="7"/>
        <v>0</v>
      </c>
      <c r="N41" s="476" t="s">
        <v>63</v>
      </c>
      <c r="O41" s="476"/>
      <c r="P41" s="470">
        <f t="shared" si="8"/>
        <v>0</v>
      </c>
      <c r="Q41" s="470"/>
      <c r="R41" s="470"/>
      <c r="S41" s="470"/>
      <c r="T41" s="470"/>
      <c r="U41" s="127">
        <f t="shared" si="9"/>
        <v>0</v>
      </c>
    </row>
    <row r="42" spans="1:21" hidden="1" x14ac:dyDescent="0.25">
      <c r="A42" s="519" t="s">
        <v>55</v>
      </c>
      <c r="B42" s="519"/>
      <c r="C42" s="212">
        <v>0</v>
      </c>
      <c r="D42" s="212">
        <v>0</v>
      </c>
      <c r="E42" s="220">
        <f t="shared" si="6"/>
        <v>0</v>
      </c>
      <c r="F42" s="214"/>
      <c r="G42" s="214"/>
      <c r="H42" s="214"/>
      <c r="I42" s="123">
        <f t="shared" si="7"/>
        <v>0</v>
      </c>
      <c r="N42" s="469" t="s">
        <v>55</v>
      </c>
      <c r="O42" s="469"/>
      <c r="P42" s="470">
        <f t="shared" si="8"/>
        <v>0</v>
      </c>
      <c r="Q42" s="470"/>
      <c r="R42" s="470"/>
      <c r="S42" s="470"/>
      <c r="T42" s="470"/>
      <c r="U42" s="127">
        <f t="shared" si="9"/>
        <v>0</v>
      </c>
    </row>
    <row r="43" spans="1:21" hidden="1" x14ac:dyDescent="0.25">
      <c r="A43" s="64"/>
      <c r="B43" s="137" t="s">
        <v>164</v>
      </c>
      <c r="C43" s="126">
        <f>SUM(C37:C42)</f>
        <v>0</v>
      </c>
      <c r="D43" s="126">
        <f>SUM(D37:D42)</f>
        <v>0</v>
      </c>
      <c r="E43" s="126">
        <f>SUM(E37:E42)</f>
        <v>0</v>
      </c>
      <c r="F43" s="34"/>
      <c r="G43" s="138"/>
      <c r="H43" s="139" t="s">
        <v>166</v>
      </c>
      <c r="I43" s="126">
        <f>SUM(I37:I42)</f>
        <v>0</v>
      </c>
      <c r="N43" s="520" t="s">
        <v>57</v>
      </c>
      <c r="O43" s="520"/>
      <c r="P43" s="520"/>
      <c r="Q43" s="520"/>
      <c r="R43" s="36">
        <f>SUM(P37:R42)</f>
        <v>0</v>
      </c>
      <c r="S43" s="521" t="s">
        <v>68</v>
      </c>
      <c r="T43" s="521"/>
      <c r="U43" s="132">
        <f>SUM(U37:U42)</f>
        <v>0</v>
      </c>
    </row>
    <row r="44" spans="1:21" ht="16.5" hidden="1" thickBot="1" x14ac:dyDescent="0.3">
      <c r="A44" s="64"/>
      <c r="B44" s="137"/>
      <c r="C44" s="130"/>
      <c r="D44" s="130"/>
      <c r="E44" s="150"/>
      <c r="F44" s="34"/>
      <c r="G44" s="138"/>
      <c r="H44" s="139"/>
      <c r="I44" s="130"/>
      <c r="N44" s="30"/>
      <c r="O44" s="30"/>
      <c r="P44" s="30"/>
      <c r="Q44" s="30"/>
      <c r="R44" s="36"/>
      <c r="S44" s="32"/>
      <c r="T44" s="32"/>
      <c r="U44" s="132"/>
    </row>
    <row r="45" spans="1:21" ht="16.5" hidden="1" thickBot="1" x14ac:dyDescent="0.3">
      <c r="A45" s="64"/>
      <c r="B45" s="137" t="s">
        <v>165</v>
      </c>
      <c r="C45" s="64"/>
      <c r="D45" s="64"/>
      <c r="E45" s="215">
        <f>H29+E43</f>
        <v>108.32060000000001</v>
      </c>
      <c r="F45" s="37"/>
      <c r="G45" s="138"/>
      <c r="H45" s="139" t="s">
        <v>167</v>
      </c>
      <c r="I45" s="123">
        <f>SUM(I43,I29)</f>
        <v>464367.92</v>
      </c>
      <c r="N45" s="520" t="s">
        <v>58</v>
      </c>
      <c r="O45" s="520"/>
      <c r="P45" s="520"/>
      <c r="Q45" s="520"/>
      <c r="R45" s="38">
        <f>R43+T29</f>
        <v>0</v>
      </c>
      <c r="S45" s="521" t="s">
        <v>56</v>
      </c>
      <c r="T45" s="521"/>
      <c r="U45" s="140">
        <f>SUM(U43,U29)</f>
        <v>0</v>
      </c>
    </row>
    <row r="46" spans="1:21" x14ac:dyDescent="0.25">
      <c r="A46" s="28"/>
      <c r="B46" s="28"/>
      <c r="C46" s="28"/>
      <c r="D46" s="28"/>
      <c r="E46" s="28"/>
      <c r="F46" s="37"/>
      <c r="G46" s="141"/>
      <c r="H46" s="141"/>
      <c r="I46" s="130"/>
      <c r="N46" s="30"/>
      <c r="O46" s="30"/>
      <c r="P46" s="30"/>
      <c r="Q46" s="30"/>
      <c r="R46" s="38"/>
      <c r="S46" s="32"/>
      <c r="T46" s="32"/>
      <c r="U46" s="132"/>
    </row>
    <row r="47" spans="1:21" x14ac:dyDescent="0.25">
      <c r="A47" s="28"/>
      <c r="B47" s="28"/>
      <c r="C47" s="28"/>
      <c r="D47" s="28"/>
      <c r="E47" s="28"/>
      <c r="F47" s="37"/>
      <c r="G47" s="141"/>
      <c r="H47" s="141"/>
      <c r="I47" s="130"/>
      <c r="N47" s="30"/>
      <c r="O47" s="30"/>
      <c r="P47" s="30"/>
      <c r="Q47" s="30"/>
      <c r="R47" s="38"/>
      <c r="S47" s="32"/>
      <c r="T47" s="32"/>
      <c r="U47" s="132"/>
    </row>
    <row r="48" spans="1:21" x14ac:dyDescent="0.25">
      <c r="A48" s="28"/>
      <c r="B48" s="28"/>
      <c r="C48" s="117" t="s">
        <v>162</v>
      </c>
      <c r="D48" s="117" t="s">
        <v>163</v>
      </c>
      <c r="E48" s="118" t="s">
        <v>8</v>
      </c>
      <c r="F48" s="142" t="s">
        <v>168</v>
      </c>
      <c r="G48" s="143" t="s">
        <v>170</v>
      </c>
      <c r="H48" s="144" t="s">
        <v>171</v>
      </c>
      <c r="I48" s="130"/>
      <c r="N48" s="30"/>
      <c r="O48" s="30"/>
      <c r="P48" s="30"/>
      <c r="Q48" s="30"/>
      <c r="R48" s="38"/>
      <c r="S48" s="32"/>
      <c r="T48" s="32"/>
      <c r="U48" s="132"/>
    </row>
    <row r="49" spans="1:21" x14ac:dyDescent="0.25">
      <c r="A49" s="39" t="s">
        <v>103</v>
      </c>
      <c r="B49" s="39"/>
      <c r="C49" s="119" t="s">
        <v>2</v>
      </c>
      <c r="D49" s="119" t="s">
        <v>2</v>
      </c>
      <c r="E49" s="119" t="s">
        <v>2</v>
      </c>
      <c r="F49" s="121" t="s">
        <v>169</v>
      </c>
      <c r="G49" s="77" t="s">
        <v>169</v>
      </c>
      <c r="H49" s="145" t="s">
        <v>172</v>
      </c>
      <c r="I49" s="39"/>
      <c r="N49" s="469" t="s">
        <v>103</v>
      </c>
      <c r="O49" s="469"/>
      <c r="P49" s="514" t="s">
        <v>2</v>
      </c>
      <c r="Q49" s="514"/>
      <c r="R49" s="40" t="s">
        <v>25</v>
      </c>
      <c r="S49" s="78" t="s">
        <v>26</v>
      </c>
      <c r="T49" s="146" t="s">
        <v>27</v>
      </c>
      <c r="U49" s="40"/>
    </row>
    <row r="50" spans="1:21" x14ac:dyDescent="0.25">
      <c r="A50" s="515" t="s">
        <v>127</v>
      </c>
      <c r="B50" s="515"/>
      <c r="C50" s="206">
        <v>1.5</v>
      </c>
      <c r="D50" s="206">
        <v>2</v>
      </c>
      <c r="E50" s="159">
        <f>IF(D$59=0,C50*2,C50+D50)</f>
        <v>3.5</v>
      </c>
      <c r="F50" s="41" t="s">
        <v>21</v>
      </c>
      <c r="G50" s="42">
        <v>251</v>
      </c>
      <c r="H50" s="328">
        <v>1047</v>
      </c>
      <c r="I50" s="130">
        <f>ROUND(E50*H50,2)</f>
        <v>3664.5</v>
      </c>
      <c r="N50" s="517" t="s">
        <v>28</v>
      </c>
      <c r="O50" s="517"/>
      <c r="P50" s="518"/>
      <c r="Q50" s="518"/>
      <c r="R50" s="43" t="s">
        <v>21</v>
      </c>
      <c r="S50" s="44">
        <v>251</v>
      </c>
      <c r="T50" s="148">
        <f>H50</f>
        <v>1047</v>
      </c>
      <c r="U50" s="149">
        <f>ROUND(P50*T50,0)</f>
        <v>0</v>
      </c>
    </row>
    <row r="51" spans="1:21" x14ac:dyDescent="0.25">
      <c r="A51" s="516"/>
      <c r="B51" s="516"/>
      <c r="C51" s="206">
        <v>0</v>
      </c>
      <c r="D51" s="206">
        <v>0</v>
      </c>
      <c r="E51" s="159">
        <f t="shared" ref="E51:E58" si="10">IF(D$59=0,C51*2,C51+D51)</f>
        <v>0</v>
      </c>
      <c r="F51" s="42" t="s">
        <v>21</v>
      </c>
      <c r="G51" s="42">
        <v>252</v>
      </c>
      <c r="H51" s="328">
        <v>3380</v>
      </c>
      <c r="I51" s="130">
        <f t="shared" ref="I51:I58" si="11">ROUND(E51*H51,2)</f>
        <v>0</v>
      </c>
      <c r="N51" s="517"/>
      <c r="O51" s="517"/>
      <c r="P51" s="511"/>
      <c r="Q51" s="511"/>
      <c r="R51" s="44" t="s">
        <v>21</v>
      </c>
      <c r="S51" s="44">
        <v>252</v>
      </c>
      <c r="T51" s="148">
        <f t="shared" ref="T51:T58" si="12">H51</f>
        <v>3380</v>
      </c>
      <c r="U51" s="149">
        <f t="shared" ref="U51:U58" si="13">ROUND(P51*T51,0)</f>
        <v>0</v>
      </c>
    </row>
    <row r="52" spans="1:21" x14ac:dyDescent="0.25">
      <c r="A52" s="516"/>
      <c r="B52" s="516"/>
      <c r="C52" s="206">
        <v>0</v>
      </c>
      <c r="D52" s="206">
        <v>0</v>
      </c>
      <c r="E52" s="159">
        <f t="shared" si="10"/>
        <v>0</v>
      </c>
      <c r="F52" s="42" t="s">
        <v>21</v>
      </c>
      <c r="G52" s="42">
        <v>253</v>
      </c>
      <c r="H52" s="328">
        <v>6896</v>
      </c>
      <c r="I52" s="130">
        <f t="shared" si="11"/>
        <v>0</v>
      </c>
      <c r="N52" s="517"/>
      <c r="O52" s="517"/>
      <c r="P52" s="511"/>
      <c r="Q52" s="511"/>
      <c r="R52" s="44" t="s">
        <v>21</v>
      </c>
      <c r="S52" s="44">
        <v>253</v>
      </c>
      <c r="T52" s="148">
        <f t="shared" si="12"/>
        <v>6896</v>
      </c>
      <c r="U52" s="149">
        <f t="shared" si="13"/>
        <v>0</v>
      </c>
    </row>
    <row r="53" spans="1:21" x14ac:dyDescent="0.25">
      <c r="A53" s="516"/>
      <c r="B53" s="516"/>
      <c r="C53" s="206">
        <v>2</v>
      </c>
      <c r="D53" s="206">
        <v>2</v>
      </c>
      <c r="E53" s="159">
        <f t="shared" si="10"/>
        <v>4</v>
      </c>
      <c r="F53" s="45" t="s">
        <v>14</v>
      </c>
      <c r="G53" s="42">
        <v>251</v>
      </c>
      <c r="H53" s="328">
        <v>1173</v>
      </c>
      <c r="I53" s="130">
        <f t="shared" si="11"/>
        <v>4692</v>
      </c>
      <c r="N53" s="517"/>
      <c r="O53" s="517"/>
      <c r="P53" s="511"/>
      <c r="Q53" s="511"/>
      <c r="R53" s="46" t="s">
        <v>14</v>
      </c>
      <c r="S53" s="44">
        <v>251</v>
      </c>
      <c r="T53" s="148">
        <f t="shared" si="12"/>
        <v>1173</v>
      </c>
      <c r="U53" s="149">
        <f t="shared" si="13"/>
        <v>0</v>
      </c>
    </row>
    <row r="54" spans="1:21" x14ac:dyDescent="0.25">
      <c r="A54" s="516"/>
      <c r="B54" s="516"/>
      <c r="C54" s="206">
        <v>0</v>
      </c>
      <c r="D54" s="206">
        <v>0</v>
      </c>
      <c r="E54" s="159">
        <f t="shared" si="10"/>
        <v>0</v>
      </c>
      <c r="F54" s="45" t="s">
        <v>14</v>
      </c>
      <c r="G54" s="42">
        <v>252</v>
      </c>
      <c r="H54" s="328">
        <v>3506</v>
      </c>
      <c r="I54" s="130">
        <f t="shared" si="11"/>
        <v>0</v>
      </c>
      <c r="N54" s="517"/>
      <c r="O54" s="517"/>
      <c r="P54" s="511"/>
      <c r="Q54" s="511"/>
      <c r="R54" s="46" t="s">
        <v>14</v>
      </c>
      <c r="S54" s="44">
        <v>252</v>
      </c>
      <c r="T54" s="148">
        <f t="shared" si="12"/>
        <v>3506</v>
      </c>
      <c r="U54" s="149">
        <f t="shared" si="13"/>
        <v>0</v>
      </c>
    </row>
    <row r="55" spans="1:21" x14ac:dyDescent="0.25">
      <c r="A55" s="516"/>
      <c r="B55" s="516"/>
      <c r="C55" s="206">
        <v>0</v>
      </c>
      <c r="D55" s="206">
        <v>0</v>
      </c>
      <c r="E55" s="159">
        <f t="shared" si="10"/>
        <v>0</v>
      </c>
      <c r="F55" s="45" t="s">
        <v>14</v>
      </c>
      <c r="G55" s="42">
        <v>253</v>
      </c>
      <c r="H55" s="328">
        <v>7023</v>
      </c>
      <c r="I55" s="130">
        <f t="shared" si="11"/>
        <v>0</v>
      </c>
      <c r="N55" s="517"/>
      <c r="O55" s="517"/>
      <c r="P55" s="511"/>
      <c r="Q55" s="511"/>
      <c r="R55" s="46" t="s">
        <v>14</v>
      </c>
      <c r="S55" s="44">
        <v>253</v>
      </c>
      <c r="T55" s="148">
        <f t="shared" si="12"/>
        <v>7023</v>
      </c>
      <c r="U55" s="149">
        <f t="shared" si="13"/>
        <v>0</v>
      </c>
    </row>
    <row r="56" spans="1:21" x14ac:dyDescent="0.25">
      <c r="A56" s="516"/>
      <c r="B56" s="516"/>
      <c r="C56" s="206">
        <v>0</v>
      </c>
      <c r="D56" s="206">
        <v>0</v>
      </c>
      <c r="E56" s="159">
        <f t="shared" si="10"/>
        <v>0</v>
      </c>
      <c r="F56" s="45" t="s">
        <v>15</v>
      </c>
      <c r="G56" s="42">
        <v>251</v>
      </c>
      <c r="H56" s="328">
        <v>835</v>
      </c>
      <c r="I56" s="130">
        <f t="shared" si="11"/>
        <v>0</v>
      </c>
      <c r="N56" s="517"/>
      <c r="O56" s="517"/>
      <c r="P56" s="511"/>
      <c r="Q56" s="511"/>
      <c r="R56" s="46" t="s">
        <v>15</v>
      </c>
      <c r="S56" s="44">
        <v>251</v>
      </c>
      <c r="T56" s="148">
        <f t="shared" si="12"/>
        <v>835</v>
      </c>
      <c r="U56" s="149">
        <f t="shared" si="13"/>
        <v>0</v>
      </c>
    </row>
    <row r="57" spans="1:21" x14ac:dyDescent="0.25">
      <c r="A57" s="516"/>
      <c r="B57" s="516"/>
      <c r="C57" s="206">
        <v>0</v>
      </c>
      <c r="D57" s="206">
        <v>0</v>
      </c>
      <c r="E57" s="159">
        <f t="shared" si="10"/>
        <v>0</v>
      </c>
      <c r="F57" s="45" t="s">
        <v>15</v>
      </c>
      <c r="G57" s="42">
        <v>252</v>
      </c>
      <c r="H57" s="328">
        <v>3168</v>
      </c>
      <c r="I57" s="130">
        <f t="shared" si="11"/>
        <v>0</v>
      </c>
      <c r="N57" s="517"/>
      <c r="O57" s="517"/>
      <c r="P57" s="511"/>
      <c r="Q57" s="511"/>
      <c r="R57" s="46" t="s">
        <v>15</v>
      </c>
      <c r="S57" s="44">
        <v>252</v>
      </c>
      <c r="T57" s="148">
        <f t="shared" si="12"/>
        <v>3168</v>
      </c>
      <c r="U57" s="149">
        <f t="shared" si="13"/>
        <v>0</v>
      </c>
    </row>
    <row r="58" spans="1:21" ht="16.5" thickBot="1" x14ac:dyDescent="0.3">
      <c r="A58" s="516"/>
      <c r="B58" s="516"/>
      <c r="C58" s="206">
        <v>0</v>
      </c>
      <c r="D58" s="206">
        <v>0</v>
      </c>
      <c r="E58" s="159">
        <f t="shared" si="10"/>
        <v>0</v>
      </c>
      <c r="F58" s="45" t="s">
        <v>15</v>
      </c>
      <c r="G58" s="42">
        <v>253</v>
      </c>
      <c r="H58" s="328">
        <v>6685</v>
      </c>
      <c r="I58" s="130">
        <f t="shared" si="11"/>
        <v>0</v>
      </c>
      <c r="N58" s="517"/>
      <c r="O58" s="517"/>
      <c r="P58" s="512"/>
      <c r="Q58" s="512"/>
      <c r="R58" s="46" t="s">
        <v>15</v>
      </c>
      <c r="S58" s="44">
        <v>253</v>
      </c>
      <c r="T58" s="148">
        <f t="shared" si="12"/>
        <v>6685</v>
      </c>
      <c r="U58" s="151">
        <f t="shared" si="13"/>
        <v>0</v>
      </c>
    </row>
    <row r="59" spans="1:21" ht="16.5" thickBot="1" x14ac:dyDescent="0.3">
      <c r="A59" s="465" t="s">
        <v>16</v>
      </c>
      <c r="B59" s="465"/>
      <c r="C59" s="126">
        <f>SUM(C50:C58)</f>
        <v>3.5</v>
      </c>
      <c r="D59" s="126">
        <f>SUM(D50:D58)</f>
        <v>4</v>
      </c>
      <c r="E59" s="126">
        <f>SUM(E50:E58)</f>
        <v>7.5</v>
      </c>
      <c r="F59" s="465" t="s">
        <v>81</v>
      </c>
      <c r="G59" s="465"/>
      <c r="H59" s="465"/>
      <c r="I59" s="126">
        <f>SUM(I50:I58)</f>
        <v>8356.5</v>
      </c>
      <c r="N59" s="464" t="s">
        <v>16</v>
      </c>
      <c r="O59" s="464"/>
      <c r="P59" s="513">
        <f>SUM(P50:P58)</f>
        <v>0</v>
      </c>
      <c r="Q59" s="513"/>
      <c r="R59" s="464" t="s">
        <v>81</v>
      </c>
      <c r="S59" s="464"/>
      <c r="T59" s="464"/>
      <c r="U59" s="140">
        <f>SUM(U50:U58)</f>
        <v>0</v>
      </c>
    </row>
    <row r="60" spans="1:21" x14ac:dyDescent="0.25">
      <c r="A60" s="481"/>
      <c r="B60" s="481"/>
      <c r="C60" s="481"/>
      <c r="D60" s="481"/>
      <c r="E60" s="481"/>
      <c r="F60" s="481"/>
      <c r="G60" s="481"/>
      <c r="H60" s="481"/>
      <c r="I60" s="481"/>
      <c r="N60" s="471"/>
      <c r="O60" s="471"/>
      <c r="P60" s="471"/>
      <c r="Q60" s="471"/>
      <c r="R60" s="471"/>
      <c r="S60" s="471"/>
      <c r="T60" s="471"/>
      <c r="U60" s="471"/>
    </row>
    <row r="61" spans="1:21" x14ac:dyDescent="0.25">
      <c r="A61" s="509" t="s">
        <v>175</v>
      </c>
      <c r="B61" s="458"/>
      <c r="C61" s="458"/>
      <c r="D61" s="458"/>
      <c r="E61" s="458"/>
      <c r="F61" s="458"/>
      <c r="G61" s="458"/>
      <c r="H61" s="458"/>
      <c r="I61" s="458"/>
      <c r="N61" s="461" t="s">
        <v>104</v>
      </c>
      <c r="O61" s="461"/>
      <c r="P61" s="461"/>
      <c r="Q61" s="461"/>
      <c r="R61" s="461"/>
      <c r="S61" s="461"/>
      <c r="T61" s="461"/>
      <c r="U61" s="461"/>
    </row>
    <row r="62" spans="1:21" x14ac:dyDescent="0.25">
      <c r="A62" s="509" t="s">
        <v>177</v>
      </c>
      <c r="B62" s="458"/>
      <c r="C62" s="152">
        <f>E29</f>
        <v>99.990000000000009</v>
      </c>
      <c r="D62" s="576" t="s">
        <v>174</v>
      </c>
      <c r="E62" s="576"/>
      <c r="F62" s="576"/>
      <c r="G62" s="576"/>
      <c r="H62" s="331">
        <v>186422.85</v>
      </c>
      <c r="I62" s="155"/>
      <c r="N62" s="510" t="s">
        <v>173</v>
      </c>
      <c r="O62" s="461"/>
      <c r="P62" s="47">
        <f>P29</f>
        <v>0</v>
      </c>
      <c r="Q62" s="507" t="s">
        <v>83</v>
      </c>
      <c r="R62" s="507"/>
      <c r="S62" s="507"/>
      <c r="T62" s="508">
        <f>H62</f>
        <v>186422.85</v>
      </c>
      <c r="U62" s="508"/>
    </row>
    <row r="63" spans="1:21" x14ac:dyDescent="0.25">
      <c r="B63" s="91"/>
      <c r="G63" s="48" t="s">
        <v>13</v>
      </c>
      <c r="H63" s="156">
        <f>ROUND(C62/H62,6)</f>
        <v>5.3600000000000002E-4</v>
      </c>
      <c r="I63" s="157"/>
      <c r="N63" s="461" t="s">
        <v>19</v>
      </c>
      <c r="O63" s="461"/>
      <c r="P63" s="461"/>
      <c r="Q63" s="461"/>
      <c r="R63" s="461"/>
      <c r="S63" s="461"/>
      <c r="T63" s="505">
        <f>ROUND(P62/T62,6)</f>
        <v>0</v>
      </c>
      <c r="U63" s="505"/>
    </row>
    <row r="64" spans="1:21" x14ac:dyDescent="0.25">
      <c r="A64" s="509" t="s">
        <v>176</v>
      </c>
      <c r="B64" s="458"/>
      <c r="C64" s="458"/>
      <c r="D64" s="458"/>
      <c r="E64" s="458"/>
      <c r="F64" s="458"/>
      <c r="G64" s="458"/>
      <c r="H64" s="458"/>
      <c r="I64" s="458"/>
      <c r="N64" s="461" t="s">
        <v>105</v>
      </c>
      <c r="O64" s="461"/>
      <c r="P64" s="461"/>
      <c r="Q64" s="461"/>
      <c r="R64" s="461"/>
      <c r="S64" s="461"/>
      <c r="T64" s="461"/>
      <c r="U64" s="461"/>
    </row>
    <row r="65" spans="1:21" x14ac:dyDescent="0.25">
      <c r="A65" s="509" t="s">
        <v>178</v>
      </c>
      <c r="B65" s="458"/>
      <c r="C65" s="152">
        <f>E45</f>
        <v>108.32060000000001</v>
      </c>
      <c r="D65" s="576" t="s">
        <v>179</v>
      </c>
      <c r="E65" s="576"/>
      <c r="F65" s="576"/>
      <c r="G65" s="576"/>
      <c r="H65" s="220">
        <v>204954.58</v>
      </c>
      <c r="I65" s="159"/>
      <c r="N65" s="461" t="s">
        <v>85</v>
      </c>
      <c r="O65" s="461"/>
      <c r="P65" s="49">
        <f>R45</f>
        <v>0</v>
      </c>
      <c r="Q65" s="507" t="s">
        <v>84</v>
      </c>
      <c r="R65" s="507"/>
      <c r="S65" s="507"/>
      <c r="T65" s="508">
        <f>H65</f>
        <v>204954.58</v>
      </c>
      <c r="U65" s="508"/>
    </row>
    <row r="66" spans="1:21" s="39" customFormat="1" x14ac:dyDescent="0.25">
      <c r="A66" s="160"/>
      <c r="G66" s="50" t="s">
        <v>13</v>
      </c>
      <c r="H66" s="161">
        <f>ROUND(C65/H65,6)</f>
        <v>5.2899999999999996E-4</v>
      </c>
      <c r="I66" s="161"/>
      <c r="N66" s="469" t="s">
        <v>20</v>
      </c>
      <c r="O66" s="469"/>
      <c r="P66" s="469"/>
      <c r="Q66" s="469"/>
      <c r="R66" s="469"/>
      <c r="S66" s="469"/>
      <c r="T66" s="503">
        <f>ROUND(P65/T65,6)</f>
        <v>0</v>
      </c>
      <c r="U66" s="503"/>
    </row>
    <row r="67" spans="1:21" s="64" customFormat="1" x14ac:dyDescent="0.25">
      <c r="A67" s="133"/>
      <c r="G67" s="48"/>
      <c r="H67" s="162"/>
      <c r="I67" s="162"/>
      <c r="N67" s="163"/>
      <c r="O67" s="163"/>
      <c r="P67" s="163"/>
      <c r="Q67" s="163"/>
      <c r="R67" s="164"/>
      <c r="S67" s="163"/>
      <c r="T67" s="165"/>
      <c r="U67" s="166"/>
    </row>
    <row r="68" spans="1:21" x14ac:dyDescent="0.25">
      <c r="A68" s="458" t="s">
        <v>100</v>
      </c>
      <c r="B68" s="458"/>
      <c r="C68" s="458"/>
      <c r="D68" s="91"/>
      <c r="E68" s="51" t="s">
        <v>3</v>
      </c>
      <c r="F68" s="174">
        <v>35355377</v>
      </c>
      <c r="G68" s="41" t="s">
        <v>6</v>
      </c>
      <c r="H68" s="167">
        <f>H63</f>
        <v>5.3600000000000002E-4</v>
      </c>
      <c r="I68" s="130">
        <f>ROUND(F68*H68,2)</f>
        <v>18950.48</v>
      </c>
      <c r="N68" s="461" t="s">
        <v>100</v>
      </c>
      <c r="O68" s="461"/>
      <c r="P68" s="461"/>
      <c r="Q68" s="52" t="s">
        <v>3</v>
      </c>
      <c r="R68" s="168">
        <f>F68</f>
        <v>35355377</v>
      </c>
      <c r="S68" s="43" t="s">
        <v>6</v>
      </c>
      <c r="T68" s="169">
        <f>T63</f>
        <v>0</v>
      </c>
      <c r="U68" s="125">
        <f>ROUND(R68*T68,0)</f>
        <v>0</v>
      </c>
    </row>
    <row r="69" spans="1:21" x14ac:dyDescent="0.25">
      <c r="A69" s="571" t="s">
        <v>119</v>
      </c>
      <c r="B69" s="458"/>
      <c r="C69" s="458"/>
      <c r="D69" s="91"/>
      <c r="E69" s="51"/>
      <c r="F69" s="174"/>
      <c r="G69" s="41"/>
      <c r="H69" s="167"/>
      <c r="I69" s="130"/>
      <c r="N69" s="461" t="s">
        <v>99</v>
      </c>
      <c r="O69" s="461"/>
      <c r="P69" s="461"/>
      <c r="Q69" s="170"/>
      <c r="R69" s="170"/>
      <c r="S69" s="170"/>
      <c r="T69" s="170"/>
      <c r="U69" s="170"/>
    </row>
    <row r="70" spans="1:21" x14ac:dyDescent="0.25">
      <c r="A70" s="570" t="s">
        <v>180</v>
      </c>
      <c r="B70" s="458"/>
      <c r="C70" s="458"/>
      <c r="D70" s="91"/>
      <c r="E70" s="51" t="s">
        <v>3</v>
      </c>
      <c r="F70" s="174">
        <v>0</v>
      </c>
      <c r="G70" s="41" t="s">
        <v>6</v>
      </c>
      <c r="H70" s="167">
        <f>H63</f>
        <v>5.3600000000000002E-4</v>
      </c>
      <c r="I70" s="130">
        <f>ROUND(F70*H70,2)</f>
        <v>0</v>
      </c>
      <c r="N70" s="53"/>
      <c r="O70" s="53"/>
      <c r="P70" s="53"/>
      <c r="Q70" s="52" t="s">
        <v>3</v>
      </c>
      <c r="R70" s="168">
        <f>F70</f>
        <v>0</v>
      </c>
      <c r="S70" s="43" t="s">
        <v>6</v>
      </c>
      <c r="T70" s="169">
        <f>T63</f>
        <v>0</v>
      </c>
      <c r="U70" s="125">
        <f>ROUND(R70*T70,0)</f>
        <v>0</v>
      </c>
    </row>
    <row r="71" spans="1:21" x14ac:dyDescent="0.25">
      <c r="A71" s="458" t="s">
        <v>98</v>
      </c>
      <c r="B71" s="458"/>
      <c r="C71" s="458"/>
      <c r="D71" s="91"/>
      <c r="E71" s="51" t="s">
        <v>128</v>
      </c>
      <c r="F71" s="174">
        <v>3088857</v>
      </c>
      <c r="G71" s="41" t="s">
        <v>6</v>
      </c>
      <c r="H71" s="167">
        <f>H63</f>
        <v>5.3600000000000002E-4</v>
      </c>
      <c r="I71" s="130">
        <f>ROUND(F71*H71,2)</f>
        <v>1655.63</v>
      </c>
      <c r="N71" s="461" t="s">
        <v>98</v>
      </c>
      <c r="O71" s="461"/>
      <c r="P71" s="461"/>
      <c r="Q71" s="52" t="s">
        <v>86</v>
      </c>
      <c r="R71" s="168">
        <f>F71</f>
        <v>3088857</v>
      </c>
      <c r="S71" s="43" t="s">
        <v>6</v>
      </c>
      <c r="T71" s="169">
        <f>T63</f>
        <v>0</v>
      </c>
      <c r="U71" s="125">
        <f>ROUND(R71*T71,0)</f>
        <v>0</v>
      </c>
    </row>
    <row r="72" spans="1:21" x14ac:dyDescent="0.25">
      <c r="A72" s="458" t="s">
        <v>97</v>
      </c>
      <c r="B72" s="458"/>
      <c r="C72" s="458"/>
      <c r="D72" s="91"/>
      <c r="E72" s="51" t="s">
        <v>3</v>
      </c>
      <c r="F72" s="174">
        <v>4226978</v>
      </c>
      <c r="G72" s="41" t="s">
        <v>6</v>
      </c>
      <c r="H72" s="167">
        <f>H63</f>
        <v>5.3600000000000002E-4</v>
      </c>
      <c r="I72" s="130">
        <f>ROUND(F72*H72,2)</f>
        <v>2265.66</v>
      </c>
      <c r="N72" s="461" t="s">
        <v>97</v>
      </c>
      <c r="O72" s="461"/>
      <c r="P72" s="461"/>
      <c r="Q72" s="52" t="s">
        <v>3</v>
      </c>
      <c r="R72" s="168">
        <f>F72</f>
        <v>4226978</v>
      </c>
      <c r="S72" s="43" t="s">
        <v>6</v>
      </c>
      <c r="T72" s="169">
        <f>T63</f>
        <v>0</v>
      </c>
      <c r="U72" s="125">
        <f>ROUND(R72*T72,0)</f>
        <v>0</v>
      </c>
    </row>
    <row r="73" spans="1:21" x14ac:dyDescent="0.25">
      <c r="A73" s="458" t="s">
        <v>96</v>
      </c>
      <c r="B73" s="458"/>
      <c r="C73" s="458"/>
      <c r="D73" s="91"/>
      <c r="E73" s="51" t="s">
        <v>3</v>
      </c>
      <c r="F73" s="174">
        <v>14485979</v>
      </c>
      <c r="G73" s="41" t="s">
        <v>6</v>
      </c>
      <c r="H73" s="167">
        <f>H63</f>
        <v>5.3600000000000002E-4</v>
      </c>
      <c r="I73" s="130">
        <f>ROUND(F73*H73,2)</f>
        <v>7764.48</v>
      </c>
      <c r="N73" s="461" t="s">
        <v>96</v>
      </c>
      <c r="O73" s="461"/>
      <c r="P73" s="461"/>
      <c r="Q73" s="52" t="s">
        <v>3</v>
      </c>
      <c r="R73" s="171">
        <f>F73</f>
        <v>14485979</v>
      </c>
      <c r="S73" s="43" t="s">
        <v>6</v>
      </c>
      <c r="T73" s="169">
        <f>T63</f>
        <v>0</v>
      </c>
      <c r="U73" s="125">
        <f>ROUND(R73*T73,0)</f>
        <v>0</v>
      </c>
    </row>
    <row r="74" spans="1:21" x14ac:dyDescent="0.25">
      <c r="A74" s="375" t="s">
        <v>129</v>
      </c>
      <c r="D74" s="91"/>
      <c r="E74" s="42" t="s">
        <v>130</v>
      </c>
      <c r="F74" s="496"/>
      <c r="G74" s="496"/>
      <c r="H74" s="496"/>
      <c r="I74" s="130">
        <v>0</v>
      </c>
      <c r="N74" s="461" t="s">
        <v>156</v>
      </c>
      <c r="O74" s="461"/>
      <c r="P74" s="461"/>
      <c r="Q74" s="461"/>
      <c r="R74" s="461"/>
      <c r="S74" s="461"/>
      <c r="T74" s="461"/>
      <c r="U74" s="125">
        <f>IF($H$115=1,I74,0)</f>
        <v>0</v>
      </c>
    </row>
    <row r="75" spans="1:21" x14ac:dyDescent="0.25">
      <c r="A75" s="376" t="s">
        <v>181</v>
      </c>
      <c r="I75" s="130"/>
      <c r="N75" s="461" t="s">
        <v>44</v>
      </c>
      <c r="O75" s="461"/>
      <c r="P75" s="461"/>
      <c r="Q75" s="461"/>
      <c r="R75" s="461"/>
      <c r="S75" s="461"/>
      <c r="T75" s="461"/>
      <c r="U75" s="125">
        <f>IF($H$115=1,I75,0)</f>
        <v>0</v>
      </c>
    </row>
    <row r="76" spans="1:21" x14ac:dyDescent="0.25">
      <c r="A76" s="90" t="s">
        <v>134</v>
      </c>
      <c r="B76" s="91"/>
      <c r="C76" s="91"/>
      <c r="D76" s="91"/>
      <c r="E76" s="91"/>
      <c r="F76" s="91"/>
      <c r="G76" s="91"/>
      <c r="H76" s="91"/>
      <c r="I76" s="172"/>
      <c r="N76" s="173" t="s">
        <v>45</v>
      </c>
      <c r="O76" s="53"/>
      <c r="P76" s="53"/>
      <c r="Q76" s="53"/>
      <c r="R76" s="53"/>
      <c r="S76" s="53"/>
      <c r="T76" s="53"/>
      <c r="U76" s="132"/>
    </row>
    <row r="77" spans="1:21" x14ac:dyDescent="0.25">
      <c r="A77" s="509" t="s">
        <v>182</v>
      </c>
      <c r="B77" s="458"/>
      <c r="C77" s="458"/>
      <c r="D77" s="91"/>
      <c r="E77" s="51" t="s">
        <v>4</v>
      </c>
      <c r="F77" s="174">
        <v>0</v>
      </c>
      <c r="G77" s="41" t="s">
        <v>6</v>
      </c>
      <c r="H77" s="167">
        <f>H66</f>
        <v>5.2899999999999996E-4</v>
      </c>
      <c r="I77" s="130">
        <f>ROUND(F77*H77,2)</f>
        <v>0</v>
      </c>
      <c r="N77" s="461" t="s">
        <v>101</v>
      </c>
      <c r="O77" s="461"/>
      <c r="P77" s="461"/>
      <c r="Q77" s="52" t="s">
        <v>4</v>
      </c>
      <c r="R77" s="171">
        <f>F77</f>
        <v>0</v>
      </c>
      <c r="S77" s="43" t="s">
        <v>6</v>
      </c>
      <c r="T77" s="169">
        <f>T66</f>
        <v>0</v>
      </c>
      <c r="U77" s="125">
        <f>ROUND(R77*T77,0)</f>
        <v>0</v>
      </c>
    </row>
    <row r="78" spans="1:21" x14ac:dyDescent="0.25">
      <c r="A78" s="458" t="s">
        <v>67</v>
      </c>
      <c r="B78" s="458"/>
      <c r="C78" s="458"/>
      <c r="D78" s="91"/>
      <c r="E78" s="51" t="s">
        <v>4</v>
      </c>
      <c r="F78" s="174">
        <v>0</v>
      </c>
      <c r="G78" s="41" t="s">
        <v>6</v>
      </c>
      <c r="H78" s="167">
        <f>H66</f>
        <v>5.2899999999999996E-4</v>
      </c>
      <c r="I78" s="130">
        <f>ROUND(F78*H78,2)</f>
        <v>0</v>
      </c>
      <c r="N78" s="461" t="s">
        <v>67</v>
      </c>
      <c r="O78" s="461"/>
      <c r="P78" s="461"/>
      <c r="Q78" s="52" t="s">
        <v>4</v>
      </c>
      <c r="R78" s="171">
        <f>F78</f>
        <v>0</v>
      </c>
      <c r="S78" s="43" t="s">
        <v>6</v>
      </c>
      <c r="T78" s="169">
        <f>T66</f>
        <v>0</v>
      </c>
      <c r="U78" s="125">
        <f>ROUND(R78*T78,0)</f>
        <v>0</v>
      </c>
    </row>
    <row r="79" spans="1:21" x14ac:dyDescent="0.25">
      <c r="A79" s="458" t="s">
        <v>88</v>
      </c>
      <c r="B79" s="458"/>
      <c r="C79" s="458"/>
      <c r="D79" s="91"/>
      <c r="E79" s="51" t="s">
        <v>4</v>
      </c>
      <c r="F79" s="174">
        <v>118620773</v>
      </c>
      <c r="G79" s="41" t="s">
        <v>6</v>
      </c>
      <c r="H79" s="167">
        <f>H66</f>
        <v>5.2899999999999996E-4</v>
      </c>
      <c r="I79" s="130">
        <f>ROUND(F79*H79,2)</f>
        <v>62750.39</v>
      </c>
      <c r="N79" s="461" t="s">
        <v>88</v>
      </c>
      <c r="O79" s="461"/>
      <c r="P79" s="461"/>
      <c r="Q79" s="52" t="s">
        <v>4</v>
      </c>
      <c r="R79" s="171">
        <f>F79</f>
        <v>118620773</v>
      </c>
      <c r="S79" s="43" t="s">
        <v>6</v>
      </c>
      <c r="T79" s="169">
        <f>T66</f>
        <v>0</v>
      </c>
      <c r="U79" s="125">
        <f>ROUND(R79*T79,0)</f>
        <v>0</v>
      </c>
    </row>
    <row r="80" spans="1:21" x14ac:dyDescent="0.25">
      <c r="A80" s="458" t="s">
        <v>89</v>
      </c>
      <c r="B80" s="458"/>
      <c r="C80" s="458"/>
      <c r="D80" s="91"/>
      <c r="E80" s="51" t="s">
        <v>4</v>
      </c>
      <c r="F80" s="174">
        <v>-391991</v>
      </c>
      <c r="G80" s="41" t="s">
        <v>6</v>
      </c>
      <c r="H80" s="167">
        <f>H66</f>
        <v>5.2899999999999996E-4</v>
      </c>
      <c r="I80" s="130">
        <f>ROUND(F80*H80,2)</f>
        <v>-207.36</v>
      </c>
      <c r="N80" s="461" t="s">
        <v>89</v>
      </c>
      <c r="O80" s="461"/>
      <c r="P80" s="461"/>
      <c r="Q80" s="52" t="s">
        <v>4</v>
      </c>
      <c r="R80" s="168">
        <f>F80</f>
        <v>-391991</v>
      </c>
      <c r="S80" s="43" t="s">
        <v>6</v>
      </c>
      <c r="T80" s="169">
        <f>T66</f>
        <v>0</v>
      </c>
      <c r="U80" s="125">
        <f>ROUND(R80*T80,0)</f>
        <v>0</v>
      </c>
    </row>
    <row r="81" spans="1:21" x14ac:dyDescent="0.25">
      <c r="A81" s="458" t="s">
        <v>90</v>
      </c>
      <c r="B81" s="458"/>
      <c r="C81" s="458"/>
      <c r="D81" s="91"/>
      <c r="E81" s="51" t="s">
        <v>4</v>
      </c>
      <c r="F81" s="174">
        <v>698197</v>
      </c>
      <c r="G81" s="41" t="s">
        <v>6</v>
      </c>
      <c r="H81" s="167">
        <f>H66</f>
        <v>5.2899999999999996E-4</v>
      </c>
      <c r="I81" s="130">
        <f>ROUND(F81*H81,2)</f>
        <v>369.35</v>
      </c>
      <c r="N81" s="461" t="s">
        <v>90</v>
      </c>
      <c r="O81" s="461"/>
      <c r="P81" s="461"/>
      <c r="Q81" s="52" t="s">
        <v>4</v>
      </c>
      <c r="R81" s="171">
        <f>F81</f>
        <v>698197</v>
      </c>
      <c r="S81" s="43" t="s">
        <v>6</v>
      </c>
      <c r="T81" s="169">
        <f>T66</f>
        <v>0</v>
      </c>
      <c r="U81" s="125">
        <f>ROUND(R81*T81,0)</f>
        <v>0</v>
      </c>
    </row>
    <row r="82" spans="1:21" x14ac:dyDescent="0.25">
      <c r="B82" s="91"/>
      <c r="C82" s="91"/>
      <c r="D82" s="91"/>
      <c r="E82" s="51"/>
      <c r="F82" s="174"/>
      <c r="G82" s="41"/>
      <c r="H82" s="167"/>
      <c r="I82" s="130"/>
      <c r="N82" s="53"/>
      <c r="O82" s="53"/>
      <c r="P82" s="53"/>
      <c r="Q82" s="52"/>
      <c r="R82" s="175"/>
      <c r="S82" s="43"/>
      <c r="T82" s="169"/>
      <c r="U82" s="132"/>
    </row>
    <row r="83" spans="1:21" x14ac:dyDescent="0.25">
      <c r="A83" s="458" t="s">
        <v>112</v>
      </c>
      <c r="B83" s="458"/>
      <c r="C83" s="458"/>
      <c r="D83" s="458"/>
      <c r="E83" s="458"/>
      <c r="F83" s="458"/>
      <c r="G83" s="458"/>
      <c r="H83" s="458"/>
      <c r="I83" s="458"/>
      <c r="N83" s="461" t="s">
        <v>91</v>
      </c>
      <c r="O83" s="461"/>
      <c r="P83" s="461"/>
      <c r="Q83" s="461"/>
      <c r="R83" s="461"/>
      <c r="S83" s="461"/>
      <c r="T83" s="461"/>
      <c r="U83" s="461"/>
    </row>
    <row r="84" spans="1:21" x14ac:dyDescent="0.25">
      <c r="B84" s="91"/>
      <c r="C84" s="496" t="s">
        <v>77</v>
      </c>
      <c r="D84" s="496"/>
      <c r="E84" s="91"/>
      <c r="F84" s="45" t="s">
        <v>38</v>
      </c>
      <c r="G84" s="91"/>
      <c r="H84" s="91"/>
      <c r="I84" s="91"/>
      <c r="N84" s="53"/>
      <c r="O84" s="53"/>
      <c r="P84" s="53"/>
      <c r="Q84" s="53"/>
      <c r="R84" s="53"/>
      <c r="S84" s="53"/>
      <c r="T84" s="53"/>
      <c r="U84" s="53"/>
    </row>
    <row r="85" spans="1:21" x14ac:dyDescent="0.25">
      <c r="A85" s="4"/>
      <c r="B85" s="176"/>
      <c r="C85" s="481" t="s">
        <v>184</v>
      </c>
      <c r="D85" s="481"/>
      <c r="E85" s="177" t="s">
        <v>190</v>
      </c>
      <c r="F85" s="178" t="s">
        <v>189</v>
      </c>
      <c r="G85" s="179"/>
      <c r="H85" s="179"/>
      <c r="I85" s="179"/>
      <c r="N85" s="497" t="s">
        <v>49</v>
      </c>
      <c r="O85" s="497"/>
      <c r="P85" s="498" t="s">
        <v>157</v>
      </c>
      <c r="Q85" s="498"/>
      <c r="R85" s="499" t="s">
        <v>41</v>
      </c>
      <c r="S85" s="499"/>
      <c r="T85" s="499"/>
      <c r="U85" s="499"/>
    </row>
    <row r="86" spans="1:21" x14ac:dyDescent="0.25">
      <c r="A86" s="55"/>
      <c r="B86" s="67" t="s">
        <v>188</v>
      </c>
      <c r="C86" s="494">
        <f>H13+H14+H19+H22+H25</f>
        <v>77.659400000000005</v>
      </c>
      <c r="D86" s="494"/>
      <c r="E86" s="56">
        <f>H8</f>
        <v>1.0319</v>
      </c>
      <c r="F86" s="361">
        <v>1313.27</v>
      </c>
      <c r="G86" s="58" t="s">
        <v>13</v>
      </c>
      <c r="H86" s="130">
        <f>ROUND(C86*E86*F86,2)</f>
        <v>105241.17</v>
      </c>
      <c r="I86" s="134"/>
      <c r="N86" s="59" t="s">
        <v>22</v>
      </c>
      <c r="O86" s="60">
        <f>T13+T14+T19+T22+T25</f>
        <v>0</v>
      </c>
      <c r="P86" s="495">
        <f>T8</f>
        <v>1.0319</v>
      </c>
      <c r="Q86" s="495"/>
      <c r="R86" s="61">
        <f>F86</f>
        <v>1313.27</v>
      </c>
      <c r="S86" s="62" t="s">
        <v>13</v>
      </c>
      <c r="T86" s="171">
        <f>ROUND(O86*P86*R86,0)</f>
        <v>0</v>
      </c>
      <c r="U86" s="131"/>
    </row>
    <row r="87" spans="1:21" x14ac:dyDescent="0.25">
      <c r="A87" s="63"/>
      <c r="B87" s="63" t="s">
        <v>187</v>
      </c>
      <c r="C87" s="494">
        <f>H15+H16+H20+H23+H26</f>
        <v>30.661200000000001</v>
      </c>
      <c r="D87" s="494"/>
      <c r="E87" s="56">
        <f>H8</f>
        <v>1.0319</v>
      </c>
      <c r="F87" s="361">
        <v>895.79</v>
      </c>
      <c r="G87" s="58" t="s">
        <v>13</v>
      </c>
      <c r="H87" s="130">
        <f>ROUND(C87*E87*F87,2)</f>
        <v>28342.16</v>
      </c>
      <c r="I87" s="64"/>
      <c r="N87" s="65" t="s">
        <v>14</v>
      </c>
      <c r="O87" s="60">
        <f>T15+T16+T20+T23+T26</f>
        <v>0</v>
      </c>
      <c r="P87" s="495">
        <f>T8</f>
        <v>1.0319</v>
      </c>
      <c r="Q87" s="495"/>
      <c r="R87" s="61">
        <f>F87</f>
        <v>895.79</v>
      </c>
      <c r="S87" s="62" t="s">
        <v>13</v>
      </c>
      <c r="T87" s="171">
        <f>ROUND(O87*P87*R87,0)</f>
        <v>0</v>
      </c>
      <c r="U87" s="66"/>
    </row>
    <row r="88" spans="1:21" ht="16.5" thickBot="1" x14ac:dyDescent="0.3">
      <c r="A88" s="67"/>
      <c r="B88" s="67" t="s">
        <v>186</v>
      </c>
      <c r="C88" s="494">
        <f>H17+H18+H21+H24+H27+H28</f>
        <v>0</v>
      </c>
      <c r="D88" s="494"/>
      <c r="E88" s="56">
        <f>H8</f>
        <v>1.0319</v>
      </c>
      <c r="F88" s="361">
        <v>897.95</v>
      </c>
      <c r="G88" s="58" t="s">
        <v>13</v>
      </c>
      <c r="H88" s="123">
        <f>ROUND(C88*E88*F88,2)</f>
        <v>0</v>
      </c>
      <c r="I88" s="64"/>
      <c r="N88" s="68" t="s">
        <v>15</v>
      </c>
      <c r="O88" s="69">
        <f>T17+T18+T21+T24+T27+T28</f>
        <v>0</v>
      </c>
      <c r="P88" s="495">
        <f>T8</f>
        <v>1.0319</v>
      </c>
      <c r="Q88" s="495"/>
      <c r="R88" s="61">
        <f>F88</f>
        <v>897.95</v>
      </c>
      <c r="S88" s="62" t="s">
        <v>13</v>
      </c>
      <c r="T88" s="171">
        <f>ROUND(O88*P88*R88,0)</f>
        <v>0</v>
      </c>
      <c r="U88" s="66"/>
    </row>
    <row r="89" spans="1:21" ht="16.5" thickBot="1" x14ac:dyDescent="0.3">
      <c r="A89" s="70"/>
      <c r="B89" s="180" t="s">
        <v>185</v>
      </c>
      <c r="C89" s="487">
        <f>SUM(C86:C88)</f>
        <v>108.32060000000001</v>
      </c>
      <c r="D89" s="487"/>
      <c r="E89" s="181"/>
      <c r="F89" s="181"/>
      <c r="G89" s="181"/>
      <c r="H89" s="182" t="s">
        <v>183</v>
      </c>
      <c r="I89" s="130">
        <f>IF(A1=75,0,H88+H87+H86)</f>
        <v>133583.32999999999</v>
      </c>
      <c r="N89" s="71" t="s">
        <v>158</v>
      </c>
      <c r="O89" s="72">
        <f>SUM(O86:O88)</f>
        <v>0</v>
      </c>
      <c r="P89" s="488" t="s">
        <v>18</v>
      </c>
      <c r="Q89" s="489"/>
      <c r="R89" s="489"/>
      <c r="S89" s="489"/>
      <c r="T89" s="489"/>
      <c r="U89" s="125">
        <f>IF(N1=75,0,T88+T87+T86)</f>
        <v>0</v>
      </c>
    </row>
    <row r="90" spans="1:21" ht="16.5" thickTop="1" x14ac:dyDescent="0.25">
      <c r="A90" s="490" t="s">
        <v>107</v>
      </c>
      <c r="B90" s="490"/>
      <c r="C90" s="490"/>
      <c r="D90" s="490"/>
      <c r="E90" s="490"/>
      <c r="F90" s="490"/>
      <c r="G90" s="490"/>
      <c r="H90" s="490"/>
      <c r="I90" s="490"/>
      <c r="N90" s="491" t="s">
        <v>107</v>
      </c>
      <c r="O90" s="491"/>
      <c r="P90" s="491"/>
      <c r="Q90" s="491"/>
      <c r="R90" s="491"/>
      <c r="S90" s="491"/>
      <c r="T90" s="491"/>
      <c r="U90" s="491"/>
    </row>
    <row r="91" spans="1:21" x14ac:dyDescent="0.25">
      <c r="A91" s="183"/>
      <c r="B91" s="183"/>
      <c r="C91" s="183"/>
      <c r="D91" s="183"/>
      <c r="E91" s="183"/>
      <c r="F91" s="183"/>
      <c r="G91" s="183"/>
      <c r="H91" s="183"/>
      <c r="I91" s="183"/>
      <c r="N91" s="184"/>
      <c r="O91" s="184"/>
      <c r="P91" s="184"/>
      <c r="Q91" s="184"/>
      <c r="R91" s="184"/>
      <c r="S91" s="184"/>
      <c r="T91" s="184"/>
      <c r="U91" s="184"/>
    </row>
    <row r="92" spans="1:21" x14ac:dyDescent="0.25">
      <c r="A92" s="4" t="s">
        <v>92</v>
      </c>
      <c r="C92" s="51"/>
      <c r="D92" s="91"/>
      <c r="E92" s="51" t="s">
        <v>46</v>
      </c>
      <c r="F92" s="492"/>
      <c r="G92" s="492"/>
      <c r="H92" s="492"/>
      <c r="I92" s="492"/>
      <c r="N92" s="461" t="s">
        <v>92</v>
      </c>
      <c r="O92" s="461"/>
      <c r="P92" s="461"/>
      <c r="Q92" s="493" t="s">
        <v>46</v>
      </c>
      <c r="R92" s="493"/>
      <c r="S92" s="493"/>
      <c r="T92" s="493"/>
      <c r="U92" s="132"/>
    </row>
    <row r="93" spans="1:21" x14ac:dyDescent="0.25">
      <c r="B93" s="91"/>
      <c r="C93" s="117" t="s">
        <v>162</v>
      </c>
      <c r="D93" s="117" t="s">
        <v>163</v>
      </c>
      <c r="E93" s="118" t="s">
        <v>191</v>
      </c>
      <c r="F93" s="51"/>
      <c r="G93" s="51"/>
      <c r="H93" s="51"/>
      <c r="I93" s="51"/>
      <c r="N93" s="53"/>
      <c r="O93" s="53"/>
      <c r="P93" s="53"/>
      <c r="Q93" s="185"/>
      <c r="R93" s="185"/>
      <c r="S93" s="185"/>
      <c r="T93" s="185"/>
      <c r="U93" s="132"/>
    </row>
    <row r="94" spans="1:21" x14ac:dyDescent="0.25">
      <c r="B94" s="91"/>
      <c r="C94" s="119" t="s">
        <v>2</v>
      </c>
      <c r="D94" s="119" t="s">
        <v>2</v>
      </c>
      <c r="E94" s="119" t="s">
        <v>2</v>
      </c>
      <c r="F94" s="51"/>
      <c r="G94" s="51"/>
      <c r="H94" s="51"/>
      <c r="I94" s="51"/>
      <c r="N94" s="53"/>
      <c r="O94" s="53"/>
      <c r="P94" s="53"/>
      <c r="Q94" s="185"/>
      <c r="R94" s="185"/>
      <c r="S94" s="185"/>
      <c r="T94" s="185"/>
      <c r="U94" s="132"/>
    </row>
    <row r="95" spans="1:21" x14ac:dyDescent="0.25">
      <c r="A95" s="465" t="s">
        <v>69</v>
      </c>
      <c r="B95" s="465"/>
      <c r="C95" s="206">
        <v>0</v>
      </c>
      <c r="D95" s="206">
        <v>0</v>
      </c>
      <c r="E95" s="159">
        <f>AVERAGE(C95:D95)</f>
        <v>0</v>
      </c>
      <c r="F95" s="186" t="s">
        <v>40</v>
      </c>
      <c r="G95" s="189">
        <v>371</v>
      </c>
      <c r="I95" s="130">
        <f>ROUND(G95*E95,2)</f>
        <v>0</v>
      </c>
      <c r="N95" s="486" t="s">
        <v>69</v>
      </c>
      <c r="O95" s="486"/>
      <c r="P95" s="485">
        <f>IF(H115=1,E95,0)</f>
        <v>0</v>
      </c>
      <c r="Q95" s="485"/>
      <c r="R95" s="485"/>
      <c r="S95" s="111" t="s">
        <v>40</v>
      </c>
      <c r="T95" s="76">
        <f>G95</f>
        <v>371</v>
      </c>
      <c r="U95" s="125">
        <f>ROUND(T95*P95,0)</f>
        <v>0</v>
      </c>
    </row>
    <row r="96" spans="1:21" x14ac:dyDescent="0.25">
      <c r="A96" s="465" t="s">
        <v>87</v>
      </c>
      <c r="B96" s="465"/>
      <c r="C96" s="206">
        <v>0</v>
      </c>
      <c r="D96" s="206">
        <v>0</v>
      </c>
      <c r="E96" s="159">
        <f>AVERAGE(C96:D96)</f>
        <v>0</v>
      </c>
      <c r="F96" s="186" t="s">
        <v>40</v>
      </c>
      <c r="G96" s="189">
        <v>1391</v>
      </c>
      <c r="I96" s="130">
        <f>ROUND(G96*E96,2)</f>
        <v>0</v>
      </c>
      <c r="N96" s="486" t="s">
        <v>87</v>
      </c>
      <c r="O96" s="486"/>
      <c r="P96" s="470"/>
      <c r="Q96" s="470"/>
      <c r="R96" s="470"/>
      <c r="S96" s="111" t="s">
        <v>40</v>
      </c>
      <c r="T96" s="76">
        <f>G96</f>
        <v>1391</v>
      </c>
      <c r="U96" s="125">
        <f>ROUND(T96*P96,0)</f>
        <v>0</v>
      </c>
    </row>
    <row r="97" spans="1:21" x14ac:dyDescent="0.25">
      <c r="A97" s="187"/>
      <c r="B97" s="187"/>
      <c r="C97" s="94"/>
      <c r="D97" s="94"/>
      <c r="E97" s="94"/>
      <c r="F97" s="94"/>
      <c r="G97" s="188"/>
      <c r="H97" s="189"/>
      <c r="I97" s="130"/>
      <c r="N97" s="190"/>
      <c r="O97" s="190"/>
      <c r="P97" s="191"/>
      <c r="Q97" s="191"/>
      <c r="R97" s="191"/>
      <c r="S97" s="111"/>
      <c r="T97" s="76"/>
      <c r="U97" s="132"/>
    </row>
    <row r="98" spans="1:21" x14ac:dyDescent="0.25">
      <c r="A98" s="187"/>
      <c r="B98" s="187"/>
      <c r="C98" s="94"/>
      <c r="D98" s="94"/>
      <c r="E98" s="94"/>
      <c r="F98" s="94"/>
      <c r="G98" s="188"/>
      <c r="H98" s="189"/>
      <c r="I98" s="130"/>
      <c r="N98" s="190"/>
      <c r="O98" s="190"/>
      <c r="P98" s="191"/>
      <c r="Q98" s="191"/>
      <c r="R98" s="191"/>
      <c r="S98" s="111"/>
      <c r="T98" s="76"/>
      <c r="U98" s="132"/>
    </row>
    <row r="99" spans="1:21" hidden="1" x14ac:dyDescent="0.25">
      <c r="A99" s="458" t="s">
        <v>131</v>
      </c>
      <c r="B99" s="458"/>
      <c r="C99" s="458"/>
      <c r="D99" s="91"/>
      <c r="E99" s="42" t="s">
        <v>132</v>
      </c>
      <c r="F99" s="496"/>
      <c r="G99" s="496"/>
      <c r="H99" s="496"/>
      <c r="I99" s="496"/>
      <c r="N99" s="461" t="s">
        <v>106</v>
      </c>
      <c r="O99" s="461"/>
      <c r="P99" s="461"/>
      <c r="Q99" s="461"/>
      <c r="R99" s="461"/>
      <c r="S99" s="461"/>
      <c r="T99" s="461"/>
      <c r="U99" s="461"/>
    </row>
    <row r="100" spans="1:21" hidden="1" x14ac:dyDescent="0.25">
      <c r="B100" s="91"/>
      <c r="C100" s="481" t="s">
        <v>108</v>
      </c>
      <c r="D100" s="481"/>
      <c r="E100" s="481"/>
      <c r="F100" s="42"/>
      <c r="G100" s="42"/>
      <c r="H100" s="58" t="s">
        <v>192</v>
      </c>
      <c r="I100" s="42"/>
      <c r="N100" s="53"/>
      <c r="O100" s="53"/>
      <c r="P100" s="53"/>
      <c r="Q100" s="53"/>
      <c r="R100" s="53"/>
      <c r="S100" s="53"/>
      <c r="T100" s="53"/>
      <c r="U100" s="53"/>
    </row>
    <row r="101" spans="1:21" hidden="1" x14ac:dyDescent="0.25">
      <c r="B101" s="91"/>
      <c r="C101" s="117" t="s">
        <v>162</v>
      </c>
      <c r="D101" s="117" t="s">
        <v>163</v>
      </c>
      <c r="E101" s="199" t="s">
        <v>8</v>
      </c>
      <c r="F101" s="577" t="s">
        <v>193</v>
      </c>
      <c r="G101" s="472"/>
      <c r="H101" s="41" t="s">
        <v>39</v>
      </c>
      <c r="I101" s="42"/>
      <c r="N101" s="53"/>
      <c r="O101" s="53"/>
      <c r="P101" s="53"/>
      <c r="Q101" s="53"/>
      <c r="R101" s="53"/>
      <c r="S101" s="53"/>
      <c r="T101" s="53"/>
      <c r="U101" s="53"/>
    </row>
    <row r="102" spans="1:21" hidden="1" x14ac:dyDescent="0.25">
      <c r="A102" s="481" t="s">
        <v>113</v>
      </c>
      <c r="B102" s="481"/>
      <c r="C102" s="119" t="s">
        <v>2</v>
      </c>
      <c r="D102" s="119" t="s">
        <v>2</v>
      </c>
      <c r="E102" s="77" t="s">
        <v>2</v>
      </c>
      <c r="F102" s="481" t="s">
        <v>38</v>
      </c>
      <c r="G102" s="481"/>
      <c r="H102" s="77" t="s">
        <v>38</v>
      </c>
      <c r="I102" s="77" t="s">
        <v>8</v>
      </c>
      <c r="N102" s="471" t="s">
        <v>70</v>
      </c>
      <c r="O102" s="471"/>
      <c r="P102" s="485" t="s">
        <v>108</v>
      </c>
      <c r="Q102" s="485"/>
      <c r="R102" s="471" t="s">
        <v>71</v>
      </c>
      <c r="S102" s="471"/>
      <c r="T102" s="78" t="s">
        <v>72</v>
      </c>
      <c r="U102" s="78" t="s">
        <v>8</v>
      </c>
    </row>
    <row r="103" spans="1:21" hidden="1" x14ac:dyDescent="0.25">
      <c r="A103" s="474" t="s">
        <v>73</v>
      </c>
      <c r="B103" s="474"/>
      <c r="C103" s="204">
        <v>0</v>
      </c>
      <c r="D103" s="204">
        <v>0</v>
      </c>
      <c r="E103" s="276">
        <f>IF(D$59=0,C103*2,C103+D103)</f>
        <v>0</v>
      </c>
      <c r="F103" s="475">
        <v>0</v>
      </c>
      <c r="G103" s="475"/>
      <c r="H103" s="349">
        <f>IF(C103=0,0,125)</f>
        <v>0</v>
      </c>
      <c r="I103" s="130">
        <f>ROUND((H103+F103)*E103,2)</f>
        <v>0</v>
      </c>
      <c r="N103" s="476" t="s">
        <v>73</v>
      </c>
      <c r="O103" s="476"/>
      <c r="P103" s="470">
        <f>IF(H$115=1,C103,0)</f>
        <v>0</v>
      </c>
      <c r="Q103" s="470"/>
      <c r="R103" s="477">
        <f>F103</f>
        <v>0</v>
      </c>
      <c r="S103" s="477"/>
      <c r="T103" s="80">
        <f>H103</f>
        <v>0</v>
      </c>
      <c r="U103" s="125">
        <f>ROUND((T103+R103)*P103,0)</f>
        <v>0</v>
      </c>
    </row>
    <row r="104" spans="1:21" hidden="1" x14ac:dyDescent="0.25">
      <c r="A104" s="450" t="s">
        <v>74</v>
      </c>
      <c r="B104" s="450"/>
      <c r="C104" s="206">
        <v>0</v>
      </c>
      <c r="D104" s="206">
        <v>0</v>
      </c>
      <c r="E104" s="159">
        <f>IF(D$59=0,C104*2,C104+D104)</f>
        <v>0</v>
      </c>
      <c r="F104" s="572">
        <f>ROUND(F103/2,2)</f>
        <v>0</v>
      </c>
      <c r="G104" s="572"/>
      <c r="H104" s="350">
        <f>IF(C104=0,0,62.5)</f>
        <v>0</v>
      </c>
      <c r="I104" s="130">
        <f>ROUND((H104+F104)*E104,2)</f>
        <v>0</v>
      </c>
      <c r="N104" s="476" t="s">
        <v>74</v>
      </c>
      <c r="O104" s="476"/>
      <c r="P104" s="470">
        <f>IF(H$115=1,C104,0)</f>
        <v>0</v>
      </c>
      <c r="Q104" s="470"/>
      <c r="R104" s="479">
        <f>ROUND(R103/2,2)</f>
        <v>0</v>
      </c>
      <c r="S104" s="479"/>
      <c r="T104" s="82">
        <f>H104</f>
        <v>0</v>
      </c>
      <c r="U104" s="125">
        <f>ROUND((T104+R104)*P104,0)</f>
        <v>0</v>
      </c>
    </row>
    <row r="105" spans="1:21" ht="16.5" hidden="1" thickBot="1" x14ac:dyDescent="0.3">
      <c r="A105" s="450" t="s">
        <v>75</v>
      </c>
      <c r="B105" s="450"/>
      <c r="C105" s="206">
        <v>0</v>
      </c>
      <c r="D105" s="206">
        <v>0</v>
      </c>
      <c r="E105" s="159">
        <f>IF(D$59=0,C105*2,C105+D105)</f>
        <v>0</v>
      </c>
      <c r="F105" s="468"/>
      <c r="G105" s="468"/>
      <c r="H105" s="351">
        <f>IF(H103&gt;0,436,0)</f>
        <v>0</v>
      </c>
      <c r="I105" s="130">
        <f>ROUND(H105*E105,2)</f>
        <v>0</v>
      </c>
      <c r="N105" s="469" t="s">
        <v>75</v>
      </c>
      <c r="O105" s="469"/>
      <c r="P105" s="470">
        <f>IF(H$115=1,C105,0)</f>
        <v>0</v>
      </c>
      <c r="Q105" s="470"/>
      <c r="R105" s="471"/>
      <c r="S105" s="471"/>
      <c r="T105" s="84">
        <f>H105</f>
        <v>0</v>
      </c>
      <c r="U105" s="132">
        <f>ROUND(T105*P105,0)</f>
        <v>0</v>
      </c>
    </row>
    <row r="106" spans="1:21" ht="16.5" hidden="1" thickBot="1" x14ac:dyDescent="0.3">
      <c r="A106" s="472" t="s">
        <v>8</v>
      </c>
      <c r="B106" s="472"/>
      <c r="C106" s="85"/>
      <c r="D106" s="85"/>
      <c r="E106" s="85"/>
      <c r="F106" s="85"/>
      <c r="G106" s="85"/>
      <c r="H106" s="85"/>
      <c r="I106" s="126">
        <f>SUM(I103:I105)</f>
        <v>0</v>
      </c>
      <c r="N106" s="473" t="s">
        <v>8</v>
      </c>
      <c r="O106" s="473"/>
      <c r="P106" s="86"/>
      <c r="Q106" s="86"/>
      <c r="R106" s="86"/>
      <c r="S106" s="86"/>
      <c r="T106" s="86"/>
      <c r="U106" s="87">
        <f>SUM(U103:U105)</f>
        <v>0</v>
      </c>
    </row>
    <row r="107" spans="1:21" hidden="1" x14ac:dyDescent="0.25">
      <c r="A107" s="41"/>
      <c r="B107" s="41"/>
      <c r="C107" s="85"/>
      <c r="D107" s="85"/>
      <c r="E107" s="85"/>
      <c r="F107" s="85"/>
      <c r="G107" s="85"/>
      <c r="H107" s="85"/>
      <c r="I107" s="130"/>
      <c r="N107" s="43"/>
      <c r="O107" s="43"/>
      <c r="P107" s="86"/>
      <c r="Q107" s="86"/>
      <c r="R107" s="86"/>
      <c r="S107" s="86"/>
      <c r="T107" s="86"/>
      <c r="U107" s="201"/>
    </row>
    <row r="108" spans="1:21" x14ac:dyDescent="0.25">
      <c r="A108" s="458" t="s">
        <v>93</v>
      </c>
      <c r="B108" s="458"/>
      <c r="C108" s="458"/>
      <c r="D108" s="91"/>
      <c r="E108" s="88" t="s">
        <v>42</v>
      </c>
      <c r="F108" s="463"/>
      <c r="G108" s="463"/>
      <c r="H108" s="463"/>
      <c r="I108" s="159">
        <v>0</v>
      </c>
      <c r="N108" s="461" t="s">
        <v>93</v>
      </c>
      <c r="O108" s="461"/>
      <c r="P108" s="461"/>
      <c r="Q108" s="462" t="s">
        <v>42</v>
      </c>
      <c r="R108" s="462"/>
      <c r="S108" s="462"/>
      <c r="T108" s="462"/>
      <c r="U108" s="125">
        <f>IF('0054'!$H$115=1,'0054'!U109,0)</f>
        <v>0</v>
      </c>
    </row>
    <row r="109" spans="1:21" x14ac:dyDescent="0.25">
      <c r="A109" s="458" t="s">
        <v>94</v>
      </c>
      <c r="B109" s="458"/>
      <c r="C109" s="458"/>
      <c r="D109" s="91"/>
      <c r="E109" s="467"/>
      <c r="F109" s="467"/>
      <c r="G109" s="467"/>
      <c r="H109" s="467"/>
      <c r="I109" s="159">
        <v>0</v>
      </c>
      <c r="N109" s="461" t="s">
        <v>94</v>
      </c>
      <c r="O109" s="461"/>
      <c r="P109" s="461"/>
      <c r="Q109" s="462" t="s">
        <v>47</v>
      </c>
      <c r="R109" s="462"/>
      <c r="S109" s="462"/>
      <c r="T109" s="462"/>
      <c r="U109" s="125">
        <f>IF('0054'!$H$115=1,'0054'!U110,0)</f>
        <v>0</v>
      </c>
    </row>
    <row r="110" spans="1:21" x14ac:dyDescent="0.25">
      <c r="A110" s="90" t="s">
        <v>122</v>
      </c>
      <c r="B110" s="91"/>
      <c r="C110" s="91"/>
      <c r="D110" s="91"/>
      <c r="E110" s="192"/>
      <c r="F110" s="192"/>
      <c r="G110" s="192"/>
      <c r="H110" s="192"/>
      <c r="I110" s="219"/>
      <c r="N110" s="461" t="s">
        <v>95</v>
      </c>
      <c r="O110" s="461"/>
      <c r="P110" s="461"/>
      <c r="Q110" s="462" t="s">
        <v>48</v>
      </c>
      <c r="R110" s="462"/>
      <c r="S110" s="462"/>
      <c r="T110" s="462"/>
      <c r="U110" s="125">
        <f>IF('0054'!$H$115=1,'0054'!U113,0)</f>
        <v>0</v>
      </c>
    </row>
    <row r="111" spans="1:21" ht="16.5" thickBot="1" x14ac:dyDescent="0.3">
      <c r="A111" s="458" t="s">
        <v>95</v>
      </c>
      <c r="B111" s="458"/>
      <c r="C111" s="458"/>
      <c r="D111" s="91"/>
      <c r="E111" s="88" t="s">
        <v>47</v>
      </c>
      <c r="F111" s="463"/>
      <c r="G111" s="463"/>
      <c r="H111" s="463"/>
      <c r="I111" s="220">
        <v>0</v>
      </c>
      <c r="N111" s="464" t="s">
        <v>43</v>
      </c>
      <c r="O111" s="464"/>
      <c r="P111" s="464"/>
      <c r="Q111" s="464"/>
      <c r="R111" s="464"/>
      <c r="S111" s="464"/>
      <c r="T111" s="464"/>
      <c r="U111" s="193">
        <f>SUM(U109,U108,U106,U95,U89,U75,U74,U73,U72,U71,U70,U68,U59,U45,U77,U78,U79,U80,U81,U110)</f>
        <v>0</v>
      </c>
    </row>
    <row r="112" spans="1:21" ht="16.5" thickTop="1" x14ac:dyDescent="0.25">
      <c r="B112" s="91"/>
      <c r="C112" s="91"/>
      <c r="D112" s="91"/>
      <c r="E112" s="88"/>
      <c r="F112" s="88"/>
      <c r="G112" s="88"/>
      <c r="H112" s="88"/>
      <c r="I112" s="159"/>
      <c r="N112" s="59"/>
      <c r="O112" s="59"/>
      <c r="P112" s="59"/>
      <c r="Q112" s="59"/>
      <c r="R112" s="59"/>
      <c r="S112" s="59"/>
      <c r="T112" s="59"/>
      <c r="U112" s="201"/>
    </row>
    <row r="113" spans="1:21" x14ac:dyDescent="0.25">
      <c r="A113" s="465" t="s">
        <v>8</v>
      </c>
      <c r="B113" s="465"/>
      <c r="C113" s="465"/>
      <c r="D113" s="465"/>
      <c r="E113" s="465"/>
      <c r="F113" s="465"/>
      <c r="G113" s="465"/>
      <c r="H113" s="465"/>
      <c r="I113" s="130">
        <f>SUM(I111,I109,I108,I106,I96,I95,I89,I81,I80,I79,I78,I77,I75,I74,I73,I72,I71,I70,I68,I59,I45)</f>
        <v>699856.38</v>
      </c>
      <c r="N113" s="466"/>
      <c r="O113" s="466"/>
      <c r="P113" s="466"/>
      <c r="Q113" s="466"/>
      <c r="R113" s="466"/>
      <c r="S113" s="466"/>
      <c r="T113" s="466"/>
      <c r="U113" s="466"/>
    </row>
    <row r="114" spans="1:21" x14ac:dyDescent="0.25">
      <c r="A114" s="458" t="s">
        <v>121</v>
      </c>
      <c r="B114" s="458"/>
      <c r="C114" s="458"/>
      <c r="D114" s="458"/>
      <c r="E114" s="458"/>
      <c r="F114" s="458"/>
      <c r="G114" s="458"/>
      <c r="H114" s="91" t="s">
        <v>48</v>
      </c>
      <c r="I114" s="195"/>
      <c r="N114" s="459" t="s">
        <v>7</v>
      </c>
      <c r="O114" s="459"/>
      <c r="P114" s="459"/>
      <c r="Q114" s="459"/>
      <c r="R114" s="459"/>
      <c r="S114" s="459"/>
      <c r="T114" s="459"/>
      <c r="U114" s="459"/>
    </row>
    <row r="115" spans="1:21" x14ac:dyDescent="0.25">
      <c r="A115" s="458" t="s">
        <v>116</v>
      </c>
      <c r="B115" s="458"/>
      <c r="C115" s="458"/>
      <c r="D115" s="458"/>
      <c r="E115" s="458"/>
      <c r="F115" s="458"/>
      <c r="G115" s="458"/>
      <c r="H115" s="92" t="str">
        <f>IF(E29=0,"",IF((E14+E16+SUM(E18:E24))/E29&gt;0.75,1,""))</f>
        <v/>
      </c>
      <c r="I115" s="159">
        <f>U111</f>
        <v>0</v>
      </c>
      <c r="N115" s="93" t="s">
        <v>144</v>
      </c>
      <c r="O115" s="93"/>
      <c r="P115" s="93"/>
      <c r="Q115" s="93"/>
      <c r="R115" s="93"/>
      <c r="S115" s="93"/>
      <c r="T115" s="93"/>
      <c r="U115" s="93"/>
    </row>
    <row r="116" spans="1:21" x14ac:dyDescent="0.25">
      <c r="B116" s="91"/>
      <c r="C116" s="91"/>
      <c r="D116" s="91"/>
      <c r="E116" s="91"/>
      <c r="F116" s="91"/>
      <c r="G116" s="91"/>
      <c r="H116" s="94"/>
      <c r="I116" s="130"/>
      <c r="N116" s="95" t="s">
        <v>145</v>
      </c>
      <c r="O116" s="93"/>
      <c r="P116" s="93"/>
      <c r="Q116" s="93"/>
      <c r="R116" s="93"/>
      <c r="S116" s="93"/>
      <c r="T116" s="93"/>
      <c r="U116" s="93"/>
    </row>
    <row r="117" spans="1:21" x14ac:dyDescent="0.25">
      <c r="A117" s="4" t="s">
        <v>138</v>
      </c>
      <c r="B117" s="91"/>
      <c r="C117" s="91"/>
      <c r="D117" s="91"/>
      <c r="E117" s="91"/>
      <c r="F117" s="91"/>
      <c r="G117" s="91"/>
      <c r="H117" s="202">
        <f>IF(H115=1,I115,I113)</f>
        <v>699856.38</v>
      </c>
      <c r="I117" s="123">
        <f>IF(E29=0,0,IF(E29&gt;250,-(((250/E29)*H117)*IF(J117="H",0.02,0.05)),IF(J117="H",-0.02*H117,-0.05*H117)))</f>
        <v>-34992.819000000003</v>
      </c>
      <c r="N117" s="96"/>
      <c r="O117" s="96"/>
      <c r="P117" s="96"/>
      <c r="Q117" s="96"/>
      <c r="R117" s="96"/>
      <c r="S117" s="96"/>
      <c r="T117" s="96"/>
      <c r="U117" s="96"/>
    </row>
    <row r="118" spans="1:21" x14ac:dyDescent="0.25">
      <c r="B118" s="91"/>
      <c r="C118" s="91"/>
      <c r="D118" s="91"/>
      <c r="E118" s="91"/>
      <c r="F118" s="91"/>
      <c r="G118" s="91"/>
      <c r="H118" s="94"/>
      <c r="I118" s="130"/>
      <c r="N118" s="96"/>
      <c r="O118" s="96"/>
      <c r="P118" s="96"/>
      <c r="Q118" s="96"/>
      <c r="R118" s="96"/>
      <c r="S118" s="96"/>
      <c r="T118" s="96"/>
      <c r="U118" s="96"/>
    </row>
    <row r="119" spans="1:21" x14ac:dyDescent="0.25">
      <c r="A119" s="4" t="s">
        <v>139</v>
      </c>
      <c r="B119" s="91"/>
      <c r="C119" s="91"/>
      <c r="D119" s="91"/>
      <c r="E119" s="91"/>
      <c r="F119" s="91"/>
      <c r="G119" s="91"/>
      <c r="H119" s="94"/>
      <c r="I119" s="130">
        <f>I113+I117</f>
        <v>664863.56099999999</v>
      </c>
      <c r="N119" s="96"/>
      <c r="O119" s="96"/>
      <c r="P119" s="96"/>
      <c r="Q119" s="96"/>
      <c r="R119" s="96"/>
      <c r="S119" s="96"/>
      <c r="T119" s="96"/>
      <c r="U119" s="96"/>
    </row>
    <row r="120" spans="1:21" x14ac:dyDescent="0.25">
      <c r="B120" s="91"/>
      <c r="C120" s="91"/>
      <c r="D120" s="91"/>
      <c r="E120" s="91"/>
      <c r="F120" s="91"/>
      <c r="G120" s="91"/>
      <c r="H120" s="94"/>
      <c r="I120" s="130"/>
      <c r="N120" s="96"/>
      <c r="O120" s="96"/>
      <c r="P120" s="96"/>
      <c r="Q120" s="96"/>
      <c r="R120" s="96"/>
      <c r="S120" s="96"/>
      <c r="T120" s="96"/>
      <c r="U120" s="96"/>
    </row>
    <row r="121" spans="1:21" x14ac:dyDescent="0.25">
      <c r="A121" s="3" t="s">
        <v>140</v>
      </c>
      <c r="B121" s="91"/>
      <c r="C121" s="203">
        <v>2</v>
      </c>
      <c r="D121" s="91"/>
      <c r="E121" s="4" t="s">
        <v>141</v>
      </c>
      <c r="F121" s="91"/>
      <c r="G121" s="91"/>
      <c r="H121" s="94"/>
      <c r="I121" s="130">
        <f>ROUND(I119/12*C121,2)</f>
        <v>110810.59</v>
      </c>
      <c r="N121" s="96"/>
      <c r="O121" s="96"/>
      <c r="P121" s="96"/>
      <c r="Q121" s="96"/>
      <c r="R121" s="96"/>
      <c r="S121" s="96"/>
      <c r="T121" s="96"/>
      <c r="U121" s="96"/>
    </row>
    <row r="122" spans="1:21" x14ac:dyDescent="0.25">
      <c r="B122" s="91"/>
      <c r="C122" s="91"/>
      <c r="D122" s="91"/>
      <c r="E122" s="91"/>
      <c r="F122" s="91"/>
      <c r="G122" s="91"/>
      <c r="H122" s="94"/>
      <c r="I122" s="130"/>
      <c r="N122" s="96"/>
      <c r="O122" s="96"/>
      <c r="P122" s="96"/>
      <c r="Q122" s="96"/>
      <c r="R122" s="96"/>
      <c r="S122" s="96"/>
      <c r="T122" s="96"/>
      <c r="U122" s="96"/>
    </row>
    <row r="123" spans="1:21" x14ac:dyDescent="0.25">
      <c r="A123" s="4" t="s">
        <v>142</v>
      </c>
      <c r="B123" s="91"/>
      <c r="C123" s="91"/>
      <c r="D123" s="91"/>
      <c r="E123" s="91"/>
      <c r="F123" s="91"/>
      <c r="G123" s="91"/>
      <c r="H123" s="94"/>
      <c r="I123" s="123">
        <v>-55405.3</v>
      </c>
      <c r="N123" s="96"/>
      <c r="O123" s="96"/>
      <c r="P123" s="96"/>
      <c r="Q123" s="96"/>
      <c r="R123" s="96"/>
      <c r="S123" s="96"/>
      <c r="T123" s="96"/>
      <c r="U123" s="96"/>
    </row>
    <row r="124" spans="1:21" x14ac:dyDescent="0.25">
      <c r="B124" s="91"/>
      <c r="C124" s="91"/>
      <c r="D124" s="91"/>
      <c r="E124" s="91"/>
      <c r="F124" s="91"/>
      <c r="G124" s="91"/>
      <c r="H124" s="94"/>
      <c r="I124" s="130"/>
      <c r="N124" s="96"/>
      <c r="O124" s="96"/>
      <c r="P124" s="96"/>
      <c r="Q124" s="96"/>
      <c r="R124" s="96"/>
      <c r="S124" s="96"/>
      <c r="T124" s="96"/>
      <c r="U124" s="96"/>
    </row>
    <row r="125" spans="1:21" ht="16.5" thickBot="1" x14ac:dyDescent="0.3">
      <c r="A125" s="4" t="s">
        <v>143</v>
      </c>
      <c r="B125" s="91"/>
      <c r="C125" s="91"/>
      <c r="D125" s="91"/>
      <c r="E125" s="91"/>
      <c r="F125" s="91"/>
      <c r="G125" s="91"/>
      <c r="H125" s="94"/>
      <c r="I125" s="222">
        <f>I121+I123</f>
        <v>55405.289999999994</v>
      </c>
      <c r="N125" s="96"/>
      <c r="O125" s="96"/>
      <c r="P125" s="96"/>
      <c r="Q125" s="96"/>
      <c r="R125" s="96"/>
      <c r="S125" s="96"/>
      <c r="T125" s="96"/>
      <c r="U125" s="96"/>
    </row>
    <row r="126" spans="1:21" ht="16.5" thickTop="1" x14ac:dyDescent="0.25">
      <c r="B126" s="91"/>
      <c r="C126" s="91"/>
      <c r="D126" s="91"/>
      <c r="E126" s="91"/>
      <c r="F126" s="91"/>
      <c r="G126" s="91"/>
      <c r="H126" s="94"/>
      <c r="I126" s="130"/>
      <c r="N126" s="96"/>
      <c r="O126" s="96"/>
      <c r="P126" s="96"/>
      <c r="Q126" s="96"/>
      <c r="R126" s="96"/>
      <c r="S126" s="96"/>
      <c r="T126" s="96"/>
      <c r="U126" s="96"/>
    </row>
    <row r="127" spans="1:21" ht="16.5" thickBot="1" x14ac:dyDescent="0.3">
      <c r="A127" s="4" t="s">
        <v>159</v>
      </c>
      <c r="B127" s="91"/>
      <c r="C127" s="91"/>
      <c r="D127" s="91"/>
      <c r="E127" s="91"/>
      <c r="F127" s="91"/>
      <c r="G127" s="91"/>
      <c r="H127" s="94"/>
      <c r="I127" s="194">
        <f>IF(J117="H",(H117*0.02)+I117,(H117*0.05)+I117)</f>
        <v>0</v>
      </c>
      <c r="N127" s="96"/>
      <c r="O127" s="96"/>
      <c r="P127" s="96"/>
      <c r="Q127" s="96"/>
      <c r="R127" s="96"/>
      <c r="S127" s="96"/>
      <c r="T127" s="96"/>
      <c r="U127" s="96"/>
    </row>
    <row r="128" spans="1:21" ht="16.5" thickTop="1" x14ac:dyDescent="0.25">
      <c r="B128" s="91"/>
      <c r="C128" s="91"/>
      <c r="D128" s="91"/>
      <c r="E128" s="91"/>
      <c r="F128" s="91"/>
      <c r="G128" s="91"/>
      <c r="H128" s="94"/>
      <c r="I128" s="195"/>
      <c r="N128" s="96"/>
      <c r="O128" s="96"/>
      <c r="P128" s="96"/>
      <c r="Q128" s="96"/>
      <c r="R128" s="96"/>
      <c r="S128" s="96"/>
      <c r="T128" s="96"/>
      <c r="U128" s="96"/>
    </row>
    <row r="129" spans="1:21" x14ac:dyDescent="0.25">
      <c r="B129" s="91"/>
      <c r="C129" s="91"/>
      <c r="D129" s="91"/>
      <c r="E129" s="91"/>
      <c r="F129" s="91"/>
      <c r="G129" s="91"/>
      <c r="H129" s="94"/>
      <c r="I129" s="195"/>
      <c r="N129" s="96"/>
      <c r="O129" s="96"/>
      <c r="P129" s="96"/>
      <c r="Q129" s="96"/>
      <c r="R129" s="96"/>
      <c r="S129" s="96"/>
      <c r="T129" s="96"/>
      <c r="U129" s="96"/>
    </row>
    <row r="130" spans="1:21" x14ac:dyDescent="0.25">
      <c r="B130" s="91"/>
      <c r="C130" s="91"/>
      <c r="D130" s="91"/>
      <c r="E130" s="91"/>
      <c r="F130" s="91"/>
      <c r="G130" s="91"/>
      <c r="H130" s="94"/>
      <c r="I130" s="195"/>
      <c r="N130" s="96"/>
      <c r="O130" s="96"/>
      <c r="P130" s="96"/>
      <c r="Q130" s="96"/>
      <c r="R130" s="96"/>
      <c r="S130" s="96"/>
      <c r="T130" s="96"/>
      <c r="U130" s="96"/>
    </row>
    <row r="131" spans="1:21" x14ac:dyDescent="0.25">
      <c r="A131" s="455" t="s">
        <v>7</v>
      </c>
      <c r="B131" s="455"/>
      <c r="C131" s="455"/>
      <c r="D131" s="455"/>
      <c r="E131" s="455"/>
      <c r="F131" s="455"/>
      <c r="G131" s="455"/>
      <c r="H131" s="455"/>
      <c r="I131" s="455"/>
      <c r="J131" s="196"/>
      <c r="N131" s="455"/>
      <c r="O131" s="455"/>
      <c r="P131" s="455"/>
      <c r="Q131" s="455"/>
      <c r="R131" s="455"/>
      <c r="S131" s="455"/>
      <c r="T131" s="455"/>
      <c r="U131" s="455"/>
    </row>
    <row r="132" spans="1:21" s="101" customFormat="1" ht="28.5" customHeight="1" x14ac:dyDescent="0.2">
      <c r="A132" s="460" t="s">
        <v>114</v>
      </c>
      <c r="B132" s="460"/>
      <c r="C132" s="460"/>
      <c r="D132" s="460"/>
      <c r="E132" s="460"/>
      <c r="F132" s="460"/>
      <c r="G132" s="460"/>
      <c r="H132" s="460"/>
      <c r="I132" s="460"/>
      <c r="J132" s="102"/>
      <c r="N132" s="103"/>
      <c r="O132" s="104"/>
      <c r="P132" s="104"/>
      <c r="Q132" s="104"/>
      <c r="R132" s="104"/>
      <c r="S132" s="104"/>
      <c r="T132" s="104"/>
      <c r="U132" s="104"/>
    </row>
    <row r="133" spans="1:21" s="101" customFormat="1" ht="15.75" customHeight="1" x14ac:dyDescent="0.2">
      <c r="A133" s="455" t="s">
        <v>64</v>
      </c>
      <c r="B133" s="455"/>
      <c r="C133" s="455"/>
      <c r="D133" s="455"/>
      <c r="E133" s="455"/>
      <c r="F133" s="455"/>
      <c r="G133" s="455"/>
      <c r="H133" s="455"/>
      <c r="I133" s="455"/>
      <c r="N133" s="103"/>
    </row>
    <row r="134" spans="1:21" s="101" customFormat="1" ht="15.75" customHeight="1" x14ac:dyDescent="0.2">
      <c r="A134" s="455" t="s">
        <v>65</v>
      </c>
      <c r="B134" s="455"/>
      <c r="C134" s="455"/>
      <c r="D134" s="455"/>
      <c r="E134" s="455"/>
      <c r="F134" s="455"/>
      <c r="G134" s="455"/>
      <c r="H134" s="455"/>
      <c r="I134" s="455"/>
      <c r="N134" s="103"/>
    </row>
    <row r="135" spans="1:21" s="101" customFormat="1" ht="28.5" customHeight="1" x14ac:dyDescent="0.2">
      <c r="A135" s="454" t="s">
        <v>115</v>
      </c>
      <c r="B135" s="454"/>
      <c r="C135" s="454"/>
      <c r="D135" s="454"/>
      <c r="E135" s="454"/>
      <c r="F135" s="454"/>
      <c r="G135" s="454"/>
      <c r="H135" s="454"/>
      <c r="I135" s="454"/>
      <c r="N135" s="103"/>
    </row>
    <row r="136" spans="1:21" s="101" customFormat="1" ht="28.5" customHeight="1" x14ac:dyDescent="0.2">
      <c r="A136" s="454" t="s">
        <v>123</v>
      </c>
      <c r="B136" s="454"/>
      <c r="C136" s="454"/>
      <c r="D136" s="454"/>
      <c r="E136" s="454"/>
      <c r="F136" s="454"/>
      <c r="G136" s="454"/>
      <c r="H136" s="454"/>
      <c r="I136" s="454"/>
      <c r="N136" s="103"/>
    </row>
    <row r="137" spans="1:21" s="101" customFormat="1" ht="28.5" customHeight="1" x14ac:dyDescent="0.2">
      <c r="A137" s="454" t="s">
        <v>111</v>
      </c>
      <c r="B137" s="454"/>
      <c r="C137" s="454"/>
      <c r="D137" s="454"/>
      <c r="E137" s="454"/>
      <c r="F137" s="454"/>
      <c r="G137" s="454"/>
      <c r="H137" s="454"/>
      <c r="I137" s="454"/>
      <c r="N137" s="103"/>
    </row>
    <row r="138" spans="1:21" s="101" customFormat="1" ht="28.5" customHeight="1" x14ac:dyDescent="0.2">
      <c r="A138" s="454" t="s">
        <v>120</v>
      </c>
      <c r="B138" s="454"/>
      <c r="C138" s="454"/>
      <c r="D138" s="454"/>
      <c r="E138" s="454"/>
      <c r="F138" s="454"/>
      <c r="G138" s="454"/>
      <c r="H138" s="454"/>
      <c r="I138" s="454"/>
      <c r="N138" s="103"/>
    </row>
    <row r="139" spans="1:21" s="101" customFormat="1" ht="41.25" customHeight="1" x14ac:dyDescent="0.2">
      <c r="A139" s="454" t="s">
        <v>133</v>
      </c>
      <c r="B139" s="454"/>
      <c r="C139" s="454"/>
      <c r="D139" s="454"/>
      <c r="E139" s="454"/>
      <c r="F139" s="454"/>
      <c r="G139" s="454"/>
      <c r="H139" s="454"/>
      <c r="I139" s="454"/>
      <c r="N139" s="103"/>
    </row>
    <row r="140" spans="1:21" s="101" customFormat="1" ht="15.75" customHeight="1" x14ac:dyDescent="0.2">
      <c r="A140" s="455" t="s">
        <v>117</v>
      </c>
      <c r="B140" s="455"/>
      <c r="C140" s="455"/>
      <c r="D140" s="455"/>
      <c r="E140" s="455"/>
      <c r="F140" s="455"/>
      <c r="G140" s="455"/>
      <c r="H140" s="455"/>
      <c r="I140" s="455"/>
      <c r="N140" s="103"/>
    </row>
    <row r="141" spans="1:21" s="101" customFormat="1" ht="28.5" customHeight="1" x14ac:dyDescent="0.2">
      <c r="A141" s="456" t="s">
        <v>118</v>
      </c>
      <c r="B141" s="456"/>
      <c r="C141" s="456"/>
      <c r="D141" s="456"/>
      <c r="E141" s="456"/>
      <c r="F141" s="456"/>
      <c r="G141" s="456"/>
      <c r="H141" s="456"/>
      <c r="I141" s="456"/>
      <c r="N141" s="103"/>
    </row>
    <row r="142" spans="1:21" s="101" customFormat="1" ht="26.25" customHeight="1" x14ac:dyDescent="0.2">
      <c r="A142" s="457" t="s">
        <v>109</v>
      </c>
      <c r="B142" s="456"/>
      <c r="C142" s="456"/>
      <c r="D142" s="456"/>
      <c r="E142" s="456"/>
      <c r="F142" s="456"/>
      <c r="G142" s="456"/>
      <c r="H142" s="456"/>
      <c r="I142" s="456"/>
      <c r="N142" s="103"/>
    </row>
    <row r="143" spans="1:21" s="101" customFormat="1" ht="54" customHeight="1" x14ac:dyDescent="0.2">
      <c r="A143" s="452" t="s">
        <v>125</v>
      </c>
      <c r="B143" s="452"/>
      <c r="C143" s="452"/>
      <c r="D143" s="452"/>
      <c r="E143" s="452"/>
      <c r="F143" s="452"/>
      <c r="G143" s="452"/>
      <c r="H143" s="452"/>
      <c r="I143" s="452"/>
      <c r="N143" s="103"/>
    </row>
    <row r="144" spans="1:21" ht="57" customHeight="1" x14ac:dyDescent="0.25">
      <c r="A144" s="452" t="s">
        <v>124</v>
      </c>
      <c r="B144" s="452"/>
      <c r="C144" s="452"/>
      <c r="D144" s="452"/>
      <c r="E144" s="452"/>
      <c r="F144" s="452"/>
      <c r="G144" s="452"/>
      <c r="H144" s="452"/>
      <c r="I144" s="452"/>
      <c r="N144" s="98"/>
    </row>
    <row r="145" spans="1:14" s="101" customFormat="1" ht="26.25" customHeight="1" x14ac:dyDescent="0.2">
      <c r="A145" s="451" t="s">
        <v>110</v>
      </c>
      <c r="B145" s="451"/>
      <c r="C145" s="451"/>
      <c r="D145" s="451"/>
      <c r="E145" s="451"/>
      <c r="F145" s="451"/>
      <c r="G145" s="451"/>
      <c r="H145" s="451"/>
      <c r="I145" s="451"/>
      <c r="N145" s="103"/>
    </row>
    <row r="146" spans="1:14" s="101" customFormat="1" ht="28.5" customHeight="1" x14ac:dyDescent="0.2">
      <c r="A146" s="452" t="s">
        <v>36</v>
      </c>
      <c r="B146" s="452"/>
      <c r="C146" s="452"/>
      <c r="D146" s="452"/>
      <c r="E146" s="452"/>
      <c r="F146" s="452"/>
      <c r="G146" s="452"/>
      <c r="H146" s="452"/>
      <c r="I146" s="452"/>
      <c r="N146" s="103"/>
    </row>
    <row r="147" spans="1:14" s="101" customFormat="1" ht="15.75" customHeight="1" x14ac:dyDescent="0.2">
      <c r="A147" s="453" t="s">
        <v>12</v>
      </c>
      <c r="B147" s="453"/>
      <c r="C147" s="453"/>
      <c r="D147" s="453"/>
      <c r="E147" s="453"/>
      <c r="F147" s="453"/>
      <c r="G147" s="453"/>
      <c r="H147" s="453"/>
      <c r="I147" s="453"/>
      <c r="N147" s="103"/>
    </row>
    <row r="148" spans="1:14" x14ac:dyDescent="0.25">
      <c r="A148" s="453"/>
      <c r="B148" s="453"/>
      <c r="C148" s="453"/>
      <c r="D148" s="453"/>
      <c r="E148" s="453"/>
      <c r="F148" s="453"/>
      <c r="G148" s="453"/>
      <c r="H148" s="453"/>
      <c r="I148" s="453"/>
      <c r="N148" s="98"/>
    </row>
    <row r="149" spans="1:14" x14ac:dyDescent="0.25">
      <c r="A149" s="98"/>
      <c r="N149" s="98"/>
    </row>
    <row r="150" spans="1:14" x14ac:dyDescent="0.25">
      <c r="A150" s="98"/>
      <c r="N150" s="98"/>
    </row>
    <row r="151" spans="1:14" x14ac:dyDescent="0.25">
      <c r="A151" s="98"/>
      <c r="N151" s="98"/>
    </row>
    <row r="152" spans="1:14" x14ac:dyDescent="0.25">
      <c r="A152" s="98"/>
      <c r="B152" s="197"/>
      <c r="C152" s="197"/>
      <c r="D152" s="197"/>
      <c r="E152" s="197"/>
      <c r="F152" s="197"/>
      <c r="G152" s="197"/>
      <c r="H152" s="197"/>
      <c r="I152" s="197"/>
      <c r="N152" s="98"/>
    </row>
    <row r="153" spans="1:14" x14ac:dyDescent="0.25">
      <c r="A153" s="98"/>
      <c r="N153" s="98"/>
    </row>
    <row r="154" spans="1:14" x14ac:dyDescent="0.25">
      <c r="A154" s="98"/>
      <c r="N154" s="98"/>
    </row>
    <row r="155" spans="1:14" x14ac:dyDescent="0.25">
      <c r="A155" s="98"/>
      <c r="N155" s="98"/>
    </row>
    <row r="156" spans="1:14" x14ac:dyDescent="0.25">
      <c r="A156" s="98"/>
      <c r="N156" s="98"/>
    </row>
    <row r="157" spans="1:14" x14ac:dyDescent="0.25">
      <c r="A157" s="98"/>
      <c r="N157" s="98"/>
    </row>
    <row r="158" spans="1:14" x14ac:dyDescent="0.25">
      <c r="A158" s="98"/>
      <c r="N158" s="98"/>
    </row>
    <row r="159" spans="1:14" x14ac:dyDescent="0.25">
      <c r="A159" s="98"/>
      <c r="N159" s="98"/>
    </row>
    <row r="160" spans="1:14" x14ac:dyDescent="0.25">
      <c r="A160" s="98"/>
      <c r="N160" s="98"/>
    </row>
    <row r="161" spans="1:14" x14ac:dyDescent="0.25">
      <c r="A161" s="98"/>
      <c r="N161" s="98"/>
    </row>
    <row r="162" spans="1:14" x14ac:dyDescent="0.25">
      <c r="A162" s="98"/>
      <c r="N162" s="98"/>
    </row>
    <row r="163" spans="1:14" x14ac:dyDescent="0.25">
      <c r="A163" s="98"/>
      <c r="N163" s="98"/>
    </row>
    <row r="164" spans="1:14" x14ac:dyDescent="0.25">
      <c r="A164" s="98"/>
      <c r="N164" s="98"/>
    </row>
    <row r="165" spans="1:14" x14ac:dyDescent="0.25">
      <c r="A165" s="98"/>
      <c r="N165" s="98"/>
    </row>
    <row r="166" spans="1:14" x14ac:dyDescent="0.25">
      <c r="A166" s="98"/>
      <c r="N166" s="98"/>
    </row>
    <row r="167" spans="1:14" x14ac:dyDescent="0.25">
      <c r="A167" s="98"/>
      <c r="N167" s="98"/>
    </row>
    <row r="168" spans="1:14" x14ac:dyDescent="0.25">
      <c r="A168" s="98"/>
      <c r="N168" s="98"/>
    </row>
    <row r="169" spans="1:14" x14ac:dyDescent="0.25">
      <c r="A169" s="98"/>
      <c r="N169" s="98"/>
    </row>
    <row r="170" spans="1:14" x14ac:dyDescent="0.25">
      <c r="A170" s="98"/>
      <c r="N170" s="98"/>
    </row>
    <row r="171" spans="1:14" x14ac:dyDescent="0.25">
      <c r="A171" s="98"/>
      <c r="N171" s="98"/>
    </row>
    <row r="172" spans="1:14" x14ac:dyDescent="0.25">
      <c r="A172" s="98"/>
      <c r="N172" s="98"/>
    </row>
    <row r="173" spans="1:14" x14ac:dyDescent="0.25">
      <c r="A173" s="98"/>
      <c r="N173" s="98"/>
    </row>
    <row r="174" spans="1:14" x14ac:dyDescent="0.25">
      <c r="A174" s="98"/>
      <c r="N174" s="98"/>
    </row>
    <row r="175" spans="1:14" x14ac:dyDescent="0.25">
      <c r="A175" s="98"/>
      <c r="N175" s="98"/>
    </row>
    <row r="176" spans="1:14" x14ac:dyDescent="0.25">
      <c r="A176" s="98"/>
      <c r="N176" s="98"/>
    </row>
    <row r="177" spans="1:14" x14ac:dyDescent="0.25">
      <c r="A177" s="98"/>
      <c r="N177" s="98"/>
    </row>
    <row r="178" spans="1:14" x14ac:dyDescent="0.25">
      <c r="A178" s="98"/>
      <c r="N178" s="98"/>
    </row>
    <row r="179" spans="1:14" x14ac:dyDescent="0.25">
      <c r="A179" s="98"/>
      <c r="N179" s="98"/>
    </row>
    <row r="180" spans="1:14" x14ac:dyDescent="0.25">
      <c r="A180" s="98"/>
      <c r="N180" s="98"/>
    </row>
    <row r="181" spans="1:14" x14ac:dyDescent="0.25">
      <c r="A181" s="98"/>
      <c r="N181" s="98"/>
    </row>
    <row r="182" spans="1:14" x14ac:dyDescent="0.25">
      <c r="A182" s="98"/>
      <c r="N182" s="98"/>
    </row>
    <row r="183" spans="1:14" x14ac:dyDescent="0.25">
      <c r="A183" s="98"/>
      <c r="N183" s="98"/>
    </row>
    <row r="184" spans="1:14" x14ac:dyDescent="0.25">
      <c r="A184" s="98"/>
      <c r="N184" s="98"/>
    </row>
    <row r="185" spans="1:14" x14ac:dyDescent="0.25">
      <c r="A185" s="98"/>
      <c r="N185" s="98"/>
    </row>
    <row r="186" spans="1:14" x14ac:dyDescent="0.25">
      <c r="A186" s="98"/>
      <c r="N186" s="98"/>
    </row>
    <row r="187" spans="1:14" x14ac:dyDescent="0.25">
      <c r="A187" s="98"/>
      <c r="N187" s="98"/>
    </row>
    <row r="188" spans="1:14" x14ac:dyDescent="0.25">
      <c r="A188" s="98"/>
      <c r="N188" s="98"/>
    </row>
    <row r="189" spans="1:14" x14ac:dyDescent="0.25">
      <c r="A189" s="98"/>
    </row>
    <row r="190" spans="1:14" x14ac:dyDescent="0.25">
      <c r="A190" s="98"/>
    </row>
    <row r="191" spans="1:14" x14ac:dyDescent="0.25">
      <c r="A191" s="98"/>
    </row>
    <row r="192" spans="1:14" x14ac:dyDescent="0.25">
      <c r="A192" s="98"/>
    </row>
    <row r="193" spans="1:1" x14ac:dyDescent="0.25">
      <c r="A193" s="98"/>
    </row>
    <row r="194" spans="1:1" x14ac:dyDescent="0.25">
      <c r="A194" s="98"/>
    </row>
    <row r="195" spans="1:1" x14ac:dyDescent="0.25">
      <c r="A195" s="98"/>
    </row>
    <row r="196" spans="1:1" x14ac:dyDescent="0.25">
      <c r="A196" s="98"/>
    </row>
    <row r="197" spans="1:1" x14ac:dyDescent="0.25">
      <c r="A197" s="98"/>
    </row>
    <row r="198" spans="1:1" x14ac:dyDescent="0.25">
      <c r="A198" s="98"/>
    </row>
    <row r="199" spans="1:1" x14ac:dyDescent="0.25">
      <c r="A199" s="98"/>
    </row>
    <row r="200" spans="1:1" x14ac:dyDescent="0.25">
      <c r="A200" s="98"/>
    </row>
    <row r="201" spans="1:1" x14ac:dyDescent="0.25">
      <c r="A201" s="98"/>
    </row>
    <row r="202" spans="1:1" x14ac:dyDescent="0.25">
      <c r="A202" s="98"/>
    </row>
    <row r="203" spans="1:1" x14ac:dyDescent="0.25">
      <c r="A203" s="98"/>
    </row>
    <row r="204" spans="1:1" x14ac:dyDescent="0.25">
      <c r="A204" s="98"/>
    </row>
    <row r="205" spans="1:1" x14ac:dyDescent="0.25">
      <c r="A205" s="98"/>
    </row>
    <row r="206" spans="1:1" x14ac:dyDescent="0.25">
      <c r="A206" s="98"/>
    </row>
    <row r="207" spans="1:1" x14ac:dyDescent="0.25">
      <c r="A207" s="98"/>
    </row>
    <row r="208" spans="1:1" x14ac:dyDescent="0.25">
      <c r="A208" s="98"/>
    </row>
  </sheetData>
  <sheetProtection password="CDD2" sheet="1" objects="1" scenarios="1"/>
  <mergeCells count="290">
    <mergeCell ref="N114:U114"/>
    <mergeCell ref="N131:U131"/>
    <mergeCell ref="D62:G62"/>
    <mergeCell ref="D65:G65"/>
    <mergeCell ref="C84:D84"/>
    <mergeCell ref="C85:D85"/>
    <mergeCell ref="F101:G101"/>
    <mergeCell ref="C100:E100"/>
    <mergeCell ref="N109:P109"/>
    <mergeCell ref="Q109:T109"/>
    <mergeCell ref="N110:P110"/>
    <mergeCell ref="Q110:T110"/>
    <mergeCell ref="N111:T111"/>
    <mergeCell ref="N113:U113"/>
    <mergeCell ref="N105:O105"/>
    <mergeCell ref="P105:Q105"/>
    <mergeCell ref="R105:S105"/>
    <mergeCell ref="N106:O106"/>
    <mergeCell ref="N108:P108"/>
    <mergeCell ref="Q108:T108"/>
    <mergeCell ref="N103:O103"/>
    <mergeCell ref="P103:Q103"/>
    <mergeCell ref="R103:S103"/>
    <mergeCell ref="N104:O104"/>
    <mergeCell ref="P104:Q104"/>
    <mergeCell ref="R104:S104"/>
    <mergeCell ref="N96:O96"/>
    <mergeCell ref="P96:R96"/>
    <mergeCell ref="N99:U99"/>
    <mergeCell ref="N102:O102"/>
    <mergeCell ref="P102:Q102"/>
    <mergeCell ref="R102:S102"/>
    <mergeCell ref="P88:Q88"/>
    <mergeCell ref="P89:T89"/>
    <mergeCell ref="N90:U90"/>
    <mergeCell ref="N92:P92"/>
    <mergeCell ref="Q92:T92"/>
    <mergeCell ref="N95:O95"/>
    <mergeCell ref="P95:R95"/>
    <mergeCell ref="N83:U83"/>
    <mergeCell ref="N85:O85"/>
    <mergeCell ref="P85:Q85"/>
    <mergeCell ref="R85:U85"/>
    <mergeCell ref="P86:Q86"/>
    <mergeCell ref="P87:Q87"/>
    <mergeCell ref="N75:T75"/>
    <mergeCell ref="N77:P77"/>
    <mergeCell ref="N78:P78"/>
    <mergeCell ref="N79:P79"/>
    <mergeCell ref="N80:P80"/>
    <mergeCell ref="N81:P81"/>
    <mergeCell ref="N68:P68"/>
    <mergeCell ref="N69:P69"/>
    <mergeCell ref="N71:P71"/>
    <mergeCell ref="N72:P72"/>
    <mergeCell ref="N73:P73"/>
    <mergeCell ref="N74:T74"/>
    <mergeCell ref="N64:U64"/>
    <mergeCell ref="N65:O65"/>
    <mergeCell ref="Q65:S65"/>
    <mergeCell ref="T65:U65"/>
    <mergeCell ref="N66:S66"/>
    <mergeCell ref="T66:U66"/>
    <mergeCell ref="N61:U61"/>
    <mergeCell ref="N62:O62"/>
    <mergeCell ref="Q62:S62"/>
    <mergeCell ref="T62:U62"/>
    <mergeCell ref="N63:S63"/>
    <mergeCell ref="T63:U63"/>
    <mergeCell ref="P57:Q57"/>
    <mergeCell ref="P58:Q58"/>
    <mergeCell ref="N59:O59"/>
    <mergeCell ref="P59:Q59"/>
    <mergeCell ref="R59:T59"/>
    <mergeCell ref="N60:U60"/>
    <mergeCell ref="N49:O49"/>
    <mergeCell ref="P49:Q49"/>
    <mergeCell ref="N50:O58"/>
    <mergeCell ref="P50:Q50"/>
    <mergeCell ref="P51:Q51"/>
    <mergeCell ref="P52:Q52"/>
    <mergeCell ref="P53:Q53"/>
    <mergeCell ref="P54:Q54"/>
    <mergeCell ref="P55:Q55"/>
    <mergeCell ref="P56:Q56"/>
    <mergeCell ref="N42:O42"/>
    <mergeCell ref="P42:T42"/>
    <mergeCell ref="N43:Q43"/>
    <mergeCell ref="S43:T43"/>
    <mergeCell ref="N45:Q45"/>
    <mergeCell ref="S45:T45"/>
    <mergeCell ref="N39:O39"/>
    <mergeCell ref="P39:T39"/>
    <mergeCell ref="N40:O40"/>
    <mergeCell ref="P40:T40"/>
    <mergeCell ref="N41:O41"/>
    <mergeCell ref="P41:T41"/>
    <mergeCell ref="N34:T34"/>
    <mergeCell ref="N36:O36"/>
    <mergeCell ref="P36:T36"/>
    <mergeCell ref="N37:O37"/>
    <mergeCell ref="P37:T37"/>
    <mergeCell ref="N38:O38"/>
    <mergeCell ref="P38:T38"/>
    <mergeCell ref="N28:O28"/>
    <mergeCell ref="P28:Q28"/>
    <mergeCell ref="R28:S28"/>
    <mergeCell ref="N29:O29"/>
    <mergeCell ref="P29:Q29"/>
    <mergeCell ref="R29:S29"/>
    <mergeCell ref="N26:O26"/>
    <mergeCell ref="P26:Q26"/>
    <mergeCell ref="R26:S26"/>
    <mergeCell ref="N27:O27"/>
    <mergeCell ref="P27:Q27"/>
    <mergeCell ref="R27:S27"/>
    <mergeCell ref="N24:O24"/>
    <mergeCell ref="P24:Q24"/>
    <mergeCell ref="R24:S24"/>
    <mergeCell ref="N25:O25"/>
    <mergeCell ref="P25:Q25"/>
    <mergeCell ref="R25:S25"/>
    <mergeCell ref="N22:O22"/>
    <mergeCell ref="P22:Q22"/>
    <mergeCell ref="R22:S22"/>
    <mergeCell ref="N23:O23"/>
    <mergeCell ref="P23:Q23"/>
    <mergeCell ref="R23:S23"/>
    <mergeCell ref="N20:O20"/>
    <mergeCell ref="P20:Q20"/>
    <mergeCell ref="R20:S20"/>
    <mergeCell ref="N21:O21"/>
    <mergeCell ref="P21:Q21"/>
    <mergeCell ref="R21:S21"/>
    <mergeCell ref="N18:O18"/>
    <mergeCell ref="P18:Q18"/>
    <mergeCell ref="R18:S18"/>
    <mergeCell ref="N19:O19"/>
    <mergeCell ref="P19:Q19"/>
    <mergeCell ref="R19:S19"/>
    <mergeCell ref="N16:O16"/>
    <mergeCell ref="P16:Q16"/>
    <mergeCell ref="R16:S16"/>
    <mergeCell ref="N17:O17"/>
    <mergeCell ref="P17:Q17"/>
    <mergeCell ref="R17:S17"/>
    <mergeCell ref="N14:O14"/>
    <mergeCell ref="P14:Q14"/>
    <mergeCell ref="R14:S14"/>
    <mergeCell ref="N15:O15"/>
    <mergeCell ref="P15:Q15"/>
    <mergeCell ref="R15:S15"/>
    <mergeCell ref="N12:O12"/>
    <mergeCell ref="P12:Q12"/>
    <mergeCell ref="R12:S12"/>
    <mergeCell ref="N13:O13"/>
    <mergeCell ref="P13:Q13"/>
    <mergeCell ref="R13:S13"/>
    <mergeCell ref="R8:S8"/>
    <mergeCell ref="T8:U8"/>
    <mergeCell ref="R10:S10"/>
    <mergeCell ref="N11:O11"/>
    <mergeCell ref="P11:Q11"/>
    <mergeCell ref="R11:S11"/>
    <mergeCell ref="A61:I61"/>
    <mergeCell ref="A90:I90"/>
    <mergeCell ref="O1:U1"/>
    <mergeCell ref="N2:U2"/>
    <mergeCell ref="N3:U3"/>
    <mergeCell ref="N4:O4"/>
    <mergeCell ref="P4:Q4"/>
    <mergeCell ref="N7:U7"/>
    <mergeCell ref="N8:O8"/>
    <mergeCell ref="P8:Q8"/>
    <mergeCell ref="F108:H108"/>
    <mergeCell ref="F111:H111"/>
    <mergeCell ref="F92:I92"/>
    <mergeCell ref="A36:B36"/>
    <mergeCell ref="C86:D86"/>
    <mergeCell ref="C87:D87"/>
    <mergeCell ref="C88:D88"/>
    <mergeCell ref="A77:C77"/>
    <mergeCell ref="A78:C78"/>
    <mergeCell ref="A81:C81"/>
    <mergeCell ref="A65:B65"/>
    <mergeCell ref="A64:I64"/>
    <mergeCell ref="A83:I83"/>
    <mergeCell ref="A79:C79"/>
    <mergeCell ref="F74:H74"/>
    <mergeCell ref="A99:C99"/>
    <mergeCell ref="F99:I99"/>
    <mergeCell ref="A95:B95"/>
    <mergeCell ref="A96:B96"/>
    <mergeCell ref="A68:C68"/>
    <mergeCell ref="F25:G25"/>
    <mergeCell ref="F26:G26"/>
    <mergeCell ref="F27:G27"/>
    <mergeCell ref="F28:G28"/>
    <mergeCell ref="F29:G29"/>
    <mergeCell ref="A62:B62"/>
    <mergeCell ref="A28:B28"/>
    <mergeCell ref="F59:H59"/>
    <mergeCell ref="A59:B59"/>
    <mergeCell ref="A50:B58"/>
    <mergeCell ref="A11:B11"/>
    <mergeCell ref="F11:G11"/>
    <mergeCell ref="F12:G12"/>
    <mergeCell ref="A12:B12"/>
    <mergeCell ref="C89:D89"/>
    <mergeCell ref="B1:I1"/>
    <mergeCell ref="A7:I7"/>
    <mergeCell ref="A4:B4"/>
    <mergeCell ref="C4:E4"/>
    <mergeCell ref="A23:B23"/>
    <mergeCell ref="F23:G23"/>
    <mergeCell ref="F13:G13"/>
    <mergeCell ref="F14:G14"/>
    <mergeCell ref="F15:G15"/>
    <mergeCell ref="F16:G16"/>
    <mergeCell ref="F17:G17"/>
    <mergeCell ref="F18:G18"/>
    <mergeCell ref="F19:G19"/>
    <mergeCell ref="F20:G20"/>
    <mergeCell ref="A24:B24"/>
    <mergeCell ref="A25:B25"/>
    <mergeCell ref="A26:B26"/>
    <mergeCell ref="A27:B27"/>
    <mergeCell ref="A20:B20"/>
    <mergeCell ref="A21:B21"/>
    <mergeCell ref="A22:B22"/>
    <mergeCell ref="A143:I143"/>
    <mergeCell ref="A141:I141"/>
    <mergeCell ref="A111:C111"/>
    <mergeCell ref="A16:B16"/>
    <mergeCell ref="A17:B17"/>
    <mergeCell ref="A19:B19"/>
    <mergeCell ref="A18:B18"/>
    <mergeCell ref="F21:G21"/>
    <mergeCell ref="F22:G22"/>
    <mergeCell ref="A29:B29"/>
    <mergeCell ref="A132:I132"/>
    <mergeCell ref="A138:I138"/>
    <mergeCell ref="A135:I135"/>
    <mergeCell ref="A108:C108"/>
    <mergeCell ref="F102:G102"/>
    <mergeCell ref="A147:I147"/>
    <mergeCell ref="A114:G114"/>
    <mergeCell ref="F103:G103"/>
    <mergeCell ref="F104:G104"/>
    <mergeCell ref="F105:G105"/>
    <mergeCell ref="A106:B106"/>
    <mergeCell ref="A104:B104"/>
    <mergeCell ref="A80:C80"/>
    <mergeCell ref="A102:B102"/>
    <mergeCell ref="A144:I144"/>
    <mergeCell ref="A142:I142"/>
    <mergeCell ref="A109:C109"/>
    <mergeCell ref="E109:H109"/>
    <mergeCell ref="A140:I140"/>
    <mergeCell ref="A133:I133"/>
    <mergeCell ref="A148:I148"/>
    <mergeCell ref="A113:H113"/>
    <mergeCell ref="A139:I139"/>
    <mergeCell ref="A146:I146"/>
    <mergeCell ref="A137:I137"/>
    <mergeCell ref="A145:I145"/>
    <mergeCell ref="A131:I131"/>
    <mergeCell ref="A115:G115"/>
    <mergeCell ref="A136:I136"/>
    <mergeCell ref="A134:I134"/>
    <mergeCell ref="A70:C70"/>
    <mergeCell ref="A105:B105"/>
    <mergeCell ref="A39:B39"/>
    <mergeCell ref="A40:B40"/>
    <mergeCell ref="A41:B41"/>
    <mergeCell ref="A73:C73"/>
    <mergeCell ref="A71:C71"/>
    <mergeCell ref="A72:C72"/>
    <mergeCell ref="A69:C69"/>
    <mergeCell ref="A103:B103"/>
    <mergeCell ref="F33:H36"/>
    <mergeCell ref="F10:G10"/>
    <mergeCell ref="A60:I60"/>
    <mergeCell ref="A37:B37"/>
    <mergeCell ref="A42:B42"/>
    <mergeCell ref="A38:B38"/>
    <mergeCell ref="F24:G24"/>
    <mergeCell ref="A13:B13"/>
    <mergeCell ref="A14:B14"/>
    <mergeCell ref="A15:B15"/>
  </mergeCells>
  <phoneticPr fontId="2" type="noConversion"/>
  <printOptions headings="1"/>
  <pageMargins left="0.1" right="0.1" top="0.5" bottom="0.5" header="0" footer="0.1"/>
  <pageSetup scale="70" fitToHeight="3" orientation="portrait" r:id="rId1"/>
  <headerFooter alignWithMargins="0">
    <oddFooter>&amp;R&amp;P of &amp;N</oddFooter>
  </headerFooter>
  <rowBreaks count="1" manualBreakCount="1">
    <brk id="129" max="16383" man="1"/>
  </rowBreaks>
  <colBreaks count="1" manualBreakCount="1">
    <brk id="9" max="1048575" man="1"/>
  </colBreaks>
  <legacyDrawing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0"/>
  <dimension ref="A1:U208"/>
  <sheetViews>
    <sheetView showGridLines="0" zoomScale="90" zoomScaleNormal="90" workbookViewId="0">
      <pane ySplit="1" topLeftCell="A98" activePane="bottomLeft" state="frozen"/>
      <selection activeCell="A111" sqref="A111:C111"/>
      <selection pane="bottomLeft" activeCell="A111" sqref="A111:C111"/>
    </sheetView>
  </sheetViews>
  <sheetFormatPr defaultRowHeight="15.75" x14ac:dyDescent="0.25"/>
  <cols>
    <col min="1" max="1" width="10.28515625" style="91" customWidth="1"/>
    <col min="2" max="2" width="30.28515625" style="4" bestFit="1" customWidth="1"/>
    <col min="3" max="4" width="10.7109375" style="4" customWidth="1"/>
    <col min="5" max="5" width="11.7109375" style="4" customWidth="1"/>
    <col min="6" max="6" width="14" style="4" customWidth="1"/>
    <col min="7" max="7" width="7.42578125" style="4" customWidth="1"/>
    <col min="8" max="8" width="14.5703125" style="4" customWidth="1"/>
    <col min="9" max="9" width="23.7109375" style="4" bestFit="1" customWidth="1"/>
    <col min="10" max="10" width="11" style="4" bestFit="1" customWidth="1"/>
    <col min="11" max="12" width="10.28515625" style="4" bestFit="1" customWidth="1"/>
    <col min="13" max="13" width="9.140625" style="4"/>
    <col min="14" max="14" width="10.28515625" style="91" customWidth="1"/>
    <col min="15" max="15" width="34.28515625" style="4" customWidth="1"/>
    <col min="16" max="16" width="16.42578125" style="4" customWidth="1"/>
    <col min="17" max="17" width="6.7109375" style="4" customWidth="1"/>
    <col min="18" max="18" width="14.5703125" style="4" customWidth="1"/>
    <col min="19" max="19" width="8" style="4" customWidth="1"/>
    <col min="20" max="20" width="15.42578125" style="4" customWidth="1"/>
    <col min="21" max="21" width="21.42578125" style="4" customWidth="1"/>
    <col min="22" max="16384" width="9.140625" style="4"/>
  </cols>
  <sheetData>
    <row r="1" spans="1:21" ht="16.5" thickBot="1" x14ac:dyDescent="0.3">
      <c r="A1" s="107">
        <v>50</v>
      </c>
      <c r="B1" s="554" t="s">
        <v>17</v>
      </c>
      <c r="C1" s="555"/>
      <c r="D1" s="555"/>
      <c r="E1" s="556"/>
      <c r="F1" s="556"/>
      <c r="G1" s="556"/>
      <c r="H1" s="556"/>
      <c r="I1" s="556"/>
      <c r="J1" s="325"/>
      <c r="K1" s="325"/>
      <c r="L1" s="325"/>
      <c r="N1" s="107">
        <f>A1</f>
        <v>50</v>
      </c>
      <c r="O1" s="557" t="s">
        <v>17</v>
      </c>
      <c r="P1" s="558"/>
      <c r="Q1" s="559"/>
      <c r="R1" s="559"/>
      <c r="S1" s="559"/>
      <c r="T1" s="559"/>
      <c r="U1" s="559"/>
    </row>
    <row r="2" spans="1:21" ht="21" x14ac:dyDescent="0.35">
      <c r="A2" s="1" t="s">
        <v>230</v>
      </c>
      <c r="B2" s="2"/>
      <c r="C2" s="2"/>
      <c r="D2" s="2"/>
      <c r="E2" s="2"/>
      <c r="F2" s="2"/>
      <c r="G2" s="2"/>
      <c r="H2" s="2"/>
      <c r="I2" s="2"/>
      <c r="N2" s="560" t="s">
        <v>23</v>
      </c>
      <c r="O2" s="560"/>
      <c r="P2" s="560"/>
      <c r="Q2" s="560"/>
      <c r="R2" s="560"/>
      <c r="S2" s="560"/>
      <c r="T2" s="560"/>
      <c r="U2" s="560"/>
    </row>
    <row r="3" spans="1:21" x14ac:dyDescent="0.25">
      <c r="A3" s="106" t="str">
        <f>'0054'!A3</f>
        <v>Based on the 2015-16 FEFP 2nd Calculation</v>
      </c>
      <c r="N3" s="561" t="str">
        <f>A3</f>
        <v>Based on the 2015-16 FEFP 2nd Calculation</v>
      </c>
      <c r="O3" s="561"/>
      <c r="P3" s="561"/>
      <c r="Q3" s="561"/>
      <c r="R3" s="561"/>
      <c r="S3" s="561"/>
      <c r="T3" s="561"/>
      <c r="U3" s="561"/>
    </row>
    <row r="4" spans="1:21" x14ac:dyDescent="0.25">
      <c r="A4" s="562" t="s">
        <v>0</v>
      </c>
      <c r="B4" s="562"/>
      <c r="C4" s="563" t="s">
        <v>9</v>
      </c>
      <c r="D4" s="563"/>
      <c r="E4" s="563"/>
      <c r="F4" s="5"/>
      <c r="G4" s="5"/>
      <c r="H4" s="5"/>
      <c r="I4" s="5"/>
      <c r="N4" s="549" t="s">
        <v>0</v>
      </c>
      <c r="O4" s="549"/>
      <c r="P4" s="564" t="str">
        <f>C4</f>
        <v>Palm Beach</v>
      </c>
      <c r="Q4" s="564"/>
      <c r="R4" s="6"/>
      <c r="S4" s="6"/>
      <c r="T4" s="6"/>
      <c r="U4" s="6"/>
    </row>
    <row r="5" spans="1:21" ht="12" customHeight="1" thickBot="1" x14ac:dyDescent="0.3">
      <c r="A5" s="371"/>
      <c r="B5" s="371"/>
      <c r="C5" s="353"/>
      <c r="D5" s="353"/>
      <c r="E5" s="353"/>
      <c r="F5" s="354"/>
      <c r="G5" s="354"/>
      <c r="H5" s="354"/>
      <c r="I5" s="354"/>
      <c r="N5" s="111"/>
      <c r="O5" s="111"/>
      <c r="P5" s="7"/>
      <c r="Q5" s="7"/>
      <c r="R5" s="6"/>
      <c r="S5" s="6"/>
      <c r="T5" s="6"/>
      <c r="U5" s="6"/>
    </row>
    <row r="6" spans="1:21" ht="12" customHeight="1" x14ac:dyDescent="0.25">
      <c r="A6" s="368"/>
      <c r="B6" s="368"/>
      <c r="C6" s="365"/>
      <c r="D6" s="365"/>
      <c r="E6" s="365"/>
      <c r="F6" s="5"/>
      <c r="G6" s="5"/>
      <c r="H6" s="5"/>
      <c r="I6" s="5"/>
      <c r="N6" s="366"/>
      <c r="O6" s="366"/>
      <c r="P6" s="367"/>
      <c r="Q6" s="367"/>
      <c r="R6" s="6"/>
      <c r="S6" s="6"/>
      <c r="T6" s="6"/>
      <c r="U6" s="6"/>
    </row>
    <row r="7" spans="1:21" x14ac:dyDescent="0.25">
      <c r="A7" s="548" t="s">
        <v>102</v>
      </c>
      <c r="B7" s="548"/>
      <c r="C7" s="548"/>
      <c r="D7" s="548"/>
      <c r="E7" s="548"/>
      <c r="F7" s="548"/>
      <c r="G7" s="548"/>
      <c r="H7" s="548"/>
      <c r="I7" s="548"/>
      <c r="N7" s="549" t="s">
        <v>102</v>
      </c>
      <c r="O7" s="549"/>
      <c r="P7" s="549"/>
      <c r="Q7" s="549"/>
      <c r="R7" s="549"/>
      <c r="S7" s="549"/>
      <c r="T7" s="549"/>
      <c r="U7" s="549"/>
    </row>
    <row r="8" spans="1:21" x14ac:dyDescent="0.25">
      <c r="A8" s="112"/>
      <c r="B8" s="113" t="s">
        <v>161</v>
      </c>
      <c r="C8" s="321">
        <f>'0054'!C8</f>
        <v>4154.45</v>
      </c>
      <c r="D8" s="115"/>
      <c r="E8" s="116"/>
      <c r="F8" s="112"/>
      <c r="G8" s="113" t="s">
        <v>160</v>
      </c>
      <c r="H8" s="324">
        <f>'0054'!H8</f>
        <v>1.0319</v>
      </c>
      <c r="I8" s="99"/>
      <c r="N8" s="550" t="s">
        <v>10</v>
      </c>
      <c r="O8" s="550"/>
      <c r="P8" s="551">
        <v>4154.45</v>
      </c>
      <c r="Q8" s="551"/>
      <c r="R8" s="552" t="s">
        <v>11</v>
      </c>
      <c r="S8" s="552"/>
      <c r="T8" s="553">
        <f>H8</f>
        <v>1.0319</v>
      </c>
      <c r="U8" s="553"/>
    </row>
    <row r="9" spans="1:21" x14ac:dyDescent="0.25">
      <c r="A9" s="8"/>
      <c r="B9" s="8"/>
      <c r="C9" s="9"/>
      <c r="D9" s="9"/>
      <c r="E9" s="9"/>
      <c r="F9" s="10"/>
      <c r="G9" s="10"/>
      <c r="H9" s="11"/>
      <c r="I9" s="12" t="s">
        <v>78</v>
      </c>
      <c r="N9" s="13"/>
      <c r="O9" s="13"/>
      <c r="P9" s="14"/>
      <c r="Q9" s="14"/>
      <c r="R9" s="15"/>
      <c r="S9" s="15"/>
      <c r="T9" s="16"/>
      <c r="U9" s="17" t="s">
        <v>78</v>
      </c>
    </row>
    <row r="10" spans="1:21" x14ac:dyDescent="0.25">
      <c r="A10" s="8"/>
      <c r="B10" s="8"/>
      <c r="C10" s="117" t="s">
        <v>162</v>
      </c>
      <c r="D10" s="117" t="s">
        <v>163</v>
      </c>
      <c r="E10" s="118" t="s">
        <v>8</v>
      </c>
      <c r="F10" s="543" t="s">
        <v>1</v>
      </c>
      <c r="G10" s="543"/>
      <c r="H10" s="11" t="s">
        <v>77</v>
      </c>
      <c r="I10" s="12" t="s">
        <v>37</v>
      </c>
      <c r="N10" s="13"/>
      <c r="O10" s="13"/>
      <c r="P10" s="14"/>
      <c r="Q10" s="14"/>
      <c r="R10" s="544" t="s">
        <v>1</v>
      </c>
      <c r="S10" s="544"/>
      <c r="T10" s="16" t="s">
        <v>77</v>
      </c>
      <c r="U10" s="17" t="s">
        <v>37</v>
      </c>
    </row>
    <row r="11" spans="1:21" x14ac:dyDescent="0.25">
      <c r="A11" s="524" t="s">
        <v>1</v>
      </c>
      <c r="B11" s="524"/>
      <c r="C11" s="119" t="s">
        <v>2</v>
      </c>
      <c r="D11" s="119" t="s">
        <v>2</v>
      </c>
      <c r="E11" s="119" t="s">
        <v>2</v>
      </c>
      <c r="F11" s="545" t="s">
        <v>80</v>
      </c>
      <c r="G11" s="545"/>
      <c r="H11" s="18" t="s">
        <v>76</v>
      </c>
      <c r="I11" s="19" t="s">
        <v>79</v>
      </c>
      <c r="N11" s="525" t="s">
        <v>1</v>
      </c>
      <c r="O11" s="525"/>
      <c r="P11" s="546" t="s">
        <v>24</v>
      </c>
      <c r="Q11" s="546"/>
      <c r="R11" s="547" t="s">
        <v>80</v>
      </c>
      <c r="S11" s="547"/>
      <c r="T11" s="20" t="s">
        <v>76</v>
      </c>
      <c r="U11" s="21" t="s">
        <v>79</v>
      </c>
    </row>
    <row r="12" spans="1:21" x14ac:dyDescent="0.25">
      <c r="A12" s="536" t="s">
        <v>50</v>
      </c>
      <c r="B12" s="536"/>
      <c r="C12" s="120"/>
      <c r="D12" s="120"/>
      <c r="E12" s="121" t="s">
        <v>51</v>
      </c>
      <c r="F12" s="537" t="s">
        <v>52</v>
      </c>
      <c r="G12" s="537"/>
      <c r="H12" s="22" t="s">
        <v>53</v>
      </c>
      <c r="I12" s="23" t="s">
        <v>54</v>
      </c>
      <c r="N12" s="538" t="s">
        <v>50</v>
      </c>
      <c r="O12" s="538"/>
      <c r="P12" s="539" t="s">
        <v>51</v>
      </c>
      <c r="Q12" s="539"/>
      <c r="R12" s="540" t="s">
        <v>52</v>
      </c>
      <c r="S12" s="540"/>
      <c r="T12" s="24" t="s">
        <v>53</v>
      </c>
      <c r="U12" s="25" t="s">
        <v>54</v>
      </c>
    </row>
    <row r="13" spans="1:21" x14ac:dyDescent="0.25">
      <c r="A13" s="527" t="s">
        <v>29</v>
      </c>
      <c r="B13" s="527"/>
      <c r="C13" s="204">
        <v>147.31</v>
      </c>
      <c r="D13" s="204">
        <v>155.09</v>
      </c>
      <c r="E13" s="276">
        <f>IF(D$29=0,C13*2,C13+D13)</f>
        <v>302.39999999999998</v>
      </c>
      <c r="F13" s="541">
        <f>'0054'!F13:G13</f>
        <v>1.115</v>
      </c>
      <c r="G13" s="541"/>
      <c r="H13" s="208">
        <f>ROUND(E13*F13,4)</f>
        <v>337.17599999999999</v>
      </c>
      <c r="I13" s="150">
        <f t="shared" ref="I13:I28" si="0">ROUND(ROUND(H13*$C$8,4)*($H$8),2)</f>
        <v>1445465.74</v>
      </c>
      <c r="N13" s="528" t="s">
        <v>29</v>
      </c>
      <c r="O13" s="528"/>
      <c r="P13" s="530">
        <f t="shared" ref="P13:P28" si="1">IF($H$115=1,E13,0)</f>
        <v>0</v>
      </c>
      <c r="Q13" s="530"/>
      <c r="R13" s="542">
        <v>1</v>
      </c>
      <c r="S13" s="542"/>
      <c r="T13" s="124">
        <f>ROUND(P13*R13,4)</f>
        <v>0</v>
      </c>
      <c r="U13" s="125">
        <f t="shared" ref="U13:U28" si="2">ROUND(ROUND(T13*$C$8,4)*($H$8),0)</f>
        <v>0</v>
      </c>
    </row>
    <row r="14" spans="1:21" x14ac:dyDescent="0.25">
      <c r="A14" s="458" t="s">
        <v>30</v>
      </c>
      <c r="B14" s="458"/>
      <c r="C14" s="206">
        <v>18.14</v>
      </c>
      <c r="D14" s="206">
        <v>19.829999999999998</v>
      </c>
      <c r="E14" s="159">
        <f t="shared" ref="E14:E28" si="3">IF(D$29=0,C14*2,C14+D14)</f>
        <v>37.97</v>
      </c>
      <c r="F14" s="448">
        <f>'0054'!F14:G14</f>
        <v>1.115</v>
      </c>
      <c r="G14" s="448"/>
      <c r="H14" s="105">
        <f t="shared" ref="H14:H28" si="4">ROUND(E14*F14,4)</f>
        <v>42.336599999999997</v>
      </c>
      <c r="I14" s="130">
        <f t="shared" si="0"/>
        <v>181496.03</v>
      </c>
      <c r="J14" s="85" t="str">
        <f>IF(ROUND(E14,2)=ROUND(SUM(E50:E52),2)," ","CHECK PK-3 LINES BELOW")</f>
        <v xml:space="preserve"> </v>
      </c>
      <c r="N14" s="461" t="s">
        <v>30</v>
      </c>
      <c r="O14" s="461"/>
      <c r="P14" s="530">
        <f t="shared" si="1"/>
        <v>0</v>
      </c>
      <c r="Q14" s="530"/>
      <c r="R14" s="535">
        <v>1</v>
      </c>
      <c r="S14" s="535"/>
      <c r="T14" s="124">
        <f t="shared" ref="T14:T28" si="5">ROUND(P14*R14,4)</f>
        <v>0</v>
      </c>
      <c r="U14" s="125">
        <f t="shared" si="2"/>
        <v>0</v>
      </c>
    </row>
    <row r="15" spans="1:21" x14ac:dyDescent="0.25">
      <c r="A15" s="458" t="s">
        <v>31</v>
      </c>
      <c r="B15" s="458"/>
      <c r="C15" s="206">
        <v>136.94999999999999</v>
      </c>
      <c r="D15" s="206">
        <v>149.65</v>
      </c>
      <c r="E15" s="159">
        <f t="shared" si="3"/>
        <v>286.60000000000002</v>
      </c>
      <c r="F15" s="448">
        <f>'0054'!F15:G15</f>
        <v>1</v>
      </c>
      <c r="G15" s="448"/>
      <c r="H15" s="105">
        <f t="shared" si="4"/>
        <v>286.60000000000002</v>
      </c>
      <c r="I15" s="130">
        <f t="shared" si="0"/>
        <v>1228647.6000000001</v>
      </c>
      <c r="N15" s="461" t="s">
        <v>31</v>
      </c>
      <c r="O15" s="461"/>
      <c r="P15" s="530">
        <f t="shared" si="1"/>
        <v>0</v>
      </c>
      <c r="Q15" s="530"/>
      <c r="R15" s="535">
        <v>1</v>
      </c>
      <c r="S15" s="535"/>
      <c r="T15" s="124">
        <f t="shared" si="5"/>
        <v>0</v>
      </c>
      <c r="U15" s="125">
        <f t="shared" si="2"/>
        <v>0</v>
      </c>
    </row>
    <row r="16" spans="1:21" x14ac:dyDescent="0.25">
      <c r="A16" s="458" t="s">
        <v>32</v>
      </c>
      <c r="B16" s="458"/>
      <c r="C16" s="206">
        <v>27.89</v>
      </c>
      <c r="D16" s="206">
        <v>25.36</v>
      </c>
      <c r="E16" s="159">
        <f t="shared" si="3"/>
        <v>53.25</v>
      </c>
      <c r="F16" s="448">
        <f>'0054'!F16:G16</f>
        <v>1</v>
      </c>
      <c r="G16" s="448"/>
      <c r="H16" s="105">
        <f t="shared" si="4"/>
        <v>53.25</v>
      </c>
      <c r="I16" s="130">
        <f t="shared" si="0"/>
        <v>228281.52</v>
      </c>
      <c r="J16" s="85" t="str">
        <f>IF(ROUND(E16,2)=ROUND(SUM(E53:E55),2)," ","CHECK 4-8 LINES BELOW")</f>
        <v xml:space="preserve"> </v>
      </c>
      <c r="N16" s="461" t="s">
        <v>32</v>
      </c>
      <c r="O16" s="461"/>
      <c r="P16" s="530">
        <f t="shared" si="1"/>
        <v>0</v>
      </c>
      <c r="Q16" s="530"/>
      <c r="R16" s="535">
        <v>1</v>
      </c>
      <c r="S16" s="535"/>
      <c r="T16" s="124">
        <f t="shared" si="5"/>
        <v>0</v>
      </c>
      <c r="U16" s="125">
        <f t="shared" si="2"/>
        <v>0</v>
      </c>
    </row>
    <row r="17" spans="1:21" x14ac:dyDescent="0.25">
      <c r="A17" s="458" t="s">
        <v>33</v>
      </c>
      <c r="B17" s="458"/>
      <c r="C17" s="206">
        <v>0</v>
      </c>
      <c r="D17" s="206">
        <v>0</v>
      </c>
      <c r="E17" s="159">
        <f t="shared" si="3"/>
        <v>0</v>
      </c>
      <c r="F17" s="448">
        <f>'0054'!F17:G17</f>
        <v>1.0049999999999999</v>
      </c>
      <c r="G17" s="448"/>
      <c r="H17" s="105">
        <f t="shared" si="4"/>
        <v>0</v>
      </c>
      <c r="I17" s="130">
        <f t="shared" si="0"/>
        <v>0</v>
      </c>
      <c r="N17" s="461" t="s">
        <v>33</v>
      </c>
      <c r="O17" s="461"/>
      <c r="P17" s="530">
        <f t="shared" si="1"/>
        <v>0</v>
      </c>
      <c r="Q17" s="530"/>
      <c r="R17" s="535">
        <v>1</v>
      </c>
      <c r="S17" s="535"/>
      <c r="T17" s="124">
        <f t="shared" si="5"/>
        <v>0</v>
      </c>
      <c r="U17" s="125">
        <f t="shared" si="2"/>
        <v>0</v>
      </c>
    </row>
    <row r="18" spans="1:21" x14ac:dyDescent="0.25">
      <c r="A18" s="458" t="s">
        <v>34</v>
      </c>
      <c r="B18" s="458"/>
      <c r="C18" s="206">
        <v>0</v>
      </c>
      <c r="D18" s="206">
        <v>0</v>
      </c>
      <c r="E18" s="159">
        <f t="shared" si="3"/>
        <v>0</v>
      </c>
      <c r="F18" s="448">
        <f>'0054'!F18:G18</f>
        <v>1.0049999999999999</v>
      </c>
      <c r="G18" s="448"/>
      <c r="H18" s="105">
        <f t="shared" si="4"/>
        <v>0</v>
      </c>
      <c r="I18" s="130">
        <f t="shared" si="0"/>
        <v>0</v>
      </c>
      <c r="J18" s="85" t="str">
        <f>IF(ROUND(E18,2)=ROUND(SUM(E56:E58),2)," ","CHECK 4-8 LINES BELOW")</f>
        <v xml:space="preserve"> </v>
      </c>
      <c r="N18" s="461" t="s">
        <v>34</v>
      </c>
      <c r="O18" s="461"/>
      <c r="P18" s="530">
        <f t="shared" si="1"/>
        <v>0</v>
      </c>
      <c r="Q18" s="530"/>
      <c r="R18" s="535">
        <v>1</v>
      </c>
      <c r="S18" s="535"/>
      <c r="T18" s="124">
        <f t="shared" si="5"/>
        <v>0</v>
      </c>
      <c r="U18" s="127">
        <f t="shared" si="2"/>
        <v>0</v>
      </c>
    </row>
    <row r="19" spans="1:21" x14ac:dyDescent="0.25">
      <c r="A19" s="458" t="s">
        <v>146</v>
      </c>
      <c r="B19" s="458"/>
      <c r="C19" s="206">
        <v>0</v>
      </c>
      <c r="D19" s="206">
        <v>0</v>
      </c>
      <c r="E19" s="159">
        <f t="shared" si="3"/>
        <v>0</v>
      </c>
      <c r="F19" s="448">
        <f>'0054'!F19:G19</f>
        <v>3.613</v>
      </c>
      <c r="G19" s="448"/>
      <c r="H19" s="105">
        <f t="shared" si="4"/>
        <v>0</v>
      </c>
      <c r="I19" s="130">
        <f t="shared" si="0"/>
        <v>0</v>
      </c>
      <c r="N19" s="461" t="s">
        <v>146</v>
      </c>
      <c r="O19" s="461"/>
      <c r="P19" s="530">
        <f t="shared" si="1"/>
        <v>0</v>
      </c>
      <c r="Q19" s="530"/>
      <c r="R19" s="535">
        <v>1</v>
      </c>
      <c r="S19" s="535"/>
      <c r="T19" s="124">
        <f t="shared" si="5"/>
        <v>0</v>
      </c>
      <c r="U19" s="125">
        <f t="shared" si="2"/>
        <v>0</v>
      </c>
    </row>
    <row r="20" spans="1:21" x14ac:dyDescent="0.25">
      <c r="A20" s="458" t="s">
        <v>147</v>
      </c>
      <c r="B20" s="458"/>
      <c r="C20" s="206">
        <v>0</v>
      </c>
      <c r="D20" s="206">
        <v>0</v>
      </c>
      <c r="E20" s="159">
        <f t="shared" si="3"/>
        <v>0</v>
      </c>
      <c r="F20" s="448">
        <f>'0054'!F20:G20</f>
        <v>3.613</v>
      </c>
      <c r="G20" s="448"/>
      <c r="H20" s="105">
        <f t="shared" si="4"/>
        <v>0</v>
      </c>
      <c r="I20" s="130">
        <f t="shared" si="0"/>
        <v>0</v>
      </c>
      <c r="N20" s="461" t="s">
        <v>147</v>
      </c>
      <c r="O20" s="461"/>
      <c r="P20" s="530">
        <f t="shared" si="1"/>
        <v>0</v>
      </c>
      <c r="Q20" s="530"/>
      <c r="R20" s="535">
        <v>1</v>
      </c>
      <c r="S20" s="535"/>
      <c r="T20" s="124">
        <f t="shared" si="5"/>
        <v>0</v>
      </c>
      <c r="U20" s="125">
        <f t="shared" si="2"/>
        <v>0</v>
      </c>
    </row>
    <row r="21" spans="1:21" x14ac:dyDescent="0.25">
      <c r="A21" s="458" t="s">
        <v>148</v>
      </c>
      <c r="B21" s="458"/>
      <c r="C21" s="206">
        <v>0</v>
      </c>
      <c r="D21" s="206">
        <v>0</v>
      </c>
      <c r="E21" s="159">
        <f t="shared" si="3"/>
        <v>0</v>
      </c>
      <c r="F21" s="448">
        <f>'0054'!F21:G21</f>
        <v>3.613</v>
      </c>
      <c r="G21" s="448"/>
      <c r="H21" s="105">
        <f t="shared" si="4"/>
        <v>0</v>
      </c>
      <c r="I21" s="130">
        <f t="shared" si="0"/>
        <v>0</v>
      </c>
      <c r="N21" s="461" t="s">
        <v>148</v>
      </c>
      <c r="O21" s="461"/>
      <c r="P21" s="530">
        <f t="shared" si="1"/>
        <v>0</v>
      </c>
      <c r="Q21" s="530"/>
      <c r="R21" s="535">
        <v>1</v>
      </c>
      <c r="S21" s="535"/>
      <c r="T21" s="124">
        <f t="shared" si="5"/>
        <v>0</v>
      </c>
      <c r="U21" s="125">
        <f t="shared" si="2"/>
        <v>0</v>
      </c>
    </row>
    <row r="22" spans="1:21" x14ac:dyDescent="0.25">
      <c r="A22" s="458" t="s">
        <v>149</v>
      </c>
      <c r="B22" s="458"/>
      <c r="C22" s="206">
        <v>0</v>
      </c>
      <c r="D22" s="206">
        <v>0</v>
      </c>
      <c r="E22" s="159">
        <f t="shared" si="3"/>
        <v>0</v>
      </c>
      <c r="F22" s="448">
        <f>'0054'!F22:G22</f>
        <v>5.258</v>
      </c>
      <c r="G22" s="448"/>
      <c r="H22" s="105">
        <f t="shared" si="4"/>
        <v>0</v>
      </c>
      <c r="I22" s="130">
        <f t="shared" si="0"/>
        <v>0</v>
      </c>
      <c r="N22" s="461" t="s">
        <v>149</v>
      </c>
      <c r="O22" s="461"/>
      <c r="P22" s="530">
        <f t="shared" si="1"/>
        <v>0</v>
      </c>
      <c r="Q22" s="530"/>
      <c r="R22" s="535">
        <v>1</v>
      </c>
      <c r="S22" s="535"/>
      <c r="T22" s="124">
        <f t="shared" si="5"/>
        <v>0</v>
      </c>
      <c r="U22" s="125">
        <f t="shared" si="2"/>
        <v>0</v>
      </c>
    </row>
    <row r="23" spans="1:21" x14ac:dyDescent="0.25">
      <c r="A23" s="458" t="s">
        <v>150</v>
      </c>
      <c r="B23" s="458"/>
      <c r="C23" s="206">
        <v>0</v>
      </c>
      <c r="D23" s="206">
        <v>0</v>
      </c>
      <c r="E23" s="159">
        <f t="shared" si="3"/>
        <v>0</v>
      </c>
      <c r="F23" s="448">
        <f>'0054'!F23:G23</f>
        <v>5.258</v>
      </c>
      <c r="G23" s="448"/>
      <c r="H23" s="105">
        <f t="shared" si="4"/>
        <v>0</v>
      </c>
      <c r="I23" s="130">
        <f t="shared" si="0"/>
        <v>0</v>
      </c>
      <c r="N23" s="461" t="s">
        <v>150</v>
      </c>
      <c r="O23" s="461"/>
      <c r="P23" s="530">
        <f t="shared" si="1"/>
        <v>0</v>
      </c>
      <c r="Q23" s="530"/>
      <c r="R23" s="535">
        <v>1</v>
      </c>
      <c r="S23" s="535"/>
      <c r="T23" s="124">
        <f t="shared" si="5"/>
        <v>0</v>
      </c>
      <c r="U23" s="125">
        <f t="shared" si="2"/>
        <v>0</v>
      </c>
    </row>
    <row r="24" spans="1:21" x14ac:dyDescent="0.25">
      <c r="A24" s="458" t="s">
        <v>151</v>
      </c>
      <c r="B24" s="458"/>
      <c r="C24" s="206">
        <v>0</v>
      </c>
      <c r="D24" s="206">
        <v>0</v>
      </c>
      <c r="E24" s="159">
        <f t="shared" si="3"/>
        <v>0</v>
      </c>
      <c r="F24" s="448">
        <f>'0054'!F24:G24</f>
        <v>5.258</v>
      </c>
      <c r="G24" s="448"/>
      <c r="H24" s="105">
        <f t="shared" si="4"/>
        <v>0</v>
      </c>
      <c r="I24" s="130">
        <f t="shared" si="0"/>
        <v>0</v>
      </c>
      <c r="N24" s="461" t="s">
        <v>151</v>
      </c>
      <c r="O24" s="461"/>
      <c r="P24" s="530">
        <f t="shared" si="1"/>
        <v>0</v>
      </c>
      <c r="Q24" s="530"/>
      <c r="R24" s="535">
        <v>1</v>
      </c>
      <c r="S24" s="535"/>
      <c r="T24" s="124">
        <f t="shared" si="5"/>
        <v>0</v>
      </c>
      <c r="U24" s="125">
        <f t="shared" si="2"/>
        <v>0</v>
      </c>
    </row>
    <row r="25" spans="1:21" x14ac:dyDescent="0.25">
      <c r="A25" s="458" t="s">
        <v>152</v>
      </c>
      <c r="B25" s="458"/>
      <c r="C25" s="206">
        <v>46.36</v>
      </c>
      <c r="D25" s="206">
        <v>46.26</v>
      </c>
      <c r="E25" s="159">
        <f t="shared" si="3"/>
        <v>92.62</v>
      </c>
      <c r="F25" s="448">
        <f>'0054'!F25:G25</f>
        <v>1.18</v>
      </c>
      <c r="G25" s="448"/>
      <c r="H25" s="105">
        <f t="shared" si="4"/>
        <v>109.2916</v>
      </c>
      <c r="I25" s="130">
        <f t="shared" si="0"/>
        <v>468530.57</v>
      </c>
      <c r="N25" s="461" t="s">
        <v>152</v>
      </c>
      <c r="O25" s="461"/>
      <c r="P25" s="530">
        <f t="shared" si="1"/>
        <v>0</v>
      </c>
      <c r="Q25" s="530"/>
      <c r="R25" s="535">
        <v>1</v>
      </c>
      <c r="S25" s="535"/>
      <c r="T25" s="124">
        <f t="shared" si="5"/>
        <v>0</v>
      </c>
      <c r="U25" s="125">
        <f t="shared" si="2"/>
        <v>0</v>
      </c>
    </row>
    <row r="26" spans="1:21" x14ac:dyDescent="0.25">
      <c r="A26" s="458" t="s">
        <v>153</v>
      </c>
      <c r="B26" s="458"/>
      <c r="C26" s="206">
        <v>14.35</v>
      </c>
      <c r="D26" s="206">
        <v>12.53</v>
      </c>
      <c r="E26" s="159">
        <f t="shared" si="3"/>
        <v>26.88</v>
      </c>
      <c r="F26" s="448">
        <f>'0054'!F26:G26</f>
        <v>1.18</v>
      </c>
      <c r="G26" s="448"/>
      <c r="H26" s="105">
        <f t="shared" si="4"/>
        <v>31.718399999999999</v>
      </c>
      <c r="I26" s="130">
        <f t="shared" si="0"/>
        <v>135976.04999999999</v>
      </c>
      <c r="N26" s="461" t="s">
        <v>153</v>
      </c>
      <c r="O26" s="461"/>
      <c r="P26" s="530">
        <f t="shared" si="1"/>
        <v>0</v>
      </c>
      <c r="Q26" s="530"/>
      <c r="R26" s="535">
        <v>1</v>
      </c>
      <c r="S26" s="535"/>
      <c r="T26" s="124">
        <f t="shared" si="5"/>
        <v>0</v>
      </c>
      <c r="U26" s="125">
        <f t="shared" si="2"/>
        <v>0</v>
      </c>
    </row>
    <row r="27" spans="1:21" x14ac:dyDescent="0.25">
      <c r="A27" s="458" t="s">
        <v>154</v>
      </c>
      <c r="B27" s="458"/>
      <c r="C27" s="206">
        <v>0</v>
      </c>
      <c r="D27" s="206">
        <v>0</v>
      </c>
      <c r="E27" s="159">
        <f t="shared" si="3"/>
        <v>0</v>
      </c>
      <c r="F27" s="448">
        <f>'0054'!F27:G27</f>
        <v>1.18</v>
      </c>
      <c r="G27" s="448"/>
      <c r="H27" s="105">
        <f t="shared" si="4"/>
        <v>0</v>
      </c>
      <c r="I27" s="130">
        <f t="shared" si="0"/>
        <v>0</v>
      </c>
      <c r="N27" s="461" t="s">
        <v>154</v>
      </c>
      <c r="O27" s="461"/>
      <c r="P27" s="530">
        <f t="shared" si="1"/>
        <v>0</v>
      </c>
      <c r="Q27" s="530"/>
      <c r="R27" s="535">
        <v>1</v>
      </c>
      <c r="S27" s="535"/>
      <c r="T27" s="124">
        <f t="shared" si="5"/>
        <v>0</v>
      </c>
      <c r="U27" s="125">
        <f t="shared" si="2"/>
        <v>0</v>
      </c>
    </row>
    <row r="28" spans="1:21" x14ac:dyDescent="0.25">
      <c r="A28" s="575" t="s">
        <v>155</v>
      </c>
      <c r="B28" s="575"/>
      <c r="C28" s="147">
        <v>0</v>
      </c>
      <c r="D28" s="147">
        <v>0</v>
      </c>
      <c r="E28" s="220">
        <f t="shared" si="3"/>
        <v>0</v>
      </c>
      <c r="F28" s="529">
        <f>'0054'!F28:G28</f>
        <v>1.0049999999999999</v>
      </c>
      <c r="G28" s="529"/>
      <c r="H28" s="122">
        <f t="shared" si="4"/>
        <v>0</v>
      </c>
      <c r="I28" s="123">
        <f t="shared" si="0"/>
        <v>0</v>
      </c>
      <c r="N28" s="469" t="s">
        <v>155</v>
      </c>
      <c r="O28" s="469"/>
      <c r="P28" s="530">
        <f t="shared" si="1"/>
        <v>0</v>
      </c>
      <c r="Q28" s="530"/>
      <c r="R28" s="531">
        <v>1</v>
      </c>
      <c r="S28" s="531"/>
      <c r="T28" s="124">
        <f t="shared" si="5"/>
        <v>0</v>
      </c>
      <c r="U28" s="125">
        <f t="shared" si="2"/>
        <v>0</v>
      </c>
    </row>
    <row r="29" spans="1:21" x14ac:dyDescent="0.25">
      <c r="A29" s="573" t="s">
        <v>5</v>
      </c>
      <c r="B29" s="573"/>
      <c r="C29" s="123">
        <f>SUM(C13:C28)</f>
        <v>391</v>
      </c>
      <c r="D29" s="123">
        <f>SUM(D13:D28)</f>
        <v>408.72</v>
      </c>
      <c r="E29" s="123">
        <f>SUM(E13:E28)</f>
        <v>799.72</v>
      </c>
      <c r="F29" s="574"/>
      <c r="G29" s="574"/>
      <c r="H29" s="128">
        <f>SUM(H13:H28)</f>
        <v>860.37259999999992</v>
      </c>
      <c r="I29" s="123">
        <f>SUM(I13:I28)</f>
        <v>3688397.51</v>
      </c>
      <c r="N29" s="533" t="s">
        <v>5</v>
      </c>
      <c r="O29" s="533"/>
      <c r="P29" s="534">
        <f>SUM(P13:P28)</f>
        <v>0</v>
      </c>
      <c r="Q29" s="534"/>
      <c r="R29" s="521"/>
      <c r="S29" s="521"/>
      <c r="T29" s="129">
        <f>SUM(T13:T28)</f>
        <v>0</v>
      </c>
      <c r="U29" s="125">
        <f>SUM(U13:U28)</f>
        <v>0</v>
      </c>
    </row>
    <row r="30" spans="1:21" x14ac:dyDescent="0.25">
      <c r="A30" s="28"/>
      <c r="B30" s="28"/>
      <c r="C30" s="130"/>
      <c r="D30" s="130"/>
      <c r="E30" s="130"/>
      <c r="F30" s="29"/>
      <c r="G30" s="29"/>
      <c r="H30" s="105"/>
      <c r="I30" s="130"/>
      <c r="N30" s="35"/>
      <c r="O30" s="35"/>
      <c r="P30" s="31"/>
      <c r="Q30" s="31"/>
      <c r="R30" s="32"/>
      <c r="S30" s="32"/>
      <c r="T30" s="131"/>
      <c r="U30" s="132"/>
    </row>
    <row r="31" spans="1:21" x14ac:dyDescent="0.25">
      <c r="A31" s="209" t="s">
        <v>126</v>
      </c>
      <c r="B31" s="28"/>
      <c r="C31" s="130"/>
      <c r="D31" s="130"/>
      <c r="E31" s="130"/>
      <c r="F31" s="29"/>
      <c r="G31" s="29"/>
      <c r="H31" s="105"/>
      <c r="I31" s="130"/>
      <c r="N31" s="35"/>
      <c r="O31" s="35"/>
      <c r="P31" s="31"/>
      <c r="Q31" s="31"/>
      <c r="R31" s="32"/>
      <c r="S31" s="32"/>
      <c r="T31" s="131"/>
      <c r="U31" s="132"/>
    </row>
    <row r="32" spans="1:21" hidden="1" x14ac:dyDescent="0.25">
      <c r="A32" s="209"/>
      <c r="B32" s="28"/>
      <c r="C32" s="130"/>
      <c r="D32" s="130"/>
      <c r="E32" s="130"/>
      <c r="F32" s="364"/>
      <c r="G32" s="364"/>
      <c r="H32" s="105"/>
      <c r="I32" s="130"/>
      <c r="N32" s="362"/>
      <c r="O32" s="362"/>
      <c r="P32" s="31"/>
      <c r="Q32" s="31"/>
      <c r="R32" s="363"/>
      <c r="S32" s="363"/>
      <c r="T32" s="131"/>
      <c r="U32" s="132"/>
    </row>
    <row r="33" spans="1:21" hidden="1" x14ac:dyDescent="0.25">
      <c r="A33" s="209"/>
      <c r="B33" s="28"/>
      <c r="C33" s="130"/>
      <c r="D33" s="130"/>
      <c r="E33" s="130"/>
      <c r="F33" s="578" t="s">
        <v>386</v>
      </c>
      <c r="G33" s="578"/>
      <c r="H33" s="578"/>
      <c r="I33" s="130"/>
      <c r="N33" s="362"/>
      <c r="O33" s="362"/>
      <c r="P33" s="31"/>
      <c r="Q33" s="31"/>
      <c r="R33" s="363"/>
      <c r="S33" s="363"/>
      <c r="T33" s="131"/>
      <c r="U33" s="132"/>
    </row>
    <row r="34" spans="1:21" hidden="1" x14ac:dyDescent="0.25">
      <c r="A34" s="4"/>
      <c r="B34" s="136"/>
      <c r="C34" s="136"/>
      <c r="D34" s="136"/>
      <c r="E34" s="136"/>
      <c r="F34" s="578"/>
      <c r="G34" s="578"/>
      <c r="H34" s="578"/>
      <c r="I34" s="26" t="s">
        <v>78</v>
      </c>
      <c r="N34" s="473" t="s">
        <v>35</v>
      </c>
      <c r="O34" s="473"/>
      <c r="P34" s="473"/>
      <c r="Q34" s="473"/>
      <c r="R34" s="473"/>
      <c r="S34" s="473"/>
      <c r="T34" s="473"/>
      <c r="U34" s="27" t="s">
        <v>78</v>
      </c>
    </row>
    <row r="35" spans="1:21" hidden="1" x14ac:dyDescent="0.25">
      <c r="A35" s="28"/>
      <c r="B35" s="28"/>
      <c r="C35" s="117" t="s">
        <v>162</v>
      </c>
      <c r="D35" s="117" t="s">
        <v>163</v>
      </c>
      <c r="E35" s="118" t="s">
        <v>8</v>
      </c>
      <c r="F35" s="578"/>
      <c r="G35" s="578"/>
      <c r="H35" s="578"/>
      <c r="I35" s="26" t="s">
        <v>37</v>
      </c>
      <c r="N35" s="35"/>
      <c r="O35" s="35"/>
      <c r="P35" s="31"/>
      <c r="Q35" s="31"/>
      <c r="R35" s="32"/>
      <c r="S35" s="32"/>
      <c r="T35" s="131"/>
      <c r="U35" s="27" t="s">
        <v>37</v>
      </c>
    </row>
    <row r="36" spans="1:21" hidden="1" x14ac:dyDescent="0.25">
      <c r="A36" s="524" t="s">
        <v>66</v>
      </c>
      <c r="B36" s="524"/>
      <c r="C36" s="119" t="s">
        <v>2</v>
      </c>
      <c r="D36" s="119" t="s">
        <v>2</v>
      </c>
      <c r="E36" s="119" t="s">
        <v>2</v>
      </c>
      <c r="F36" s="579"/>
      <c r="G36" s="579"/>
      <c r="H36" s="579"/>
      <c r="I36" s="33" t="s">
        <v>79</v>
      </c>
      <c r="N36" s="525" t="s">
        <v>66</v>
      </c>
      <c r="O36" s="525"/>
      <c r="P36" s="526" t="s">
        <v>24</v>
      </c>
      <c r="Q36" s="526"/>
      <c r="R36" s="526"/>
      <c r="S36" s="526"/>
      <c r="T36" s="526"/>
      <c r="U36" s="21" t="s">
        <v>79</v>
      </c>
    </row>
    <row r="37" spans="1:21" hidden="1" x14ac:dyDescent="0.25">
      <c r="A37" s="527" t="s">
        <v>59</v>
      </c>
      <c r="B37" s="527"/>
      <c r="C37" s="210">
        <v>0</v>
      </c>
      <c r="D37" s="210">
        <v>0</v>
      </c>
      <c r="E37" s="276">
        <f t="shared" ref="E37:E42" si="6">IF(D$43=0,C37*2,C37+D37)</f>
        <v>0</v>
      </c>
      <c r="F37" s="211"/>
      <c r="G37" s="211"/>
      <c r="H37" s="211"/>
      <c r="I37" s="150">
        <f t="shared" ref="I37:I42" si="7">ROUND(ROUND(E37*$C$8,4)*($H$8),2)</f>
        <v>0</v>
      </c>
      <c r="N37" s="528" t="s">
        <v>59</v>
      </c>
      <c r="O37" s="528"/>
      <c r="P37" s="470">
        <f t="shared" ref="P37:P42" si="8">IF($H$115=1,E37,0)</f>
        <v>0</v>
      </c>
      <c r="Q37" s="470"/>
      <c r="R37" s="470"/>
      <c r="S37" s="470"/>
      <c r="T37" s="470"/>
      <c r="U37" s="127">
        <f t="shared" ref="U37:U42" si="9">ROUND(ROUND(P37*$C$8,4)*($H$8),0)</f>
        <v>0</v>
      </c>
    </row>
    <row r="38" spans="1:21" hidden="1" x14ac:dyDescent="0.25">
      <c r="A38" s="519" t="s">
        <v>60</v>
      </c>
      <c r="B38" s="519"/>
      <c r="C38" s="213">
        <v>0</v>
      </c>
      <c r="D38" s="213">
        <v>0</v>
      </c>
      <c r="E38" s="159">
        <f t="shared" si="6"/>
        <v>0</v>
      </c>
      <c r="F38" s="214"/>
      <c r="G38" s="214"/>
      <c r="H38" s="214"/>
      <c r="I38" s="130">
        <f t="shared" si="7"/>
        <v>0</v>
      </c>
      <c r="N38" s="476" t="s">
        <v>60</v>
      </c>
      <c r="O38" s="476"/>
      <c r="P38" s="470">
        <f t="shared" si="8"/>
        <v>0</v>
      </c>
      <c r="Q38" s="470"/>
      <c r="R38" s="470"/>
      <c r="S38" s="470"/>
      <c r="T38" s="470"/>
      <c r="U38" s="127">
        <f t="shared" si="9"/>
        <v>0</v>
      </c>
    </row>
    <row r="39" spans="1:21" hidden="1" x14ac:dyDescent="0.25">
      <c r="A39" s="522" t="s">
        <v>61</v>
      </c>
      <c r="B39" s="522"/>
      <c r="C39" s="213">
        <v>0</v>
      </c>
      <c r="D39" s="213">
        <v>0</v>
      </c>
      <c r="E39" s="159">
        <f t="shared" si="6"/>
        <v>0</v>
      </c>
      <c r="F39" s="214"/>
      <c r="G39" s="214"/>
      <c r="H39" s="214"/>
      <c r="I39" s="130">
        <f t="shared" si="7"/>
        <v>0</v>
      </c>
      <c r="N39" s="523" t="s">
        <v>61</v>
      </c>
      <c r="O39" s="523"/>
      <c r="P39" s="470">
        <f t="shared" si="8"/>
        <v>0</v>
      </c>
      <c r="Q39" s="470"/>
      <c r="R39" s="470"/>
      <c r="S39" s="470"/>
      <c r="T39" s="470"/>
      <c r="U39" s="127">
        <f t="shared" si="9"/>
        <v>0</v>
      </c>
    </row>
    <row r="40" spans="1:21" hidden="1" x14ac:dyDescent="0.25">
      <c r="A40" s="519" t="s">
        <v>62</v>
      </c>
      <c r="B40" s="519"/>
      <c r="C40" s="213">
        <v>0</v>
      </c>
      <c r="D40" s="213">
        <v>0</v>
      </c>
      <c r="E40" s="159">
        <f t="shared" si="6"/>
        <v>0</v>
      </c>
      <c r="F40" s="214"/>
      <c r="G40" s="214"/>
      <c r="H40" s="214"/>
      <c r="I40" s="130">
        <f t="shared" si="7"/>
        <v>0</v>
      </c>
      <c r="N40" s="476" t="s">
        <v>62</v>
      </c>
      <c r="O40" s="476"/>
      <c r="P40" s="470">
        <f t="shared" si="8"/>
        <v>0</v>
      </c>
      <c r="Q40" s="470"/>
      <c r="R40" s="470"/>
      <c r="S40" s="470"/>
      <c r="T40" s="470"/>
      <c r="U40" s="127">
        <f t="shared" si="9"/>
        <v>0</v>
      </c>
    </row>
    <row r="41" spans="1:21" hidden="1" x14ac:dyDescent="0.25">
      <c r="A41" s="519" t="s">
        <v>63</v>
      </c>
      <c r="B41" s="519"/>
      <c r="C41" s="213">
        <v>0</v>
      </c>
      <c r="D41" s="213">
        <v>0</v>
      </c>
      <c r="E41" s="159">
        <f t="shared" si="6"/>
        <v>0</v>
      </c>
      <c r="F41" s="214"/>
      <c r="G41" s="214"/>
      <c r="H41" s="214"/>
      <c r="I41" s="130">
        <f t="shared" si="7"/>
        <v>0</v>
      </c>
      <c r="N41" s="476" t="s">
        <v>63</v>
      </c>
      <c r="O41" s="476"/>
      <c r="P41" s="470">
        <f t="shared" si="8"/>
        <v>0</v>
      </c>
      <c r="Q41" s="470"/>
      <c r="R41" s="470"/>
      <c r="S41" s="470"/>
      <c r="T41" s="470"/>
      <c r="U41" s="127">
        <f t="shared" si="9"/>
        <v>0</v>
      </c>
    </row>
    <row r="42" spans="1:21" hidden="1" x14ac:dyDescent="0.25">
      <c r="A42" s="519" t="s">
        <v>55</v>
      </c>
      <c r="B42" s="519"/>
      <c r="C42" s="212">
        <v>0</v>
      </c>
      <c r="D42" s="212">
        <v>0</v>
      </c>
      <c r="E42" s="220">
        <f t="shared" si="6"/>
        <v>0</v>
      </c>
      <c r="F42" s="214"/>
      <c r="G42" s="214"/>
      <c r="H42" s="214"/>
      <c r="I42" s="123">
        <f t="shared" si="7"/>
        <v>0</v>
      </c>
      <c r="N42" s="469" t="s">
        <v>55</v>
      </c>
      <c r="O42" s="469"/>
      <c r="P42" s="470">
        <f t="shared" si="8"/>
        <v>0</v>
      </c>
      <c r="Q42" s="470"/>
      <c r="R42" s="470"/>
      <c r="S42" s="470"/>
      <c r="T42" s="470"/>
      <c r="U42" s="127">
        <f t="shared" si="9"/>
        <v>0</v>
      </c>
    </row>
    <row r="43" spans="1:21" hidden="1" x14ac:dyDescent="0.25">
      <c r="A43" s="64"/>
      <c r="B43" s="137" t="s">
        <v>164</v>
      </c>
      <c r="C43" s="126">
        <f>SUM(C37:C42)</f>
        <v>0</v>
      </c>
      <c r="D43" s="126">
        <f>SUM(D37:D42)</f>
        <v>0</v>
      </c>
      <c r="E43" s="126">
        <f>SUM(E37:E42)</f>
        <v>0</v>
      </c>
      <c r="F43" s="34"/>
      <c r="G43" s="138"/>
      <c r="H43" s="139" t="s">
        <v>166</v>
      </c>
      <c r="I43" s="126">
        <f>SUM(I37:I42)</f>
        <v>0</v>
      </c>
      <c r="N43" s="520" t="s">
        <v>57</v>
      </c>
      <c r="O43" s="520"/>
      <c r="P43" s="520"/>
      <c r="Q43" s="520"/>
      <c r="R43" s="36">
        <f>SUM(P37:R42)</f>
        <v>0</v>
      </c>
      <c r="S43" s="521" t="s">
        <v>68</v>
      </c>
      <c r="T43" s="521"/>
      <c r="U43" s="132">
        <f>SUM(U37:U42)</f>
        <v>0</v>
      </c>
    </row>
    <row r="44" spans="1:21" ht="16.5" hidden="1" thickBot="1" x14ac:dyDescent="0.3">
      <c r="A44" s="64"/>
      <c r="B44" s="137"/>
      <c r="C44" s="130"/>
      <c r="D44" s="130"/>
      <c r="E44" s="150"/>
      <c r="F44" s="34"/>
      <c r="G44" s="138"/>
      <c r="H44" s="139"/>
      <c r="I44" s="130"/>
      <c r="N44" s="35"/>
      <c r="O44" s="35"/>
      <c r="P44" s="35"/>
      <c r="Q44" s="35"/>
      <c r="R44" s="36"/>
      <c r="S44" s="32"/>
      <c r="T44" s="32"/>
      <c r="U44" s="132"/>
    </row>
    <row r="45" spans="1:21" ht="16.5" hidden="1" thickBot="1" x14ac:dyDescent="0.3">
      <c r="A45" s="64"/>
      <c r="B45" s="137" t="s">
        <v>165</v>
      </c>
      <c r="C45" s="64"/>
      <c r="D45" s="64"/>
      <c r="E45" s="215">
        <f>H29+E43</f>
        <v>860.37259999999992</v>
      </c>
      <c r="F45" s="37"/>
      <c r="G45" s="138"/>
      <c r="H45" s="139" t="s">
        <v>167</v>
      </c>
      <c r="I45" s="123">
        <f>SUM(I43,I29)</f>
        <v>3688397.51</v>
      </c>
      <c r="N45" s="520" t="s">
        <v>58</v>
      </c>
      <c r="O45" s="520"/>
      <c r="P45" s="520"/>
      <c r="Q45" s="520"/>
      <c r="R45" s="38">
        <f>R43+T29</f>
        <v>0</v>
      </c>
      <c r="S45" s="521" t="s">
        <v>56</v>
      </c>
      <c r="T45" s="521"/>
      <c r="U45" s="140">
        <f>SUM(U43,U29)</f>
        <v>0</v>
      </c>
    </row>
    <row r="46" spans="1:21" x14ac:dyDescent="0.25">
      <c r="A46" s="28"/>
      <c r="B46" s="28"/>
      <c r="C46" s="28"/>
      <c r="D46" s="28"/>
      <c r="E46" s="28"/>
      <c r="F46" s="37"/>
      <c r="G46" s="141"/>
      <c r="H46" s="141"/>
      <c r="I46" s="130"/>
      <c r="N46" s="35"/>
      <c r="O46" s="35"/>
      <c r="P46" s="35"/>
      <c r="Q46" s="35"/>
      <c r="R46" s="38"/>
      <c r="S46" s="32"/>
      <c r="T46" s="32"/>
      <c r="U46" s="132"/>
    </row>
    <row r="47" spans="1:21" x14ac:dyDescent="0.25">
      <c r="A47" s="28"/>
      <c r="B47" s="28"/>
      <c r="C47" s="28"/>
      <c r="D47" s="28"/>
      <c r="E47" s="28"/>
      <c r="F47" s="37"/>
      <c r="G47" s="141"/>
      <c r="H47" s="141"/>
      <c r="I47" s="130"/>
      <c r="N47" s="35"/>
      <c r="O47" s="35"/>
      <c r="P47" s="35"/>
      <c r="Q47" s="35"/>
      <c r="R47" s="38"/>
      <c r="S47" s="32"/>
      <c r="T47" s="32"/>
      <c r="U47" s="132"/>
    </row>
    <row r="48" spans="1:21" x14ac:dyDescent="0.25">
      <c r="A48" s="28"/>
      <c r="B48" s="28"/>
      <c r="C48" s="117" t="s">
        <v>162</v>
      </c>
      <c r="D48" s="117" t="s">
        <v>163</v>
      </c>
      <c r="E48" s="118" t="s">
        <v>8</v>
      </c>
      <c r="F48" s="142" t="s">
        <v>168</v>
      </c>
      <c r="G48" s="143" t="s">
        <v>170</v>
      </c>
      <c r="H48" s="144" t="s">
        <v>171</v>
      </c>
      <c r="I48" s="130"/>
      <c r="N48" s="35"/>
      <c r="O48" s="35"/>
      <c r="P48" s="35"/>
      <c r="Q48" s="35"/>
      <c r="R48" s="38"/>
      <c r="S48" s="32"/>
      <c r="T48" s="32"/>
      <c r="U48" s="132"/>
    </row>
    <row r="49" spans="1:21" x14ac:dyDescent="0.25">
      <c r="A49" s="39" t="s">
        <v>103</v>
      </c>
      <c r="B49" s="39"/>
      <c r="C49" s="119" t="s">
        <v>2</v>
      </c>
      <c r="D49" s="119" t="s">
        <v>2</v>
      </c>
      <c r="E49" s="119" t="s">
        <v>2</v>
      </c>
      <c r="F49" s="121" t="s">
        <v>169</v>
      </c>
      <c r="G49" s="77" t="s">
        <v>169</v>
      </c>
      <c r="H49" s="145" t="s">
        <v>172</v>
      </c>
      <c r="I49" s="39"/>
      <c r="N49" s="469" t="s">
        <v>103</v>
      </c>
      <c r="O49" s="469"/>
      <c r="P49" s="514" t="s">
        <v>2</v>
      </c>
      <c r="Q49" s="514"/>
      <c r="R49" s="40" t="s">
        <v>25</v>
      </c>
      <c r="S49" s="78" t="s">
        <v>26</v>
      </c>
      <c r="T49" s="146" t="s">
        <v>27</v>
      </c>
      <c r="U49" s="40"/>
    </row>
    <row r="50" spans="1:21" x14ac:dyDescent="0.25">
      <c r="A50" s="515" t="s">
        <v>127</v>
      </c>
      <c r="B50" s="515"/>
      <c r="C50" s="206">
        <v>17.64</v>
      </c>
      <c r="D50" s="206">
        <v>18.79</v>
      </c>
      <c r="E50" s="159">
        <f>IF(D$59=0,C50*2,C50+D50)</f>
        <v>36.43</v>
      </c>
      <c r="F50" s="41" t="s">
        <v>21</v>
      </c>
      <c r="G50" s="54">
        <v>251</v>
      </c>
      <c r="H50" s="328">
        <f>'0054'!H50</f>
        <v>1047</v>
      </c>
      <c r="I50" s="130">
        <f>ROUND(E50*H50,2)</f>
        <v>38142.21</v>
      </c>
      <c r="N50" s="517" t="s">
        <v>28</v>
      </c>
      <c r="O50" s="517"/>
      <c r="P50" s="518"/>
      <c r="Q50" s="518"/>
      <c r="R50" s="43" t="s">
        <v>21</v>
      </c>
      <c r="S50" s="44">
        <v>251</v>
      </c>
      <c r="T50" s="148">
        <f>H50</f>
        <v>1047</v>
      </c>
      <c r="U50" s="149">
        <f>ROUND(P50*T50,0)</f>
        <v>0</v>
      </c>
    </row>
    <row r="51" spans="1:21" x14ac:dyDescent="0.25">
      <c r="A51" s="516"/>
      <c r="B51" s="516"/>
      <c r="C51" s="206">
        <v>0</v>
      </c>
      <c r="D51" s="206">
        <v>0.54</v>
      </c>
      <c r="E51" s="159">
        <f t="shared" ref="E51:E58" si="10">IF(D$59=0,C51*2,C51+D51)</f>
        <v>0.54</v>
      </c>
      <c r="F51" s="54" t="s">
        <v>21</v>
      </c>
      <c r="G51" s="54">
        <v>252</v>
      </c>
      <c r="H51" s="328">
        <f>'0054'!H51</f>
        <v>3380</v>
      </c>
      <c r="I51" s="130">
        <f t="shared" ref="I51:I58" si="11">ROUND(E51*H51,2)</f>
        <v>1825.2</v>
      </c>
      <c r="N51" s="517"/>
      <c r="O51" s="517"/>
      <c r="P51" s="511"/>
      <c r="Q51" s="511"/>
      <c r="R51" s="44" t="s">
        <v>21</v>
      </c>
      <c r="S51" s="44">
        <v>252</v>
      </c>
      <c r="T51" s="148">
        <f t="shared" ref="T51:T58" si="12">H51</f>
        <v>3380</v>
      </c>
      <c r="U51" s="149">
        <f t="shared" ref="U51:U58" si="13">ROUND(P51*T51,0)</f>
        <v>0</v>
      </c>
    </row>
    <row r="52" spans="1:21" x14ac:dyDescent="0.25">
      <c r="A52" s="516"/>
      <c r="B52" s="516"/>
      <c r="C52" s="206">
        <v>0.5</v>
      </c>
      <c r="D52" s="206">
        <v>0.5</v>
      </c>
      <c r="E52" s="159">
        <f t="shared" si="10"/>
        <v>1</v>
      </c>
      <c r="F52" s="54" t="s">
        <v>21</v>
      </c>
      <c r="G52" s="54">
        <v>253</v>
      </c>
      <c r="H52" s="328">
        <f>'0054'!H52</f>
        <v>6896</v>
      </c>
      <c r="I52" s="130">
        <f t="shared" si="11"/>
        <v>6896</v>
      </c>
      <c r="N52" s="517"/>
      <c r="O52" s="517"/>
      <c r="P52" s="511"/>
      <c r="Q52" s="511"/>
      <c r="R52" s="44" t="s">
        <v>21</v>
      </c>
      <c r="S52" s="44">
        <v>253</v>
      </c>
      <c r="T52" s="148">
        <f t="shared" si="12"/>
        <v>6896</v>
      </c>
      <c r="U52" s="149">
        <f t="shared" si="13"/>
        <v>0</v>
      </c>
    </row>
    <row r="53" spans="1:21" x14ac:dyDescent="0.25">
      <c r="A53" s="516"/>
      <c r="B53" s="516"/>
      <c r="C53" s="206">
        <v>25.89</v>
      </c>
      <c r="D53" s="206">
        <v>24.25</v>
      </c>
      <c r="E53" s="159">
        <f t="shared" si="10"/>
        <v>50.14</v>
      </c>
      <c r="F53" s="153" t="s">
        <v>14</v>
      </c>
      <c r="G53" s="54">
        <v>251</v>
      </c>
      <c r="H53" s="328">
        <f>'0054'!H53</f>
        <v>1173</v>
      </c>
      <c r="I53" s="130">
        <f t="shared" si="11"/>
        <v>58814.22</v>
      </c>
      <c r="N53" s="517"/>
      <c r="O53" s="517"/>
      <c r="P53" s="511"/>
      <c r="Q53" s="511"/>
      <c r="R53" s="46" t="s">
        <v>14</v>
      </c>
      <c r="S53" s="44">
        <v>251</v>
      </c>
      <c r="T53" s="148">
        <f t="shared" si="12"/>
        <v>1173</v>
      </c>
      <c r="U53" s="149">
        <f t="shared" si="13"/>
        <v>0</v>
      </c>
    </row>
    <row r="54" spans="1:21" x14ac:dyDescent="0.25">
      <c r="A54" s="516"/>
      <c r="B54" s="516"/>
      <c r="C54" s="206">
        <v>1.5</v>
      </c>
      <c r="D54" s="206">
        <v>1.1100000000000001</v>
      </c>
      <c r="E54" s="159">
        <f t="shared" si="10"/>
        <v>2.6100000000000003</v>
      </c>
      <c r="F54" s="153" t="s">
        <v>14</v>
      </c>
      <c r="G54" s="54">
        <v>252</v>
      </c>
      <c r="H54" s="328">
        <f>'0054'!H54</f>
        <v>3506</v>
      </c>
      <c r="I54" s="130">
        <f t="shared" si="11"/>
        <v>9150.66</v>
      </c>
      <c r="N54" s="517"/>
      <c r="O54" s="517"/>
      <c r="P54" s="511"/>
      <c r="Q54" s="511"/>
      <c r="R54" s="46" t="s">
        <v>14</v>
      </c>
      <c r="S54" s="44">
        <v>252</v>
      </c>
      <c r="T54" s="148">
        <f t="shared" si="12"/>
        <v>3506</v>
      </c>
      <c r="U54" s="149">
        <f t="shared" si="13"/>
        <v>0</v>
      </c>
    </row>
    <row r="55" spans="1:21" x14ac:dyDescent="0.25">
      <c r="A55" s="516"/>
      <c r="B55" s="516"/>
      <c r="C55" s="206">
        <v>0.5</v>
      </c>
      <c r="D55" s="206">
        <v>0</v>
      </c>
      <c r="E55" s="159">
        <f t="shared" si="10"/>
        <v>0.5</v>
      </c>
      <c r="F55" s="153" t="s">
        <v>14</v>
      </c>
      <c r="G55" s="54">
        <v>253</v>
      </c>
      <c r="H55" s="328">
        <f>'0054'!H55</f>
        <v>7023</v>
      </c>
      <c r="I55" s="130">
        <f t="shared" si="11"/>
        <v>3511.5</v>
      </c>
      <c r="N55" s="517"/>
      <c r="O55" s="517"/>
      <c r="P55" s="511"/>
      <c r="Q55" s="511"/>
      <c r="R55" s="46" t="s">
        <v>14</v>
      </c>
      <c r="S55" s="44">
        <v>253</v>
      </c>
      <c r="T55" s="148">
        <f t="shared" si="12"/>
        <v>7023</v>
      </c>
      <c r="U55" s="149">
        <f t="shared" si="13"/>
        <v>0</v>
      </c>
    </row>
    <row r="56" spans="1:21" x14ac:dyDescent="0.25">
      <c r="A56" s="516"/>
      <c r="B56" s="516"/>
      <c r="C56" s="206">
        <v>0</v>
      </c>
      <c r="D56" s="206">
        <v>0</v>
      </c>
      <c r="E56" s="159">
        <f t="shared" si="10"/>
        <v>0</v>
      </c>
      <c r="F56" s="153" t="s">
        <v>15</v>
      </c>
      <c r="G56" s="54">
        <v>251</v>
      </c>
      <c r="H56" s="328">
        <f>'0054'!H56</f>
        <v>835</v>
      </c>
      <c r="I56" s="130">
        <f t="shared" si="11"/>
        <v>0</v>
      </c>
      <c r="N56" s="517"/>
      <c r="O56" s="517"/>
      <c r="P56" s="511"/>
      <c r="Q56" s="511"/>
      <c r="R56" s="46" t="s">
        <v>15</v>
      </c>
      <c r="S56" s="44">
        <v>251</v>
      </c>
      <c r="T56" s="148">
        <f t="shared" si="12"/>
        <v>835</v>
      </c>
      <c r="U56" s="149">
        <f t="shared" si="13"/>
        <v>0</v>
      </c>
    </row>
    <row r="57" spans="1:21" x14ac:dyDescent="0.25">
      <c r="A57" s="516"/>
      <c r="B57" s="516"/>
      <c r="C57" s="206">
        <v>0</v>
      </c>
      <c r="D57" s="206">
        <v>0</v>
      </c>
      <c r="E57" s="159">
        <f t="shared" si="10"/>
        <v>0</v>
      </c>
      <c r="F57" s="153" t="s">
        <v>15</v>
      </c>
      <c r="G57" s="54">
        <v>252</v>
      </c>
      <c r="H57" s="328">
        <f>'0054'!H57</f>
        <v>3168</v>
      </c>
      <c r="I57" s="130">
        <f t="shared" si="11"/>
        <v>0</v>
      </c>
      <c r="N57" s="517"/>
      <c r="O57" s="517"/>
      <c r="P57" s="511"/>
      <c r="Q57" s="511"/>
      <c r="R57" s="46" t="s">
        <v>15</v>
      </c>
      <c r="S57" s="44">
        <v>252</v>
      </c>
      <c r="T57" s="148">
        <f t="shared" si="12"/>
        <v>3168</v>
      </c>
      <c r="U57" s="149">
        <f t="shared" si="13"/>
        <v>0</v>
      </c>
    </row>
    <row r="58" spans="1:21" ht="16.5" thickBot="1" x14ac:dyDescent="0.3">
      <c r="A58" s="516"/>
      <c r="B58" s="516"/>
      <c r="C58" s="206">
        <v>0</v>
      </c>
      <c r="D58" s="206">
        <v>0</v>
      </c>
      <c r="E58" s="159">
        <f t="shared" si="10"/>
        <v>0</v>
      </c>
      <c r="F58" s="153" t="s">
        <v>15</v>
      </c>
      <c r="G58" s="54">
        <v>253</v>
      </c>
      <c r="H58" s="328">
        <f>'0054'!H58</f>
        <v>6685</v>
      </c>
      <c r="I58" s="130">
        <f t="shared" si="11"/>
        <v>0</v>
      </c>
      <c r="N58" s="517"/>
      <c r="O58" s="517"/>
      <c r="P58" s="512"/>
      <c r="Q58" s="512"/>
      <c r="R58" s="46" t="s">
        <v>15</v>
      </c>
      <c r="S58" s="44">
        <v>253</v>
      </c>
      <c r="T58" s="148">
        <f t="shared" si="12"/>
        <v>6685</v>
      </c>
      <c r="U58" s="151">
        <f t="shared" si="13"/>
        <v>0</v>
      </c>
    </row>
    <row r="59" spans="1:21" ht="16.5" thickBot="1" x14ac:dyDescent="0.3">
      <c r="A59" s="465" t="s">
        <v>16</v>
      </c>
      <c r="B59" s="465"/>
      <c r="C59" s="126">
        <f>SUM(C50:C58)</f>
        <v>46.03</v>
      </c>
      <c r="D59" s="126">
        <f>SUM(D50:D58)</f>
        <v>45.19</v>
      </c>
      <c r="E59" s="126">
        <f>SUM(E50:E58)</f>
        <v>91.22</v>
      </c>
      <c r="F59" s="465" t="s">
        <v>81</v>
      </c>
      <c r="G59" s="465"/>
      <c r="H59" s="465"/>
      <c r="I59" s="126">
        <f>SUM(I50:I58)</f>
        <v>118339.79000000001</v>
      </c>
      <c r="N59" s="464" t="s">
        <v>16</v>
      </c>
      <c r="O59" s="464"/>
      <c r="P59" s="513">
        <f>SUM(P50:P58)</f>
        <v>0</v>
      </c>
      <c r="Q59" s="513"/>
      <c r="R59" s="464" t="s">
        <v>81</v>
      </c>
      <c r="S59" s="464"/>
      <c r="T59" s="464"/>
      <c r="U59" s="140">
        <f>SUM(U50:U58)</f>
        <v>0</v>
      </c>
    </row>
    <row r="60" spans="1:21" x14ac:dyDescent="0.25">
      <c r="A60" s="481"/>
      <c r="B60" s="481"/>
      <c r="C60" s="481"/>
      <c r="D60" s="481"/>
      <c r="E60" s="481"/>
      <c r="F60" s="481"/>
      <c r="G60" s="481"/>
      <c r="H60" s="481"/>
      <c r="I60" s="481"/>
      <c r="N60" s="471"/>
      <c r="O60" s="471"/>
      <c r="P60" s="471"/>
      <c r="Q60" s="471"/>
      <c r="R60" s="471"/>
      <c r="S60" s="471"/>
      <c r="T60" s="471"/>
      <c r="U60" s="471"/>
    </row>
    <row r="61" spans="1:21" x14ac:dyDescent="0.25">
      <c r="A61" s="509" t="s">
        <v>175</v>
      </c>
      <c r="B61" s="458"/>
      <c r="C61" s="458"/>
      <c r="D61" s="458"/>
      <c r="E61" s="458"/>
      <c r="F61" s="458"/>
      <c r="G61" s="458"/>
      <c r="H61" s="458"/>
      <c r="I61" s="458"/>
      <c r="N61" s="461" t="s">
        <v>104</v>
      </c>
      <c r="O61" s="461"/>
      <c r="P61" s="461"/>
      <c r="Q61" s="461"/>
      <c r="R61" s="461"/>
      <c r="S61" s="461"/>
      <c r="T61" s="461"/>
      <c r="U61" s="461"/>
    </row>
    <row r="62" spans="1:21" x14ac:dyDescent="0.25">
      <c r="A62" s="509" t="s">
        <v>177</v>
      </c>
      <c r="B62" s="458"/>
      <c r="C62" s="152">
        <f>E29</f>
        <v>799.72</v>
      </c>
      <c r="D62" s="576" t="s">
        <v>174</v>
      </c>
      <c r="E62" s="576"/>
      <c r="F62" s="576"/>
      <c r="G62" s="576"/>
      <c r="H62" s="331">
        <f>'0054'!H62</f>
        <v>186422.85</v>
      </c>
      <c r="I62" s="155"/>
      <c r="N62" s="510" t="s">
        <v>173</v>
      </c>
      <c r="O62" s="461"/>
      <c r="P62" s="47">
        <f>P29</f>
        <v>0</v>
      </c>
      <c r="Q62" s="507" t="s">
        <v>83</v>
      </c>
      <c r="R62" s="507"/>
      <c r="S62" s="507"/>
      <c r="T62" s="508">
        <f>H62</f>
        <v>186422.85</v>
      </c>
      <c r="U62" s="508"/>
    </row>
    <row r="63" spans="1:21" x14ac:dyDescent="0.25">
      <c r="B63" s="91"/>
      <c r="G63" s="48" t="s">
        <v>13</v>
      </c>
      <c r="H63" s="156">
        <f>ROUND(C62/H62,6)</f>
        <v>4.2900000000000004E-3</v>
      </c>
      <c r="I63" s="157"/>
      <c r="N63" s="461" t="s">
        <v>19</v>
      </c>
      <c r="O63" s="461"/>
      <c r="P63" s="461"/>
      <c r="Q63" s="461"/>
      <c r="R63" s="461"/>
      <c r="S63" s="461"/>
      <c r="T63" s="505">
        <f>ROUND(P62/T62,6)</f>
        <v>0</v>
      </c>
      <c r="U63" s="505"/>
    </row>
    <row r="64" spans="1:21" x14ac:dyDescent="0.25">
      <c r="A64" s="509" t="s">
        <v>176</v>
      </c>
      <c r="B64" s="458"/>
      <c r="C64" s="458"/>
      <c r="D64" s="458"/>
      <c r="E64" s="458"/>
      <c r="F64" s="458"/>
      <c r="G64" s="458"/>
      <c r="H64" s="458"/>
      <c r="I64" s="458"/>
      <c r="N64" s="461" t="s">
        <v>105</v>
      </c>
      <c r="O64" s="461"/>
      <c r="P64" s="461"/>
      <c r="Q64" s="461"/>
      <c r="R64" s="461"/>
      <c r="S64" s="461"/>
      <c r="T64" s="461"/>
      <c r="U64" s="461"/>
    </row>
    <row r="65" spans="1:21" x14ac:dyDescent="0.25">
      <c r="A65" s="509" t="s">
        <v>178</v>
      </c>
      <c r="B65" s="458"/>
      <c r="C65" s="152">
        <f>E45</f>
        <v>860.37259999999992</v>
      </c>
      <c r="D65" s="576" t="s">
        <v>179</v>
      </c>
      <c r="E65" s="576"/>
      <c r="F65" s="576"/>
      <c r="G65" s="576"/>
      <c r="H65" s="220">
        <f>'0054'!H65</f>
        <v>204954.58</v>
      </c>
      <c r="I65" s="159"/>
      <c r="N65" s="461" t="s">
        <v>85</v>
      </c>
      <c r="O65" s="461"/>
      <c r="P65" s="49">
        <f>R45</f>
        <v>0</v>
      </c>
      <c r="Q65" s="507" t="s">
        <v>84</v>
      </c>
      <c r="R65" s="507"/>
      <c r="S65" s="507"/>
      <c r="T65" s="508">
        <f>H65</f>
        <v>204954.58</v>
      </c>
      <c r="U65" s="508"/>
    </row>
    <row r="66" spans="1:21" s="39" customFormat="1" x14ac:dyDescent="0.25">
      <c r="A66" s="160"/>
      <c r="G66" s="50" t="s">
        <v>13</v>
      </c>
      <c r="H66" s="161">
        <f>ROUND(C65/H65,6)</f>
        <v>4.1980000000000003E-3</v>
      </c>
      <c r="I66" s="161"/>
      <c r="N66" s="469" t="s">
        <v>20</v>
      </c>
      <c r="O66" s="469"/>
      <c r="P66" s="469"/>
      <c r="Q66" s="469"/>
      <c r="R66" s="469"/>
      <c r="S66" s="469"/>
      <c r="T66" s="503">
        <f>ROUND(P65/T65,6)</f>
        <v>0</v>
      </c>
      <c r="U66" s="503"/>
    </row>
    <row r="67" spans="1:21" s="64" customFormat="1" x14ac:dyDescent="0.25">
      <c r="A67" s="136"/>
      <c r="G67" s="48"/>
      <c r="H67" s="162"/>
      <c r="I67" s="162"/>
      <c r="N67" s="163"/>
      <c r="O67" s="163"/>
      <c r="P67" s="163"/>
      <c r="Q67" s="163"/>
      <c r="R67" s="164"/>
      <c r="S67" s="163"/>
      <c r="T67" s="165"/>
      <c r="U67" s="166"/>
    </row>
    <row r="68" spans="1:21" x14ac:dyDescent="0.25">
      <c r="A68" s="458" t="s">
        <v>100</v>
      </c>
      <c r="B68" s="458"/>
      <c r="C68" s="458"/>
      <c r="D68" s="91"/>
      <c r="E68" s="74" t="s">
        <v>3</v>
      </c>
      <c r="F68" s="174">
        <f>'0054'!F68</f>
        <v>35355377</v>
      </c>
      <c r="G68" s="41" t="s">
        <v>6</v>
      </c>
      <c r="H68" s="167">
        <f>H63</f>
        <v>4.2900000000000004E-3</v>
      </c>
      <c r="I68" s="130">
        <f>ROUND(F68*H68,2)</f>
        <v>151674.57</v>
      </c>
      <c r="N68" s="461" t="s">
        <v>100</v>
      </c>
      <c r="O68" s="461"/>
      <c r="P68" s="461"/>
      <c r="Q68" s="52" t="s">
        <v>3</v>
      </c>
      <c r="R68" s="168">
        <f>F68</f>
        <v>35355377</v>
      </c>
      <c r="S68" s="43" t="s">
        <v>6</v>
      </c>
      <c r="T68" s="169">
        <f>T63</f>
        <v>0</v>
      </c>
      <c r="U68" s="125">
        <f>ROUND(R68*T68,0)</f>
        <v>0</v>
      </c>
    </row>
    <row r="69" spans="1:21" x14ac:dyDescent="0.25">
      <c r="A69" s="571" t="s">
        <v>119</v>
      </c>
      <c r="B69" s="458"/>
      <c r="C69" s="458"/>
      <c r="D69" s="91"/>
      <c r="E69" s="74"/>
      <c r="F69" s="174"/>
      <c r="G69" s="41"/>
      <c r="H69" s="167"/>
      <c r="I69" s="130"/>
      <c r="N69" s="461" t="s">
        <v>99</v>
      </c>
      <c r="O69" s="461"/>
      <c r="P69" s="461"/>
      <c r="Q69" s="170"/>
      <c r="R69" s="170"/>
      <c r="S69" s="170"/>
      <c r="T69" s="170"/>
      <c r="U69" s="170"/>
    </row>
    <row r="70" spans="1:21" x14ac:dyDescent="0.25">
      <c r="A70" s="570" t="s">
        <v>180</v>
      </c>
      <c r="B70" s="458"/>
      <c r="C70" s="458"/>
      <c r="D70" s="91"/>
      <c r="E70" s="74" t="s">
        <v>3</v>
      </c>
      <c r="F70" s="174">
        <f>'0054'!F70</f>
        <v>0</v>
      </c>
      <c r="G70" s="41" t="s">
        <v>6</v>
      </c>
      <c r="H70" s="167">
        <f>H63</f>
        <v>4.2900000000000004E-3</v>
      </c>
      <c r="I70" s="130">
        <f>ROUND(F70*H70,2)</f>
        <v>0</v>
      </c>
      <c r="N70" s="53"/>
      <c r="O70" s="53"/>
      <c r="P70" s="53"/>
      <c r="Q70" s="52" t="s">
        <v>3</v>
      </c>
      <c r="R70" s="168">
        <f>F70</f>
        <v>0</v>
      </c>
      <c r="S70" s="43" t="s">
        <v>6</v>
      </c>
      <c r="T70" s="169">
        <f>T63</f>
        <v>0</v>
      </c>
      <c r="U70" s="125">
        <f>ROUND(R70*T70,0)</f>
        <v>0</v>
      </c>
    </row>
    <row r="71" spans="1:21" x14ac:dyDescent="0.25">
      <c r="A71" s="458" t="s">
        <v>98</v>
      </c>
      <c r="B71" s="458"/>
      <c r="C71" s="458"/>
      <c r="D71" s="91"/>
      <c r="E71" s="74" t="s">
        <v>128</v>
      </c>
      <c r="F71" s="174">
        <f>'0054'!F71</f>
        <v>3088857</v>
      </c>
      <c r="G71" s="41" t="s">
        <v>6</v>
      </c>
      <c r="H71" s="167">
        <f>H63</f>
        <v>4.2900000000000004E-3</v>
      </c>
      <c r="I71" s="130">
        <f>ROUND(F71*H71,2)</f>
        <v>13251.2</v>
      </c>
      <c r="N71" s="461" t="s">
        <v>98</v>
      </c>
      <c r="O71" s="461"/>
      <c r="P71" s="461"/>
      <c r="Q71" s="52" t="s">
        <v>86</v>
      </c>
      <c r="R71" s="168">
        <f>F71</f>
        <v>3088857</v>
      </c>
      <c r="S71" s="43" t="s">
        <v>6</v>
      </c>
      <c r="T71" s="169">
        <f>T63</f>
        <v>0</v>
      </c>
      <c r="U71" s="125">
        <f>ROUND(R71*T71,0)</f>
        <v>0</v>
      </c>
    </row>
    <row r="72" spans="1:21" x14ac:dyDescent="0.25">
      <c r="A72" s="458" t="s">
        <v>97</v>
      </c>
      <c r="B72" s="458"/>
      <c r="C72" s="458"/>
      <c r="D72" s="91"/>
      <c r="E72" s="74" t="s">
        <v>3</v>
      </c>
      <c r="F72" s="174">
        <f>'0054'!F72</f>
        <v>4226978</v>
      </c>
      <c r="G72" s="41" t="s">
        <v>6</v>
      </c>
      <c r="H72" s="167">
        <f>H63</f>
        <v>4.2900000000000004E-3</v>
      </c>
      <c r="I72" s="130">
        <f>ROUND(F72*H72,2)</f>
        <v>18133.740000000002</v>
      </c>
      <c r="N72" s="461" t="s">
        <v>97</v>
      </c>
      <c r="O72" s="461"/>
      <c r="P72" s="461"/>
      <c r="Q72" s="52" t="s">
        <v>3</v>
      </c>
      <c r="R72" s="168">
        <f>F72</f>
        <v>4226978</v>
      </c>
      <c r="S72" s="43" t="s">
        <v>6</v>
      </c>
      <c r="T72" s="169">
        <f>T63</f>
        <v>0</v>
      </c>
      <c r="U72" s="125">
        <f>ROUND(R72*T72,0)</f>
        <v>0</v>
      </c>
    </row>
    <row r="73" spans="1:21" x14ac:dyDescent="0.25">
      <c r="A73" s="458" t="s">
        <v>96</v>
      </c>
      <c r="B73" s="458"/>
      <c r="C73" s="458"/>
      <c r="D73" s="91"/>
      <c r="E73" s="74" t="s">
        <v>3</v>
      </c>
      <c r="F73" s="174">
        <f>'0054'!F73</f>
        <v>14485979</v>
      </c>
      <c r="G73" s="41" t="s">
        <v>6</v>
      </c>
      <c r="H73" s="167">
        <f>H63</f>
        <v>4.2900000000000004E-3</v>
      </c>
      <c r="I73" s="130">
        <f>ROUND(F73*H73,2)</f>
        <v>62144.85</v>
      </c>
      <c r="N73" s="461" t="s">
        <v>96</v>
      </c>
      <c r="O73" s="461"/>
      <c r="P73" s="461"/>
      <c r="Q73" s="52" t="s">
        <v>3</v>
      </c>
      <c r="R73" s="171">
        <f>F73</f>
        <v>14485979</v>
      </c>
      <c r="S73" s="43" t="s">
        <v>6</v>
      </c>
      <c r="T73" s="169">
        <f>T63</f>
        <v>0</v>
      </c>
      <c r="U73" s="125">
        <f>ROUND(R73*T73,0)</f>
        <v>0</v>
      </c>
    </row>
    <row r="74" spans="1:21" x14ac:dyDescent="0.25">
      <c r="A74" s="375" t="s">
        <v>129</v>
      </c>
      <c r="D74" s="91"/>
      <c r="E74" s="54" t="s">
        <v>130</v>
      </c>
      <c r="F74" s="496"/>
      <c r="G74" s="496"/>
      <c r="H74" s="496"/>
      <c r="I74" s="130">
        <v>0</v>
      </c>
      <c r="N74" s="461" t="s">
        <v>156</v>
      </c>
      <c r="O74" s="461"/>
      <c r="P74" s="461"/>
      <c r="Q74" s="461"/>
      <c r="R74" s="461"/>
      <c r="S74" s="461"/>
      <c r="T74" s="461"/>
      <c r="U74" s="125">
        <f>IF($H$115=1,I74,0)</f>
        <v>0</v>
      </c>
    </row>
    <row r="75" spans="1:21" x14ac:dyDescent="0.25">
      <c r="A75" s="376" t="s">
        <v>181</v>
      </c>
      <c r="I75" s="130"/>
      <c r="N75" s="461" t="s">
        <v>44</v>
      </c>
      <c r="O75" s="461"/>
      <c r="P75" s="461"/>
      <c r="Q75" s="461"/>
      <c r="R75" s="461"/>
      <c r="S75" s="461"/>
      <c r="T75" s="461"/>
      <c r="U75" s="125">
        <f>IF($H$115=1,I75,0)</f>
        <v>0</v>
      </c>
    </row>
    <row r="76" spans="1:21" x14ac:dyDescent="0.25">
      <c r="A76" s="90" t="s">
        <v>134</v>
      </c>
      <c r="B76" s="91"/>
      <c r="C76" s="91"/>
      <c r="D76" s="91"/>
      <c r="E76" s="91"/>
      <c r="F76" s="91"/>
      <c r="G76" s="91"/>
      <c r="H76" s="91"/>
      <c r="I76" s="172"/>
      <c r="N76" s="173" t="s">
        <v>45</v>
      </c>
      <c r="O76" s="53"/>
      <c r="P76" s="53"/>
      <c r="Q76" s="53"/>
      <c r="R76" s="53"/>
      <c r="S76" s="53"/>
      <c r="T76" s="53"/>
      <c r="U76" s="132"/>
    </row>
    <row r="77" spans="1:21" x14ac:dyDescent="0.25">
      <c r="A77" s="509" t="s">
        <v>182</v>
      </c>
      <c r="B77" s="458"/>
      <c r="C77" s="458"/>
      <c r="D77" s="91"/>
      <c r="E77" s="74" t="s">
        <v>4</v>
      </c>
      <c r="F77" s="174">
        <f>'0054'!F77</f>
        <v>0</v>
      </c>
      <c r="G77" s="41" t="s">
        <v>6</v>
      </c>
      <c r="H77" s="167">
        <f>H66</f>
        <v>4.1980000000000003E-3</v>
      </c>
      <c r="I77" s="130">
        <f>ROUND(F77*H77,2)</f>
        <v>0</v>
      </c>
      <c r="N77" s="461" t="s">
        <v>101</v>
      </c>
      <c r="O77" s="461"/>
      <c r="P77" s="461"/>
      <c r="Q77" s="52" t="s">
        <v>4</v>
      </c>
      <c r="R77" s="171">
        <f>F77</f>
        <v>0</v>
      </c>
      <c r="S77" s="43" t="s">
        <v>6</v>
      </c>
      <c r="T77" s="169">
        <f>T66</f>
        <v>0</v>
      </c>
      <c r="U77" s="125">
        <f>ROUND(R77*T77,0)</f>
        <v>0</v>
      </c>
    </row>
    <row r="78" spans="1:21" x14ac:dyDescent="0.25">
      <c r="A78" s="458" t="s">
        <v>67</v>
      </c>
      <c r="B78" s="458"/>
      <c r="C78" s="458"/>
      <c r="D78" s="91"/>
      <c r="E78" s="74" t="s">
        <v>4</v>
      </c>
      <c r="F78" s="174">
        <f>'0054'!F78</f>
        <v>0</v>
      </c>
      <c r="G78" s="41" t="s">
        <v>6</v>
      </c>
      <c r="H78" s="167">
        <f>H66</f>
        <v>4.1980000000000003E-3</v>
      </c>
      <c r="I78" s="130">
        <f>ROUND(F78*H78,2)</f>
        <v>0</v>
      </c>
      <c r="N78" s="461" t="s">
        <v>67</v>
      </c>
      <c r="O78" s="461"/>
      <c r="P78" s="461"/>
      <c r="Q78" s="52" t="s">
        <v>4</v>
      </c>
      <c r="R78" s="171">
        <f>F78</f>
        <v>0</v>
      </c>
      <c r="S78" s="43" t="s">
        <v>6</v>
      </c>
      <c r="T78" s="169">
        <f>T66</f>
        <v>0</v>
      </c>
      <c r="U78" s="125">
        <f>ROUND(R78*T78,0)</f>
        <v>0</v>
      </c>
    </row>
    <row r="79" spans="1:21" x14ac:dyDescent="0.25">
      <c r="A79" s="458" t="s">
        <v>88</v>
      </c>
      <c r="B79" s="458"/>
      <c r="C79" s="458"/>
      <c r="D79" s="91"/>
      <c r="E79" s="74" t="s">
        <v>4</v>
      </c>
      <c r="F79" s="174">
        <f>'0054'!F79</f>
        <v>118620773</v>
      </c>
      <c r="G79" s="41" t="s">
        <v>6</v>
      </c>
      <c r="H79" s="167">
        <f>H66</f>
        <v>4.1980000000000003E-3</v>
      </c>
      <c r="I79" s="130">
        <f>ROUND(F79*H79,2)</f>
        <v>497970.01</v>
      </c>
      <c r="N79" s="461" t="s">
        <v>88</v>
      </c>
      <c r="O79" s="461"/>
      <c r="P79" s="461"/>
      <c r="Q79" s="52" t="s">
        <v>4</v>
      </c>
      <c r="R79" s="171">
        <f>F79</f>
        <v>118620773</v>
      </c>
      <c r="S79" s="43" t="s">
        <v>6</v>
      </c>
      <c r="T79" s="169">
        <f>T66</f>
        <v>0</v>
      </c>
      <c r="U79" s="125">
        <f>ROUND(R79*T79,0)</f>
        <v>0</v>
      </c>
    </row>
    <row r="80" spans="1:21" x14ac:dyDescent="0.25">
      <c r="A80" s="458" t="s">
        <v>89</v>
      </c>
      <c r="B80" s="458"/>
      <c r="C80" s="458"/>
      <c r="D80" s="91"/>
      <c r="E80" s="74" t="s">
        <v>4</v>
      </c>
      <c r="F80" s="174">
        <f>'0054'!F80</f>
        <v>-391991</v>
      </c>
      <c r="G80" s="41" t="s">
        <v>6</v>
      </c>
      <c r="H80" s="167">
        <f>H66</f>
        <v>4.1980000000000003E-3</v>
      </c>
      <c r="I80" s="130">
        <f>ROUND(F80*H80,2)</f>
        <v>-1645.58</v>
      </c>
      <c r="N80" s="461" t="s">
        <v>89</v>
      </c>
      <c r="O80" s="461"/>
      <c r="P80" s="461"/>
      <c r="Q80" s="52" t="s">
        <v>4</v>
      </c>
      <c r="R80" s="168">
        <f>F80</f>
        <v>-391991</v>
      </c>
      <c r="S80" s="43" t="s">
        <v>6</v>
      </c>
      <c r="T80" s="169">
        <f>T66</f>
        <v>0</v>
      </c>
      <c r="U80" s="125">
        <f>ROUND(R80*T80,0)</f>
        <v>0</v>
      </c>
    </row>
    <row r="81" spans="1:21" x14ac:dyDescent="0.25">
      <c r="A81" s="458" t="s">
        <v>90</v>
      </c>
      <c r="B81" s="458"/>
      <c r="C81" s="458"/>
      <c r="D81" s="91"/>
      <c r="E81" s="74" t="s">
        <v>4</v>
      </c>
      <c r="F81" s="174">
        <f>'0054'!F81</f>
        <v>698197</v>
      </c>
      <c r="G81" s="41" t="s">
        <v>6</v>
      </c>
      <c r="H81" s="167">
        <f>H66</f>
        <v>4.1980000000000003E-3</v>
      </c>
      <c r="I81" s="130">
        <f>ROUND(F81*H81,2)</f>
        <v>2931.03</v>
      </c>
      <c r="N81" s="461" t="s">
        <v>90</v>
      </c>
      <c r="O81" s="461"/>
      <c r="P81" s="461"/>
      <c r="Q81" s="52" t="s">
        <v>4</v>
      </c>
      <c r="R81" s="171">
        <f>F81</f>
        <v>698197</v>
      </c>
      <c r="S81" s="43" t="s">
        <v>6</v>
      </c>
      <c r="T81" s="169">
        <f>T66</f>
        <v>0</v>
      </c>
      <c r="U81" s="125">
        <f>ROUND(R81*T81,0)</f>
        <v>0</v>
      </c>
    </row>
    <row r="82" spans="1:21" x14ac:dyDescent="0.25">
      <c r="B82" s="91"/>
      <c r="C82" s="91"/>
      <c r="D82" s="91"/>
      <c r="E82" s="74"/>
      <c r="F82" s="174"/>
      <c r="G82" s="41"/>
      <c r="H82" s="167"/>
      <c r="I82" s="130"/>
      <c r="N82" s="53"/>
      <c r="O82" s="53"/>
      <c r="P82" s="53"/>
      <c r="Q82" s="52"/>
      <c r="R82" s="175"/>
      <c r="S82" s="43"/>
      <c r="T82" s="169"/>
      <c r="U82" s="132"/>
    </row>
    <row r="83" spans="1:21" x14ac:dyDescent="0.25">
      <c r="A83" s="458" t="s">
        <v>112</v>
      </c>
      <c r="B83" s="458"/>
      <c r="C83" s="458"/>
      <c r="D83" s="458"/>
      <c r="E83" s="458"/>
      <c r="F83" s="458"/>
      <c r="G83" s="458"/>
      <c r="H83" s="458"/>
      <c r="I83" s="458"/>
      <c r="N83" s="461" t="s">
        <v>91</v>
      </c>
      <c r="O83" s="461"/>
      <c r="P83" s="461"/>
      <c r="Q83" s="461"/>
      <c r="R83" s="461"/>
      <c r="S83" s="461"/>
      <c r="T83" s="461"/>
      <c r="U83" s="461"/>
    </row>
    <row r="84" spans="1:21" x14ac:dyDescent="0.25">
      <c r="B84" s="91"/>
      <c r="C84" s="496" t="s">
        <v>77</v>
      </c>
      <c r="D84" s="496"/>
      <c r="E84" s="91"/>
      <c r="F84" s="153" t="s">
        <v>38</v>
      </c>
      <c r="G84" s="91"/>
      <c r="H84" s="91"/>
      <c r="I84" s="91"/>
      <c r="N84" s="53"/>
      <c r="O84" s="53"/>
      <c r="P84" s="53"/>
      <c r="Q84" s="53"/>
      <c r="R84" s="53"/>
      <c r="S84" s="53"/>
      <c r="T84" s="53"/>
      <c r="U84" s="53"/>
    </row>
    <row r="85" spans="1:21" x14ac:dyDescent="0.25">
      <c r="A85" s="4"/>
      <c r="B85" s="176"/>
      <c r="C85" s="481" t="s">
        <v>184</v>
      </c>
      <c r="D85" s="481"/>
      <c r="E85" s="177" t="s">
        <v>190</v>
      </c>
      <c r="F85" s="178" t="s">
        <v>189</v>
      </c>
      <c r="G85" s="179"/>
      <c r="H85" s="179"/>
      <c r="I85" s="179"/>
      <c r="N85" s="497" t="s">
        <v>49</v>
      </c>
      <c r="O85" s="497"/>
      <c r="P85" s="498" t="s">
        <v>157</v>
      </c>
      <c r="Q85" s="498"/>
      <c r="R85" s="499" t="s">
        <v>41</v>
      </c>
      <c r="S85" s="499"/>
      <c r="T85" s="499"/>
      <c r="U85" s="499"/>
    </row>
    <row r="86" spans="1:21" x14ac:dyDescent="0.25">
      <c r="A86" s="55"/>
      <c r="B86" s="67" t="s">
        <v>188</v>
      </c>
      <c r="C86" s="494">
        <f>H13+H14+H19+H22+H25</f>
        <v>488.80419999999998</v>
      </c>
      <c r="D86" s="494"/>
      <c r="E86" s="56">
        <f>H8</f>
        <v>1.0319</v>
      </c>
      <c r="F86" s="346">
        <f>'0054'!F86</f>
        <v>1313.27</v>
      </c>
      <c r="G86" s="200" t="s">
        <v>13</v>
      </c>
      <c r="H86" s="130">
        <f>ROUND(C86*E86*F86,2)</f>
        <v>662409.52</v>
      </c>
      <c r="I86" s="134"/>
      <c r="N86" s="59" t="s">
        <v>22</v>
      </c>
      <c r="O86" s="60">
        <f>T13+T14+T19+T22+T25</f>
        <v>0</v>
      </c>
      <c r="P86" s="495">
        <f>T8</f>
        <v>1.0319</v>
      </c>
      <c r="Q86" s="495"/>
      <c r="R86" s="61">
        <f>F86</f>
        <v>1313.27</v>
      </c>
      <c r="S86" s="62" t="s">
        <v>13</v>
      </c>
      <c r="T86" s="171">
        <f>ROUND(O86*P86*R86,0)</f>
        <v>0</v>
      </c>
      <c r="U86" s="131"/>
    </row>
    <row r="87" spans="1:21" x14ac:dyDescent="0.25">
      <c r="A87" s="63"/>
      <c r="B87" s="63" t="s">
        <v>187</v>
      </c>
      <c r="C87" s="494">
        <f>H15+H16+H20+H23+H26</f>
        <v>371.5684</v>
      </c>
      <c r="D87" s="494"/>
      <c r="E87" s="56">
        <f>H8</f>
        <v>1.0319</v>
      </c>
      <c r="F87" s="346">
        <f>'0054'!F87</f>
        <v>895.79</v>
      </c>
      <c r="G87" s="200" t="s">
        <v>13</v>
      </c>
      <c r="H87" s="130">
        <f>ROUND(C87*E87*F87,2)</f>
        <v>343465.08</v>
      </c>
      <c r="I87" s="64"/>
      <c r="N87" s="65" t="s">
        <v>14</v>
      </c>
      <c r="O87" s="60">
        <f>T15+T16+T20+T23+T26</f>
        <v>0</v>
      </c>
      <c r="P87" s="495">
        <f>T8</f>
        <v>1.0319</v>
      </c>
      <c r="Q87" s="495"/>
      <c r="R87" s="61">
        <f>F87</f>
        <v>895.79</v>
      </c>
      <c r="S87" s="62" t="s">
        <v>13</v>
      </c>
      <c r="T87" s="171">
        <f>ROUND(O87*P87*R87,0)</f>
        <v>0</v>
      </c>
      <c r="U87" s="66"/>
    </row>
    <row r="88" spans="1:21" ht="16.5" thickBot="1" x14ac:dyDescent="0.3">
      <c r="A88" s="67"/>
      <c r="B88" s="67" t="s">
        <v>186</v>
      </c>
      <c r="C88" s="494">
        <f>H17+H18+H21+H24+H27+H28</f>
        <v>0</v>
      </c>
      <c r="D88" s="494"/>
      <c r="E88" s="56">
        <f>H8</f>
        <v>1.0319</v>
      </c>
      <c r="F88" s="346">
        <f>'0054'!F88</f>
        <v>897.95</v>
      </c>
      <c r="G88" s="200" t="s">
        <v>13</v>
      </c>
      <c r="H88" s="123">
        <f>ROUND(C88*E88*F88,2)</f>
        <v>0</v>
      </c>
      <c r="I88" s="64"/>
      <c r="N88" s="68" t="s">
        <v>15</v>
      </c>
      <c r="O88" s="69">
        <f>T17+T18+T21+T24+T27+T28</f>
        <v>0</v>
      </c>
      <c r="P88" s="495">
        <f>T8</f>
        <v>1.0319</v>
      </c>
      <c r="Q88" s="495"/>
      <c r="R88" s="61">
        <f>F88</f>
        <v>897.95</v>
      </c>
      <c r="S88" s="62" t="s">
        <v>13</v>
      </c>
      <c r="T88" s="171">
        <f>ROUND(O88*P88*R88,0)</f>
        <v>0</v>
      </c>
      <c r="U88" s="66"/>
    </row>
    <row r="89" spans="1:21" ht="16.5" thickBot="1" x14ac:dyDescent="0.3">
      <c r="A89" s="70"/>
      <c r="B89" s="180" t="s">
        <v>185</v>
      </c>
      <c r="C89" s="487">
        <f>SUM(C86:C88)</f>
        <v>860.37259999999992</v>
      </c>
      <c r="D89" s="487"/>
      <c r="E89" s="181"/>
      <c r="F89" s="181"/>
      <c r="G89" s="181"/>
      <c r="H89" s="182" t="s">
        <v>183</v>
      </c>
      <c r="I89" s="130">
        <f>IF(A1=75,0,H88+H87+H86)</f>
        <v>1005874.6000000001</v>
      </c>
      <c r="N89" s="73" t="s">
        <v>158</v>
      </c>
      <c r="O89" s="72">
        <f>SUM(O86:O88)</f>
        <v>0</v>
      </c>
      <c r="P89" s="488" t="s">
        <v>18</v>
      </c>
      <c r="Q89" s="489"/>
      <c r="R89" s="489"/>
      <c r="S89" s="489"/>
      <c r="T89" s="489"/>
      <c r="U89" s="125">
        <f>IF(N1=75,0,T88+T87+T86)</f>
        <v>0</v>
      </c>
    </row>
    <row r="90" spans="1:21" ht="16.5" thickTop="1" x14ac:dyDescent="0.25">
      <c r="A90" s="490" t="s">
        <v>107</v>
      </c>
      <c r="B90" s="490"/>
      <c r="C90" s="490"/>
      <c r="D90" s="490"/>
      <c r="E90" s="490"/>
      <c r="F90" s="490"/>
      <c r="G90" s="490"/>
      <c r="H90" s="490"/>
      <c r="I90" s="490"/>
      <c r="N90" s="491" t="s">
        <v>107</v>
      </c>
      <c r="O90" s="491"/>
      <c r="P90" s="491"/>
      <c r="Q90" s="491"/>
      <c r="R90" s="491"/>
      <c r="S90" s="491"/>
      <c r="T90" s="491"/>
      <c r="U90" s="491"/>
    </row>
    <row r="91" spans="1:21" x14ac:dyDescent="0.25">
      <c r="A91" s="183"/>
      <c r="B91" s="183"/>
      <c r="C91" s="183"/>
      <c r="D91" s="183"/>
      <c r="E91" s="183"/>
      <c r="F91" s="183"/>
      <c r="G91" s="183"/>
      <c r="H91" s="183"/>
      <c r="I91" s="183"/>
      <c r="N91" s="184"/>
      <c r="O91" s="184"/>
      <c r="P91" s="184"/>
      <c r="Q91" s="184"/>
      <c r="R91" s="184"/>
      <c r="S91" s="184"/>
      <c r="T91" s="184"/>
      <c r="U91" s="184"/>
    </row>
    <row r="92" spans="1:21" x14ac:dyDescent="0.25">
      <c r="A92" s="4" t="s">
        <v>92</v>
      </c>
      <c r="C92" s="74"/>
      <c r="D92" s="91"/>
      <c r="E92" s="74" t="s">
        <v>46</v>
      </c>
      <c r="F92" s="492"/>
      <c r="G92" s="492"/>
      <c r="H92" s="492"/>
      <c r="I92" s="492"/>
      <c r="N92" s="461" t="s">
        <v>92</v>
      </c>
      <c r="O92" s="461"/>
      <c r="P92" s="461"/>
      <c r="Q92" s="493" t="s">
        <v>46</v>
      </c>
      <c r="R92" s="493"/>
      <c r="S92" s="493"/>
      <c r="T92" s="493"/>
      <c r="U92" s="132"/>
    </row>
    <row r="93" spans="1:21" x14ac:dyDescent="0.25">
      <c r="B93" s="91"/>
      <c r="C93" s="117" t="s">
        <v>162</v>
      </c>
      <c r="D93" s="117" t="s">
        <v>163</v>
      </c>
      <c r="E93" s="118" t="s">
        <v>191</v>
      </c>
      <c r="F93" s="74"/>
      <c r="G93" s="74"/>
      <c r="H93" s="74"/>
      <c r="I93" s="74"/>
      <c r="N93" s="53"/>
      <c r="O93" s="53"/>
      <c r="P93" s="53"/>
      <c r="Q93" s="185"/>
      <c r="R93" s="185"/>
      <c r="S93" s="185"/>
      <c r="T93" s="185"/>
      <c r="U93" s="132"/>
    </row>
    <row r="94" spans="1:21" x14ac:dyDescent="0.25">
      <c r="B94" s="91"/>
      <c r="C94" s="119" t="s">
        <v>2</v>
      </c>
      <c r="D94" s="119" t="s">
        <v>2</v>
      </c>
      <c r="E94" s="119" t="s">
        <v>2</v>
      </c>
      <c r="F94" s="74"/>
      <c r="G94" s="74"/>
      <c r="H94" s="74"/>
      <c r="I94" s="74"/>
      <c r="N94" s="53"/>
      <c r="O94" s="53"/>
      <c r="P94" s="53"/>
      <c r="Q94" s="185"/>
      <c r="R94" s="185"/>
      <c r="S94" s="185"/>
      <c r="T94" s="185"/>
      <c r="U94" s="132"/>
    </row>
    <row r="95" spans="1:21" x14ac:dyDescent="0.25">
      <c r="A95" s="465" t="s">
        <v>69</v>
      </c>
      <c r="B95" s="465"/>
      <c r="C95" s="206">
        <v>24</v>
      </c>
      <c r="D95" s="206">
        <v>1</v>
      </c>
      <c r="E95" s="159">
        <f>AVERAGE(C95:D95)</f>
        <v>12.5</v>
      </c>
      <c r="F95" s="186" t="s">
        <v>40</v>
      </c>
      <c r="G95" s="189">
        <f>'0054'!G95</f>
        <v>371</v>
      </c>
      <c r="I95" s="130">
        <f>ROUND(G95*E95,2)</f>
        <v>4637.5</v>
      </c>
      <c r="N95" s="486" t="s">
        <v>69</v>
      </c>
      <c r="O95" s="486"/>
      <c r="P95" s="485">
        <f>IF(H115=1,E95,0)</f>
        <v>0</v>
      </c>
      <c r="Q95" s="485"/>
      <c r="R95" s="485"/>
      <c r="S95" s="111" t="s">
        <v>40</v>
      </c>
      <c r="T95" s="76">
        <f>G95</f>
        <v>371</v>
      </c>
      <c r="U95" s="125">
        <f>ROUND(T95*P95,0)</f>
        <v>0</v>
      </c>
    </row>
    <row r="96" spans="1:21" x14ac:dyDescent="0.25">
      <c r="A96" s="465" t="s">
        <v>87</v>
      </c>
      <c r="B96" s="465"/>
      <c r="C96" s="206">
        <v>0</v>
      </c>
      <c r="D96" s="206">
        <v>0</v>
      </c>
      <c r="E96" s="159">
        <f>AVERAGE(C96:D96)</f>
        <v>0</v>
      </c>
      <c r="F96" s="186" t="s">
        <v>40</v>
      </c>
      <c r="G96" s="189">
        <f>'0054'!G96</f>
        <v>1391</v>
      </c>
      <c r="I96" s="130">
        <f>ROUND(G96*E96,2)</f>
        <v>0</v>
      </c>
      <c r="N96" s="486" t="s">
        <v>87</v>
      </c>
      <c r="O96" s="486"/>
      <c r="P96" s="470"/>
      <c r="Q96" s="470"/>
      <c r="R96" s="470"/>
      <c r="S96" s="111" t="s">
        <v>40</v>
      </c>
      <c r="T96" s="76">
        <f>G96</f>
        <v>1391</v>
      </c>
      <c r="U96" s="125">
        <f>ROUND(T96*P96,0)</f>
        <v>0</v>
      </c>
    </row>
    <row r="97" spans="1:21" x14ac:dyDescent="0.25">
      <c r="A97" s="187"/>
      <c r="B97" s="187"/>
      <c r="C97" s="94"/>
      <c r="D97" s="94"/>
      <c r="E97" s="94"/>
      <c r="F97" s="94"/>
      <c r="G97" s="188"/>
      <c r="H97" s="189"/>
      <c r="I97" s="130"/>
      <c r="N97" s="190"/>
      <c r="O97" s="190"/>
      <c r="P97" s="191"/>
      <c r="Q97" s="191"/>
      <c r="R97" s="191"/>
      <c r="S97" s="111"/>
      <c r="T97" s="76"/>
      <c r="U97" s="132"/>
    </row>
    <row r="98" spans="1:21" x14ac:dyDescent="0.25">
      <c r="A98" s="187"/>
      <c r="B98" s="187"/>
      <c r="C98" s="94"/>
      <c r="D98" s="94"/>
      <c r="E98" s="94"/>
      <c r="F98" s="94"/>
      <c r="G98" s="188"/>
      <c r="H98" s="189"/>
      <c r="I98" s="130"/>
      <c r="N98" s="190"/>
      <c r="O98" s="190"/>
      <c r="P98" s="191"/>
      <c r="Q98" s="191"/>
      <c r="R98" s="191"/>
      <c r="S98" s="111"/>
      <c r="T98" s="76"/>
      <c r="U98" s="132"/>
    </row>
    <row r="99" spans="1:21" hidden="1" x14ac:dyDescent="0.25">
      <c r="A99" s="458" t="s">
        <v>131</v>
      </c>
      <c r="B99" s="458"/>
      <c r="C99" s="458"/>
      <c r="D99" s="91"/>
      <c r="E99" s="54" t="s">
        <v>132</v>
      </c>
      <c r="F99" s="496"/>
      <c r="G99" s="496"/>
      <c r="H99" s="496"/>
      <c r="I99" s="496"/>
      <c r="N99" s="461" t="s">
        <v>106</v>
      </c>
      <c r="O99" s="461"/>
      <c r="P99" s="461"/>
      <c r="Q99" s="461"/>
      <c r="R99" s="461"/>
      <c r="S99" s="461"/>
      <c r="T99" s="461"/>
      <c r="U99" s="461"/>
    </row>
    <row r="100" spans="1:21" hidden="1" x14ac:dyDescent="0.25">
      <c r="B100" s="91"/>
      <c r="C100" s="481" t="s">
        <v>108</v>
      </c>
      <c r="D100" s="481"/>
      <c r="E100" s="481"/>
      <c r="F100" s="54"/>
      <c r="G100" s="54"/>
      <c r="H100" s="200" t="s">
        <v>192</v>
      </c>
      <c r="I100" s="54"/>
      <c r="N100" s="53"/>
      <c r="O100" s="53"/>
      <c r="P100" s="53"/>
      <c r="Q100" s="53"/>
      <c r="R100" s="53"/>
      <c r="S100" s="53"/>
      <c r="T100" s="53"/>
      <c r="U100" s="53"/>
    </row>
    <row r="101" spans="1:21" hidden="1" x14ac:dyDescent="0.25">
      <c r="B101" s="91"/>
      <c r="C101" s="117" t="s">
        <v>162</v>
      </c>
      <c r="D101" s="117" t="s">
        <v>163</v>
      </c>
      <c r="E101" s="199" t="s">
        <v>8</v>
      </c>
      <c r="F101" s="577" t="s">
        <v>193</v>
      </c>
      <c r="G101" s="472"/>
      <c r="H101" s="41" t="s">
        <v>39</v>
      </c>
      <c r="I101" s="54"/>
      <c r="N101" s="53"/>
      <c r="O101" s="53"/>
      <c r="P101" s="53"/>
      <c r="Q101" s="53"/>
      <c r="R101" s="53"/>
      <c r="S101" s="53"/>
      <c r="T101" s="53"/>
      <c r="U101" s="53"/>
    </row>
    <row r="102" spans="1:21" hidden="1" x14ac:dyDescent="0.25">
      <c r="A102" s="481" t="s">
        <v>113</v>
      </c>
      <c r="B102" s="481"/>
      <c r="C102" s="119" t="s">
        <v>2</v>
      </c>
      <c r="D102" s="119" t="s">
        <v>2</v>
      </c>
      <c r="E102" s="77" t="s">
        <v>2</v>
      </c>
      <c r="F102" s="481" t="s">
        <v>38</v>
      </c>
      <c r="G102" s="481"/>
      <c r="H102" s="77" t="s">
        <v>38</v>
      </c>
      <c r="I102" s="77" t="s">
        <v>8</v>
      </c>
      <c r="N102" s="471" t="s">
        <v>70</v>
      </c>
      <c r="O102" s="471"/>
      <c r="P102" s="485" t="s">
        <v>108</v>
      </c>
      <c r="Q102" s="485"/>
      <c r="R102" s="471" t="s">
        <v>71</v>
      </c>
      <c r="S102" s="471"/>
      <c r="T102" s="78" t="s">
        <v>72</v>
      </c>
      <c r="U102" s="78" t="s">
        <v>8</v>
      </c>
    </row>
    <row r="103" spans="1:21" hidden="1" x14ac:dyDescent="0.25">
      <c r="A103" s="474" t="s">
        <v>73</v>
      </c>
      <c r="B103" s="474"/>
      <c r="C103" s="204">
        <v>0</v>
      </c>
      <c r="D103" s="204">
        <v>0</v>
      </c>
      <c r="E103" s="276">
        <f>IF(D$59=0,C103*2,C103+D103)</f>
        <v>0</v>
      </c>
      <c r="F103" s="475">
        <v>0</v>
      </c>
      <c r="G103" s="475"/>
      <c r="H103" s="349">
        <f>IF(C103=0,0,125)</f>
        <v>0</v>
      </c>
      <c r="I103" s="130">
        <f>ROUND((H103+F103)*E103,2)</f>
        <v>0</v>
      </c>
      <c r="N103" s="476" t="s">
        <v>73</v>
      </c>
      <c r="O103" s="476"/>
      <c r="P103" s="470">
        <f>IF(H$115=1,C103,0)</f>
        <v>0</v>
      </c>
      <c r="Q103" s="470"/>
      <c r="R103" s="477">
        <f>F103</f>
        <v>0</v>
      </c>
      <c r="S103" s="477"/>
      <c r="T103" s="80">
        <f>H103</f>
        <v>0</v>
      </c>
      <c r="U103" s="125">
        <f>ROUND((T103+R103)*P103,0)</f>
        <v>0</v>
      </c>
    </row>
    <row r="104" spans="1:21" hidden="1" x14ac:dyDescent="0.25">
      <c r="A104" s="450" t="s">
        <v>74</v>
      </c>
      <c r="B104" s="450"/>
      <c r="C104" s="206">
        <v>0</v>
      </c>
      <c r="D104" s="206">
        <v>0</v>
      </c>
      <c r="E104" s="159">
        <f>IF(D$59=0,C104*2,C104+D104)</f>
        <v>0</v>
      </c>
      <c r="F104" s="572">
        <f>ROUND(F103/2,2)</f>
        <v>0</v>
      </c>
      <c r="G104" s="572"/>
      <c r="H104" s="350">
        <f>IF(C104=0,0,62.5)</f>
        <v>0</v>
      </c>
      <c r="I104" s="130">
        <f>ROUND((H104+F104)*E104,2)</f>
        <v>0</v>
      </c>
      <c r="N104" s="476" t="s">
        <v>74</v>
      </c>
      <c r="O104" s="476"/>
      <c r="P104" s="470">
        <f>IF(H$115=1,C104,0)</f>
        <v>0</v>
      </c>
      <c r="Q104" s="470"/>
      <c r="R104" s="479">
        <f>ROUND(R103/2,2)</f>
        <v>0</v>
      </c>
      <c r="S104" s="479"/>
      <c r="T104" s="82">
        <f>H104</f>
        <v>0</v>
      </c>
      <c r="U104" s="125">
        <f>ROUND((T104+R104)*P104,0)</f>
        <v>0</v>
      </c>
    </row>
    <row r="105" spans="1:21" ht="16.5" hidden="1" thickBot="1" x14ac:dyDescent="0.3">
      <c r="A105" s="450" t="s">
        <v>75</v>
      </c>
      <c r="B105" s="450"/>
      <c r="C105" s="206">
        <v>0</v>
      </c>
      <c r="D105" s="206">
        <v>0</v>
      </c>
      <c r="E105" s="159">
        <f>IF(D$59=0,C105*2,C105+D105)</f>
        <v>0</v>
      </c>
      <c r="F105" s="468"/>
      <c r="G105" s="468"/>
      <c r="H105" s="351">
        <f>IF(H103&gt;0,436,0)</f>
        <v>0</v>
      </c>
      <c r="I105" s="130">
        <f>ROUND(H105*E105,2)</f>
        <v>0</v>
      </c>
      <c r="N105" s="469" t="s">
        <v>75</v>
      </c>
      <c r="O105" s="469"/>
      <c r="P105" s="470">
        <f>IF(H$115=1,C105,0)</f>
        <v>0</v>
      </c>
      <c r="Q105" s="470"/>
      <c r="R105" s="471"/>
      <c r="S105" s="471"/>
      <c r="T105" s="84">
        <f>H105</f>
        <v>0</v>
      </c>
      <c r="U105" s="132">
        <f>ROUND(T105*P105,0)</f>
        <v>0</v>
      </c>
    </row>
    <row r="106" spans="1:21" ht="16.5" hidden="1" thickBot="1" x14ac:dyDescent="0.3">
      <c r="A106" s="472" t="s">
        <v>8</v>
      </c>
      <c r="B106" s="472"/>
      <c r="C106" s="85"/>
      <c r="D106" s="85"/>
      <c r="E106" s="85"/>
      <c r="F106" s="85"/>
      <c r="G106" s="85"/>
      <c r="H106" s="85"/>
      <c r="I106" s="126">
        <f>SUM(I103:I105)</f>
        <v>0</v>
      </c>
      <c r="N106" s="473" t="s">
        <v>8</v>
      </c>
      <c r="O106" s="473"/>
      <c r="P106" s="86"/>
      <c r="Q106" s="86"/>
      <c r="R106" s="86"/>
      <c r="S106" s="86"/>
      <c r="T106" s="86"/>
      <c r="U106" s="87">
        <f>SUM(U103:U105)</f>
        <v>0</v>
      </c>
    </row>
    <row r="107" spans="1:21" hidden="1" x14ac:dyDescent="0.25">
      <c r="A107" s="41"/>
      <c r="B107" s="41"/>
      <c r="C107" s="85"/>
      <c r="D107" s="85"/>
      <c r="E107" s="85"/>
      <c r="F107" s="85"/>
      <c r="G107" s="85"/>
      <c r="H107" s="85"/>
      <c r="I107" s="130"/>
      <c r="N107" s="43"/>
      <c r="O107" s="43"/>
      <c r="P107" s="86"/>
      <c r="Q107" s="86"/>
      <c r="R107" s="86"/>
      <c r="S107" s="86"/>
      <c r="T107" s="86"/>
      <c r="U107" s="201"/>
    </row>
    <row r="108" spans="1:21" x14ac:dyDescent="0.25">
      <c r="A108" s="458" t="s">
        <v>93</v>
      </c>
      <c r="B108" s="458"/>
      <c r="C108" s="458"/>
      <c r="D108" s="91"/>
      <c r="E108" s="89" t="s">
        <v>42</v>
      </c>
      <c r="F108" s="463"/>
      <c r="G108" s="463"/>
      <c r="H108" s="463"/>
      <c r="I108" s="159">
        <v>0</v>
      </c>
      <c r="N108" s="461" t="s">
        <v>93</v>
      </c>
      <c r="O108" s="461"/>
      <c r="P108" s="461"/>
      <c r="Q108" s="462" t="s">
        <v>42</v>
      </c>
      <c r="R108" s="462"/>
      <c r="S108" s="462"/>
      <c r="T108" s="462"/>
      <c r="U108" s="125">
        <f>IF('4002'!$H$115=1,'4002'!U109,0)</f>
        <v>0</v>
      </c>
    </row>
    <row r="109" spans="1:21" x14ac:dyDescent="0.25">
      <c r="A109" s="458" t="s">
        <v>94</v>
      </c>
      <c r="B109" s="458"/>
      <c r="C109" s="458"/>
      <c r="D109" s="91"/>
      <c r="E109" s="467"/>
      <c r="F109" s="467"/>
      <c r="G109" s="467"/>
      <c r="H109" s="467"/>
      <c r="I109" s="159">
        <v>0</v>
      </c>
      <c r="N109" s="461" t="s">
        <v>94</v>
      </c>
      <c r="O109" s="461"/>
      <c r="P109" s="461"/>
      <c r="Q109" s="462" t="s">
        <v>47</v>
      </c>
      <c r="R109" s="462"/>
      <c r="S109" s="462"/>
      <c r="T109" s="462"/>
      <c r="U109" s="125">
        <f>IF('4002'!$H$115=1,'4002'!U110,0)</f>
        <v>0</v>
      </c>
    </row>
    <row r="110" spans="1:21" x14ac:dyDescent="0.25">
      <c r="A110" s="90" t="s">
        <v>122</v>
      </c>
      <c r="B110" s="91"/>
      <c r="C110" s="91"/>
      <c r="D110" s="91"/>
      <c r="E110" s="192"/>
      <c r="F110" s="192"/>
      <c r="G110" s="192"/>
      <c r="H110" s="192"/>
      <c r="I110" s="219"/>
      <c r="N110" s="461" t="s">
        <v>95</v>
      </c>
      <c r="O110" s="461"/>
      <c r="P110" s="461"/>
      <c r="Q110" s="462" t="s">
        <v>48</v>
      </c>
      <c r="R110" s="462"/>
      <c r="S110" s="462"/>
      <c r="T110" s="462"/>
      <c r="U110" s="125">
        <f>IF('4002'!$H$115=1,'4002'!U113,0)</f>
        <v>0</v>
      </c>
    </row>
    <row r="111" spans="1:21" ht="16.5" thickBot="1" x14ac:dyDescent="0.3">
      <c r="A111" s="458" t="s">
        <v>95</v>
      </c>
      <c r="B111" s="458"/>
      <c r="C111" s="458"/>
      <c r="D111" s="91"/>
      <c r="E111" s="89" t="s">
        <v>47</v>
      </c>
      <c r="F111" s="463"/>
      <c r="G111" s="463"/>
      <c r="H111" s="463"/>
      <c r="I111" s="220">
        <v>0</v>
      </c>
      <c r="N111" s="464" t="s">
        <v>43</v>
      </c>
      <c r="O111" s="464"/>
      <c r="P111" s="464"/>
      <c r="Q111" s="464"/>
      <c r="R111" s="464"/>
      <c r="S111" s="464"/>
      <c r="T111" s="464"/>
      <c r="U111" s="193">
        <f>SUM(U109,U108,U106,U95,U89,U75,U74,U73,U72,U71,U70,U68,U59,U45,U77,U78,U79,U80,U81,U110)</f>
        <v>0</v>
      </c>
    </row>
    <row r="112" spans="1:21" ht="16.5" thickTop="1" x14ac:dyDescent="0.25">
      <c r="B112" s="91"/>
      <c r="C112" s="91"/>
      <c r="D112" s="91"/>
      <c r="E112" s="89"/>
      <c r="F112" s="89"/>
      <c r="G112" s="89"/>
      <c r="H112" s="89"/>
      <c r="I112" s="159"/>
      <c r="N112" s="59"/>
      <c r="O112" s="59"/>
      <c r="P112" s="59"/>
      <c r="Q112" s="59"/>
      <c r="R112" s="59"/>
      <c r="S112" s="59"/>
      <c r="T112" s="59"/>
      <c r="U112" s="201"/>
    </row>
    <row r="113" spans="1:21" x14ac:dyDescent="0.25">
      <c r="A113" s="465" t="s">
        <v>8</v>
      </c>
      <c r="B113" s="465"/>
      <c r="C113" s="465"/>
      <c r="D113" s="465"/>
      <c r="E113" s="465"/>
      <c r="F113" s="465"/>
      <c r="G113" s="465"/>
      <c r="H113" s="465"/>
      <c r="I113" s="130">
        <f>SUM(I111,I109,I108,I106,I96,I95,I89,I81,I80,I79,I78,I77,I75,I74,I73,I72,I71,I70,I68,I59,I45)</f>
        <v>5561709.2199999997</v>
      </c>
      <c r="N113" s="466"/>
      <c r="O113" s="466"/>
      <c r="P113" s="466"/>
      <c r="Q113" s="466"/>
      <c r="R113" s="466"/>
      <c r="S113" s="466"/>
      <c r="T113" s="466"/>
      <c r="U113" s="466"/>
    </row>
    <row r="114" spans="1:21" x14ac:dyDescent="0.25">
      <c r="A114" s="458" t="s">
        <v>121</v>
      </c>
      <c r="B114" s="458"/>
      <c r="C114" s="458"/>
      <c r="D114" s="458"/>
      <c r="E114" s="458"/>
      <c r="F114" s="458"/>
      <c r="G114" s="458"/>
      <c r="H114" s="91" t="s">
        <v>48</v>
      </c>
      <c r="I114" s="195"/>
      <c r="N114" s="459" t="s">
        <v>7</v>
      </c>
      <c r="O114" s="459"/>
      <c r="P114" s="459"/>
      <c r="Q114" s="459"/>
      <c r="R114" s="459"/>
      <c r="S114" s="459"/>
      <c r="T114" s="459"/>
      <c r="U114" s="459"/>
    </row>
    <row r="115" spans="1:21" x14ac:dyDescent="0.25">
      <c r="A115" s="458" t="s">
        <v>116</v>
      </c>
      <c r="B115" s="458"/>
      <c r="C115" s="458"/>
      <c r="D115" s="458"/>
      <c r="E115" s="458"/>
      <c r="F115" s="458"/>
      <c r="G115" s="458"/>
      <c r="H115" s="92" t="str">
        <f>IF(E29=0,"",IF((E14+E16+SUM(E18:E24))/E29&gt;0.75,1,""))</f>
        <v/>
      </c>
      <c r="I115" s="159">
        <f>U111</f>
        <v>0</v>
      </c>
      <c r="N115" s="93" t="s">
        <v>144</v>
      </c>
      <c r="O115" s="93"/>
      <c r="P115" s="93"/>
      <c r="Q115" s="93"/>
      <c r="R115" s="93"/>
      <c r="S115" s="93"/>
      <c r="T115" s="93"/>
      <c r="U115" s="93"/>
    </row>
    <row r="116" spans="1:21" x14ac:dyDescent="0.25">
      <c r="B116" s="91"/>
      <c r="C116" s="91"/>
      <c r="D116" s="91"/>
      <c r="E116" s="91"/>
      <c r="F116" s="91"/>
      <c r="G116" s="91"/>
      <c r="H116" s="94"/>
      <c r="I116" s="130"/>
      <c r="N116" s="95" t="s">
        <v>145</v>
      </c>
      <c r="O116" s="93"/>
      <c r="P116" s="93"/>
      <c r="Q116" s="93"/>
      <c r="R116" s="93"/>
      <c r="S116" s="93"/>
      <c r="T116" s="93"/>
      <c r="U116" s="93"/>
    </row>
    <row r="117" spans="1:21" x14ac:dyDescent="0.25">
      <c r="A117" s="4" t="s">
        <v>138</v>
      </c>
      <c r="B117" s="91"/>
      <c r="C117" s="91"/>
      <c r="D117" s="91"/>
      <c r="E117" s="91"/>
      <c r="F117" s="91"/>
      <c r="G117" s="91"/>
      <c r="H117" s="202">
        <f>IF(H115=1,I115,I113)</f>
        <v>5561709.2199999997</v>
      </c>
      <c r="I117" s="123">
        <f>IF(E29=0,0,IF(E29&gt;250,-(((250/E29)*H117)*IF(J117="H",0.02,0.05)),IF(J117="H",-0.02*H117,-0.05*H117)))</f>
        <v>-86932.132808983151</v>
      </c>
      <c r="N117" s="97"/>
      <c r="O117" s="97"/>
      <c r="P117" s="97"/>
      <c r="Q117" s="97"/>
      <c r="R117" s="97"/>
      <c r="S117" s="97"/>
      <c r="T117" s="97"/>
      <c r="U117" s="97"/>
    </row>
    <row r="118" spans="1:21" x14ac:dyDescent="0.25">
      <c r="B118" s="91"/>
      <c r="C118" s="91"/>
      <c r="D118" s="91"/>
      <c r="E118" s="91"/>
      <c r="F118" s="91"/>
      <c r="G118" s="91"/>
      <c r="H118" s="94"/>
      <c r="I118" s="130"/>
      <c r="N118" s="97"/>
      <c r="O118" s="97"/>
      <c r="P118" s="97"/>
      <c r="Q118" s="97"/>
      <c r="R118" s="97"/>
      <c r="S118" s="97"/>
      <c r="T118" s="97"/>
      <c r="U118" s="97"/>
    </row>
    <row r="119" spans="1:21" x14ac:dyDescent="0.25">
      <c r="A119" s="4" t="s">
        <v>139</v>
      </c>
      <c r="B119" s="91"/>
      <c r="C119" s="91"/>
      <c r="D119" s="91"/>
      <c r="E119" s="91"/>
      <c r="F119" s="91"/>
      <c r="G119" s="91"/>
      <c r="H119" s="94"/>
      <c r="I119" s="130">
        <f>I113+I117</f>
        <v>5474777.0871910164</v>
      </c>
      <c r="N119" s="97"/>
      <c r="O119" s="97"/>
      <c r="P119" s="97"/>
      <c r="Q119" s="97"/>
      <c r="R119" s="97"/>
      <c r="S119" s="97"/>
      <c r="T119" s="97"/>
      <c r="U119" s="97"/>
    </row>
    <row r="120" spans="1:21" x14ac:dyDescent="0.25">
      <c r="B120" s="91"/>
      <c r="C120" s="91"/>
      <c r="D120" s="91"/>
      <c r="E120" s="91"/>
      <c r="F120" s="91"/>
      <c r="G120" s="91"/>
      <c r="H120" s="94"/>
      <c r="I120" s="130"/>
      <c r="N120" s="97"/>
      <c r="O120" s="97"/>
      <c r="P120" s="97"/>
      <c r="Q120" s="97"/>
      <c r="R120" s="97"/>
      <c r="S120" s="97"/>
      <c r="T120" s="97"/>
      <c r="U120" s="97"/>
    </row>
    <row r="121" spans="1:21" x14ac:dyDescent="0.25">
      <c r="A121" s="106" t="s">
        <v>140</v>
      </c>
      <c r="B121" s="91"/>
      <c r="C121" s="203">
        <f>'0054'!C121</f>
        <v>2</v>
      </c>
      <c r="D121" s="91"/>
      <c r="E121" s="4" t="s">
        <v>141</v>
      </c>
      <c r="F121" s="91"/>
      <c r="G121" s="91"/>
      <c r="H121" s="94"/>
      <c r="I121" s="130">
        <f>ROUND(I119/12*C121,2)</f>
        <v>912462.85</v>
      </c>
      <c r="N121" s="97"/>
      <c r="O121" s="97"/>
      <c r="P121" s="97"/>
      <c r="Q121" s="97"/>
      <c r="R121" s="97"/>
      <c r="S121" s="97"/>
      <c r="T121" s="97"/>
      <c r="U121" s="97"/>
    </row>
    <row r="122" spans="1:21" x14ac:dyDescent="0.25">
      <c r="B122" s="91"/>
      <c r="C122" s="91"/>
      <c r="D122" s="91"/>
      <c r="E122" s="91"/>
      <c r="F122" s="91"/>
      <c r="G122" s="91"/>
      <c r="H122" s="94"/>
      <c r="I122" s="130"/>
      <c r="N122" s="97"/>
      <c r="O122" s="97"/>
      <c r="P122" s="97"/>
      <c r="Q122" s="97"/>
      <c r="R122" s="97"/>
      <c r="S122" s="97"/>
      <c r="T122" s="97"/>
      <c r="U122" s="97"/>
    </row>
    <row r="123" spans="1:21" x14ac:dyDescent="0.25">
      <c r="A123" s="4" t="s">
        <v>142</v>
      </c>
      <c r="B123" s="91"/>
      <c r="C123" s="91"/>
      <c r="D123" s="91"/>
      <c r="E123" s="91"/>
      <c r="F123" s="91"/>
      <c r="G123" s="91"/>
      <c r="H123" s="94"/>
      <c r="I123" s="123">
        <v>-456231.42</v>
      </c>
      <c r="N123" s="97"/>
      <c r="O123" s="97"/>
      <c r="P123" s="97"/>
      <c r="Q123" s="97"/>
      <c r="R123" s="97"/>
      <c r="S123" s="97"/>
      <c r="T123" s="97"/>
      <c r="U123" s="97"/>
    </row>
    <row r="124" spans="1:21" x14ac:dyDescent="0.25">
      <c r="B124" s="91"/>
      <c r="C124" s="91"/>
      <c r="D124" s="91"/>
      <c r="E124" s="91"/>
      <c r="F124" s="91"/>
      <c r="G124" s="91"/>
      <c r="H124" s="94"/>
      <c r="I124" s="130"/>
      <c r="N124" s="97"/>
      <c r="O124" s="97"/>
      <c r="P124" s="97"/>
      <c r="Q124" s="97"/>
      <c r="R124" s="97"/>
      <c r="S124" s="97"/>
      <c r="T124" s="97"/>
      <c r="U124" s="97"/>
    </row>
    <row r="125" spans="1:21" ht="16.5" thickBot="1" x14ac:dyDescent="0.3">
      <c r="A125" s="4" t="s">
        <v>143</v>
      </c>
      <c r="B125" s="91"/>
      <c r="C125" s="91"/>
      <c r="D125" s="91"/>
      <c r="E125" s="91"/>
      <c r="F125" s="91"/>
      <c r="G125" s="91"/>
      <c r="H125" s="94"/>
      <c r="I125" s="222">
        <f>I121+I123</f>
        <v>456231.43</v>
      </c>
      <c r="N125" s="97"/>
      <c r="O125" s="97"/>
      <c r="P125" s="97"/>
      <c r="Q125" s="97"/>
      <c r="R125" s="97"/>
      <c r="S125" s="97"/>
      <c r="T125" s="97"/>
      <c r="U125" s="97"/>
    </row>
    <row r="126" spans="1:21" ht="16.5" thickTop="1" x14ac:dyDescent="0.25">
      <c r="B126" s="91"/>
      <c r="C126" s="91"/>
      <c r="D126" s="91"/>
      <c r="E126" s="91"/>
      <c r="F126" s="91"/>
      <c r="G126" s="91"/>
      <c r="H126" s="94"/>
      <c r="I126" s="130"/>
      <c r="N126" s="97"/>
      <c r="O126" s="97"/>
      <c r="P126" s="97"/>
      <c r="Q126" s="97"/>
      <c r="R126" s="97"/>
      <c r="S126" s="97"/>
      <c r="T126" s="97"/>
      <c r="U126" s="97"/>
    </row>
    <row r="127" spans="1:21" ht="16.5" thickBot="1" x14ac:dyDescent="0.3">
      <c r="A127" s="4" t="s">
        <v>159</v>
      </c>
      <c r="B127" s="91"/>
      <c r="C127" s="91"/>
      <c r="D127" s="91"/>
      <c r="E127" s="91"/>
      <c r="F127" s="91"/>
      <c r="G127" s="91"/>
      <c r="H127" s="94"/>
      <c r="I127" s="194">
        <f>IF(J117="H",(H117*0.02)+I117,(H117*0.05)+I117)</f>
        <v>191153.32819101686</v>
      </c>
      <c r="N127" s="97"/>
      <c r="O127" s="97"/>
      <c r="P127" s="97"/>
      <c r="Q127" s="97"/>
      <c r="R127" s="97"/>
      <c r="S127" s="97"/>
      <c r="T127" s="97"/>
      <c r="U127" s="97"/>
    </row>
    <row r="128" spans="1:21" ht="16.5" thickTop="1" x14ac:dyDescent="0.25">
      <c r="B128" s="91"/>
      <c r="C128" s="91"/>
      <c r="D128" s="91"/>
      <c r="E128" s="91"/>
      <c r="F128" s="91"/>
      <c r="G128" s="91"/>
      <c r="H128" s="94"/>
      <c r="I128" s="195"/>
      <c r="N128" s="97"/>
      <c r="O128" s="97"/>
      <c r="P128" s="97"/>
      <c r="Q128" s="97"/>
      <c r="R128" s="97"/>
      <c r="S128" s="97"/>
      <c r="T128" s="97"/>
      <c r="U128" s="97"/>
    </row>
    <row r="129" spans="1:21" x14ac:dyDescent="0.25">
      <c r="B129" s="91"/>
      <c r="C129" s="91"/>
      <c r="D129" s="91"/>
      <c r="E129" s="91"/>
      <c r="F129" s="91"/>
      <c r="G129" s="91"/>
      <c r="H129" s="94"/>
      <c r="I129" s="195"/>
      <c r="N129" s="97"/>
      <c r="O129" s="97"/>
      <c r="P129" s="97"/>
      <c r="Q129" s="97"/>
      <c r="R129" s="97"/>
      <c r="S129" s="97"/>
      <c r="T129" s="97"/>
      <c r="U129" s="97"/>
    </row>
    <row r="130" spans="1:21" x14ac:dyDescent="0.25">
      <c r="B130" s="91"/>
      <c r="C130" s="91"/>
      <c r="D130" s="91"/>
      <c r="E130" s="91"/>
      <c r="F130" s="91"/>
      <c r="G130" s="91"/>
      <c r="H130" s="94"/>
      <c r="I130" s="195"/>
      <c r="N130" s="97"/>
      <c r="O130" s="97"/>
      <c r="P130" s="97"/>
      <c r="Q130" s="97"/>
      <c r="R130" s="97"/>
      <c r="S130" s="97"/>
      <c r="T130" s="97"/>
      <c r="U130" s="97"/>
    </row>
    <row r="131" spans="1:21" x14ac:dyDescent="0.25">
      <c r="A131" s="455" t="s">
        <v>7</v>
      </c>
      <c r="B131" s="455"/>
      <c r="C131" s="455"/>
      <c r="D131" s="455"/>
      <c r="E131" s="455"/>
      <c r="F131" s="455"/>
      <c r="G131" s="455"/>
      <c r="H131" s="455"/>
      <c r="I131" s="455"/>
      <c r="J131" s="196"/>
      <c r="N131" s="455"/>
      <c r="O131" s="455"/>
      <c r="P131" s="455"/>
      <c r="Q131" s="455"/>
      <c r="R131" s="455"/>
      <c r="S131" s="455"/>
      <c r="T131" s="455"/>
      <c r="U131" s="455"/>
    </row>
    <row r="132" spans="1:21" s="101" customFormat="1" ht="28.5" customHeight="1" x14ac:dyDescent="0.2">
      <c r="A132" s="460" t="s">
        <v>114</v>
      </c>
      <c r="B132" s="460"/>
      <c r="C132" s="460"/>
      <c r="D132" s="460"/>
      <c r="E132" s="460"/>
      <c r="F132" s="460"/>
      <c r="G132" s="460"/>
      <c r="H132" s="460"/>
      <c r="I132" s="460"/>
      <c r="J132" s="102"/>
      <c r="N132" s="103"/>
      <c r="O132" s="104"/>
      <c r="P132" s="104"/>
      <c r="Q132" s="104"/>
      <c r="R132" s="104"/>
      <c r="S132" s="104"/>
      <c r="T132" s="104"/>
      <c r="U132" s="104"/>
    </row>
    <row r="133" spans="1:21" s="101" customFormat="1" ht="15.75" customHeight="1" x14ac:dyDescent="0.2">
      <c r="A133" s="455" t="s">
        <v>64</v>
      </c>
      <c r="B133" s="455"/>
      <c r="C133" s="455"/>
      <c r="D133" s="455"/>
      <c r="E133" s="455"/>
      <c r="F133" s="455"/>
      <c r="G133" s="455"/>
      <c r="H133" s="455"/>
      <c r="I133" s="455"/>
      <c r="N133" s="103"/>
    </row>
    <row r="134" spans="1:21" s="101" customFormat="1" ht="15.75" customHeight="1" x14ac:dyDescent="0.2">
      <c r="A134" s="455" t="s">
        <v>65</v>
      </c>
      <c r="B134" s="455"/>
      <c r="C134" s="455"/>
      <c r="D134" s="455"/>
      <c r="E134" s="455"/>
      <c r="F134" s="455"/>
      <c r="G134" s="455"/>
      <c r="H134" s="455"/>
      <c r="I134" s="455"/>
      <c r="N134" s="103"/>
    </row>
    <row r="135" spans="1:21" s="101" customFormat="1" ht="28.5" customHeight="1" x14ac:dyDescent="0.2">
      <c r="A135" s="454" t="s">
        <v>115</v>
      </c>
      <c r="B135" s="454"/>
      <c r="C135" s="454"/>
      <c r="D135" s="454"/>
      <c r="E135" s="454"/>
      <c r="F135" s="454"/>
      <c r="G135" s="454"/>
      <c r="H135" s="454"/>
      <c r="I135" s="454"/>
      <c r="N135" s="103"/>
    </row>
    <row r="136" spans="1:21" s="101" customFormat="1" ht="28.5" customHeight="1" x14ac:dyDescent="0.2">
      <c r="A136" s="454" t="s">
        <v>123</v>
      </c>
      <c r="B136" s="454"/>
      <c r="C136" s="454"/>
      <c r="D136" s="454"/>
      <c r="E136" s="454"/>
      <c r="F136" s="454"/>
      <c r="G136" s="454"/>
      <c r="H136" s="454"/>
      <c r="I136" s="454"/>
      <c r="N136" s="103"/>
    </row>
    <row r="137" spans="1:21" s="101" customFormat="1" ht="28.5" customHeight="1" x14ac:dyDescent="0.2">
      <c r="A137" s="454" t="s">
        <v>111</v>
      </c>
      <c r="B137" s="454"/>
      <c r="C137" s="454"/>
      <c r="D137" s="454"/>
      <c r="E137" s="454"/>
      <c r="F137" s="454"/>
      <c r="G137" s="454"/>
      <c r="H137" s="454"/>
      <c r="I137" s="454"/>
      <c r="N137" s="103"/>
    </row>
    <row r="138" spans="1:21" s="101" customFormat="1" ht="28.5" customHeight="1" x14ac:dyDescent="0.2">
      <c r="A138" s="454" t="s">
        <v>120</v>
      </c>
      <c r="B138" s="454"/>
      <c r="C138" s="454"/>
      <c r="D138" s="454"/>
      <c r="E138" s="454"/>
      <c r="F138" s="454"/>
      <c r="G138" s="454"/>
      <c r="H138" s="454"/>
      <c r="I138" s="454"/>
      <c r="N138" s="103"/>
    </row>
    <row r="139" spans="1:21" s="101" customFormat="1" ht="41.25" customHeight="1" x14ac:dyDescent="0.2">
      <c r="A139" s="454" t="s">
        <v>133</v>
      </c>
      <c r="B139" s="454"/>
      <c r="C139" s="454"/>
      <c r="D139" s="454"/>
      <c r="E139" s="454"/>
      <c r="F139" s="454"/>
      <c r="G139" s="454"/>
      <c r="H139" s="454"/>
      <c r="I139" s="454"/>
      <c r="N139" s="103"/>
    </row>
    <row r="140" spans="1:21" s="101" customFormat="1" ht="15.75" customHeight="1" x14ac:dyDescent="0.2">
      <c r="A140" s="455" t="s">
        <v>117</v>
      </c>
      <c r="B140" s="455"/>
      <c r="C140" s="455"/>
      <c r="D140" s="455"/>
      <c r="E140" s="455"/>
      <c r="F140" s="455"/>
      <c r="G140" s="455"/>
      <c r="H140" s="455"/>
      <c r="I140" s="455"/>
      <c r="N140" s="103"/>
    </row>
    <row r="141" spans="1:21" s="101" customFormat="1" ht="28.5" customHeight="1" x14ac:dyDescent="0.2">
      <c r="A141" s="456" t="s">
        <v>118</v>
      </c>
      <c r="B141" s="456"/>
      <c r="C141" s="456"/>
      <c r="D141" s="456"/>
      <c r="E141" s="456"/>
      <c r="F141" s="456"/>
      <c r="G141" s="456"/>
      <c r="H141" s="456"/>
      <c r="I141" s="456"/>
      <c r="N141" s="103"/>
    </row>
    <row r="142" spans="1:21" s="101" customFormat="1" ht="26.25" customHeight="1" x14ac:dyDescent="0.2">
      <c r="A142" s="457" t="s">
        <v>109</v>
      </c>
      <c r="B142" s="456"/>
      <c r="C142" s="456"/>
      <c r="D142" s="456"/>
      <c r="E142" s="456"/>
      <c r="F142" s="456"/>
      <c r="G142" s="456"/>
      <c r="H142" s="456"/>
      <c r="I142" s="456"/>
      <c r="N142" s="103"/>
    </row>
    <row r="143" spans="1:21" s="101" customFormat="1" ht="54" customHeight="1" x14ac:dyDescent="0.2">
      <c r="A143" s="452" t="s">
        <v>125</v>
      </c>
      <c r="B143" s="452"/>
      <c r="C143" s="452"/>
      <c r="D143" s="452"/>
      <c r="E143" s="452"/>
      <c r="F143" s="452"/>
      <c r="G143" s="452"/>
      <c r="H143" s="452"/>
      <c r="I143" s="452"/>
      <c r="N143" s="103"/>
    </row>
    <row r="144" spans="1:21" ht="57" customHeight="1" x14ac:dyDescent="0.25">
      <c r="A144" s="452" t="s">
        <v>124</v>
      </c>
      <c r="B144" s="452"/>
      <c r="C144" s="452"/>
      <c r="D144" s="452"/>
      <c r="E144" s="452"/>
      <c r="F144" s="452"/>
      <c r="G144" s="452"/>
      <c r="H144" s="452"/>
      <c r="I144" s="452"/>
      <c r="N144" s="98"/>
    </row>
    <row r="145" spans="1:14" s="101" customFormat="1" ht="26.25" customHeight="1" x14ac:dyDescent="0.2">
      <c r="A145" s="451" t="s">
        <v>110</v>
      </c>
      <c r="B145" s="451"/>
      <c r="C145" s="451"/>
      <c r="D145" s="451"/>
      <c r="E145" s="451"/>
      <c r="F145" s="451"/>
      <c r="G145" s="451"/>
      <c r="H145" s="451"/>
      <c r="I145" s="451"/>
      <c r="N145" s="103"/>
    </row>
    <row r="146" spans="1:14" s="101" customFormat="1" ht="28.5" customHeight="1" x14ac:dyDescent="0.2">
      <c r="A146" s="452" t="s">
        <v>36</v>
      </c>
      <c r="B146" s="452"/>
      <c r="C146" s="452"/>
      <c r="D146" s="452"/>
      <c r="E146" s="452"/>
      <c r="F146" s="452"/>
      <c r="G146" s="452"/>
      <c r="H146" s="452"/>
      <c r="I146" s="452"/>
      <c r="N146" s="103"/>
    </row>
    <row r="147" spans="1:14" s="101" customFormat="1" ht="15.75" customHeight="1" x14ac:dyDescent="0.2">
      <c r="A147" s="453" t="s">
        <v>12</v>
      </c>
      <c r="B147" s="453"/>
      <c r="C147" s="453"/>
      <c r="D147" s="453"/>
      <c r="E147" s="453"/>
      <c r="F147" s="453"/>
      <c r="G147" s="453"/>
      <c r="H147" s="453"/>
      <c r="I147" s="453"/>
      <c r="N147" s="103"/>
    </row>
    <row r="148" spans="1:14" x14ac:dyDescent="0.25">
      <c r="A148" s="453"/>
      <c r="B148" s="453"/>
      <c r="C148" s="453"/>
      <c r="D148" s="453"/>
      <c r="E148" s="453"/>
      <c r="F148" s="453"/>
      <c r="G148" s="453"/>
      <c r="H148" s="453"/>
      <c r="I148" s="453"/>
      <c r="N148" s="98"/>
    </row>
    <row r="149" spans="1:14" x14ac:dyDescent="0.25">
      <c r="A149" s="98"/>
      <c r="N149" s="98"/>
    </row>
    <row r="150" spans="1:14" x14ac:dyDescent="0.25">
      <c r="A150" s="98"/>
      <c r="N150" s="98"/>
    </row>
    <row r="151" spans="1:14" x14ac:dyDescent="0.25">
      <c r="A151" s="98"/>
      <c r="N151" s="98"/>
    </row>
    <row r="152" spans="1:14" x14ac:dyDescent="0.25">
      <c r="A152" s="98"/>
      <c r="B152" s="197"/>
      <c r="C152" s="197"/>
      <c r="D152" s="197"/>
      <c r="E152" s="197"/>
      <c r="F152" s="197"/>
      <c r="G152" s="197"/>
      <c r="H152" s="197"/>
      <c r="I152" s="197"/>
      <c r="N152" s="98"/>
    </row>
    <row r="153" spans="1:14" x14ac:dyDescent="0.25">
      <c r="A153" s="98"/>
      <c r="N153" s="98"/>
    </row>
    <row r="154" spans="1:14" x14ac:dyDescent="0.25">
      <c r="A154" s="98"/>
      <c r="N154" s="98"/>
    </row>
    <row r="155" spans="1:14" x14ac:dyDescent="0.25">
      <c r="A155" s="98"/>
      <c r="N155" s="98"/>
    </row>
    <row r="156" spans="1:14" x14ac:dyDescent="0.25">
      <c r="A156" s="98"/>
      <c r="N156" s="98"/>
    </row>
    <row r="157" spans="1:14" x14ac:dyDescent="0.25">
      <c r="A157" s="98"/>
      <c r="N157" s="98"/>
    </row>
    <row r="158" spans="1:14" x14ac:dyDescent="0.25">
      <c r="A158" s="98"/>
      <c r="N158" s="98"/>
    </row>
    <row r="159" spans="1:14" x14ac:dyDescent="0.25">
      <c r="A159" s="98"/>
      <c r="N159" s="98"/>
    </row>
    <row r="160" spans="1:14" x14ac:dyDescent="0.25">
      <c r="A160" s="98"/>
      <c r="N160" s="98"/>
    </row>
    <row r="161" spans="1:14" x14ac:dyDescent="0.25">
      <c r="A161" s="98"/>
      <c r="N161" s="98"/>
    </row>
    <row r="162" spans="1:14" x14ac:dyDescent="0.25">
      <c r="A162" s="98"/>
      <c r="N162" s="98"/>
    </row>
    <row r="163" spans="1:14" x14ac:dyDescent="0.25">
      <c r="A163" s="98"/>
      <c r="N163" s="98"/>
    </row>
    <row r="164" spans="1:14" x14ac:dyDescent="0.25">
      <c r="A164" s="98"/>
      <c r="N164" s="98"/>
    </row>
    <row r="165" spans="1:14" x14ac:dyDescent="0.25">
      <c r="A165" s="98"/>
      <c r="N165" s="98"/>
    </row>
    <row r="166" spans="1:14" x14ac:dyDescent="0.25">
      <c r="A166" s="98"/>
      <c r="N166" s="98"/>
    </row>
    <row r="167" spans="1:14" x14ac:dyDescent="0.25">
      <c r="A167" s="98"/>
      <c r="N167" s="98"/>
    </row>
    <row r="168" spans="1:14" x14ac:dyDescent="0.25">
      <c r="A168" s="98"/>
      <c r="N168" s="98"/>
    </row>
    <row r="169" spans="1:14" x14ac:dyDescent="0.25">
      <c r="A169" s="98"/>
      <c r="N169" s="98"/>
    </row>
    <row r="170" spans="1:14" x14ac:dyDescent="0.25">
      <c r="A170" s="98"/>
      <c r="N170" s="98"/>
    </row>
    <row r="171" spans="1:14" x14ac:dyDescent="0.25">
      <c r="A171" s="98"/>
      <c r="N171" s="98"/>
    </row>
    <row r="172" spans="1:14" x14ac:dyDescent="0.25">
      <c r="A172" s="98"/>
      <c r="N172" s="98"/>
    </row>
    <row r="173" spans="1:14" x14ac:dyDescent="0.25">
      <c r="A173" s="98"/>
      <c r="N173" s="98"/>
    </row>
    <row r="174" spans="1:14" x14ac:dyDescent="0.25">
      <c r="A174" s="98"/>
      <c r="N174" s="98"/>
    </row>
    <row r="175" spans="1:14" x14ac:dyDescent="0.25">
      <c r="A175" s="98"/>
      <c r="N175" s="98"/>
    </row>
    <row r="176" spans="1:14" x14ac:dyDescent="0.25">
      <c r="A176" s="98"/>
      <c r="N176" s="98"/>
    </row>
    <row r="177" spans="1:14" x14ac:dyDescent="0.25">
      <c r="A177" s="98"/>
      <c r="N177" s="98"/>
    </row>
    <row r="178" spans="1:14" x14ac:dyDescent="0.25">
      <c r="A178" s="98"/>
      <c r="N178" s="98"/>
    </row>
    <row r="179" spans="1:14" x14ac:dyDescent="0.25">
      <c r="A179" s="98"/>
      <c r="N179" s="98"/>
    </row>
    <row r="180" spans="1:14" x14ac:dyDescent="0.25">
      <c r="A180" s="98"/>
      <c r="N180" s="98"/>
    </row>
    <row r="181" spans="1:14" x14ac:dyDescent="0.25">
      <c r="A181" s="98"/>
      <c r="N181" s="98"/>
    </row>
    <row r="182" spans="1:14" x14ac:dyDescent="0.25">
      <c r="A182" s="98"/>
      <c r="N182" s="98"/>
    </row>
    <row r="183" spans="1:14" x14ac:dyDescent="0.25">
      <c r="A183" s="98"/>
      <c r="N183" s="98"/>
    </row>
    <row r="184" spans="1:14" x14ac:dyDescent="0.25">
      <c r="A184" s="98"/>
      <c r="N184" s="98"/>
    </row>
    <row r="185" spans="1:14" x14ac:dyDescent="0.25">
      <c r="A185" s="98"/>
      <c r="N185" s="98"/>
    </row>
    <row r="186" spans="1:14" x14ac:dyDescent="0.25">
      <c r="A186" s="98"/>
      <c r="N186" s="98"/>
    </row>
    <row r="187" spans="1:14" x14ac:dyDescent="0.25">
      <c r="A187" s="98"/>
      <c r="N187" s="98"/>
    </row>
    <row r="188" spans="1:14" x14ac:dyDescent="0.25">
      <c r="A188" s="98"/>
      <c r="N188" s="98"/>
    </row>
    <row r="189" spans="1:14" x14ac:dyDescent="0.25">
      <c r="A189" s="98"/>
    </row>
    <row r="190" spans="1:14" x14ac:dyDescent="0.25">
      <c r="A190" s="98"/>
    </row>
    <row r="191" spans="1:14" x14ac:dyDescent="0.25">
      <c r="A191" s="98"/>
    </row>
    <row r="192" spans="1:14" x14ac:dyDescent="0.25">
      <c r="A192" s="98"/>
    </row>
    <row r="193" spans="1:1" x14ac:dyDescent="0.25">
      <c r="A193" s="98"/>
    </row>
    <row r="194" spans="1:1" x14ac:dyDescent="0.25">
      <c r="A194" s="98"/>
    </row>
    <row r="195" spans="1:1" x14ac:dyDescent="0.25">
      <c r="A195" s="98"/>
    </row>
    <row r="196" spans="1:1" x14ac:dyDescent="0.25">
      <c r="A196" s="98"/>
    </row>
    <row r="197" spans="1:1" x14ac:dyDescent="0.25">
      <c r="A197" s="98"/>
    </row>
    <row r="198" spans="1:1" x14ac:dyDescent="0.25">
      <c r="A198" s="98"/>
    </row>
    <row r="199" spans="1:1" x14ac:dyDescent="0.25">
      <c r="A199" s="98"/>
    </row>
    <row r="200" spans="1:1" x14ac:dyDescent="0.25">
      <c r="A200" s="98"/>
    </row>
    <row r="201" spans="1:1" x14ac:dyDescent="0.25">
      <c r="A201" s="98"/>
    </row>
    <row r="202" spans="1:1" x14ac:dyDescent="0.25">
      <c r="A202" s="98"/>
    </row>
    <row r="203" spans="1:1" x14ac:dyDescent="0.25">
      <c r="A203" s="98"/>
    </row>
    <row r="204" spans="1:1" x14ac:dyDescent="0.25">
      <c r="A204" s="98"/>
    </row>
    <row r="205" spans="1:1" x14ac:dyDescent="0.25">
      <c r="A205" s="98"/>
    </row>
    <row r="206" spans="1:1" x14ac:dyDescent="0.25">
      <c r="A206" s="98"/>
    </row>
    <row r="207" spans="1:1" x14ac:dyDescent="0.25">
      <c r="A207" s="98"/>
    </row>
    <row r="208" spans="1:1" x14ac:dyDescent="0.25">
      <c r="A208" s="98"/>
    </row>
  </sheetData>
  <sheetProtection password="CDD2" sheet="1" objects="1" scenarios="1"/>
  <mergeCells count="290">
    <mergeCell ref="B1:I1"/>
    <mergeCell ref="O1:U1"/>
    <mergeCell ref="N2:U2"/>
    <mergeCell ref="N3:U3"/>
    <mergeCell ref="A4:B4"/>
    <mergeCell ref="C4:E4"/>
    <mergeCell ref="N4:O4"/>
    <mergeCell ref="P4:Q4"/>
    <mergeCell ref="A7:I7"/>
    <mergeCell ref="N7:U7"/>
    <mergeCell ref="N8:O8"/>
    <mergeCell ref="P8:Q8"/>
    <mergeCell ref="R8:S8"/>
    <mergeCell ref="T8:U8"/>
    <mergeCell ref="F10:G10"/>
    <mergeCell ref="R10:S10"/>
    <mergeCell ref="A11:B11"/>
    <mergeCell ref="F11:G11"/>
    <mergeCell ref="N11:O11"/>
    <mergeCell ref="P11:Q11"/>
    <mergeCell ref="R11:S11"/>
    <mergeCell ref="A12:B12"/>
    <mergeCell ref="F12:G12"/>
    <mergeCell ref="N12:O12"/>
    <mergeCell ref="P12:Q12"/>
    <mergeCell ref="R12:S12"/>
    <mergeCell ref="A13:B13"/>
    <mergeCell ref="F13:G13"/>
    <mergeCell ref="N13:O13"/>
    <mergeCell ref="P13:Q13"/>
    <mergeCell ref="R13:S13"/>
    <mergeCell ref="A14:B14"/>
    <mergeCell ref="F14:G14"/>
    <mergeCell ref="N14:O14"/>
    <mergeCell ref="P14:Q14"/>
    <mergeCell ref="R14:S14"/>
    <mergeCell ref="A15:B15"/>
    <mergeCell ref="F15:G15"/>
    <mergeCell ref="N15:O15"/>
    <mergeCell ref="P15:Q15"/>
    <mergeCell ref="R15:S15"/>
    <mergeCell ref="A16:B16"/>
    <mergeCell ref="F16:G16"/>
    <mergeCell ref="N16:O16"/>
    <mergeCell ref="P16:Q16"/>
    <mergeCell ref="R16:S16"/>
    <mergeCell ref="A17:B17"/>
    <mergeCell ref="F17:G17"/>
    <mergeCell ref="N17:O17"/>
    <mergeCell ref="P17:Q17"/>
    <mergeCell ref="R17:S17"/>
    <mergeCell ref="A18:B18"/>
    <mergeCell ref="F18:G18"/>
    <mergeCell ref="N18:O18"/>
    <mergeCell ref="P18:Q18"/>
    <mergeCell ref="R18:S18"/>
    <mergeCell ref="A19:B19"/>
    <mergeCell ref="F19:G19"/>
    <mergeCell ref="N19:O19"/>
    <mergeCell ref="P19:Q19"/>
    <mergeCell ref="R19:S19"/>
    <mergeCell ref="A20:B20"/>
    <mergeCell ref="F20:G20"/>
    <mergeCell ref="N20:O20"/>
    <mergeCell ref="P20:Q20"/>
    <mergeCell ref="R20:S20"/>
    <mergeCell ref="A21:B21"/>
    <mergeCell ref="F21:G21"/>
    <mergeCell ref="N21:O21"/>
    <mergeCell ref="P21:Q21"/>
    <mergeCell ref="R21:S21"/>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N34:T34"/>
    <mergeCell ref="A36:B36"/>
    <mergeCell ref="N36:O36"/>
    <mergeCell ref="P36:T36"/>
    <mergeCell ref="A37:B37"/>
    <mergeCell ref="N37:O37"/>
    <mergeCell ref="P37:T37"/>
    <mergeCell ref="F33:H36"/>
    <mergeCell ref="A38:B38"/>
    <mergeCell ref="N38:O38"/>
    <mergeCell ref="P38:T38"/>
    <mergeCell ref="A39:B39"/>
    <mergeCell ref="N39:O39"/>
    <mergeCell ref="P39:T39"/>
    <mergeCell ref="A40:B40"/>
    <mergeCell ref="N40:O40"/>
    <mergeCell ref="P40:T40"/>
    <mergeCell ref="A41:B41"/>
    <mergeCell ref="N41:O41"/>
    <mergeCell ref="P41:T41"/>
    <mergeCell ref="A42:B42"/>
    <mergeCell ref="N42:O42"/>
    <mergeCell ref="P42:T42"/>
    <mergeCell ref="N43:Q43"/>
    <mergeCell ref="S43:T43"/>
    <mergeCell ref="N45:Q45"/>
    <mergeCell ref="S45:T45"/>
    <mergeCell ref="N49:O49"/>
    <mergeCell ref="P49:Q49"/>
    <mergeCell ref="A50:B58"/>
    <mergeCell ref="N50:O58"/>
    <mergeCell ref="P50:Q50"/>
    <mergeCell ref="P51:Q51"/>
    <mergeCell ref="P52:Q52"/>
    <mergeCell ref="P53:Q53"/>
    <mergeCell ref="P54:Q54"/>
    <mergeCell ref="P55:Q55"/>
    <mergeCell ref="P56:Q56"/>
    <mergeCell ref="P57:Q57"/>
    <mergeCell ref="P58:Q58"/>
    <mergeCell ref="A59:B59"/>
    <mergeCell ref="F59:H59"/>
    <mergeCell ref="N59:O59"/>
    <mergeCell ref="P59:Q59"/>
    <mergeCell ref="R59:T59"/>
    <mergeCell ref="A60:I60"/>
    <mergeCell ref="N60:U60"/>
    <mergeCell ref="A61:I61"/>
    <mergeCell ref="N61:U61"/>
    <mergeCell ref="A62:B62"/>
    <mergeCell ref="D62:G62"/>
    <mergeCell ref="N62:O62"/>
    <mergeCell ref="Q62:S62"/>
    <mergeCell ref="T62:U62"/>
    <mergeCell ref="N63:S63"/>
    <mergeCell ref="T63:U63"/>
    <mergeCell ref="A64:I64"/>
    <mergeCell ref="N64:U64"/>
    <mergeCell ref="A65:B65"/>
    <mergeCell ref="D65:G65"/>
    <mergeCell ref="N65:O65"/>
    <mergeCell ref="Q65:S65"/>
    <mergeCell ref="T65:U65"/>
    <mergeCell ref="N66:S66"/>
    <mergeCell ref="T66:U66"/>
    <mergeCell ref="A68:C68"/>
    <mergeCell ref="N68:P68"/>
    <mergeCell ref="A69:C69"/>
    <mergeCell ref="N69:P69"/>
    <mergeCell ref="A70:C70"/>
    <mergeCell ref="A71:C71"/>
    <mergeCell ref="N71:P71"/>
    <mergeCell ref="A72:C72"/>
    <mergeCell ref="N72:P72"/>
    <mergeCell ref="A73:C73"/>
    <mergeCell ref="N73:P73"/>
    <mergeCell ref="F74:H74"/>
    <mergeCell ref="N74:T74"/>
    <mergeCell ref="N75:T75"/>
    <mergeCell ref="A77:C77"/>
    <mergeCell ref="N77:P77"/>
    <mergeCell ref="A78:C78"/>
    <mergeCell ref="N78:P78"/>
    <mergeCell ref="A79:C79"/>
    <mergeCell ref="N79:P79"/>
    <mergeCell ref="A80:C80"/>
    <mergeCell ref="N80:P80"/>
    <mergeCell ref="A81:C81"/>
    <mergeCell ref="N81:P81"/>
    <mergeCell ref="A83:I83"/>
    <mergeCell ref="N83:U83"/>
    <mergeCell ref="C84:D84"/>
    <mergeCell ref="C85:D85"/>
    <mergeCell ref="N85:O85"/>
    <mergeCell ref="P85:Q85"/>
    <mergeCell ref="R85:U85"/>
    <mergeCell ref="C86:D86"/>
    <mergeCell ref="P86:Q86"/>
    <mergeCell ref="C87:D87"/>
    <mergeCell ref="P87:Q87"/>
    <mergeCell ref="C88:D88"/>
    <mergeCell ref="P88:Q88"/>
    <mergeCell ref="C89:D89"/>
    <mergeCell ref="P89:T89"/>
    <mergeCell ref="A90:I90"/>
    <mergeCell ref="N90:U90"/>
    <mergeCell ref="F92:I92"/>
    <mergeCell ref="N92:P92"/>
    <mergeCell ref="Q92:T92"/>
    <mergeCell ref="A95:B95"/>
    <mergeCell ref="N95:O95"/>
    <mergeCell ref="P95:R95"/>
    <mergeCell ref="A96:B96"/>
    <mergeCell ref="N96:O96"/>
    <mergeCell ref="P96:R96"/>
    <mergeCell ref="A99:C99"/>
    <mergeCell ref="F99:I99"/>
    <mergeCell ref="N99:U99"/>
    <mergeCell ref="C100:E100"/>
    <mergeCell ref="F101:G101"/>
    <mergeCell ref="A102:B102"/>
    <mergeCell ref="F102:G102"/>
    <mergeCell ref="N102:O102"/>
    <mergeCell ref="P102:Q102"/>
    <mergeCell ref="R102:S102"/>
    <mergeCell ref="A103:B103"/>
    <mergeCell ref="F103:G103"/>
    <mergeCell ref="N103:O103"/>
    <mergeCell ref="P103:Q103"/>
    <mergeCell ref="R103:S103"/>
    <mergeCell ref="A104:B104"/>
    <mergeCell ref="F104:G104"/>
    <mergeCell ref="N104:O104"/>
    <mergeCell ref="P104:Q104"/>
    <mergeCell ref="R104:S104"/>
    <mergeCell ref="A105:B105"/>
    <mergeCell ref="F105:G105"/>
    <mergeCell ref="N105:O105"/>
    <mergeCell ref="P105:Q105"/>
    <mergeCell ref="R105:S105"/>
    <mergeCell ref="A106:B106"/>
    <mergeCell ref="N106:O106"/>
    <mergeCell ref="A108:C108"/>
    <mergeCell ref="F108:H108"/>
    <mergeCell ref="N108:P108"/>
    <mergeCell ref="Q108:T108"/>
    <mergeCell ref="A109:C109"/>
    <mergeCell ref="E109:H109"/>
    <mergeCell ref="N109:P109"/>
    <mergeCell ref="Q109:T109"/>
    <mergeCell ref="N110:P110"/>
    <mergeCell ref="Q110:T110"/>
    <mergeCell ref="A111:C111"/>
    <mergeCell ref="F111:H111"/>
    <mergeCell ref="N111:T111"/>
    <mergeCell ref="A113:H113"/>
    <mergeCell ref="N113:U113"/>
    <mergeCell ref="A114:G114"/>
    <mergeCell ref="N114:U114"/>
    <mergeCell ref="A115:G115"/>
    <mergeCell ref="A131:I131"/>
    <mergeCell ref="N131:U131"/>
    <mergeCell ref="A132:I132"/>
    <mergeCell ref="A133:I133"/>
    <mergeCell ref="A134:I134"/>
    <mergeCell ref="A135:I135"/>
    <mergeCell ref="A136:I136"/>
    <mergeCell ref="A137:I137"/>
    <mergeCell ref="A138:I138"/>
    <mergeCell ref="A145:I145"/>
    <mergeCell ref="A146:I146"/>
    <mergeCell ref="A147:I147"/>
    <mergeCell ref="A148:I148"/>
    <mergeCell ref="A139:I139"/>
    <mergeCell ref="A140:I140"/>
    <mergeCell ref="A141:I141"/>
    <mergeCell ref="A142:I142"/>
    <mergeCell ref="A143:I143"/>
    <mergeCell ref="A144:I144"/>
  </mergeCells>
  <pageMargins left="0.1" right="0.1" top="0.5" bottom="0.5" header="0" footer="0.1"/>
  <pageSetup scale="70" fitToHeight="3" orientation="portrait" r:id="rId1"/>
  <headerFooter alignWithMargins="0">
    <oddFooter>&amp;R&amp;P of &amp;N</oddFooter>
  </headerFooter>
  <rowBreaks count="1" manualBreakCount="1">
    <brk id="129" max="16383" man="1"/>
  </rowBreaks>
  <colBreaks count="1" manualBreakCount="1">
    <brk id="9" max="1048575" man="1"/>
  </colBreaks>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1"/>
  <dimension ref="A1:U208"/>
  <sheetViews>
    <sheetView showGridLines="0" zoomScale="90" zoomScaleNormal="90" workbookViewId="0">
      <pane ySplit="1" topLeftCell="A91" activePane="bottomLeft" state="frozen"/>
      <selection activeCell="A111" sqref="A111:C111"/>
      <selection pane="bottomLeft" activeCell="A111" sqref="A111:C111"/>
    </sheetView>
  </sheetViews>
  <sheetFormatPr defaultRowHeight="15.75" x14ac:dyDescent="0.25"/>
  <cols>
    <col min="1" max="1" width="10.28515625" style="91" customWidth="1"/>
    <col min="2" max="2" width="30.28515625" style="4" bestFit="1" customWidth="1"/>
    <col min="3" max="4" width="10.7109375" style="4" customWidth="1"/>
    <col min="5" max="5" width="11.7109375" style="4" customWidth="1"/>
    <col min="6" max="6" width="14" style="4" customWidth="1"/>
    <col min="7" max="7" width="7.42578125" style="4" customWidth="1"/>
    <col min="8" max="8" width="14.5703125" style="4" customWidth="1"/>
    <col min="9" max="9" width="23.7109375" style="4" bestFit="1" customWidth="1"/>
    <col min="10" max="10" width="11" style="4" bestFit="1" customWidth="1"/>
    <col min="11" max="12" width="10.28515625" style="4" bestFit="1" customWidth="1"/>
    <col min="13" max="13" width="9.140625" style="4"/>
    <col min="14" max="14" width="10.28515625" style="91" customWidth="1"/>
    <col min="15" max="15" width="34.28515625" style="4" customWidth="1"/>
    <col min="16" max="16" width="16.42578125" style="4" customWidth="1"/>
    <col min="17" max="17" width="6.7109375" style="4" customWidth="1"/>
    <col min="18" max="18" width="14.5703125" style="4" customWidth="1"/>
    <col min="19" max="19" width="8" style="4" customWidth="1"/>
    <col min="20" max="20" width="15.42578125" style="4" customWidth="1"/>
    <col min="21" max="21" width="21.42578125" style="4" customWidth="1"/>
    <col min="22" max="16384" width="9.140625" style="4"/>
  </cols>
  <sheetData>
    <row r="1" spans="1:21" ht="16.5" thickBot="1" x14ac:dyDescent="0.3">
      <c r="A1" s="107">
        <v>50</v>
      </c>
      <c r="B1" s="554" t="s">
        <v>17</v>
      </c>
      <c r="C1" s="555"/>
      <c r="D1" s="555"/>
      <c r="E1" s="556"/>
      <c r="F1" s="556"/>
      <c r="G1" s="556"/>
      <c r="H1" s="556"/>
      <c r="I1" s="556"/>
      <c r="J1" s="325"/>
      <c r="K1" s="325"/>
      <c r="L1" s="325"/>
      <c r="N1" s="107">
        <f>A1</f>
        <v>50</v>
      </c>
      <c r="O1" s="557" t="s">
        <v>17</v>
      </c>
      <c r="P1" s="558"/>
      <c r="Q1" s="559"/>
      <c r="R1" s="559"/>
      <c r="S1" s="559"/>
      <c r="T1" s="559"/>
      <c r="U1" s="559"/>
    </row>
    <row r="2" spans="1:21" ht="21" x14ac:dyDescent="0.35">
      <c r="A2" s="1" t="s">
        <v>231</v>
      </c>
      <c r="B2" s="2"/>
      <c r="C2" s="2"/>
      <c r="D2" s="2"/>
      <c r="E2" s="2"/>
      <c r="F2" s="2"/>
      <c r="G2" s="2"/>
      <c r="H2" s="2"/>
      <c r="I2" s="2"/>
      <c r="N2" s="560" t="s">
        <v>23</v>
      </c>
      <c r="O2" s="560"/>
      <c r="P2" s="560"/>
      <c r="Q2" s="560"/>
      <c r="R2" s="560"/>
      <c r="S2" s="560"/>
      <c r="T2" s="560"/>
      <c r="U2" s="560"/>
    </row>
    <row r="3" spans="1:21" x14ac:dyDescent="0.25">
      <c r="A3" s="106" t="str">
        <f>'0054'!A3</f>
        <v>Based on the 2015-16 FEFP 2nd Calculation</v>
      </c>
      <c r="N3" s="561" t="str">
        <f>A3</f>
        <v>Based on the 2015-16 FEFP 2nd Calculation</v>
      </c>
      <c r="O3" s="561"/>
      <c r="P3" s="561"/>
      <c r="Q3" s="561"/>
      <c r="R3" s="561"/>
      <c r="S3" s="561"/>
      <c r="T3" s="561"/>
      <c r="U3" s="561"/>
    </row>
    <row r="4" spans="1:21" x14ac:dyDescent="0.25">
      <c r="A4" s="562" t="s">
        <v>0</v>
      </c>
      <c r="B4" s="562"/>
      <c r="C4" s="563" t="s">
        <v>9</v>
      </c>
      <c r="D4" s="563"/>
      <c r="E4" s="563"/>
      <c r="F4" s="5"/>
      <c r="G4" s="5"/>
      <c r="H4" s="5"/>
      <c r="I4" s="5"/>
      <c r="N4" s="549" t="s">
        <v>0</v>
      </c>
      <c r="O4" s="549"/>
      <c r="P4" s="564" t="str">
        <f>C4</f>
        <v>Palm Beach</v>
      </c>
      <c r="Q4" s="564"/>
      <c r="R4" s="6"/>
      <c r="S4" s="6"/>
      <c r="T4" s="6"/>
      <c r="U4" s="6"/>
    </row>
    <row r="5" spans="1:21" ht="12" customHeight="1" thickBot="1" x14ac:dyDescent="0.3">
      <c r="A5" s="371"/>
      <c r="B5" s="371"/>
      <c r="C5" s="353"/>
      <c r="D5" s="353"/>
      <c r="E5" s="353"/>
      <c r="F5" s="354"/>
      <c r="G5" s="354"/>
      <c r="H5" s="354"/>
      <c r="I5" s="354"/>
      <c r="N5" s="111"/>
      <c r="O5" s="111"/>
      <c r="P5" s="7"/>
      <c r="Q5" s="7"/>
      <c r="R5" s="6"/>
      <c r="S5" s="6"/>
      <c r="T5" s="6"/>
      <c r="U5" s="6"/>
    </row>
    <row r="6" spans="1:21" ht="12" customHeight="1" x14ac:dyDescent="0.25">
      <c r="A6" s="368"/>
      <c r="B6" s="368"/>
      <c r="C6" s="365"/>
      <c r="D6" s="365"/>
      <c r="E6" s="365"/>
      <c r="F6" s="5"/>
      <c r="G6" s="5"/>
      <c r="H6" s="5"/>
      <c r="I6" s="5"/>
      <c r="N6" s="366"/>
      <c r="O6" s="366"/>
      <c r="P6" s="367"/>
      <c r="Q6" s="367"/>
      <c r="R6" s="6"/>
      <c r="S6" s="6"/>
      <c r="T6" s="6"/>
      <c r="U6" s="6"/>
    </row>
    <row r="7" spans="1:21" x14ac:dyDescent="0.25">
      <c r="A7" s="548" t="s">
        <v>102</v>
      </c>
      <c r="B7" s="548"/>
      <c r="C7" s="548"/>
      <c r="D7" s="548"/>
      <c r="E7" s="548"/>
      <c r="F7" s="548"/>
      <c r="G7" s="548"/>
      <c r="H7" s="548"/>
      <c r="I7" s="548"/>
      <c r="N7" s="549" t="s">
        <v>102</v>
      </c>
      <c r="O7" s="549"/>
      <c r="P7" s="549"/>
      <c r="Q7" s="549"/>
      <c r="R7" s="549"/>
      <c r="S7" s="549"/>
      <c r="T7" s="549"/>
      <c r="U7" s="549"/>
    </row>
    <row r="8" spans="1:21" x14ac:dyDescent="0.25">
      <c r="A8" s="112"/>
      <c r="B8" s="113" t="s">
        <v>161</v>
      </c>
      <c r="C8" s="321">
        <f>'0054'!C8</f>
        <v>4154.45</v>
      </c>
      <c r="D8" s="115"/>
      <c r="E8" s="116"/>
      <c r="F8" s="112"/>
      <c r="G8" s="113" t="s">
        <v>160</v>
      </c>
      <c r="H8" s="324">
        <f>'0054'!H8</f>
        <v>1.0319</v>
      </c>
      <c r="I8" s="99"/>
      <c r="N8" s="550" t="s">
        <v>10</v>
      </c>
      <c r="O8" s="550"/>
      <c r="P8" s="551">
        <v>4154.45</v>
      </c>
      <c r="Q8" s="551"/>
      <c r="R8" s="552" t="s">
        <v>11</v>
      </c>
      <c r="S8" s="552"/>
      <c r="T8" s="553">
        <f>H8</f>
        <v>1.0319</v>
      </c>
      <c r="U8" s="553"/>
    </row>
    <row r="9" spans="1:21" x14ac:dyDescent="0.25">
      <c r="A9" s="8"/>
      <c r="B9" s="8"/>
      <c r="C9" s="9"/>
      <c r="D9" s="9"/>
      <c r="E9" s="9"/>
      <c r="F9" s="10"/>
      <c r="G9" s="10"/>
      <c r="H9" s="11"/>
      <c r="I9" s="12" t="s">
        <v>78</v>
      </c>
      <c r="N9" s="13"/>
      <c r="O9" s="13"/>
      <c r="P9" s="14"/>
      <c r="Q9" s="14"/>
      <c r="R9" s="15"/>
      <c r="S9" s="15"/>
      <c r="T9" s="16"/>
      <c r="U9" s="17" t="s">
        <v>78</v>
      </c>
    </row>
    <row r="10" spans="1:21" x14ac:dyDescent="0.25">
      <c r="A10" s="8"/>
      <c r="B10" s="8"/>
      <c r="C10" s="117" t="s">
        <v>162</v>
      </c>
      <c r="D10" s="117" t="s">
        <v>163</v>
      </c>
      <c r="E10" s="118" t="s">
        <v>8</v>
      </c>
      <c r="F10" s="543" t="s">
        <v>1</v>
      </c>
      <c r="G10" s="543"/>
      <c r="H10" s="11" t="s">
        <v>77</v>
      </c>
      <c r="I10" s="12" t="s">
        <v>37</v>
      </c>
      <c r="N10" s="13"/>
      <c r="O10" s="13"/>
      <c r="P10" s="14"/>
      <c r="Q10" s="14"/>
      <c r="R10" s="544" t="s">
        <v>1</v>
      </c>
      <c r="S10" s="544"/>
      <c r="T10" s="16" t="s">
        <v>77</v>
      </c>
      <c r="U10" s="17" t="s">
        <v>37</v>
      </c>
    </row>
    <row r="11" spans="1:21" x14ac:dyDescent="0.25">
      <c r="A11" s="524" t="s">
        <v>1</v>
      </c>
      <c r="B11" s="524"/>
      <c r="C11" s="119" t="s">
        <v>2</v>
      </c>
      <c r="D11" s="119" t="s">
        <v>2</v>
      </c>
      <c r="E11" s="119" t="s">
        <v>2</v>
      </c>
      <c r="F11" s="545" t="s">
        <v>80</v>
      </c>
      <c r="G11" s="545"/>
      <c r="H11" s="18" t="s">
        <v>76</v>
      </c>
      <c r="I11" s="19" t="s">
        <v>79</v>
      </c>
      <c r="N11" s="525" t="s">
        <v>1</v>
      </c>
      <c r="O11" s="525"/>
      <c r="P11" s="546" t="s">
        <v>24</v>
      </c>
      <c r="Q11" s="546"/>
      <c r="R11" s="547" t="s">
        <v>80</v>
      </c>
      <c r="S11" s="547"/>
      <c r="T11" s="20" t="s">
        <v>76</v>
      </c>
      <c r="U11" s="21" t="s">
        <v>79</v>
      </c>
    </row>
    <row r="12" spans="1:21" x14ac:dyDescent="0.25">
      <c r="A12" s="536" t="s">
        <v>50</v>
      </c>
      <c r="B12" s="536"/>
      <c r="C12" s="120"/>
      <c r="D12" s="120"/>
      <c r="E12" s="121" t="s">
        <v>51</v>
      </c>
      <c r="F12" s="537" t="s">
        <v>52</v>
      </c>
      <c r="G12" s="537"/>
      <c r="H12" s="22" t="s">
        <v>53</v>
      </c>
      <c r="I12" s="23" t="s">
        <v>54</v>
      </c>
      <c r="N12" s="538" t="s">
        <v>50</v>
      </c>
      <c r="O12" s="538"/>
      <c r="P12" s="539" t="s">
        <v>51</v>
      </c>
      <c r="Q12" s="539"/>
      <c r="R12" s="540" t="s">
        <v>52</v>
      </c>
      <c r="S12" s="540"/>
      <c r="T12" s="24" t="s">
        <v>53</v>
      </c>
      <c r="U12" s="25" t="s">
        <v>54</v>
      </c>
    </row>
    <row r="13" spans="1:21" x14ac:dyDescent="0.25">
      <c r="A13" s="527" t="s">
        <v>29</v>
      </c>
      <c r="B13" s="527"/>
      <c r="C13" s="204">
        <v>51.07</v>
      </c>
      <c r="D13" s="204">
        <v>46.76</v>
      </c>
      <c r="E13" s="276">
        <f>IF(D$29=0,C13*2,C13+D13)</f>
        <v>97.83</v>
      </c>
      <c r="F13" s="541">
        <f>'0054'!F13:G13</f>
        <v>1.115</v>
      </c>
      <c r="G13" s="541"/>
      <c r="H13" s="208">
        <f>ROUND(E13*F13,4)</f>
        <v>109.0805</v>
      </c>
      <c r="I13" s="150">
        <f t="shared" ref="I13:I28" si="0">ROUND(ROUND(H13*$C$8,4)*($H$8),2)</f>
        <v>467625.59</v>
      </c>
      <c r="N13" s="528" t="s">
        <v>29</v>
      </c>
      <c r="O13" s="528"/>
      <c r="P13" s="530">
        <f t="shared" ref="P13:P28" si="1">IF($H$115=1,E13,0)</f>
        <v>0</v>
      </c>
      <c r="Q13" s="530"/>
      <c r="R13" s="542">
        <v>1</v>
      </c>
      <c r="S13" s="542"/>
      <c r="T13" s="124">
        <f>ROUND(P13*R13,4)</f>
        <v>0</v>
      </c>
      <c r="U13" s="125">
        <f t="shared" ref="U13:U28" si="2">ROUND(ROUND(T13*$C$8,4)*($H$8),0)</f>
        <v>0</v>
      </c>
    </row>
    <row r="14" spans="1:21" x14ac:dyDescent="0.25">
      <c r="A14" s="458" t="s">
        <v>30</v>
      </c>
      <c r="B14" s="458"/>
      <c r="C14" s="206">
        <v>2</v>
      </c>
      <c r="D14" s="206">
        <v>4.5</v>
      </c>
      <c r="E14" s="159">
        <f t="shared" ref="E14:E28" si="3">IF(D$29=0,C14*2,C14+D14)</f>
        <v>6.5</v>
      </c>
      <c r="F14" s="448">
        <f>'0054'!F14:G14</f>
        <v>1.115</v>
      </c>
      <c r="G14" s="448"/>
      <c r="H14" s="105">
        <f t="shared" ref="H14:H28" si="4">ROUND(E14*F14,4)</f>
        <v>7.2474999999999996</v>
      </c>
      <c r="I14" s="130">
        <f t="shared" si="0"/>
        <v>31069.87</v>
      </c>
      <c r="J14" s="85" t="str">
        <f>IF(ROUND(E14,2)=ROUND(SUM(E50:E52),2)," ","CHECK PK-3 LINES BELOW")</f>
        <v xml:space="preserve"> </v>
      </c>
      <c r="N14" s="461" t="s">
        <v>30</v>
      </c>
      <c r="O14" s="461"/>
      <c r="P14" s="530">
        <f t="shared" si="1"/>
        <v>0</v>
      </c>
      <c r="Q14" s="530"/>
      <c r="R14" s="535">
        <v>1</v>
      </c>
      <c r="S14" s="535"/>
      <c r="T14" s="124">
        <f t="shared" ref="T14:T28" si="5">ROUND(P14*R14,4)</f>
        <v>0</v>
      </c>
      <c r="U14" s="125">
        <f t="shared" si="2"/>
        <v>0</v>
      </c>
    </row>
    <row r="15" spans="1:21" x14ac:dyDescent="0.25">
      <c r="A15" s="458" t="s">
        <v>31</v>
      </c>
      <c r="B15" s="458"/>
      <c r="C15" s="206">
        <v>3.47</v>
      </c>
      <c r="D15" s="206">
        <v>3</v>
      </c>
      <c r="E15" s="159">
        <f t="shared" si="3"/>
        <v>6.4700000000000006</v>
      </c>
      <c r="F15" s="448">
        <f>'0054'!F15:G15</f>
        <v>1</v>
      </c>
      <c r="G15" s="448"/>
      <c r="H15" s="105">
        <f t="shared" si="4"/>
        <v>6.47</v>
      </c>
      <c r="I15" s="130">
        <f t="shared" si="0"/>
        <v>27736.74</v>
      </c>
      <c r="N15" s="461" t="s">
        <v>31</v>
      </c>
      <c r="O15" s="461"/>
      <c r="P15" s="530">
        <f t="shared" si="1"/>
        <v>0</v>
      </c>
      <c r="Q15" s="530"/>
      <c r="R15" s="535">
        <v>1</v>
      </c>
      <c r="S15" s="535"/>
      <c r="T15" s="124">
        <f t="shared" si="5"/>
        <v>0</v>
      </c>
      <c r="U15" s="125">
        <f t="shared" si="2"/>
        <v>0</v>
      </c>
    </row>
    <row r="16" spans="1:21" x14ac:dyDescent="0.25">
      <c r="A16" s="458" t="s">
        <v>32</v>
      </c>
      <c r="B16" s="458"/>
      <c r="C16" s="206">
        <v>1</v>
      </c>
      <c r="D16" s="206">
        <v>1</v>
      </c>
      <c r="E16" s="159">
        <f t="shared" si="3"/>
        <v>2</v>
      </c>
      <c r="F16" s="448">
        <f>'0054'!F16:G16</f>
        <v>1</v>
      </c>
      <c r="G16" s="448"/>
      <c r="H16" s="105">
        <f t="shared" si="4"/>
        <v>2</v>
      </c>
      <c r="I16" s="130">
        <f t="shared" si="0"/>
        <v>8573.9500000000007</v>
      </c>
      <c r="J16" s="85" t="str">
        <f>IF(ROUND(E16,2)=ROUND(SUM(E53:E55),2)," ","CHECK 4-8 LINES BELOW")</f>
        <v xml:space="preserve"> </v>
      </c>
      <c r="N16" s="461" t="s">
        <v>32</v>
      </c>
      <c r="O16" s="461"/>
      <c r="P16" s="530">
        <f t="shared" si="1"/>
        <v>0</v>
      </c>
      <c r="Q16" s="530"/>
      <c r="R16" s="535">
        <v>1</v>
      </c>
      <c r="S16" s="535"/>
      <c r="T16" s="124">
        <f t="shared" si="5"/>
        <v>0</v>
      </c>
      <c r="U16" s="125">
        <f t="shared" si="2"/>
        <v>0</v>
      </c>
    </row>
    <row r="17" spans="1:21" x14ac:dyDescent="0.25">
      <c r="A17" s="458" t="s">
        <v>33</v>
      </c>
      <c r="B17" s="458"/>
      <c r="C17" s="206">
        <v>0</v>
      </c>
      <c r="D17" s="206">
        <v>0</v>
      </c>
      <c r="E17" s="159">
        <f t="shared" si="3"/>
        <v>0</v>
      </c>
      <c r="F17" s="448">
        <f>'0054'!F17:G17</f>
        <v>1.0049999999999999</v>
      </c>
      <c r="G17" s="448"/>
      <c r="H17" s="105">
        <f t="shared" si="4"/>
        <v>0</v>
      </c>
      <c r="I17" s="130">
        <f t="shared" si="0"/>
        <v>0</v>
      </c>
      <c r="N17" s="461" t="s">
        <v>33</v>
      </c>
      <c r="O17" s="461"/>
      <c r="P17" s="530">
        <f t="shared" si="1"/>
        <v>0</v>
      </c>
      <c r="Q17" s="530"/>
      <c r="R17" s="535">
        <v>1</v>
      </c>
      <c r="S17" s="535"/>
      <c r="T17" s="124">
        <f t="shared" si="5"/>
        <v>0</v>
      </c>
      <c r="U17" s="125">
        <f t="shared" si="2"/>
        <v>0</v>
      </c>
    </row>
    <row r="18" spans="1:21" x14ac:dyDescent="0.25">
      <c r="A18" s="458" t="s">
        <v>34</v>
      </c>
      <c r="B18" s="458"/>
      <c r="C18" s="206">
        <v>0</v>
      </c>
      <c r="D18" s="206">
        <v>0</v>
      </c>
      <c r="E18" s="159">
        <f t="shared" si="3"/>
        <v>0</v>
      </c>
      <c r="F18" s="448">
        <f>'0054'!F18:G18</f>
        <v>1.0049999999999999</v>
      </c>
      <c r="G18" s="448"/>
      <c r="H18" s="105">
        <f t="shared" si="4"/>
        <v>0</v>
      </c>
      <c r="I18" s="130">
        <f t="shared" si="0"/>
        <v>0</v>
      </c>
      <c r="J18" s="85" t="str">
        <f>IF(ROUND(E18,2)=ROUND(SUM(E56:E58),2)," ","CHECK 4-8 LINES BELOW")</f>
        <v xml:space="preserve"> </v>
      </c>
      <c r="N18" s="461" t="s">
        <v>34</v>
      </c>
      <c r="O18" s="461"/>
      <c r="P18" s="530">
        <f t="shared" si="1"/>
        <v>0</v>
      </c>
      <c r="Q18" s="530"/>
      <c r="R18" s="535">
        <v>1</v>
      </c>
      <c r="S18" s="535"/>
      <c r="T18" s="124">
        <f t="shared" si="5"/>
        <v>0</v>
      </c>
      <c r="U18" s="127">
        <f t="shared" si="2"/>
        <v>0</v>
      </c>
    </row>
    <row r="19" spans="1:21" x14ac:dyDescent="0.25">
      <c r="A19" s="458" t="s">
        <v>146</v>
      </c>
      <c r="B19" s="458"/>
      <c r="C19" s="206">
        <v>0</v>
      </c>
      <c r="D19" s="206">
        <v>0</v>
      </c>
      <c r="E19" s="159">
        <f t="shared" si="3"/>
        <v>0</v>
      </c>
      <c r="F19" s="448">
        <f>'0054'!F19:G19</f>
        <v>3.613</v>
      </c>
      <c r="G19" s="448"/>
      <c r="H19" s="105">
        <f t="shared" si="4"/>
        <v>0</v>
      </c>
      <c r="I19" s="130">
        <f t="shared" si="0"/>
        <v>0</v>
      </c>
      <c r="N19" s="461" t="s">
        <v>146</v>
      </c>
      <c r="O19" s="461"/>
      <c r="P19" s="530">
        <f t="shared" si="1"/>
        <v>0</v>
      </c>
      <c r="Q19" s="530"/>
      <c r="R19" s="535">
        <v>1</v>
      </c>
      <c r="S19" s="535"/>
      <c r="T19" s="124">
        <f t="shared" si="5"/>
        <v>0</v>
      </c>
      <c r="U19" s="125">
        <f t="shared" si="2"/>
        <v>0</v>
      </c>
    </row>
    <row r="20" spans="1:21" x14ac:dyDescent="0.25">
      <c r="A20" s="458" t="s">
        <v>147</v>
      </c>
      <c r="B20" s="458"/>
      <c r="C20" s="206">
        <v>0</v>
      </c>
      <c r="D20" s="206">
        <v>0</v>
      </c>
      <c r="E20" s="159">
        <f t="shared" si="3"/>
        <v>0</v>
      </c>
      <c r="F20" s="448">
        <f>'0054'!F20:G20</f>
        <v>3.613</v>
      </c>
      <c r="G20" s="448"/>
      <c r="H20" s="105">
        <f t="shared" si="4"/>
        <v>0</v>
      </c>
      <c r="I20" s="130">
        <f t="shared" si="0"/>
        <v>0</v>
      </c>
      <c r="N20" s="461" t="s">
        <v>147</v>
      </c>
      <c r="O20" s="461"/>
      <c r="P20" s="530">
        <f t="shared" si="1"/>
        <v>0</v>
      </c>
      <c r="Q20" s="530"/>
      <c r="R20" s="535">
        <v>1</v>
      </c>
      <c r="S20" s="535"/>
      <c r="T20" s="124">
        <f t="shared" si="5"/>
        <v>0</v>
      </c>
      <c r="U20" s="125">
        <f t="shared" si="2"/>
        <v>0</v>
      </c>
    </row>
    <row r="21" spans="1:21" x14ac:dyDescent="0.25">
      <c r="A21" s="458" t="s">
        <v>148</v>
      </c>
      <c r="B21" s="458"/>
      <c r="C21" s="206">
        <v>0</v>
      </c>
      <c r="D21" s="206">
        <v>0</v>
      </c>
      <c r="E21" s="159">
        <f t="shared" si="3"/>
        <v>0</v>
      </c>
      <c r="F21" s="448">
        <f>'0054'!F21:G21</f>
        <v>3.613</v>
      </c>
      <c r="G21" s="448"/>
      <c r="H21" s="105">
        <f t="shared" si="4"/>
        <v>0</v>
      </c>
      <c r="I21" s="130">
        <f t="shared" si="0"/>
        <v>0</v>
      </c>
      <c r="N21" s="461" t="s">
        <v>148</v>
      </c>
      <c r="O21" s="461"/>
      <c r="P21" s="530">
        <f t="shared" si="1"/>
        <v>0</v>
      </c>
      <c r="Q21" s="530"/>
      <c r="R21" s="535">
        <v>1</v>
      </c>
      <c r="S21" s="535"/>
      <c r="T21" s="124">
        <f t="shared" si="5"/>
        <v>0</v>
      </c>
      <c r="U21" s="125">
        <f t="shared" si="2"/>
        <v>0</v>
      </c>
    </row>
    <row r="22" spans="1:21" x14ac:dyDescent="0.25">
      <c r="A22" s="458" t="s">
        <v>149</v>
      </c>
      <c r="B22" s="458"/>
      <c r="C22" s="206">
        <v>0</v>
      </c>
      <c r="D22" s="206">
        <v>0</v>
      </c>
      <c r="E22" s="159">
        <f t="shared" si="3"/>
        <v>0</v>
      </c>
      <c r="F22" s="448">
        <f>'0054'!F22:G22</f>
        <v>5.258</v>
      </c>
      <c r="G22" s="448"/>
      <c r="H22" s="105">
        <f t="shared" si="4"/>
        <v>0</v>
      </c>
      <c r="I22" s="130">
        <f t="shared" si="0"/>
        <v>0</v>
      </c>
      <c r="N22" s="461" t="s">
        <v>149</v>
      </c>
      <c r="O22" s="461"/>
      <c r="P22" s="530">
        <f t="shared" si="1"/>
        <v>0</v>
      </c>
      <c r="Q22" s="530"/>
      <c r="R22" s="535">
        <v>1</v>
      </c>
      <c r="S22" s="535"/>
      <c r="T22" s="124">
        <f t="shared" si="5"/>
        <v>0</v>
      </c>
      <c r="U22" s="125">
        <f t="shared" si="2"/>
        <v>0</v>
      </c>
    </row>
    <row r="23" spans="1:21" x14ac:dyDescent="0.25">
      <c r="A23" s="458" t="s">
        <v>150</v>
      </c>
      <c r="B23" s="458"/>
      <c r="C23" s="206">
        <v>0</v>
      </c>
      <c r="D23" s="206">
        <v>0</v>
      </c>
      <c r="E23" s="159">
        <f t="shared" si="3"/>
        <v>0</v>
      </c>
      <c r="F23" s="448">
        <f>'0054'!F23:G23</f>
        <v>5.258</v>
      </c>
      <c r="G23" s="448"/>
      <c r="H23" s="105">
        <f t="shared" si="4"/>
        <v>0</v>
      </c>
      <c r="I23" s="130">
        <f t="shared" si="0"/>
        <v>0</v>
      </c>
      <c r="N23" s="461" t="s">
        <v>150</v>
      </c>
      <c r="O23" s="461"/>
      <c r="P23" s="530">
        <f t="shared" si="1"/>
        <v>0</v>
      </c>
      <c r="Q23" s="530"/>
      <c r="R23" s="535">
        <v>1</v>
      </c>
      <c r="S23" s="535"/>
      <c r="T23" s="124">
        <f t="shared" si="5"/>
        <v>0</v>
      </c>
      <c r="U23" s="125">
        <f t="shared" si="2"/>
        <v>0</v>
      </c>
    </row>
    <row r="24" spans="1:21" x14ac:dyDescent="0.25">
      <c r="A24" s="458" t="s">
        <v>151</v>
      </c>
      <c r="B24" s="458"/>
      <c r="C24" s="206">
        <v>0</v>
      </c>
      <c r="D24" s="206">
        <v>0</v>
      </c>
      <c r="E24" s="159">
        <f t="shared" si="3"/>
        <v>0</v>
      </c>
      <c r="F24" s="448">
        <f>'0054'!F24:G24</f>
        <v>5.258</v>
      </c>
      <c r="G24" s="448"/>
      <c r="H24" s="105">
        <f t="shared" si="4"/>
        <v>0</v>
      </c>
      <c r="I24" s="130">
        <f t="shared" si="0"/>
        <v>0</v>
      </c>
      <c r="N24" s="461" t="s">
        <v>151</v>
      </c>
      <c r="O24" s="461"/>
      <c r="P24" s="530">
        <f t="shared" si="1"/>
        <v>0</v>
      </c>
      <c r="Q24" s="530"/>
      <c r="R24" s="535">
        <v>1</v>
      </c>
      <c r="S24" s="535"/>
      <c r="T24" s="124">
        <f t="shared" si="5"/>
        <v>0</v>
      </c>
      <c r="U24" s="125">
        <f t="shared" si="2"/>
        <v>0</v>
      </c>
    </row>
    <row r="25" spans="1:21" x14ac:dyDescent="0.25">
      <c r="A25" s="458" t="s">
        <v>152</v>
      </c>
      <c r="B25" s="458"/>
      <c r="C25" s="206">
        <v>4.0999999999999996</v>
      </c>
      <c r="D25" s="206">
        <v>4.0999999999999996</v>
      </c>
      <c r="E25" s="159">
        <f t="shared" si="3"/>
        <v>8.1999999999999993</v>
      </c>
      <c r="F25" s="448">
        <f>'0054'!F25:G25</f>
        <v>1.18</v>
      </c>
      <c r="G25" s="448"/>
      <c r="H25" s="105">
        <f t="shared" si="4"/>
        <v>9.6760000000000002</v>
      </c>
      <c r="I25" s="130">
        <f t="shared" si="0"/>
        <v>41480.79</v>
      </c>
      <c r="N25" s="461" t="s">
        <v>152</v>
      </c>
      <c r="O25" s="461"/>
      <c r="P25" s="530">
        <f t="shared" si="1"/>
        <v>0</v>
      </c>
      <c r="Q25" s="530"/>
      <c r="R25" s="535">
        <v>1</v>
      </c>
      <c r="S25" s="535"/>
      <c r="T25" s="124">
        <f t="shared" si="5"/>
        <v>0</v>
      </c>
      <c r="U25" s="125">
        <f t="shared" si="2"/>
        <v>0</v>
      </c>
    </row>
    <row r="26" spans="1:21" x14ac:dyDescent="0.25">
      <c r="A26" s="458" t="s">
        <v>153</v>
      </c>
      <c r="B26" s="458"/>
      <c r="C26" s="206">
        <v>0</v>
      </c>
      <c r="D26" s="206">
        <v>0</v>
      </c>
      <c r="E26" s="159">
        <f t="shared" si="3"/>
        <v>0</v>
      </c>
      <c r="F26" s="448">
        <f>'0054'!F26:G26</f>
        <v>1.18</v>
      </c>
      <c r="G26" s="448"/>
      <c r="H26" s="105">
        <f t="shared" si="4"/>
        <v>0</v>
      </c>
      <c r="I26" s="130">
        <f t="shared" si="0"/>
        <v>0</v>
      </c>
      <c r="N26" s="461" t="s">
        <v>153</v>
      </c>
      <c r="O26" s="461"/>
      <c r="P26" s="530">
        <f t="shared" si="1"/>
        <v>0</v>
      </c>
      <c r="Q26" s="530"/>
      <c r="R26" s="535">
        <v>1</v>
      </c>
      <c r="S26" s="535"/>
      <c r="T26" s="124">
        <f t="shared" si="5"/>
        <v>0</v>
      </c>
      <c r="U26" s="125">
        <f t="shared" si="2"/>
        <v>0</v>
      </c>
    </row>
    <row r="27" spans="1:21" x14ac:dyDescent="0.25">
      <c r="A27" s="458" t="s">
        <v>154</v>
      </c>
      <c r="B27" s="458"/>
      <c r="C27" s="206">
        <v>0</v>
      </c>
      <c r="D27" s="206">
        <v>0</v>
      </c>
      <c r="E27" s="159">
        <f t="shared" si="3"/>
        <v>0</v>
      </c>
      <c r="F27" s="448">
        <f>'0054'!F27:G27</f>
        <v>1.18</v>
      </c>
      <c r="G27" s="448"/>
      <c r="H27" s="105">
        <f t="shared" si="4"/>
        <v>0</v>
      </c>
      <c r="I27" s="130">
        <f t="shared" si="0"/>
        <v>0</v>
      </c>
      <c r="N27" s="461" t="s">
        <v>154</v>
      </c>
      <c r="O27" s="461"/>
      <c r="P27" s="530">
        <f t="shared" si="1"/>
        <v>0</v>
      </c>
      <c r="Q27" s="530"/>
      <c r="R27" s="535">
        <v>1</v>
      </c>
      <c r="S27" s="535"/>
      <c r="T27" s="124">
        <f t="shared" si="5"/>
        <v>0</v>
      </c>
      <c r="U27" s="125">
        <f t="shared" si="2"/>
        <v>0</v>
      </c>
    </row>
    <row r="28" spans="1:21" x14ac:dyDescent="0.25">
      <c r="A28" s="575" t="s">
        <v>155</v>
      </c>
      <c r="B28" s="575"/>
      <c r="C28" s="147">
        <v>0</v>
      </c>
      <c r="D28" s="147">
        <v>0</v>
      </c>
      <c r="E28" s="220">
        <f t="shared" si="3"/>
        <v>0</v>
      </c>
      <c r="F28" s="529">
        <f>'0054'!F28:G28</f>
        <v>1.0049999999999999</v>
      </c>
      <c r="G28" s="529"/>
      <c r="H28" s="122">
        <f t="shared" si="4"/>
        <v>0</v>
      </c>
      <c r="I28" s="123">
        <f t="shared" si="0"/>
        <v>0</v>
      </c>
      <c r="N28" s="469" t="s">
        <v>155</v>
      </c>
      <c r="O28" s="469"/>
      <c r="P28" s="530">
        <f t="shared" si="1"/>
        <v>0</v>
      </c>
      <c r="Q28" s="530"/>
      <c r="R28" s="531">
        <v>1</v>
      </c>
      <c r="S28" s="531"/>
      <c r="T28" s="124">
        <f t="shared" si="5"/>
        <v>0</v>
      </c>
      <c r="U28" s="125">
        <f t="shared" si="2"/>
        <v>0</v>
      </c>
    </row>
    <row r="29" spans="1:21" x14ac:dyDescent="0.25">
      <c r="A29" s="573" t="s">
        <v>5</v>
      </c>
      <c r="B29" s="573"/>
      <c r="C29" s="123">
        <f>SUM(C13:C28)</f>
        <v>61.64</v>
      </c>
      <c r="D29" s="123">
        <f>SUM(D13:D28)</f>
        <v>59.36</v>
      </c>
      <c r="E29" s="123">
        <f>SUM(E13:E28)</f>
        <v>121</v>
      </c>
      <c r="F29" s="574"/>
      <c r="G29" s="574"/>
      <c r="H29" s="128">
        <f>SUM(H13:H28)</f>
        <v>134.47399999999999</v>
      </c>
      <c r="I29" s="123">
        <f>SUM(I13:I28)</f>
        <v>576486.94000000006</v>
      </c>
      <c r="N29" s="533" t="s">
        <v>5</v>
      </c>
      <c r="O29" s="533"/>
      <c r="P29" s="534">
        <f>SUM(P13:P28)</f>
        <v>0</v>
      </c>
      <c r="Q29" s="534"/>
      <c r="R29" s="521"/>
      <c r="S29" s="521"/>
      <c r="T29" s="129">
        <f>SUM(T13:T28)</f>
        <v>0</v>
      </c>
      <c r="U29" s="125">
        <f>SUM(U13:U28)</f>
        <v>0</v>
      </c>
    </row>
    <row r="30" spans="1:21" x14ac:dyDescent="0.25">
      <c r="A30" s="28"/>
      <c r="B30" s="28"/>
      <c r="C30" s="130"/>
      <c r="D30" s="130"/>
      <c r="E30" s="130"/>
      <c r="F30" s="29"/>
      <c r="G30" s="29"/>
      <c r="H30" s="105"/>
      <c r="I30" s="130"/>
      <c r="N30" s="35"/>
      <c r="O30" s="35"/>
      <c r="P30" s="31"/>
      <c r="Q30" s="31"/>
      <c r="R30" s="32"/>
      <c r="S30" s="32"/>
      <c r="T30" s="131"/>
      <c r="U30" s="132"/>
    </row>
    <row r="31" spans="1:21" x14ac:dyDescent="0.25">
      <c r="A31" s="209" t="s">
        <v>126</v>
      </c>
      <c r="B31" s="28"/>
      <c r="C31" s="130"/>
      <c r="D31" s="130"/>
      <c r="E31" s="130"/>
      <c r="F31" s="29"/>
      <c r="G31" s="29"/>
      <c r="H31" s="105"/>
      <c r="I31" s="130"/>
      <c r="N31" s="35"/>
      <c r="O31" s="35"/>
      <c r="P31" s="31"/>
      <c r="Q31" s="31"/>
      <c r="R31" s="32"/>
      <c r="S31" s="32"/>
      <c r="T31" s="131"/>
      <c r="U31" s="132"/>
    </row>
    <row r="32" spans="1:21" hidden="1" x14ac:dyDescent="0.25">
      <c r="A32" s="209"/>
      <c r="B32" s="28"/>
      <c r="C32" s="130"/>
      <c r="D32" s="130"/>
      <c r="E32" s="130"/>
      <c r="F32" s="364"/>
      <c r="G32" s="364"/>
      <c r="H32" s="105"/>
      <c r="I32" s="130"/>
      <c r="N32" s="362"/>
      <c r="O32" s="362"/>
      <c r="P32" s="31"/>
      <c r="Q32" s="31"/>
      <c r="R32" s="363"/>
      <c r="S32" s="363"/>
      <c r="T32" s="131"/>
      <c r="U32" s="132"/>
    </row>
    <row r="33" spans="1:21" hidden="1" x14ac:dyDescent="0.25">
      <c r="A33" s="209"/>
      <c r="B33" s="28"/>
      <c r="C33" s="130"/>
      <c r="D33" s="130"/>
      <c r="E33" s="130"/>
      <c r="F33" s="578" t="s">
        <v>386</v>
      </c>
      <c r="G33" s="578"/>
      <c r="H33" s="578"/>
      <c r="I33" s="130"/>
      <c r="N33" s="362"/>
      <c r="O33" s="362"/>
      <c r="P33" s="31"/>
      <c r="Q33" s="31"/>
      <c r="R33" s="363"/>
      <c r="S33" s="363"/>
      <c r="T33" s="131"/>
      <c r="U33" s="132"/>
    </row>
    <row r="34" spans="1:21" hidden="1" x14ac:dyDescent="0.25">
      <c r="A34" s="4"/>
      <c r="B34" s="136"/>
      <c r="C34" s="136"/>
      <c r="D34" s="136"/>
      <c r="E34" s="136"/>
      <c r="F34" s="578"/>
      <c r="G34" s="578"/>
      <c r="H34" s="578"/>
      <c r="I34" s="26" t="s">
        <v>78</v>
      </c>
      <c r="N34" s="473" t="s">
        <v>35</v>
      </c>
      <c r="O34" s="473"/>
      <c r="P34" s="473"/>
      <c r="Q34" s="473"/>
      <c r="R34" s="473"/>
      <c r="S34" s="473"/>
      <c r="T34" s="473"/>
      <c r="U34" s="27" t="s">
        <v>78</v>
      </c>
    </row>
    <row r="35" spans="1:21" hidden="1" x14ac:dyDescent="0.25">
      <c r="A35" s="28"/>
      <c r="B35" s="28"/>
      <c r="C35" s="117" t="s">
        <v>162</v>
      </c>
      <c r="D35" s="117" t="s">
        <v>163</v>
      </c>
      <c r="E35" s="118" t="s">
        <v>8</v>
      </c>
      <c r="F35" s="578"/>
      <c r="G35" s="578"/>
      <c r="H35" s="578"/>
      <c r="I35" s="26" t="s">
        <v>37</v>
      </c>
      <c r="N35" s="35"/>
      <c r="O35" s="35"/>
      <c r="P35" s="31"/>
      <c r="Q35" s="31"/>
      <c r="R35" s="32"/>
      <c r="S35" s="32"/>
      <c r="T35" s="131"/>
      <c r="U35" s="27" t="s">
        <v>37</v>
      </c>
    </row>
    <row r="36" spans="1:21" hidden="1" x14ac:dyDescent="0.25">
      <c r="A36" s="524" t="s">
        <v>66</v>
      </c>
      <c r="B36" s="524"/>
      <c r="C36" s="119" t="s">
        <v>2</v>
      </c>
      <c r="D36" s="119" t="s">
        <v>2</v>
      </c>
      <c r="E36" s="119" t="s">
        <v>2</v>
      </c>
      <c r="F36" s="579"/>
      <c r="G36" s="579"/>
      <c r="H36" s="579"/>
      <c r="I36" s="33" t="s">
        <v>79</v>
      </c>
      <c r="N36" s="525" t="s">
        <v>66</v>
      </c>
      <c r="O36" s="525"/>
      <c r="P36" s="526" t="s">
        <v>24</v>
      </c>
      <c r="Q36" s="526"/>
      <c r="R36" s="526"/>
      <c r="S36" s="526"/>
      <c r="T36" s="526"/>
      <c r="U36" s="21" t="s">
        <v>79</v>
      </c>
    </row>
    <row r="37" spans="1:21" hidden="1" x14ac:dyDescent="0.25">
      <c r="A37" s="527" t="s">
        <v>59</v>
      </c>
      <c r="B37" s="527"/>
      <c r="C37" s="210">
        <v>0</v>
      </c>
      <c r="D37" s="210">
        <v>0</v>
      </c>
      <c r="E37" s="276">
        <f t="shared" ref="E37:E42" si="6">IF(D$43=0,C37*2,C37+D37)</f>
        <v>0</v>
      </c>
      <c r="F37" s="211"/>
      <c r="G37" s="211"/>
      <c r="H37" s="211"/>
      <c r="I37" s="150">
        <f t="shared" ref="I37:I42" si="7">ROUND(ROUND(E37*$C$8,4)*($H$8),2)</f>
        <v>0</v>
      </c>
      <c r="N37" s="528" t="s">
        <v>59</v>
      </c>
      <c r="O37" s="528"/>
      <c r="P37" s="470">
        <f t="shared" ref="P37:P42" si="8">IF($H$115=1,E37,0)</f>
        <v>0</v>
      </c>
      <c r="Q37" s="470"/>
      <c r="R37" s="470"/>
      <c r="S37" s="470"/>
      <c r="T37" s="470"/>
      <c r="U37" s="127">
        <f t="shared" ref="U37:U42" si="9">ROUND(ROUND(P37*$C$8,4)*($H$8),0)</f>
        <v>0</v>
      </c>
    </row>
    <row r="38" spans="1:21" hidden="1" x14ac:dyDescent="0.25">
      <c r="A38" s="519" t="s">
        <v>60</v>
      </c>
      <c r="B38" s="519"/>
      <c r="C38" s="213">
        <v>0</v>
      </c>
      <c r="D38" s="213">
        <v>0</v>
      </c>
      <c r="E38" s="159">
        <f t="shared" si="6"/>
        <v>0</v>
      </c>
      <c r="F38" s="214"/>
      <c r="G38" s="214"/>
      <c r="H38" s="214"/>
      <c r="I38" s="130">
        <f t="shared" si="7"/>
        <v>0</v>
      </c>
      <c r="N38" s="476" t="s">
        <v>60</v>
      </c>
      <c r="O38" s="476"/>
      <c r="P38" s="470">
        <f t="shared" si="8"/>
        <v>0</v>
      </c>
      <c r="Q38" s="470"/>
      <c r="R38" s="470"/>
      <c r="S38" s="470"/>
      <c r="T38" s="470"/>
      <c r="U38" s="127">
        <f t="shared" si="9"/>
        <v>0</v>
      </c>
    </row>
    <row r="39" spans="1:21" hidden="1" x14ac:dyDescent="0.25">
      <c r="A39" s="522" t="s">
        <v>61</v>
      </c>
      <c r="B39" s="522"/>
      <c r="C39" s="213">
        <v>0</v>
      </c>
      <c r="D39" s="213">
        <v>0</v>
      </c>
      <c r="E39" s="159">
        <f t="shared" si="6"/>
        <v>0</v>
      </c>
      <c r="F39" s="214"/>
      <c r="G39" s="214"/>
      <c r="H39" s="214"/>
      <c r="I39" s="130">
        <f t="shared" si="7"/>
        <v>0</v>
      </c>
      <c r="N39" s="523" t="s">
        <v>61</v>
      </c>
      <c r="O39" s="523"/>
      <c r="P39" s="470">
        <f t="shared" si="8"/>
        <v>0</v>
      </c>
      <c r="Q39" s="470"/>
      <c r="R39" s="470"/>
      <c r="S39" s="470"/>
      <c r="T39" s="470"/>
      <c r="U39" s="127">
        <f t="shared" si="9"/>
        <v>0</v>
      </c>
    </row>
    <row r="40" spans="1:21" hidden="1" x14ac:dyDescent="0.25">
      <c r="A40" s="519" t="s">
        <v>62</v>
      </c>
      <c r="B40" s="519"/>
      <c r="C40" s="213">
        <v>0</v>
      </c>
      <c r="D40" s="213">
        <v>0</v>
      </c>
      <c r="E40" s="159">
        <f t="shared" si="6"/>
        <v>0</v>
      </c>
      <c r="F40" s="214"/>
      <c r="G40" s="214"/>
      <c r="H40" s="214"/>
      <c r="I40" s="130">
        <f t="shared" si="7"/>
        <v>0</v>
      </c>
      <c r="N40" s="476" t="s">
        <v>62</v>
      </c>
      <c r="O40" s="476"/>
      <c r="P40" s="470">
        <f t="shared" si="8"/>
        <v>0</v>
      </c>
      <c r="Q40" s="470"/>
      <c r="R40" s="470"/>
      <c r="S40" s="470"/>
      <c r="T40" s="470"/>
      <c r="U40" s="127">
        <f t="shared" si="9"/>
        <v>0</v>
      </c>
    </row>
    <row r="41" spans="1:21" hidden="1" x14ac:dyDescent="0.25">
      <c r="A41" s="519" t="s">
        <v>63</v>
      </c>
      <c r="B41" s="519"/>
      <c r="C41" s="213">
        <v>0</v>
      </c>
      <c r="D41" s="213">
        <v>0</v>
      </c>
      <c r="E41" s="159">
        <f t="shared" si="6"/>
        <v>0</v>
      </c>
      <c r="F41" s="214"/>
      <c r="G41" s="214"/>
      <c r="H41" s="214"/>
      <c r="I41" s="130">
        <f t="shared" si="7"/>
        <v>0</v>
      </c>
      <c r="N41" s="476" t="s">
        <v>63</v>
      </c>
      <c r="O41" s="476"/>
      <c r="P41" s="470">
        <f t="shared" si="8"/>
        <v>0</v>
      </c>
      <c r="Q41" s="470"/>
      <c r="R41" s="470"/>
      <c r="S41" s="470"/>
      <c r="T41" s="470"/>
      <c r="U41" s="127">
        <f t="shared" si="9"/>
        <v>0</v>
      </c>
    </row>
    <row r="42" spans="1:21" hidden="1" x14ac:dyDescent="0.25">
      <c r="A42" s="519" t="s">
        <v>55</v>
      </c>
      <c r="B42" s="519"/>
      <c r="C42" s="212">
        <v>0</v>
      </c>
      <c r="D42" s="212">
        <v>0</v>
      </c>
      <c r="E42" s="220">
        <f t="shared" si="6"/>
        <v>0</v>
      </c>
      <c r="F42" s="214"/>
      <c r="G42" s="214"/>
      <c r="H42" s="214"/>
      <c r="I42" s="123">
        <f t="shared" si="7"/>
        <v>0</v>
      </c>
      <c r="N42" s="469" t="s">
        <v>55</v>
      </c>
      <c r="O42" s="469"/>
      <c r="P42" s="470">
        <f t="shared" si="8"/>
        <v>0</v>
      </c>
      <c r="Q42" s="470"/>
      <c r="R42" s="470"/>
      <c r="S42" s="470"/>
      <c r="T42" s="470"/>
      <c r="U42" s="127">
        <f t="shared" si="9"/>
        <v>0</v>
      </c>
    </row>
    <row r="43" spans="1:21" hidden="1" x14ac:dyDescent="0.25">
      <c r="A43" s="64"/>
      <c r="B43" s="137" t="s">
        <v>164</v>
      </c>
      <c r="C43" s="126">
        <f>SUM(C37:C42)</f>
        <v>0</v>
      </c>
      <c r="D43" s="126">
        <f>SUM(D37:D42)</f>
        <v>0</v>
      </c>
      <c r="E43" s="126">
        <f>SUM(E37:E42)</f>
        <v>0</v>
      </c>
      <c r="F43" s="34"/>
      <c r="G43" s="138"/>
      <c r="H43" s="139" t="s">
        <v>166</v>
      </c>
      <c r="I43" s="126">
        <f>SUM(I37:I42)</f>
        <v>0</v>
      </c>
      <c r="N43" s="520" t="s">
        <v>57</v>
      </c>
      <c r="O43" s="520"/>
      <c r="P43" s="520"/>
      <c r="Q43" s="520"/>
      <c r="R43" s="36">
        <f>SUM(P37:R42)</f>
        <v>0</v>
      </c>
      <c r="S43" s="521" t="s">
        <v>68</v>
      </c>
      <c r="T43" s="521"/>
      <c r="U43" s="132">
        <f>SUM(U37:U42)</f>
        <v>0</v>
      </c>
    </row>
    <row r="44" spans="1:21" ht="16.5" hidden="1" thickBot="1" x14ac:dyDescent="0.3">
      <c r="A44" s="64"/>
      <c r="B44" s="137"/>
      <c r="C44" s="130"/>
      <c r="D44" s="130"/>
      <c r="E44" s="150"/>
      <c r="F44" s="34"/>
      <c r="G44" s="138"/>
      <c r="H44" s="139"/>
      <c r="I44" s="130"/>
      <c r="N44" s="35"/>
      <c r="O44" s="35"/>
      <c r="P44" s="35"/>
      <c r="Q44" s="35"/>
      <c r="R44" s="36"/>
      <c r="S44" s="32"/>
      <c r="T44" s="32"/>
      <c r="U44" s="132"/>
    </row>
    <row r="45" spans="1:21" ht="16.5" hidden="1" thickBot="1" x14ac:dyDescent="0.3">
      <c r="A45" s="64"/>
      <c r="B45" s="137" t="s">
        <v>165</v>
      </c>
      <c r="C45" s="64"/>
      <c r="D45" s="64"/>
      <c r="E45" s="215">
        <f>H29+E43</f>
        <v>134.47399999999999</v>
      </c>
      <c r="F45" s="37"/>
      <c r="G45" s="138"/>
      <c r="H45" s="139" t="s">
        <v>167</v>
      </c>
      <c r="I45" s="123">
        <f>SUM(I43,I29)</f>
        <v>576486.94000000006</v>
      </c>
      <c r="N45" s="520" t="s">
        <v>58</v>
      </c>
      <c r="O45" s="520"/>
      <c r="P45" s="520"/>
      <c r="Q45" s="520"/>
      <c r="R45" s="38">
        <f>R43+T29</f>
        <v>0</v>
      </c>
      <c r="S45" s="521" t="s">
        <v>56</v>
      </c>
      <c r="T45" s="521"/>
      <c r="U45" s="140">
        <f>SUM(U43,U29)</f>
        <v>0</v>
      </c>
    </row>
    <row r="46" spans="1:21" x14ac:dyDescent="0.25">
      <c r="A46" s="28"/>
      <c r="B46" s="28"/>
      <c r="C46" s="28"/>
      <c r="D46" s="28"/>
      <c r="E46" s="28"/>
      <c r="F46" s="37"/>
      <c r="G46" s="141"/>
      <c r="H46" s="141"/>
      <c r="I46" s="130"/>
      <c r="N46" s="35"/>
      <c r="O46" s="35"/>
      <c r="P46" s="35"/>
      <c r="Q46" s="35"/>
      <c r="R46" s="38"/>
      <c r="S46" s="32"/>
      <c r="T46" s="32"/>
      <c r="U46" s="132"/>
    </row>
    <row r="47" spans="1:21" x14ac:dyDescent="0.25">
      <c r="A47" s="28"/>
      <c r="B47" s="28"/>
      <c r="C47" s="28"/>
      <c r="D47" s="28"/>
      <c r="E47" s="28"/>
      <c r="F47" s="37"/>
      <c r="G47" s="141"/>
      <c r="H47" s="141"/>
      <c r="I47" s="130"/>
      <c r="N47" s="35"/>
      <c r="O47" s="35"/>
      <c r="P47" s="35"/>
      <c r="Q47" s="35"/>
      <c r="R47" s="38"/>
      <c r="S47" s="32"/>
      <c r="T47" s="32"/>
      <c r="U47" s="132"/>
    </row>
    <row r="48" spans="1:21" x14ac:dyDescent="0.25">
      <c r="A48" s="28"/>
      <c r="B48" s="28"/>
      <c r="C48" s="117" t="s">
        <v>162</v>
      </c>
      <c r="D48" s="117" t="s">
        <v>163</v>
      </c>
      <c r="E48" s="118" t="s">
        <v>8</v>
      </c>
      <c r="F48" s="142" t="s">
        <v>168</v>
      </c>
      <c r="G48" s="143" t="s">
        <v>170</v>
      </c>
      <c r="H48" s="144" t="s">
        <v>171</v>
      </c>
      <c r="I48" s="130"/>
      <c r="N48" s="35"/>
      <c r="O48" s="35"/>
      <c r="P48" s="35"/>
      <c r="Q48" s="35"/>
      <c r="R48" s="38"/>
      <c r="S48" s="32"/>
      <c r="T48" s="32"/>
      <c r="U48" s="132"/>
    </row>
    <row r="49" spans="1:21" x14ac:dyDescent="0.25">
      <c r="A49" s="39" t="s">
        <v>103</v>
      </c>
      <c r="B49" s="39"/>
      <c r="C49" s="119" t="s">
        <v>2</v>
      </c>
      <c r="D49" s="119" t="s">
        <v>2</v>
      </c>
      <c r="E49" s="119" t="s">
        <v>2</v>
      </c>
      <c r="F49" s="121" t="s">
        <v>169</v>
      </c>
      <c r="G49" s="77" t="s">
        <v>169</v>
      </c>
      <c r="H49" s="145" t="s">
        <v>172</v>
      </c>
      <c r="I49" s="39"/>
      <c r="N49" s="469" t="s">
        <v>103</v>
      </c>
      <c r="O49" s="469"/>
      <c r="P49" s="514" t="s">
        <v>2</v>
      </c>
      <c r="Q49" s="514"/>
      <c r="R49" s="40" t="s">
        <v>25</v>
      </c>
      <c r="S49" s="78" t="s">
        <v>26</v>
      </c>
      <c r="T49" s="146" t="s">
        <v>27</v>
      </c>
      <c r="U49" s="40"/>
    </row>
    <row r="50" spans="1:21" x14ac:dyDescent="0.25">
      <c r="A50" s="515" t="s">
        <v>127</v>
      </c>
      <c r="B50" s="515"/>
      <c r="C50" s="206">
        <v>1</v>
      </c>
      <c r="D50" s="206">
        <v>3</v>
      </c>
      <c r="E50" s="159">
        <f>IF(D$59=0,C50*2,C50+D50)</f>
        <v>4</v>
      </c>
      <c r="F50" s="41" t="s">
        <v>21</v>
      </c>
      <c r="G50" s="54">
        <v>251</v>
      </c>
      <c r="H50" s="328">
        <f>'0054'!H50</f>
        <v>1047</v>
      </c>
      <c r="I50" s="130">
        <f>ROUND(E50*H50,2)</f>
        <v>4188</v>
      </c>
      <c r="N50" s="517" t="s">
        <v>28</v>
      </c>
      <c r="O50" s="517"/>
      <c r="P50" s="518"/>
      <c r="Q50" s="518"/>
      <c r="R50" s="43" t="s">
        <v>21</v>
      </c>
      <c r="S50" s="44">
        <v>251</v>
      </c>
      <c r="T50" s="148">
        <f>H50</f>
        <v>1047</v>
      </c>
      <c r="U50" s="149">
        <f>ROUND(P50*T50,0)</f>
        <v>0</v>
      </c>
    </row>
    <row r="51" spans="1:21" x14ac:dyDescent="0.25">
      <c r="A51" s="516"/>
      <c r="B51" s="516"/>
      <c r="C51" s="206">
        <v>1</v>
      </c>
      <c r="D51" s="206">
        <v>1.5</v>
      </c>
      <c r="E51" s="159">
        <f t="shared" ref="E51:E58" si="10">IF(D$59=0,C51*2,C51+D51)</f>
        <v>2.5</v>
      </c>
      <c r="F51" s="54" t="s">
        <v>21</v>
      </c>
      <c r="G51" s="54">
        <v>252</v>
      </c>
      <c r="H51" s="328">
        <f>'0054'!H51</f>
        <v>3380</v>
      </c>
      <c r="I51" s="130">
        <f t="shared" ref="I51:I58" si="11">ROUND(E51*H51,2)</f>
        <v>8450</v>
      </c>
      <c r="N51" s="517"/>
      <c r="O51" s="517"/>
      <c r="P51" s="511"/>
      <c r="Q51" s="511"/>
      <c r="R51" s="44" t="s">
        <v>21</v>
      </c>
      <c r="S51" s="44">
        <v>252</v>
      </c>
      <c r="T51" s="148">
        <f t="shared" ref="T51:T58" si="12">H51</f>
        <v>3380</v>
      </c>
      <c r="U51" s="149">
        <f t="shared" ref="U51:U58" si="13">ROUND(P51*T51,0)</f>
        <v>0</v>
      </c>
    </row>
    <row r="52" spans="1:21" x14ac:dyDescent="0.25">
      <c r="A52" s="516"/>
      <c r="B52" s="516"/>
      <c r="C52" s="206">
        <v>0</v>
      </c>
      <c r="D52" s="206">
        <v>0</v>
      </c>
      <c r="E52" s="159">
        <f t="shared" si="10"/>
        <v>0</v>
      </c>
      <c r="F52" s="54" t="s">
        <v>21</v>
      </c>
      <c r="G52" s="54">
        <v>253</v>
      </c>
      <c r="H52" s="328">
        <f>'0054'!H52</f>
        <v>6896</v>
      </c>
      <c r="I52" s="130">
        <f t="shared" si="11"/>
        <v>0</v>
      </c>
      <c r="N52" s="517"/>
      <c r="O52" s="517"/>
      <c r="P52" s="511"/>
      <c r="Q52" s="511"/>
      <c r="R52" s="44" t="s">
        <v>21</v>
      </c>
      <c r="S52" s="44">
        <v>253</v>
      </c>
      <c r="T52" s="148">
        <f t="shared" si="12"/>
        <v>6896</v>
      </c>
      <c r="U52" s="149">
        <f t="shared" si="13"/>
        <v>0</v>
      </c>
    </row>
    <row r="53" spans="1:21" x14ac:dyDescent="0.25">
      <c r="A53" s="516"/>
      <c r="B53" s="516"/>
      <c r="C53" s="206">
        <v>1</v>
      </c>
      <c r="D53" s="206">
        <v>1</v>
      </c>
      <c r="E53" s="159">
        <f t="shared" si="10"/>
        <v>2</v>
      </c>
      <c r="F53" s="153" t="s">
        <v>14</v>
      </c>
      <c r="G53" s="54">
        <v>251</v>
      </c>
      <c r="H53" s="328">
        <f>'0054'!H53</f>
        <v>1173</v>
      </c>
      <c r="I53" s="130">
        <f t="shared" si="11"/>
        <v>2346</v>
      </c>
      <c r="N53" s="517"/>
      <c r="O53" s="517"/>
      <c r="P53" s="511"/>
      <c r="Q53" s="511"/>
      <c r="R53" s="46" t="s">
        <v>14</v>
      </c>
      <c r="S53" s="44">
        <v>251</v>
      </c>
      <c r="T53" s="148">
        <f t="shared" si="12"/>
        <v>1173</v>
      </c>
      <c r="U53" s="149">
        <f t="shared" si="13"/>
        <v>0</v>
      </c>
    </row>
    <row r="54" spans="1:21" x14ac:dyDescent="0.25">
      <c r="A54" s="516"/>
      <c r="B54" s="516"/>
      <c r="C54" s="206">
        <v>0</v>
      </c>
      <c r="D54" s="206">
        <v>0</v>
      </c>
      <c r="E54" s="159">
        <f t="shared" si="10"/>
        <v>0</v>
      </c>
      <c r="F54" s="153" t="s">
        <v>14</v>
      </c>
      <c r="G54" s="54">
        <v>252</v>
      </c>
      <c r="H54" s="328">
        <f>'0054'!H54</f>
        <v>3506</v>
      </c>
      <c r="I54" s="130">
        <f t="shared" si="11"/>
        <v>0</v>
      </c>
      <c r="N54" s="517"/>
      <c r="O54" s="517"/>
      <c r="P54" s="511"/>
      <c r="Q54" s="511"/>
      <c r="R54" s="46" t="s">
        <v>14</v>
      </c>
      <c r="S54" s="44">
        <v>252</v>
      </c>
      <c r="T54" s="148">
        <f t="shared" si="12"/>
        <v>3506</v>
      </c>
      <c r="U54" s="149">
        <f t="shared" si="13"/>
        <v>0</v>
      </c>
    </row>
    <row r="55" spans="1:21" x14ac:dyDescent="0.25">
      <c r="A55" s="516"/>
      <c r="B55" s="516"/>
      <c r="C55" s="206">
        <v>0</v>
      </c>
      <c r="D55" s="206">
        <v>0</v>
      </c>
      <c r="E55" s="159">
        <f t="shared" si="10"/>
        <v>0</v>
      </c>
      <c r="F55" s="153" t="s">
        <v>14</v>
      </c>
      <c r="G55" s="54">
        <v>253</v>
      </c>
      <c r="H55" s="328">
        <f>'0054'!H55</f>
        <v>7023</v>
      </c>
      <c r="I55" s="130">
        <f t="shared" si="11"/>
        <v>0</v>
      </c>
      <c r="N55" s="517"/>
      <c r="O55" s="517"/>
      <c r="P55" s="511"/>
      <c r="Q55" s="511"/>
      <c r="R55" s="46" t="s">
        <v>14</v>
      </c>
      <c r="S55" s="44">
        <v>253</v>
      </c>
      <c r="T55" s="148">
        <f t="shared" si="12"/>
        <v>7023</v>
      </c>
      <c r="U55" s="149">
        <f t="shared" si="13"/>
        <v>0</v>
      </c>
    </row>
    <row r="56" spans="1:21" x14ac:dyDescent="0.25">
      <c r="A56" s="516"/>
      <c r="B56" s="516"/>
      <c r="C56" s="206">
        <v>0</v>
      </c>
      <c r="D56" s="206">
        <v>0</v>
      </c>
      <c r="E56" s="159">
        <f t="shared" si="10"/>
        <v>0</v>
      </c>
      <c r="F56" s="153" t="s">
        <v>15</v>
      </c>
      <c r="G56" s="54">
        <v>251</v>
      </c>
      <c r="H56" s="328">
        <f>'0054'!H56</f>
        <v>835</v>
      </c>
      <c r="I56" s="130">
        <f t="shared" si="11"/>
        <v>0</v>
      </c>
      <c r="N56" s="517"/>
      <c r="O56" s="517"/>
      <c r="P56" s="511"/>
      <c r="Q56" s="511"/>
      <c r="R56" s="46" t="s">
        <v>15</v>
      </c>
      <c r="S56" s="44">
        <v>251</v>
      </c>
      <c r="T56" s="148">
        <f t="shared" si="12"/>
        <v>835</v>
      </c>
      <c r="U56" s="149">
        <f t="shared" si="13"/>
        <v>0</v>
      </c>
    </row>
    <row r="57" spans="1:21" x14ac:dyDescent="0.25">
      <c r="A57" s="516"/>
      <c r="B57" s="516"/>
      <c r="C57" s="206">
        <v>0</v>
      </c>
      <c r="D57" s="206">
        <v>0</v>
      </c>
      <c r="E57" s="159">
        <f t="shared" si="10"/>
        <v>0</v>
      </c>
      <c r="F57" s="153" t="s">
        <v>15</v>
      </c>
      <c r="G57" s="54">
        <v>252</v>
      </c>
      <c r="H57" s="328">
        <f>'0054'!H57</f>
        <v>3168</v>
      </c>
      <c r="I57" s="130">
        <f t="shared" si="11"/>
        <v>0</v>
      </c>
      <c r="N57" s="517"/>
      <c r="O57" s="517"/>
      <c r="P57" s="511"/>
      <c r="Q57" s="511"/>
      <c r="R57" s="46" t="s">
        <v>15</v>
      </c>
      <c r="S57" s="44">
        <v>252</v>
      </c>
      <c r="T57" s="148">
        <f t="shared" si="12"/>
        <v>3168</v>
      </c>
      <c r="U57" s="149">
        <f t="shared" si="13"/>
        <v>0</v>
      </c>
    </row>
    <row r="58" spans="1:21" ht="16.5" thickBot="1" x14ac:dyDescent="0.3">
      <c r="A58" s="516"/>
      <c r="B58" s="516"/>
      <c r="C58" s="206">
        <v>0</v>
      </c>
      <c r="D58" s="206">
        <v>0</v>
      </c>
      <c r="E58" s="159">
        <f t="shared" si="10"/>
        <v>0</v>
      </c>
      <c r="F58" s="153" t="s">
        <v>15</v>
      </c>
      <c r="G58" s="54">
        <v>253</v>
      </c>
      <c r="H58" s="328">
        <f>'0054'!H58</f>
        <v>6685</v>
      </c>
      <c r="I58" s="130">
        <f t="shared" si="11"/>
        <v>0</v>
      </c>
      <c r="N58" s="517"/>
      <c r="O58" s="517"/>
      <c r="P58" s="512"/>
      <c r="Q58" s="512"/>
      <c r="R58" s="46" t="s">
        <v>15</v>
      </c>
      <c r="S58" s="44">
        <v>253</v>
      </c>
      <c r="T58" s="148">
        <f t="shared" si="12"/>
        <v>6685</v>
      </c>
      <c r="U58" s="151">
        <f t="shared" si="13"/>
        <v>0</v>
      </c>
    </row>
    <row r="59" spans="1:21" ht="16.5" thickBot="1" x14ac:dyDescent="0.3">
      <c r="A59" s="465" t="s">
        <v>16</v>
      </c>
      <c r="B59" s="465"/>
      <c r="C59" s="126">
        <f>SUM(C50:C58)</f>
        <v>3</v>
      </c>
      <c r="D59" s="126">
        <f>SUM(D50:D58)</f>
        <v>5.5</v>
      </c>
      <c r="E59" s="126">
        <f>SUM(E50:E58)</f>
        <v>8.5</v>
      </c>
      <c r="F59" s="465" t="s">
        <v>81</v>
      </c>
      <c r="G59" s="465"/>
      <c r="H59" s="465"/>
      <c r="I59" s="126">
        <f>SUM(I50:I58)</f>
        <v>14984</v>
      </c>
      <c r="N59" s="464" t="s">
        <v>16</v>
      </c>
      <c r="O59" s="464"/>
      <c r="P59" s="513">
        <f>SUM(P50:P58)</f>
        <v>0</v>
      </c>
      <c r="Q59" s="513"/>
      <c r="R59" s="464" t="s">
        <v>81</v>
      </c>
      <c r="S59" s="464"/>
      <c r="T59" s="464"/>
      <c r="U59" s="140">
        <f>SUM(U50:U58)</f>
        <v>0</v>
      </c>
    </row>
    <row r="60" spans="1:21" x14ac:dyDescent="0.25">
      <c r="A60" s="481"/>
      <c r="B60" s="481"/>
      <c r="C60" s="481"/>
      <c r="D60" s="481"/>
      <c r="E60" s="481"/>
      <c r="F60" s="481"/>
      <c r="G60" s="481"/>
      <c r="H60" s="481"/>
      <c r="I60" s="481"/>
      <c r="N60" s="471"/>
      <c r="O60" s="471"/>
      <c r="P60" s="471"/>
      <c r="Q60" s="471"/>
      <c r="R60" s="471"/>
      <c r="S60" s="471"/>
      <c r="T60" s="471"/>
      <c r="U60" s="471"/>
    </row>
    <row r="61" spans="1:21" x14ac:dyDescent="0.25">
      <c r="A61" s="509" t="s">
        <v>175</v>
      </c>
      <c r="B61" s="458"/>
      <c r="C61" s="458"/>
      <c r="D61" s="458"/>
      <c r="E61" s="458"/>
      <c r="F61" s="458"/>
      <c r="G61" s="458"/>
      <c r="H61" s="458"/>
      <c r="I61" s="458"/>
      <c r="N61" s="461" t="s">
        <v>104</v>
      </c>
      <c r="O61" s="461"/>
      <c r="P61" s="461"/>
      <c r="Q61" s="461"/>
      <c r="R61" s="461"/>
      <c r="S61" s="461"/>
      <c r="T61" s="461"/>
      <c r="U61" s="461"/>
    </row>
    <row r="62" spans="1:21" x14ac:dyDescent="0.25">
      <c r="A62" s="509" t="s">
        <v>177</v>
      </c>
      <c r="B62" s="458"/>
      <c r="C62" s="152">
        <f>E29</f>
        <v>121</v>
      </c>
      <c r="D62" s="576" t="s">
        <v>174</v>
      </c>
      <c r="E62" s="576"/>
      <c r="F62" s="576"/>
      <c r="G62" s="576"/>
      <c r="H62" s="331">
        <f>'0054'!H62</f>
        <v>186422.85</v>
      </c>
      <c r="I62" s="155"/>
      <c r="N62" s="510" t="s">
        <v>173</v>
      </c>
      <c r="O62" s="461"/>
      <c r="P62" s="47">
        <f>P29</f>
        <v>0</v>
      </c>
      <c r="Q62" s="507" t="s">
        <v>83</v>
      </c>
      <c r="R62" s="507"/>
      <c r="S62" s="507"/>
      <c r="T62" s="508">
        <f>H62</f>
        <v>186422.85</v>
      </c>
      <c r="U62" s="508"/>
    </row>
    <row r="63" spans="1:21" x14ac:dyDescent="0.25">
      <c r="B63" s="91"/>
      <c r="G63" s="48" t="s">
        <v>13</v>
      </c>
      <c r="H63" s="156">
        <f>ROUND(C62/H62,6)</f>
        <v>6.4899999999999995E-4</v>
      </c>
      <c r="I63" s="157"/>
      <c r="N63" s="461" t="s">
        <v>19</v>
      </c>
      <c r="O63" s="461"/>
      <c r="P63" s="461"/>
      <c r="Q63" s="461"/>
      <c r="R63" s="461"/>
      <c r="S63" s="461"/>
      <c r="T63" s="505">
        <f>ROUND(P62/T62,6)</f>
        <v>0</v>
      </c>
      <c r="U63" s="505"/>
    </row>
    <row r="64" spans="1:21" x14ac:dyDescent="0.25">
      <c r="A64" s="509" t="s">
        <v>176</v>
      </c>
      <c r="B64" s="458"/>
      <c r="C64" s="458"/>
      <c r="D64" s="458"/>
      <c r="E64" s="458"/>
      <c r="F64" s="458"/>
      <c r="G64" s="458"/>
      <c r="H64" s="458"/>
      <c r="I64" s="458"/>
      <c r="N64" s="461" t="s">
        <v>105</v>
      </c>
      <c r="O64" s="461"/>
      <c r="P64" s="461"/>
      <c r="Q64" s="461"/>
      <c r="R64" s="461"/>
      <c r="S64" s="461"/>
      <c r="T64" s="461"/>
      <c r="U64" s="461"/>
    </row>
    <row r="65" spans="1:21" x14ac:dyDescent="0.25">
      <c r="A65" s="509" t="s">
        <v>178</v>
      </c>
      <c r="B65" s="458"/>
      <c r="C65" s="152">
        <f>E45</f>
        <v>134.47399999999999</v>
      </c>
      <c r="D65" s="576" t="s">
        <v>179</v>
      </c>
      <c r="E65" s="576"/>
      <c r="F65" s="576"/>
      <c r="G65" s="576"/>
      <c r="H65" s="220">
        <f>'0054'!H65</f>
        <v>204954.58</v>
      </c>
      <c r="I65" s="159"/>
      <c r="N65" s="461" t="s">
        <v>85</v>
      </c>
      <c r="O65" s="461"/>
      <c r="P65" s="49">
        <f>R45</f>
        <v>0</v>
      </c>
      <c r="Q65" s="507" t="s">
        <v>84</v>
      </c>
      <c r="R65" s="507"/>
      <c r="S65" s="507"/>
      <c r="T65" s="508">
        <f>H65</f>
        <v>204954.58</v>
      </c>
      <c r="U65" s="508"/>
    </row>
    <row r="66" spans="1:21" s="39" customFormat="1" x14ac:dyDescent="0.25">
      <c r="A66" s="160"/>
      <c r="G66" s="50" t="s">
        <v>13</v>
      </c>
      <c r="H66" s="161">
        <f>ROUND(C65/H65,6)</f>
        <v>6.5600000000000001E-4</v>
      </c>
      <c r="I66" s="161"/>
      <c r="N66" s="469" t="s">
        <v>20</v>
      </c>
      <c r="O66" s="469"/>
      <c r="P66" s="469"/>
      <c r="Q66" s="469"/>
      <c r="R66" s="469"/>
      <c r="S66" s="469"/>
      <c r="T66" s="503">
        <f>ROUND(P65/T65,6)</f>
        <v>0</v>
      </c>
      <c r="U66" s="503"/>
    </row>
    <row r="67" spans="1:21" s="64" customFormat="1" x14ac:dyDescent="0.25">
      <c r="A67" s="136"/>
      <c r="G67" s="48"/>
      <c r="H67" s="162"/>
      <c r="I67" s="162"/>
      <c r="N67" s="163"/>
      <c r="O67" s="163"/>
      <c r="P67" s="163"/>
      <c r="Q67" s="163"/>
      <c r="R67" s="164"/>
      <c r="S67" s="163"/>
      <c r="T67" s="165"/>
      <c r="U67" s="166"/>
    </row>
    <row r="68" spans="1:21" x14ac:dyDescent="0.25">
      <c r="A68" s="458" t="s">
        <v>100</v>
      </c>
      <c r="B68" s="458"/>
      <c r="C68" s="458"/>
      <c r="D68" s="91"/>
      <c r="E68" s="74" t="s">
        <v>3</v>
      </c>
      <c r="F68" s="174">
        <f>'0054'!F68</f>
        <v>35355377</v>
      </c>
      <c r="G68" s="41" t="s">
        <v>6</v>
      </c>
      <c r="H68" s="167">
        <f>H63</f>
        <v>6.4899999999999995E-4</v>
      </c>
      <c r="I68" s="130">
        <f>ROUND(F68*H68,2)</f>
        <v>22945.64</v>
      </c>
      <c r="N68" s="461" t="s">
        <v>100</v>
      </c>
      <c r="O68" s="461"/>
      <c r="P68" s="461"/>
      <c r="Q68" s="52" t="s">
        <v>3</v>
      </c>
      <c r="R68" s="168">
        <f>F68</f>
        <v>35355377</v>
      </c>
      <c r="S68" s="43" t="s">
        <v>6</v>
      </c>
      <c r="T68" s="169">
        <f>T63</f>
        <v>0</v>
      </c>
      <c r="U68" s="125">
        <f>ROUND(R68*T68,0)</f>
        <v>0</v>
      </c>
    </row>
    <row r="69" spans="1:21" x14ac:dyDescent="0.25">
      <c r="A69" s="571" t="s">
        <v>119</v>
      </c>
      <c r="B69" s="458"/>
      <c r="C69" s="458"/>
      <c r="D69" s="91"/>
      <c r="E69" s="74"/>
      <c r="F69" s="174"/>
      <c r="G69" s="41"/>
      <c r="H69" s="167"/>
      <c r="I69" s="130"/>
      <c r="N69" s="461" t="s">
        <v>99</v>
      </c>
      <c r="O69" s="461"/>
      <c r="P69" s="461"/>
      <c r="Q69" s="170"/>
      <c r="R69" s="170"/>
      <c r="S69" s="170"/>
      <c r="T69" s="170"/>
      <c r="U69" s="170"/>
    </row>
    <row r="70" spans="1:21" x14ac:dyDescent="0.25">
      <c r="A70" s="570" t="s">
        <v>180</v>
      </c>
      <c r="B70" s="458"/>
      <c r="C70" s="458"/>
      <c r="D70" s="91"/>
      <c r="E70" s="74" t="s">
        <v>3</v>
      </c>
      <c r="F70" s="174">
        <f>'0054'!F70</f>
        <v>0</v>
      </c>
      <c r="G70" s="41" t="s">
        <v>6</v>
      </c>
      <c r="H70" s="167">
        <f>H63</f>
        <v>6.4899999999999995E-4</v>
      </c>
      <c r="I70" s="130">
        <f>ROUND(F70*H70,2)</f>
        <v>0</v>
      </c>
      <c r="N70" s="53"/>
      <c r="O70" s="53"/>
      <c r="P70" s="53"/>
      <c r="Q70" s="52" t="s">
        <v>3</v>
      </c>
      <c r="R70" s="168">
        <f>F70</f>
        <v>0</v>
      </c>
      <c r="S70" s="43" t="s">
        <v>6</v>
      </c>
      <c r="T70" s="169">
        <f>T63</f>
        <v>0</v>
      </c>
      <c r="U70" s="125">
        <f>ROUND(R70*T70,0)</f>
        <v>0</v>
      </c>
    </row>
    <row r="71" spans="1:21" x14ac:dyDescent="0.25">
      <c r="A71" s="458" t="s">
        <v>98</v>
      </c>
      <c r="B71" s="458"/>
      <c r="C71" s="458"/>
      <c r="D71" s="91"/>
      <c r="E71" s="74" t="s">
        <v>128</v>
      </c>
      <c r="F71" s="174">
        <f>'0054'!F71</f>
        <v>3088857</v>
      </c>
      <c r="G71" s="41" t="s">
        <v>6</v>
      </c>
      <c r="H71" s="167">
        <f>H63</f>
        <v>6.4899999999999995E-4</v>
      </c>
      <c r="I71" s="130">
        <f>ROUND(F71*H71,2)</f>
        <v>2004.67</v>
      </c>
      <c r="N71" s="461" t="s">
        <v>98</v>
      </c>
      <c r="O71" s="461"/>
      <c r="P71" s="461"/>
      <c r="Q71" s="52" t="s">
        <v>86</v>
      </c>
      <c r="R71" s="168">
        <f>F71</f>
        <v>3088857</v>
      </c>
      <c r="S71" s="43" t="s">
        <v>6</v>
      </c>
      <c r="T71" s="169">
        <f>T63</f>
        <v>0</v>
      </c>
      <c r="U71" s="125">
        <f>ROUND(R71*T71,0)</f>
        <v>0</v>
      </c>
    </row>
    <row r="72" spans="1:21" x14ac:dyDescent="0.25">
      <c r="A72" s="458" t="s">
        <v>97</v>
      </c>
      <c r="B72" s="458"/>
      <c r="C72" s="458"/>
      <c r="D72" s="91"/>
      <c r="E72" s="74" t="s">
        <v>3</v>
      </c>
      <c r="F72" s="174">
        <f>'0054'!F72</f>
        <v>4226978</v>
      </c>
      <c r="G72" s="41" t="s">
        <v>6</v>
      </c>
      <c r="H72" s="167">
        <f>H63</f>
        <v>6.4899999999999995E-4</v>
      </c>
      <c r="I72" s="130">
        <f>ROUND(F72*H72,2)</f>
        <v>2743.31</v>
      </c>
      <c r="N72" s="461" t="s">
        <v>97</v>
      </c>
      <c r="O72" s="461"/>
      <c r="P72" s="461"/>
      <c r="Q72" s="52" t="s">
        <v>3</v>
      </c>
      <c r="R72" s="168">
        <f>F72</f>
        <v>4226978</v>
      </c>
      <c r="S72" s="43" t="s">
        <v>6</v>
      </c>
      <c r="T72" s="169">
        <f>T63</f>
        <v>0</v>
      </c>
      <c r="U72" s="125">
        <f>ROUND(R72*T72,0)</f>
        <v>0</v>
      </c>
    </row>
    <row r="73" spans="1:21" x14ac:dyDescent="0.25">
      <c r="A73" s="458" t="s">
        <v>96</v>
      </c>
      <c r="B73" s="458"/>
      <c r="C73" s="458"/>
      <c r="D73" s="91"/>
      <c r="E73" s="74" t="s">
        <v>3</v>
      </c>
      <c r="F73" s="174">
        <f>'0054'!F73</f>
        <v>14485979</v>
      </c>
      <c r="G73" s="41" t="s">
        <v>6</v>
      </c>
      <c r="H73" s="167">
        <f>H63</f>
        <v>6.4899999999999995E-4</v>
      </c>
      <c r="I73" s="130">
        <f>ROUND(F73*H73,2)</f>
        <v>9401.4</v>
      </c>
      <c r="N73" s="461" t="s">
        <v>96</v>
      </c>
      <c r="O73" s="461"/>
      <c r="P73" s="461"/>
      <c r="Q73" s="52" t="s">
        <v>3</v>
      </c>
      <c r="R73" s="171">
        <f>F73</f>
        <v>14485979</v>
      </c>
      <c r="S73" s="43" t="s">
        <v>6</v>
      </c>
      <c r="T73" s="169">
        <f>T63</f>
        <v>0</v>
      </c>
      <c r="U73" s="125">
        <f>ROUND(R73*T73,0)</f>
        <v>0</v>
      </c>
    </row>
    <row r="74" spans="1:21" x14ac:dyDescent="0.25">
      <c r="A74" s="375" t="s">
        <v>129</v>
      </c>
      <c r="D74" s="91"/>
      <c r="E74" s="54" t="s">
        <v>130</v>
      </c>
      <c r="F74" s="496"/>
      <c r="G74" s="496"/>
      <c r="H74" s="496"/>
      <c r="I74" s="130">
        <v>0</v>
      </c>
      <c r="N74" s="461" t="s">
        <v>156</v>
      </c>
      <c r="O74" s="461"/>
      <c r="P74" s="461"/>
      <c r="Q74" s="461"/>
      <c r="R74" s="461"/>
      <c r="S74" s="461"/>
      <c r="T74" s="461"/>
      <c r="U74" s="125">
        <f>IF($H$115=1,I74,0)</f>
        <v>0</v>
      </c>
    </row>
    <row r="75" spans="1:21" x14ac:dyDescent="0.25">
      <c r="A75" s="376" t="s">
        <v>181</v>
      </c>
      <c r="I75" s="130"/>
      <c r="N75" s="461" t="s">
        <v>44</v>
      </c>
      <c r="O75" s="461"/>
      <c r="P75" s="461"/>
      <c r="Q75" s="461"/>
      <c r="R75" s="461"/>
      <c r="S75" s="461"/>
      <c r="T75" s="461"/>
      <c r="U75" s="125">
        <f>IF($H$115=1,I75,0)</f>
        <v>0</v>
      </c>
    </row>
    <row r="76" spans="1:21" x14ac:dyDescent="0.25">
      <c r="A76" s="90" t="s">
        <v>134</v>
      </c>
      <c r="B76" s="91"/>
      <c r="C76" s="91"/>
      <c r="D76" s="91"/>
      <c r="E76" s="91"/>
      <c r="F76" s="91"/>
      <c r="G76" s="91"/>
      <c r="H76" s="91"/>
      <c r="I76" s="172"/>
      <c r="N76" s="173" t="s">
        <v>45</v>
      </c>
      <c r="O76" s="53"/>
      <c r="P76" s="53"/>
      <c r="Q76" s="53"/>
      <c r="R76" s="53"/>
      <c r="S76" s="53"/>
      <c r="T76" s="53"/>
      <c r="U76" s="132"/>
    </row>
    <row r="77" spans="1:21" x14ac:dyDescent="0.25">
      <c r="A77" s="509" t="s">
        <v>182</v>
      </c>
      <c r="B77" s="458"/>
      <c r="C77" s="458"/>
      <c r="D77" s="91"/>
      <c r="E77" s="74" t="s">
        <v>4</v>
      </c>
      <c r="F77" s="174">
        <f>'0054'!F77</f>
        <v>0</v>
      </c>
      <c r="G77" s="41" t="s">
        <v>6</v>
      </c>
      <c r="H77" s="167">
        <f>H66</f>
        <v>6.5600000000000001E-4</v>
      </c>
      <c r="I77" s="130">
        <f>ROUND(F77*H77,2)</f>
        <v>0</v>
      </c>
      <c r="N77" s="461" t="s">
        <v>101</v>
      </c>
      <c r="O77" s="461"/>
      <c r="P77" s="461"/>
      <c r="Q77" s="52" t="s">
        <v>4</v>
      </c>
      <c r="R77" s="171">
        <f>F77</f>
        <v>0</v>
      </c>
      <c r="S77" s="43" t="s">
        <v>6</v>
      </c>
      <c r="T77" s="169">
        <f>T66</f>
        <v>0</v>
      </c>
      <c r="U77" s="125">
        <f>ROUND(R77*T77,0)</f>
        <v>0</v>
      </c>
    </row>
    <row r="78" spans="1:21" x14ac:dyDescent="0.25">
      <c r="A78" s="458" t="s">
        <v>67</v>
      </c>
      <c r="B78" s="458"/>
      <c r="C78" s="458"/>
      <c r="D78" s="91"/>
      <c r="E78" s="74" t="s">
        <v>4</v>
      </c>
      <c r="F78" s="174">
        <f>'0054'!F78</f>
        <v>0</v>
      </c>
      <c r="G78" s="41" t="s">
        <v>6</v>
      </c>
      <c r="H78" s="167">
        <f>H66</f>
        <v>6.5600000000000001E-4</v>
      </c>
      <c r="I78" s="130">
        <f>ROUND(F78*H78,2)</f>
        <v>0</v>
      </c>
      <c r="N78" s="461" t="s">
        <v>67</v>
      </c>
      <c r="O78" s="461"/>
      <c r="P78" s="461"/>
      <c r="Q78" s="52" t="s">
        <v>4</v>
      </c>
      <c r="R78" s="171">
        <f>F78</f>
        <v>0</v>
      </c>
      <c r="S78" s="43" t="s">
        <v>6</v>
      </c>
      <c r="T78" s="169">
        <f>T66</f>
        <v>0</v>
      </c>
      <c r="U78" s="125">
        <f>ROUND(R78*T78,0)</f>
        <v>0</v>
      </c>
    </row>
    <row r="79" spans="1:21" x14ac:dyDescent="0.25">
      <c r="A79" s="458" t="s">
        <v>88</v>
      </c>
      <c r="B79" s="458"/>
      <c r="C79" s="458"/>
      <c r="D79" s="91"/>
      <c r="E79" s="74" t="s">
        <v>4</v>
      </c>
      <c r="F79" s="174">
        <f>'0054'!F79</f>
        <v>118620773</v>
      </c>
      <c r="G79" s="41" t="s">
        <v>6</v>
      </c>
      <c r="H79" s="167">
        <f>H66</f>
        <v>6.5600000000000001E-4</v>
      </c>
      <c r="I79" s="130">
        <f>ROUND(F79*H79,2)</f>
        <v>77815.23</v>
      </c>
      <c r="N79" s="461" t="s">
        <v>88</v>
      </c>
      <c r="O79" s="461"/>
      <c r="P79" s="461"/>
      <c r="Q79" s="52" t="s">
        <v>4</v>
      </c>
      <c r="R79" s="171">
        <f>F79</f>
        <v>118620773</v>
      </c>
      <c r="S79" s="43" t="s">
        <v>6</v>
      </c>
      <c r="T79" s="169">
        <f>T66</f>
        <v>0</v>
      </c>
      <c r="U79" s="125">
        <f>ROUND(R79*T79,0)</f>
        <v>0</v>
      </c>
    </row>
    <row r="80" spans="1:21" x14ac:dyDescent="0.25">
      <c r="A80" s="458" t="s">
        <v>89</v>
      </c>
      <c r="B80" s="458"/>
      <c r="C80" s="458"/>
      <c r="D80" s="91"/>
      <c r="E80" s="74" t="s">
        <v>4</v>
      </c>
      <c r="F80" s="174">
        <f>'0054'!F80</f>
        <v>-391991</v>
      </c>
      <c r="G80" s="41" t="s">
        <v>6</v>
      </c>
      <c r="H80" s="167">
        <f>H66</f>
        <v>6.5600000000000001E-4</v>
      </c>
      <c r="I80" s="130">
        <f>ROUND(F80*H80,2)</f>
        <v>-257.14999999999998</v>
      </c>
      <c r="N80" s="461" t="s">
        <v>89</v>
      </c>
      <c r="O80" s="461"/>
      <c r="P80" s="461"/>
      <c r="Q80" s="52" t="s">
        <v>4</v>
      </c>
      <c r="R80" s="168">
        <f>F80</f>
        <v>-391991</v>
      </c>
      <c r="S80" s="43" t="s">
        <v>6</v>
      </c>
      <c r="T80" s="169">
        <f>T66</f>
        <v>0</v>
      </c>
      <c r="U80" s="125">
        <f>ROUND(R80*T80,0)</f>
        <v>0</v>
      </c>
    </row>
    <row r="81" spans="1:21" x14ac:dyDescent="0.25">
      <c r="A81" s="458" t="s">
        <v>90</v>
      </c>
      <c r="B81" s="458"/>
      <c r="C81" s="458"/>
      <c r="D81" s="91"/>
      <c r="E81" s="74" t="s">
        <v>4</v>
      </c>
      <c r="F81" s="174">
        <f>'0054'!F81</f>
        <v>698197</v>
      </c>
      <c r="G81" s="41" t="s">
        <v>6</v>
      </c>
      <c r="H81" s="167">
        <f>H66</f>
        <v>6.5600000000000001E-4</v>
      </c>
      <c r="I81" s="130">
        <f>ROUND(F81*H81,2)</f>
        <v>458.02</v>
      </c>
      <c r="N81" s="461" t="s">
        <v>90</v>
      </c>
      <c r="O81" s="461"/>
      <c r="P81" s="461"/>
      <c r="Q81" s="52" t="s">
        <v>4</v>
      </c>
      <c r="R81" s="171">
        <f>F81</f>
        <v>698197</v>
      </c>
      <c r="S81" s="43" t="s">
        <v>6</v>
      </c>
      <c r="T81" s="169">
        <f>T66</f>
        <v>0</v>
      </c>
      <c r="U81" s="125">
        <f>ROUND(R81*T81,0)</f>
        <v>0</v>
      </c>
    </row>
    <row r="82" spans="1:21" x14ac:dyDescent="0.25">
      <c r="B82" s="91"/>
      <c r="C82" s="91"/>
      <c r="D82" s="91"/>
      <c r="E82" s="74"/>
      <c r="F82" s="174"/>
      <c r="G82" s="41"/>
      <c r="H82" s="167"/>
      <c r="I82" s="130"/>
      <c r="N82" s="53"/>
      <c r="O82" s="53"/>
      <c r="P82" s="53"/>
      <c r="Q82" s="52"/>
      <c r="R82" s="175"/>
      <c r="S82" s="43"/>
      <c r="T82" s="169"/>
      <c r="U82" s="132"/>
    </row>
    <row r="83" spans="1:21" x14ac:dyDescent="0.25">
      <c r="A83" s="458" t="s">
        <v>112</v>
      </c>
      <c r="B83" s="458"/>
      <c r="C83" s="458"/>
      <c r="D83" s="458"/>
      <c r="E83" s="458"/>
      <c r="F83" s="458"/>
      <c r="G83" s="458"/>
      <c r="H83" s="458"/>
      <c r="I83" s="458"/>
      <c r="N83" s="461" t="s">
        <v>91</v>
      </c>
      <c r="O83" s="461"/>
      <c r="P83" s="461"/>
      <c r="Q83" s="461"/>
      <c r="R83" s="461"/>
      <c r="S83" s="461"/>
      <c r="T83" s="461"/>
      <c r="U83" s="461"/>
    </row>
    <row r="84" spans="1:21" x14ac:dyDescent="0.25">
      <c r="B84" s="91"/>
      <c r="C84" s="496" t="s">
        <v>77</v>
      </c>
      <c r="D84" s="496"/>
      <c r="E84" s="91"/>
      <c r="F84" s="153" t="s">
        <v>38</v>
      </c>
      <c r="G84" s="91"/>
      <c r="H84" s="91"/>
      <c r="I84" s="91"/>
      <c r="N84" s="53"/>
      <c r="O84" s="53"/>
      <c r="P84" s="53"/>
      <c r="Q84" s="53"/>
      <c r="R84" s="53"/>
      <c r="S84" s="53"/>
      <c r="T84" s="53"/>
      <c r="U84" s="53"/>
    </row>
    <row r="85" spans="1:21" x14ac:dyDescent="0.25">
      <c r="A85" s="4"/>
      <c r="B85" s="176"/>
      <c r="C85" s="481" t="s">
        <v>184</v>
      </c>
      <c r="D85" s="481"/>
      <c r="E85" s="177" t="s">
        <v>190</v>
      </c>
      <c r="F85" s="178" t="s">
        <v>189</v>
      </c>
      <c r="G85" s="179"/>
      <c r="H85" s="179"/>
      <c r="I85" s="179"/>
      <c r="N85" s="497" t="s">
        <v>49</v>
      </c>
      <c r="O85" s="497"/>
      <c r="P85" s="498" t="s">
        <v>157</v>
      </c>
      <c r="Q85" s="498"/>
      <c r="R85" s="499" t="s">
        <v>41</v>
      </c>
      <c r="S85" s="499"/>
      <c r="T85" s="499"/>
      <c r="U85" s="499"/>
    </row>
    <row r="86" spans="1:21" x14ac:dyDescent="0.25">
      <c r="A86" s="55"/>
      <c r="B86" s="67" t="s">
        <v>188</v>
      </c>
      <c r="C86" s="494">
        <f>H13+H14+H19+H22+H25</f>
        <v>126.004</v>
      </c>
      <c r="D86" s="494"/>
      <c r="E86" s="56">
        <f>H8</f>
        <v>1.0319</v>
      </c>
      <c r="F86" s="346">
        <f>'0054'!F86</f>
        <v>1313.27</v>
      </c>
      <c r="G86" s="200" t="s">
        <v>13</v>
      </c>
      <c r="H86" s="130">
        <f>ROUND(C86*E86*F86,2)</f>
        <v>170756</v>
      </c>
      <c r="I86" s="134"/>
      <c r="N86" s="59" t="s">
        <v>22</v>
      </c>
      <c r="O86" s="60">
        <f>T13+T14+T19+T22+T25</f>
        <v>0</v>
      </c>
      <c r="P86" s="495">
        <f>T8</f>
        <v>1.0319</v>
      </c>
      <c r="Q86" s="495"/>
      <c r="R86" s="61">
        <f>F86</f>
        <v>1313.27</v>
      </c>
      <c r="S86" s="62" t="s">
        <v>13</v>
      </c>
      <c r="T86" s="171">
        <f>ROUND(O86*P86*R86,0)</f>
        <v>0</v>
      </c>
      <c r="U86" s="131"/>
    </row>
    <row r="87" spans="1:21" x14ac:dyDescent="0.25">
      <c r="A87" s="63"/>
      <c r="B87" s="63" t="s">
        <v>187</v>
      </c>
      <c r="C87" s="494">
        <f>H15+H16+H20+H23+H26</f>
        <v>8.4699999999999989</v>
      </c>
      <c r="D87" s="494"/>
      <c r="E87" s="56">
        <f>H8</f>
        <v>1.0319</v>
      </c>
      <c r="F87" s="346">
        <f>'0054'!F87</f>
        <v>895.79</v>
      </c>
      <c r="G87" s="200" t="s">
        <v>13</v>
      </c>
      <c r="H87" s="130">
        <f>ROUND(C87*E87*F87,2)</f>
        <v>7829.38</v>
      </c>
      <c r="I87" s="64"/>
      <c r="N87" s="65" t="s">
        <v>14</v>
      </c>
      <c r="O87" s="60">
        <f>T15+T16+T20+T23+T26</f>
        <v>0</v>
      </c>
      <c r="P87" s="495">
        <f>T8</f>
        <v>1.0319</v>
      </c>
      <c r="Q87" s="495"/>
      <c r="R87" s="61">
        <f>F87</f>
        <v>895.79</v>
      </c>
      <c r="S87" s="62" t="s">
        <v>13</v>
      </c>
      <c r="T87" s="171">
        <f>ROUND(O87*P87*R87,0)</f>
        <v>0</v>
      </c>
      <c r="U87" s="66"/>
    </row>
    <row r="88" spans="1:21" ht="16.5" thickBot="1" x14ac:dyDescent="0.3">
      <c r="A88" s="67"/>
      <c r="B88" s="67" t="s">
        <v>186</v>
      </c>
      <c r="C88" s="494">
        <f>H17+H18+H21+H24+H27+H28</f>
        <v>0</v>
      </c>
      <c r="D88" s="494"/>
      <c r="E88" s="56">
        <f>H8</f>
        <v>1.0319</v>
      </c>
      <c r="F88" s="346">
        <f>'0054'!F88</f>
        <v>897.95</v>
      </c>
      <c r="G88" s="200" t="s">
        <v>13</v>
      </c>
      <c r="H88" s="123">
        <f>ROUND(C88*E88*F88,2)</f>
        <v>0</v>
      </c>
      <c r="I88" s="64"/>
      <c r="N88" s="68" t="s">
        <v>15</v>
      </c>
      <c r="O88" s="69">
        <f>T17+T18+T21+T24+T27+T28</f>
        <v>0</v>
      </c>
      <c r="P88" s="495">
        <f>T8</f>
        <v>1.0319</v>
      </c>
      <c r="Q88" s="495"/>
      <c r="R88" s="61">
        <f>F88</f>
        <v>897.95</v>
      </c>
      <c r="S88" s="62" t="s">
        <v>13</v>
      </c>
      <c r="T88" s="171">
        <f>ROUND(O88*P88*R88,0)</f>
        <v>0</v>
      </c>
      <c r="U88" s="66"/>
    </row>
    <row r="89" spans="1:21" ht="16.5" thickBot="1" x14ac:dyDescent="0.3">
      <c r="A89" s="70"/>
      <c r="B89" s="180" t="s">
        <v>185</v>
      </c>
      <c r="C89" s="487">
        <f>SUM(C86:C88)</f>
        <v>134.47399999999999</v>
      </c>
      <c r="D89" s="487"/>
      <c r="E89" s="181"/>
      <c r="F89" s="181"/>
      <c r="G89" s="181"/>
      <c r="H89" s="182" t="s">
        <v>183</v>
      </c>
      <c r="I89" s="130">
        <f>IF(A1=75,0,H88+H87+H86)</f>
        <v>178585.38</v>
      </c>
      <c r="N89" s="73" t="s">
        <v>158</v>
      </c>
      <c r="O89" s="72">
        <f>SUM(O86:O88)</f>
        <v>0</v>
      </c>
      <c r="P89" s="488" t="s">
        <v>18</v>
      </c>
      <c r="Q89" s="489"/>
      <c r="R89" s="489"/>
      <c r="S89" s="489"/>
      <c r="T89" s="489"/>
      <c r="U89" s="125">
        <f>IF(N1=75,0,T88+T87+T86)</f>
        <v>0</v>
      </c>
    </row>
    <row r="90" spans="1:21" ht="16.5" thickTop="1" x14ac:dyDescent="0.25">
      <c r="A90" s="490" t="s">
        <v>107</v>
      </c>
      <c r="B90" s="490"/>
      <c r="C90" s="490"/>
      <c r="D90" s="490"/>
      <c r="E90" s="490"/>
      <c r="F90" s="490"/>
      <c r="G90" s="490"/>
      <c r="H90" s="490"/>
      <c r="I90" s="490"/>
      <c r="N90" s="491" t="s">
        <v>107</v>
      </c>
      <c r="O90" s="491"/>
      <c r="P90" s="491"/>
      <c r="Q90" s="491"/>
      <c r="R90" s="491"/>
      <c r="S90" s="491"/>
      <c r="T90" s="491"/>
      <c r="U90" s="491"/>
    </row>
    <row r="91" spans="1:21" x14ac:dyDescent="0.25">
      <c r="A91" s="183"/>
      <c r="B91" s="183"/>
      <c r="C91" s="183"/>
      <c r="D91" s="183"/>
      <c r="E91" s="183"/>
      <c r="F91" s="183"/>
      <c r="G91" s="183"/>
      <c r="H91" s="183"/>
      <c r="I91" s="183"/>
      <c r="N91" s="184"/>
      <c r="O91" s="184"/>
      <c r="P91" s="184"/>
      <c r="Q91" s="184"/>
      <c r="R91" s="184"/>
      <c r="S91" s="184"/>
      <c r="T91" s="184"/>
      <c r="U91" s="184"/>
    </row>
    <row r="92" spans="1:21" x14ac:dyDescent="0.25">
      <c r="A92" s="4" t="s">
        <v>92</v>
      </c>
      <c r="C92" s="74"/>
      <c r="D92" s="91"/>
      <c r="E92" s="74" t="s">
        <v>46</v>
      </c>
      <c r="F92" s="492"/>
      <c r="G92" s="492"/>
      <c r="H92" s="492"/>
      <c r="I92" s="492"/>
      <c r="N92" s="461" t="s">
        <v>92</v>
      </c>
      <c r="O92" s="461"/>
      <c r="P92" s="461"/>
      <c r="Q92" s="493" t="s">
        <v>46</v>
      </c>
      <c r="R92" s="493"/>
      <c r="S92" s="493"/>
      <c r="T92" s="493"/>
      <c r="U92" s="132"/>
    </row>
    <row r="93" spans="1:21" x14ac:dyDescent="0.25">
      <c r="B93" s="91"/>
      <c r="C93" s="117" t="s">
        <v>162</v>
      </c>
      <c r="D93" s="117" t="s">
        <v>163</v>
      </c>
      <c r="E93" s="118" t="s">
        <v>191</v>
      </c>
      <c r="F93" s="74"/>
      <c r="G93" s="74"/>
      <c r="H93" s="74"/>
      <c r="I93" s="74"/>
      <c r="N93" s="53"/>
      <c r="O93" s="53"/>
      <c r="P93" s="53"/>
      <c r="Q93" s="185"/>
      <c r="R93" s="185"/>
      <c r="S93" s="185"/>
      <c r="T93" s="185"/>
      <c r="U93" s="132"/>
    </row>
    <row r="94" spans="1:21" x14ac:dyDescent="0.25">
      <c r="B94" s="91"/>
      <c r="C94" s="119" t="s">
        <v>2</v>
      </c>
      <c r="D94" s="119" t="s">
        <v>2</v>
      </c>
      <c r="E94" s="119" t="s">
        <v>2</v>
      </c>
      <c r="F94" s="74"/>
      <c r="G94" s="74"/>
      <c r="H94" s="74"/>
      <c r="I94" s="74"/>
      <c r="N94" s="53"/>
      <c r="O94" s="53"/>
      <c r="P94" s="53"/>
      <c r="Q94" s="185"/>
      <c r="R94" s="185"/>
      <c r="S94" s="185"/>
      <c r="T94" s="185"/>
      <c r="U94" s="132"/>
    </row>
    <row r="95" spans="1:21" x14ac:dyDescent="0.25">
      <c r="A95" s="465" t="s">
        <v>69</v>
      </c>
      <c r="B95" s="465"/>
      <c r="C95" s="206">
        <v>27</v>
      </c>
      <c r="D95" s="206">
        <v>28</v>
      </c>
      <c r="E95" s="159">
        <f>AVERAGE(C95:D95)</f>
        <v>27.5</v>
      </c>
      <c r="F95" s="186" t="s">
        <v>40</v>
      </c>
      <c r="G95" s="189">
        <f>'0054'!G95</f>
        <v>371</v>
      </c>
      <c r="I95" s="130">
        <f>ROUND(G95*E95,2)</f>
        <v>10202.5</v>
      </c>
      <c r="N95" s="486" t="s">
        <v>69</v>
      </c>
      <c r="O95" s="486"/>
      <c r="P95" s="485">
        <f>IF(H115=1,E95,0)</f>
        <v>0</v>
      </c>
      <c r="Q95" s="485"/>
      <c r="R95" s="485"/>
      <c r="S95" s="111" t="s">
        <v>40</v>
      </c>
      <c r="T95" s="76">
        <f>G95</f>
        <v>371</v>
      </c>
      <c r="U95" s="125">
        <f>ROUND(T95*P95,0)</f>
        <v>0</v>
      </c>
    </row>
    <row r="96" spans="1:21" x14ac:dyDescent="0.25">
      <c r="A96" s="465" t="s">
        <v>87</v>
      </c>
      <c r="B96" s="465"/>
      <c r="C96" s="206">
        <v>0</v>
      </c>
      <c r="D96" s="206">
        <v>0</v>
      </c>
      <c r="E96" s="159">
        <f>AVERAGE(C96:D96)</f>
        <v>0</v>
      </c>
      <c r="F96" s="186" t="s">
        <v>40</v>
      </c>
      <c r="G96" s="189">
        <f>'0054'!G96</f>
        <v>1391</v>
      </c>
      <c r="I96" s="130">
        <f>ROUND(G96*E96,2)</f>
        <v>0</v>
      </c>
      <c r="N96" s="486" t="s">
        <v>87</v>
      </c>
      <c r="O96" s="486"/>
      <c r="P96" s="470"/>
      <c r="Q96" s="470"/>
      <c r="R96" s="470"/>
      <c r="S96" s="111" t="s">
        <v>40</v>
      </c>
      <c r="T96" s="76">
        <f>G96</f>
        <v>1391</v>
      </c>
      <c r="U96" s="125">
        <f>ROUND(T96*P96,0)</f>
        <v>0</v>
      </c>
    </row>
    <row r="97" spans="1:21" x14ac:dyDescent="0.25">
      <c r="A97" s="187"/>
      <c r="B97" s="187"/>
      <c r="C97" s="94"/>
      <c r="D97" s="94"/>
      <c r="E97" s="94"/>
      <c r="F97" s="94"/>
      <c r="G97" s="188"/>
      <c r="H97" s="189"/>
      <c r="I97" s="130"/>
      <c r="N97" s="190"/>
      <c r="O97" s="190"/>
      <c r="P97" s="191"/>
      <c r="Q97" s="191"/>
      <c r="R97" s="191"/>
      <c r="S97" s="111"/>
      <c r="T97" s="76"/>
      <c r="U97" s="132"/>
    </row>
    <row r="98" spans="1:21" x14ac:dyDescent="0.25">
      <c r="A98" s="187"/>
      <c r="B98" s="187"/>
      <c r="C98" s="94"/>
      <c r="D98" s="94"/>
      <c r="E98" s="94"/>
      <c r="F98" s="94"/>
      <c r="G98" s="188"/>
      <c r="H98" s="189"/>
      <c r="I98" s="130"/>
      <c r="N98" s="190"/>
      <c r="O98" s="190"/>
      <c r="P98" s="191"/>
      <c r="Q98" s="191"/>
      <c r="R98" s="191"/>
      <c r="S98" s="111"/>
      <c r="T98" s="76"/>
      <c r="U98" s="132"/>
    </row>
    <row r="99" spans="1:21" hidden="1" x14ac:dyDescent="0.25">
      <c r="A99" s="458" t="s">
        <v>131</v>
      </c>
      <c r="B99" s="458"/>
      <c r="C99" s="458"/>
      <c r="D99" s="91"/>
      <c r="E99" s="54" t="s">
        <v>132</v>
      </c>
      <c r="F99" s="496"/>
      <c r="G99" s="496"/>
      <c r="H99" s="496"/>
      <c r="I99" s="496"/>
      <c r="N99" s="461" t="s">
        <v>106</v>
      </c>
      <c r="O99" s="461"/>
      <c r="P99" s="461"/>
      <c r="Q99" s="461"/>
      <c r="R99" s="461"/>
      <c r="S99" s="461"/>
      <c r="T99" s="461"/>
      <c r="U99" s="461"/>
    </row>
    <row r="100" spans="1:21" hidden="1" x14ac:dyDescent="0.25">
      <c r="B100" s="91"/>
      <c r="C100" s="481" t="s">
        <v>108</v>
      </c>
      <c r="D100" s="481"/>
      <c r="E100" s="481"/>
      <c r="F100" s="54"/>
      <c r="G100" s="54"/>
      <c r="H100" s="200" t="s">
        <v>192</v>
      </c>
      <c r="I100" s="54"/>
      <c r="N100" s="53"/>
      <c r="O100" s="53"/>
      <c r="P100" s="53"/>
      <c r="Q100" s="53"/>
      <c r="R100" s="53"/>
      <c r="S100" s="53"/>
      <c r="T100" s="53"/>
      <c r="U100" s="53"/>
    </row>
    <row r="101" spans="1:21" hidden="1" x14ac:dyDescent="0.25">
      <c r="B101" s="91"/>
      <c r="C101" s="117" t="s">
        <v>162</v>
      </c>
      <c r="D101" s="117" t="s">
        <v>163</v>
      </c>
      <c r="E101" s="199" t="s">
        <v>8</v>
      </c>
      <c r="F101" s="577" t="s">
        <v>193</v>
      </c>
      <c r="G101" s="472"/>
      <c r="H101" s="41" t="s">
        <v>39</v>
      </c>
      <c r="I101" s="54"/>
      <c r="N101" s="53"/>
      <c r="O101" s="53"/>
      <c r="P101" s="53"/>
      <c r="Q101" s="53"/>
      <c r="R101" s="53"/>
      <c r="S101" s="53"/>
      <c r="T101" s="53"/>
      <c r="U101" s="53"/>
    </row>
    <row r="102" spans="1:21" hidden="1" x14ac:dyDescent="0.25">
      <c r="A102" s="481" t="s">
        <v>113</v>
      </c>
      <c r="B102" s="481"/>
      <c r="C102" s="119" t="s">
        <v>2</v>
      </c>
      <c r="D102" s="119" t="s">
        <v>2</v>
      </c>
      <c r="E102" s="77" t="s">
        <v>2</v>
      </c>
      <c r="F102" s="481" t="s">
        <v>38</v>
      </c>
      <c r="G102" s="481"/>
      <c r="H102" s="77" t="s">
        <v>38</v>
      </c>
      <c r="I102" s="77" t="s">
        <v>8</v>
      </c>
      <c r="N102" s="471" t="s">
        <v>70</v>
      </c>
      <c r="O102" s="471"/>
      <c r="P102" s="485" t="s">
        <v>108</v>
      </c>
      <c r="Q102" s="485"/>
      <c r="R102" s="471" t="s">
        <v>71</v>
      </c>
      <c r="S102" s="471"/>
      <c r="T102" s="78" t="s">
        <v>72</v>
      </c>
      <c r="U102" s="78" t="s">
        <v>8</v>
      </c>
    </row>
    <row r="103" spans="1:21" hidden="1" x14ac:dyDescent="0.25">
      <c r="A103" s="474" t="s">
        <v>73</v>
      </c>
      <c r="B103" s="474"/>
      <c r="C103" s="204">
        <v>0</v>
      </c>
      <c r="D103" s="204">
        <v>0</v>
      </c>
      <c r="E103" s="276">
        <f>IF(D$59=0,C103*2,C103+D103)</f>
        <v>0</v>
      </c>
      <c r="F103" s="475">
        <v>0</v>
      </c>
      <c r="G103" s="475"/>
      <c r="H103" s="349">
        <f>IF(C103=0,0,125)</f>
        <v>0</v>
      </c>
      <c r="I103" s="130">
        <f>ROUND((H103+F103)*E103,2)</f>
        <v>0</v>
      </c>
      <c r="N103" s="476" t="s">
        <v>73</v>
      </c>
      <c r="O103" s="476"/>
      <c r="P103" s="470">
        <f>IF(H$115=1,C103,0)</f>
        <v>0</v>
      </c>
      <c r="Q103" s="470"/>
      <c r="R103" s="477">
        <f>F103</f>
        <v>0</v>
      </c>
      <c r="S103" s="477"/>
      <c r="T103" s="80">
        <f>H103</f>
        <v>0</v>
      </c>
      <c r="U103" s="125">
        <f>ROUND((T103+R103)*P103,0)</f>
        <v>0</v>
      </c>
    </row>
    <row r="104" spans="1:21" hidden="1" x14ac:dyDescent="0.25">
      <c r="A104" s="450" t="s">
        <v>74</v>
      </c>
      <c r="B104" s="450"/>
      <c r="C104" s="206">
        <v>0</v>
      </c>
      <c r="D104" s="206">
        <v>0</v>
      </c>
      <c r="E104" s="159">
        <f>IF(D$59=0,C104*2,C104+D104)</f>
        <v>0</v>
      </c>
      <c r="F104" s="572">
        <f>ROUND(F103/2,2)</f>
        <v>0</v>
      </c>
      <c r="G104" s="572"/>
      <c r="H104" s="350">
        <f>IF(C104=0,0,62.5)</f>
        <v>0</v>
      </c>
      <c r="I104" s="130">
        <f>ROUND((H104+F104)*E104,2)</f>
        <v>0</v>
      </c>
      <c r="N104" s="476" t="s">
        <v>74</v>
      </c>
      <c r="O104" s="476"/>
      <c r="P104" s="470">
        <f>IF(H$115=1,C104,0)</f>
        <v>0</v>
      </c>
      <c r="Q104" s="470"/>
      <c r="R104" s="479">
        <f>ROUND(R103/2,2)</f>
        <v>0</v>
      </c>
      <c r="S104" s="479"/>
      <c r="T104" s="82">
        <f>H104</f>
        <v>0</v>
      </c>
      <c r="U104" s="125">
        <f>ROUND((T104+R104)*P104,0)</f>
        <v>0</v>
      </c>
    </row>
    <row r="105" spans="1:21" ht="16.5" hidden="1" thickBot="1" x14ac:dyDescent="0.3">
      <c r="A105" s="450" t="s">
        <v>75</v>
      </c>
      <c r="B105" s="450"/>
      <c r="C105" s="206">
        <v>0</v>
      </c>
      <c r="D105" s="206">
        <v>0</v>
      </c>
      <c r="E105" s="159">
        <f>IF(D$59=0,C105*2,C105+D105)</f>
        <v>0</v>
      </c>
      <c r="F105" s="468"/>
      <c r="G105" s="468"/>
      <c r="H105" s="351">
        <f>IF(H103&gt;0,436,0)</f>
        <v>0</v>
      </c>
      <c r="I105" s="130">
        <f>ROUND(H105*E105,2)</f>
        <v>0</v>
      </c>
      <c r="N105" s="469" t="s">
        <v>75</v>
      </c>
      <c r="O105" s="469"/>
      <c r="P105" s="470">
        <f>IF(H$115=1,C105,0)</f>
        <v>0</v>
      </c>
      <c r="Q105" s="470"/>
      <c r="R105" s="471"/>
      <c r="S105" s="471"/>
      <c r="T105" s="84">
        <f>H105</f>
        <v>0</v>
      </c>
      <c r="U105" s="132">
        <f>ROUND(T105*P105,0)</f>
        <v>0</v>
      </c>
    </row>
    <row r="106" spans="1:21" ht="16.5" hidden="1" thickBot="1" x14ac:dyDescent="0.3">
      <c r="A106" s="472" t="s">
        <v>8</v>
      </c>
      <c r="B106" s="472"/>
      <c r="C106" s="85"/>
      <c r="D106" s="85"/>
      <c r="E106" s="85"/>
      <c r="F106" s="85"/>
      <c r="G106" s="85"/>
      <c r="H106" s="85"/>
      <c r="I106" s="126">
        <f>SUM(I103:I105)</f>
        <v>0</v>
      </c>
      <c r="N106" s="473" t="s">
        <v>8</v>
      </c>
      <c r="O106" s="473"/>
      <c r="P106" s="86"/>
      <c r="Q106" s="86"/>
      <c r="R106" s="86"/>
      <c r="S106" s="86"/>
      <c r="T106" s="86"/>
      <c r="U106" s="87">
        <f>SUM(U103:U105)</f>
        <v>0</v>
      </c>
    </row>
    <row r="107" spans="1:21" hidden="1" x14ac:dyDescent="0.25">
      <c r="A107" s="41"/>
      <c r="B107" s="41"/>
      <c r="C107" s="85"/>
      <c r="D107" s="85"/>
      <c r="E107" s="85"/>
      <c r="F107" s="85"/>
      <c r="G107" s="85"/>
      <c r="H107" s="85"/>
      <c r="I107" s="130"/>
      <c r="N107" s="43"/>
      <c r="O107" s="43"/>
      <c r="P107" s="86"/>
      <c r="Q107" s="86"/>
      <c r="R107" s="86"/>
      <c r="S107" s="86"/>
      <c r="T107" s="86"/>
      <c r="U107" s="201"/>
    </row>
    <row r="108" spans="1:21" x14ac:dyDescent="0.25">
      <c r="A108" s="458" t="s">
        <v>93</v>
      </c>
      <c r="B108" s="458"/>
      <c r="C108" s="458"/>
      <c r="D108" s="91"/>
      <c r="E108" s="89" t="s">
        <v>42</v>
      </c>
      <c r="F108" s="463"/>
      <c r="G108" s="463"/>
      <c r="H108" s="463"/>
      <c r="I108" s="159">
        <v>0</v>
      </c>
      <c r="N108" s="461" t="s">
        <v>93</v>
      </c>
      <c r="O108" s="461"/>
      <c r="P108" s="461"/>
      <c r="Q108" s="462" t="s">
        <v>42</v>
      </c>
      <c r="R108" s="462"/>
      <c r="S108" s="462"/>
      <c r="T108" s="462"/>
      <c r="U108" s="125">
        <f>IF('4010'!$H$115=1,'4010'!U109,0)</f>
        <v>0</v>
      </c>
    </row>
    <row r="109" spans="1:21" x14ac:dyDescent="0.25">
      <c r="A109" s="458" t="s">
        <v>94</v>
      </c>
      <c r="B109" s="458"/>
      <c r="C109" s="458"/>
      <c r="D109" s="91"/>
      <c r="E109" s="467"/>
      <c r="F109" s="467"/>
      <c r="G109" s="467"/>
      <c r="H109" s="467"/>
      <c r="I109" s="159">
        <v>0</v>
      </c>
      <c r="N109" s="461" t="s">
        <v>94</v>
      </c>
      <c r="O109" s="461"/>
      <c r="P109" s="461"/>
      <c r="Q109" s="462" t="s">
        <v>47</v>
      </c>
      <c r="R109" s="462"/>
      <c r="S109" s="462"/>
      <c r="T109" s="462"/>
      <c r="U109" s="125">
        <f>IF('4010'!$H$115=1,'4010'!U110,0)</f>
        <v>0</v>
      </c>
    </row>
    <row r="110" spans="1:21" x14ac:dyDescent="0.25">
      <c r="A110" s="90" t="s">
        <v>122</v>
      </c>
      <c r="B110" s="91"/>
      <c r="C110" s="91"/>
      <c r="D110" s="91"/>
      <c r="E110" s="192"/>
      <c r="F110" s="192"/>
      <c r="G110" s="192"/>
      <c r="H110" s="192"/>
      <c r="I110" s="219"/>
      <c r="N110" s="461" t="s">
        <v>95</v>
      </c>
      <c r="O110" s="461"/>
      <c r="P110" s="461"/>
      <c r="Q110" s="462" t="s">
        <v>48</v>
      </c>
      <c r="R110" s="462"/>
      <c r="S110" s="462"/>
      <c r="T110" s="462"/>
      <c r="U110" s="125">
        <f>IF('4010'!$H$115=1,'4010'!U113,0)</f>
        <v>0</v>
      </c>
    </row>
    <row r="111" spans="1:21" ht="16.5" thickBot="1" x14ac:dyDescent="0.3">
      <c r="A111" s="458" t="s">
        <v>95</v>
      </c>
      <c r="B111" s="458"/>
      <c r="C111" s="458"/>
      <c r="D111" s="91"/>
      <c r="E111" s="89" t="s">
        <v>47</v>
      </c>
      <c r="F111" s="463"/>
      <c r="G111" s="463"/>
      <c r="H111" s="463"/>
      <c r="I111" s="220">
        <v>0</v>
      </c>
      <c r="N111" s="464" t="s">
        <v>43</v>
      </c>
      <c r="O111" s="464"/>
      <c r="P111" s="464"/>
      <c r="Q111" s="464"/>
      <c r="R111" s="464"/>
      <c r="S111" s="464"/>
      <c r="T111" s="464"/>
      <c r="U111" s="193">
        <f>SUM(U109,U108,U106,U95,U89,U75,U74,U73,U72,U71,U70,U68,U59,U45,U77,U78,U79,U80,U81,U110)</f>
        <v>0</v>
      </c>
    </row>
    <row r="112" spans="1:21" ht="16.5" thickTop="1" x14ac:dyDescent="0.25">
      <c r="B112" s="91"/>
      <c r="C112" s="91"/>
      <c r="D112" s="91"/>
      <c r="E112" s="89"/>
      <c r="F112" s="89"/>
      <c r="G112" s="89"/>
      <c r="H112" s="89"/>
      <c r="I112" s="159"/>
      <c r="N112" s="59"/>
      <c r="O112" s="59"/>
      <c r="P112" s="59"/>
      <c r="Q112" s="59"/>
      <c r="R112" s="59"/>
      <c r="S112" s="59"/>
      <c r="T112" s="59"/>
      <c r="U112" s="201"/>
    </row>
    <row r="113" spans="1:21" x14ac:dyDescent="0.25">
      <c r="A113" s="465" t="s">
        <v>8</v>
      </c>
      <c r="B113" s="465"/>
      <c r="C113" s="465"/>
      <c r="D113" s="465"/>
      <c r="E113" s="465"/>
      <c r="F113" s="465"/>
      <c r="G113" s="465"/>
      <c r="H113" s="465"/>
      <c r="I113" s="130">
        <f>SUM(I111,I109,I108,I106,I96,I95,I89,I81,I80,I79,I78,I77,I75,I74,I73,I72,I71,I70,I68,I59,I45)</f>
        <v>895369.94000000006</v>
      </c>
      <c r="N113" s="466"/>
      <c r="O113" s="466"/>
      <c r="P113" s="466"/>
      <c r="Q113" s="466"/>
      <c r="R113" s="466"/>
      <c r="S113" s="466"/>
      <c r="T113" s="466"/>
      <c r="U113" s="466"/>
    </row>
    <row r="114" spans="1:21" x14ac:dyDescent="0.25">
      <c r="A114" s="458" t="s">
        <v>121</v>
      </c>
      <c r="B114" s="458"/>
      <c r="C114" s="458"/>
      <c r="D114" s="458"/>
      <c r="E114" s="458"/>
      <c r="F114" s="458"/>
      <c r="G114" s="458"/>
      <c r="H114" s="91" t="s">
        <v>48</v>
      </c>
      <c r="I114" s="195"/>
      <c r="N114" s="459" t="s">
        <v>7</v>
      </c>
      <c r="O114" s="459"/>
      <c r="P114" s="459"/>
      <c r="Q114" s="459"/>
      <c r="R114" s="459"/>
      <c r="S114" s="459"/>
      <c r="T114" s="459"/>
      <c r="U114" s="459"/>
    </row>
    <row r="115" spans="1:21" x14ac:dyDescent="0.25">
      <c r="A115" s="458" t="s">
        <v>116</v>
      </c>
      <c r="B115" s="458"/>
      <c r="C115" s="458"/>
      <c r="D115" s="458"/>
      <c r="E115" s="458"/>
      <c r="F115" s="458"/>
      <c r="G115" s="458"/>
      <c r="H115" s="92" t="str">
        <f>IF(E29=0,"",IF((E14+E16+SUM(E18:E24))/E29&gt;0.75,1,""))</f>
        <v/>
      </c>
      <c r="I115" s="159">
        <f>U111</f>
        <v>0</v>
      </c>
      <c r="N115" s="93" t="s">
        <v>144</v>
      </c>
      <c r="O115" s="93"/>
      <c r="P115" s="93"/>
      <c r="Q115" s="93"/>
      <c r="R115" s="93"/>
      <c r="S115" s="93"/>
      <c r="T115" s="93"/>
      <c r="U115" s="93"/>
    </row>
    <row r="116" spans="1:21" x14ac:dyDescent="0.25">
      <c r="B116" s="91"/>
      <c r="C116" s="91"/>
      <c r="D116" s="91"/>
      <c r="E116" s="91"/>
      <c r="F116" s="91"/>
      <c r="G116" s="91"/>
      <c r="H116" s="94"/>
      <c r="I116" s="130"/>
      <c r="N116" s="95" t="s">
        <v>145</v>
      </c>
      <c r="O116" s="93"/>
      <c r="P116" s="93"/>
      <c r="Q116" s="93"/>
      <c r="R116" s="93"/>
      <c r="S116" s="93"/>
      <c r="T116" s="93"/>
      <c r="U116" s="93"/>
    </row>
    <row r="117" spans="1:21" x14ac:dyDescent="0.25">
      <c r="A117" s="4" t="s">
        <v>138</v>
      </c>
      <c r="B117" s="91"/>
      <c r="C117" s="91"/>
      <c r="D117" s="91"/>
      <c r="E117" s="91"/>
      <c r="F117" s="91"/>
      <c r="G117" s="91"/>
      <c r="H117" s="202">
        <f>IF(H115=1,I115,I113)</f>
        <v>895369.94000000006</v>
      </c>
      <c r="I117" s="123">
        <f>IF(E29=0,0,IF(E29&gt;250,-(((250/E29)*H117)*IF(J117="H",0.02,0.05)),IF(J117="H",-0.02*H117,-0.05*H117)))</f>
        <v>-44768.497000000003</v>
      </c>
      <c r="N117" s="97"/>
      <c r="O117" s="97"/>
      <c r="P117" s="97"/>
      <c r="Q117" s="97"/>
      <c r="R117" s="97"/>
      <c r="S117" s="97"/>
      <c r="T117" s="97"/>
      <c r="U117" s="97"/>
    </row>
    <row r="118" spans="1:21" x14ac:dyDescent="0.25">
      <c r="B118" s="91"/>
      <c r="C118" s="91"/>
      <c r="D118" s="91"/>
      <c r="E118" s="91"/>
      <c r="F118" s="91"/>
      <c r="G118" s="91"/>
      <c r="H118" s="94"/>
      <c r="I118" s="130"/>
      <c r="N118" s="97"/>
      <c r="O118" s="97"/>
      <c r="P118" s="97"/>
      <c r="Q118" s="97"/>
      <c r="R118" s="97"/>
      <c r="S118" s="97"/>
      <c r="T118" s="97"/>
      <c r="U118" s="97"/>
    </row>
    <row r="119" spans="1:21" x14ac:dyDescent="0.25">
      <c r="A119" s="4" t="s">
        <v>139</v>
      </c>
      <c r="B119" s="91"/>
      <c r="C119" s="91"/>
      <c r="D119" s="91"/>
      <c r="E119" s="91"/>
      <c r="F119" s="91"/>
      <c r="G119" s="91"/>
      <c r="H119" s="94"/>
      <c r="I119" s="130">
        <f>I113+I117</f>
        <v>850601.44300000009</v>
      </c>
      <c r="N119" s="97"/>
      <c r="O119" s="97"/>
      <c r="P119" s="97"/>
      <c r="Q119" s="97"/>
      <c r="R119" s="97"/>
      <c r="S119" s="97"/>
      <c r="T119" s="97"/>
      <c r="U119" s="97"/>
    </row>
    <row r="120" spans="1:21" x14ac:dyDescent="0.25">
      <c r="B120" s="91"/>
      <c r="C120" s="91"/>
      <c r="D120" s="91"/>
      <c r="E120" s="91"/>
      <c r="F120" s="91"/>
      <c r="G120" s="91"/>
      <c r="H120" s="94"/>
      <c r="I120" s="130"/>
      <c r="N120" s="97"/>
      <c r="O120" s="97"/>
      <c r="P120" s="97"/>
      <c r="Q120" s="97"/>
      <c r="R120" s="97"/>
      <c r="S120" s="97"/>
      <c r="T120" s="97"/>
      <c r="U120" s="97"/>
    </row>
    <row r="121" spans="1:21" x14ac:dyDescent="0.25">
      <c r="A121" s="106" t="s">
        <v>140</v>
      </c>
      <c r="B121" s="91"/>
      <c r="C121" s="203">
        <f>'0054'!C121</f>
        <v>2</v>
      </c>
      <c r="D121" s="91"/>
      <c r="E121" s="4" t="s">
        <v>141</v>
      </c>
      <c r="F121" s="91"/>
      <c r="G121" s="91"/>
      <c r="H121" s="94"/>
      <c r="I121" s="130">
        <f>ROUND(I119/12*C121,2)</f>
        <v>141766.91</v>
      </c>
      <c r="N121" s="97"/>
      <c r="O121" s="97"/>
      <c r="P121" s="97"/>
      <c r="Q121" s="97"/>
      <c r="R121" s="97"/>
      <c r="S121" s="97"/>
      <c r="T121" s="97"/>
      <c r="U121" s="97"/>
    </row>
    <row r="122" spans="1:21" x14ac:dyDescent="0.25">
      <c r="B122" s="91"/>
      <c r="C122" s="91"/>
      <c r="D122" s="91"/>
      <c r="E122" s="91"/>
      <c r="F122" s="91"/>
      <c r="G122" s="91"/>
      <c r="H122" s="94"/>
      <c r="I122" s="130"/>
      <c r="N122" s="97"/>
      <c r="O122" s="97"/>
      <c r="P122" s="97"/>
      <c r="Q122" s="97"/>
      <c r="R122" s="97"/>
      <c r="S122" s="97"/>
      <c r="T122" s="97"/>
      <c r="U122" s="97"/>
    </row>
    <row r="123" spans="1:21" x14ac:dyDescent="0.25">
      <c r="A123" s="4" t="s">
        <v>142</v>
      </c>
      <c r="B123" s="91"/>
      <c r="C123" s="91"/>
      <c r="D123" s="91"/>
      <c r="E123" s="91"/>
      <c r="F123" s="91"/>
      <c r="G123" s="91"/>
      <c r="H123" s="94"/>
      <c r="I123" s="123">
        <v>-70883.45</v>
      </c>
      <c r="N123" s="97"/>
      <c r="O123" s="97"/>
      <c r="P123" s="97"/>
      <c r="Q123" s="97"/>
      <c r="R123" s="97"/>
      <c r="S123" s="97"/>
      <c r="T123" s="97"/>
      <c r="U123" s="97"/>
    </row>
    <row r="124" spans="1:21" x14ac:dyDescent="0.25">
      <c r="B124" s="91"/>
      <c r="C124" s="91"/>
      <c r="D124" s="91"/>
      <c r="E124" s="91"/>
      <c r="F124" s="91"/>
      <c r="G124" s="91"/>
      <c r="H124" s="94"/>
      <c r="I124" s="130"/>
      <c r="N124" s="97"/>
      <c r="O124" s="97"/>
      <c r="P124" s="97"/>
      <c r="Q124" s="97"/>
      <c r="R124" s="97"/>
      <c r="S124" s="97"/>
      <c r="T124" s="97"/>
      <c r="U124" s="97"/>
    </row>
    <row r="125" spans="1:21" ht="16.5" thickBot="1" x14ac:dyDescent="0.3">
      <c r="A125" s="4" t="s">
        <v>143</v>
      </c>
      <c r="B125" s="91"/>
      <c r="C125" s="91"/>
      <c r="D125" s="91"/>
      <c r="E125" s="91"/>
      <c r="F125" s="91"/>
      <c r="G125" s="91"/>
      <c r="H125" s="94"/>
      <c r="I125" s="222">
        <f>I121+I123</f>
        <v>70883.460000000006</v>
      </c>
      <c r="N125" s="97"/>
      <c r="O125" s="97"/>
      <c r="P125" s="97"/>
      <c r="Q125" s="97"/>
      <c r="R125" s="97"/>
      <c r="S125" s="97"/>
      <c r="T125" s="97"/>
      <c r="U125" s="97"/>
    </row>
    <row r="126" spans="1:21" ht="16.5" thickTop="1" x14ac:dyDescent="0.25">
      <c r="B126" s="91"/>
      <c r="C126" s="91"/>
      <c r="D126" s="91"/>
      <c r="E126" s="91"/>
      <c r="F126" s="91"/>
      <c r="G126" s="91"/>
      <c r="H126" s="94"/>
      <c r="I126" s="130"/>
      <c r="N126" s="97"/>
      <c r="O126" s="97"/>
      <c r="P126" s="97"/>
      <c r="Q126" s="97"/>
      <c r="R126" s="97"/>
      <c r="S126" s="97"/>
      <c r="T126" s="97"/>
      <c r="U126" s="97"/>
    </row>
    <row r="127" spans="1:21" ht="16.5" thickBot="1" x14ac:dyDescent="0.3">
      <c r="A127" s="4" t="s">
        <v>159</v>
      </c>
      <c r="B127" s="91"/>
      <c r="C127" s="91"/>
      <c r="D127" s="91"/>
      <c r="E127" s="91"/>
      <c r="F127" s="91"/>
      <c r="G127" s="91"/>
      <c r="H127" s="94"/>
      <c r="I127" s="194">
        <f>IF(J117="H",(H117*0.02)+I117,(H117*0.05)+I117)</f>
        <v>0</v>
      </c>
      <c r="N127" s="97"/>
      <c r="O127" s="97"/>
      <c r="P127" s="97"/>
      <c r="Q127" s="97"/>
      <c r="R127" s="97"/>
      <c r="S127" s="97"/>
      <c r="T127" s="97"/>
      <c r="U127" s="97"/>
    </row>
    <row r="128" spans="1:21" ht="16.5" thickTop="1" x14ac:dyDescent="0.25">
      <c r="B128" s="91"/>
      <c r="C128" s="91"/>
      <c r="D128" s="91"/>
      <c r="E128" s="91"/>
      <c r="F128" s="91"/>
      <c r="G128" s="91"/>
      <c r="H128" s="94"/>
      <c r="I128" s="195"/>
      <c r="N128" s="97"/>
      <c r="O128" s="97"/>
      <c r="P128" s="97"/>
      <c r="Q128" s="97"/>
      <c r="R128" s="97"/>
      <c r="S128" s="97"/>
      <c r="T128" s="97"/>
      <c r="U128" s="97"/>
    </row>
    <row r="129" spans="1:21" x14ac:dyDescent="0.25">
      <c r="B129" s="91"/>
      <c r="C129" s="91"/>
      <c r="D129" s="91"/>
      <c r="E129" s="91"/>
      <c r="F129" s="91"/>
      <c r="G129" s="91"/>
      <c r="H129" s="94"/>
      <c r="I129" s="195"/>
      <c r="N129" s="97"/>
      <c r="O129" s="97"/>
      <c r="P129" s="97"/>
      <c r="Q129" s="97"/>
      <c r="R129" s="97"/>
      <c r="S129" s="97"/>
      <c r="T129" s="97"/>
      <c r="U129" s="97"/>
    </row>
    <row r="130" spans="1:21" x14ac:dyDescent="0.25">
      <c r="B130" s="91"/>
      <c r="C130" s="91"/>
      <c r="D130" s="91"/>
      <c r="E130" s="91"/>
      <c r="F130" s="91"/>
      <c r="G130" s="91"/>
      <c r="H130" s="94"/>
      <c r="I130" s="195"/>
      <c r="N130" s="97"/>
      <c r="O130" s="97"/>
      <c r="P130" s="97"/>
      <c r="Q130" s="97"/>
      <c r="R130" s="97"/>
      <c r="S130" s="97"/>
      <c r="T130" s="97"/>
      <c r="U130" s="97"/>
    </row>
    <row r="131" spans="1:21" x14ac:dyDescent="0.25">
      <c r="A131" s="455" t="s">
        <v>7</v>
      </c>
      <c r="B131" s="455"/>
      <c r="C131" s="455"/>
      <c r="D131" s="455"/>
      <c r="E131" s="455"/>
      <c r="F131" s="455"/>
      <c r="G131" s="455"/>
      <c r="H131" s="455"/>
      <c r="I131" s="455"/>
      <c r="J131" s="196"/>
      <c r="N131" s="455"/>
      <c r="O131" s="455"/>
      <c r="P131" s="455"/>
      <c r="Q131" s="455"/>
      <c r="R131" s="455"/>
      <c r="S131" s="455"/>
      <c r="T131" s="455"/>
      <c r="U131" s="455"/>
    </row>
    <row r="132" spans="1:21" s="101" customFormat="1" ht="28.5" customHeight="1" x14ac:dyDescent="0.2">
      <c r="A132" s="460" t="s">
        <v>114</v>
      </c>
      <c r="B132" s="460"/>
      <c r="C132" s="460"/>
      <c r="D132" s="460"/>
      <c r="E132" s="460"/>
      <c r="F132" s="460"/>
      <c r="G132" s="460"/>
      <c r="H132" s="460"/>
      <c r="I132" s="460"/>
      <c r="J132" s="102"/>
      <c r="N132" s="103"/>
      <c r="O132" s="104"/>
      <c r="P132" s="104"/>
      <c r="Q132" s="104"/>
      <c r="R132" s="104"/>
      <c r="S132" s="104"/>
      <c r="T132" s="104"/>
      <c r="U132" s="104"/>
    </row>
    <row r="133" spans="1:21" s="101" customFormat="1" ht="15.75" customHeight="1" x14ac:dyDescent="0.2">
      <c r="A133" s="455" t="s">
        <v>64</v>
      </c>
      <c r="B133" s="455"/>
      <c r="C133" s="455"/>
      <c r="D133" s="455"/>
      <c r="E133" s="455"/>
      <c r="F133" s="455"/>
      <c r="G133" s="455"/>
      <c r="H133" s="455"/>
      <c r="I133" s="455"/>
      <c r="N133" s="103"/>
    </row>
    <row r="134" spans="1:21" s="101" customFormat="1" ht="15.75" customHeight="1" x14ac:dyDescent="0.2">
      <c r="A134" s="455" t="s">
        <v>65</v>
      </c>
      <c r="B134" s="455"/>
      <c r="C134" s="455"/>
      <c r="D134" s="455"/>
      <c r="E134" s="455"/>
      <c r="F134" s="455"/>
      <c r="G134" s="455"/>
      <c r="H134" s="455"/>
      <c r="I134" s="455"/>
      <c r="N134" s="103"/>
    </row>
    <row r="135" spans="1:21" s="101" customFormat="1" ht="28.5" customHeight="1" x14ac:dyDescent="0.2">
      <c r="A135" s="454" t="s">
        <v>115</v>
      </c>
      <c r="B135" s="454"/>
      <c r="C135" s="454"/>
      <c r="D135" s="454"/>
      <c r="E135" s="454"/>
      <c r="F135" s="454"/>
      <c r="G135" s="454"/>
      <c r="H135" s="454"/>
      <c r="I135" s="454"/>
      <c r="N135" s="103"/>
    </row>
    <row r="136" spans="1:21" s="101" customFormat="1" ht="28.5" customHeight="1" x14ac:dyDescent="0.2">
      <c r="A136" s="454" t="s">
        <v>123</v>
      </c>
      <c r="B136" s="454"/>
      <c r="C136" s="454"/>
      <c r="D136" s="454"/>
      <c r="E136" s="454"/>
      <c r="F136" s="454"/>
      <c r="G136" s="454"/>
      <c r="H136" s="454"/>
      <c r="I136" s="454"/>
      <c r="N136" s="103"/>
    </row>
    <row r="137" spans="1:21" s="101" customFormat="1" ht="28.5" customHeight="1" x14ac:dyDescent="0.2">
      <c r="A137" s="454" t="s">
        <v>111</v>
      </c>
      <c r="B137" s="454"/>
      <c r="C137" s="454"/>
      <c r="D137" s="454"/>
      <c r="E137" s="454"/>
      <c r="F137" s="454"/>
      <c r="G137" s="454"/>
      <c r="H137" s="454"/>
      <c r="I137" s="454"/>
      <c r="N137" s="103"/>
    </row>
    <row r="138" spans="1:21" s="101" customFormat="1" ht="28.5" customHeight="1" x14ac:dyDescent="0.2">
      <c r="A138" s="454" t="s">
        <v>120</v>
      </c>
      <c r="B138" s="454"/>
      <c r="C138" s="454"/>
      <c r="D138" s="454"/>
      <c r="E138" s="454"/>
      <c r="F138" s="454"/>
      <c r="G138" s="454"/>
      <c r="H138" s="454"/>
      <c r="I138" s="454"/>
      <c r="N138" s="103"/>
    </row>
    <row r="139" spans="1:21" s="101" customFormat="1" ht="41.25" customHeight="1" x14ac:dyDescent="0.2">
      <c r="A139" s="454" t="s">
        <v>133</v>
      </c>
      <c r="B139" s="454"/>
      <c r="C139" s="454"/>
      <c r="D139" s="454"/>
      <c r="E139" s="454"/>
      <c r="F139" s="454"/>
      <c r="G139" s="454"/>
      <c r="H139" s="454"/>
      <c r="I139" s="454"/>
      <c r="N139" s="103"/>
    </row>
    <row r="140" spans="1:21" s="101" customFormat="1" ht="15.75" customHeight="1" x14ac:dyDescent="0.2">
      <c r="A140" s="455" t="s">
        <v>117</v>
      </c>
      <c r="B140" s="455"/>
      <c r="C140" s="455"/>
      <c r="D140" s="455"/>
      <c r="E140" s="455"/>
      <c r="F140" s="455"/>
      <c r="G140" s="455"/>
      <c r="H140" s="455"/>
      <c r="I140" s="455"/>
      <c r="N140" s="103"/>
    </row>
    <row r="141" spans="1:21" s="101" customFormat="1" ht="28.5" customHeight="1" x14ac:dyDescent="0.2">
      <c r="A141" s="456" t="s">
        <v>118</v>
      </c>
      <c r="B141" s="456"/>
      <c r="C141" s="456"/>
      <c r="D141" s="456"/>
      <c r="E141" s="456"/>
      <c r="F141" s="456"/>
      <c r="G141" s="456"/>
      <c r="H141" s="456"/>
      <c r="I141" s="456"/>
      <c r="N141" s="103"/>
    </row>
    <row r="142" spans="1:21" s="101" customFormat="1" ht="26.25" customHeight="1" x14ac:dyDescent="0.2">
      <c r="A142" s="457" t="s">
        <v>109</v>
      </c>
      <c r="B142" s="456"/>
      <c r="C142" s="456"/>
      <c r="D142" s="456"/>
      <c r="E142" s="456"/>
      <c r="F142" s="456"/>
      <c r="G142" s="456"/>
      <c r="H142" s="456"/>
      <c r="I142" s="456"/>
      <c r="N142" s="103"/>
    </row>
    <row r="143" spans="1:21" s="101" customFormat="1" ht="54" customHeight="1" x14ac:dyDescent="0.2">
      <c r="A143" s="452" t="s">
        <v>125</v>
      </c>
      <c r="B143" s="452"/>
      <c r="C143" s="452"/>
      <c r="D143" s="452"/>
      <c r="E143" s="452"/>
      <c r="F143" s="452"/>
      <c r="G143" s="452"/>
      <c r="H143" s="452"/>
      <c r="I143" s="452"/>
      <c r="N143" s="103"/>
    </row>
    <row r="144" spans="1:21" ht="57" customHeight="1" x14ac:dyDescent="0.25">
      <c r="A144" s="452" t="s">
        <v>124</v>
      </c>
      <c r="B144" s="452"/>
      <c r="C144" s="452"/>
      <c r="D144" s="452"/>
      <c r="E144" s="452"/>
      <c r="F144" s="452"/>
      <c r="G144" s="452"/>
      <c r="H144" s="452"/>
      <c r="I144" s="452"/>
      <c r="N144" s="98"/>
    </row>
    <row r="145" spans="1:14" s="101" customFormat="1" ht="26.25" customHeight="1" x14ac:dyDescent="0.2">
      <c r="A145" s="451" t="s">
        <v>110</v>
      </c>
      <c r="B145" s="451"/>
      <c r="C145" s="451"/>
      <c r="D145" s="451"/>
      <c r="E145" s="451"/>
      <c r="F145" s="451"/>
      <c r="G145" s="451"/>
      <c r="H145" s="451"/>
      <c r="I145" s="451"/>
      <c r="N145" s="103"/>
    </row>
    <row r="146" spans="1:14" s="101" customFormat="1" ht="28.5" customHeight="1" x14ac:dyDescent="0.2">
      <c r="A146" s="452" t="s">
        <v>36</v>
      </c>
      <c r="B146" s="452"/>
      <c r="C146" s="452"/>
      <c r="D146" s="452"/>
      <c r="E146" s="452"/>
      <c r="F146" s="452"/>
      <c r="G146" s="452"/>
      <c r="H146" s="452"/>
      <c r="I146" s="452"/>
      <c r="N146" s="103"/>
    </row>
    <row r="147" spans="1:14" s="101" customFormat="1" ht="15.75" customHeight="1" x14ac:dyDescent="0.2">
      <c r="A147" s="453" t="s">
        <v>12</v>
      </c>
      <c r="B147" s="453"/>
      <c r="C147" s="453"/>
      <c r="D147" s="453"/>
      <c r="E147" s="453"/>
      <c r="F147" s="453"/>
      <c r="G147" s="453"/>
      <c r="H147" s="453"/>
      <c r="I147" s="453"/>
      <c r="N147" s="103"/>
    </row>
    <row r="148" spans="1:14" x14ac:dyDescent="0.25">
      <c r="A148" s="453"/>
      <c r="B148" s="453"/>
      <c r="C148" s="453"/>
      <c r="D148" s="453"/>
      <c r="E148" s="453"/>
      <c r="F148" s="453"/>
      <c r="G148" s="453"/>
      <c r="H148" s="453"/>
      <c r="I148" s="453"/>
      <c r="N148" s="98"/>
    </row>
    <row r="149" spans="1:14" x14ac:dyDescent="0.25">
      <c r="A149" s="98"/>
      <c r="N149" s="98"/>
    </row>
    <row r="150" spans="1:14" x14ac:dyDescent="0.25">
      <c r="A150" s="98"/>
      <c r="N150" s="98"/>
    </row>
    <row r="151" spans="1:14" x14ac:dyDescent="0.25">
      <c r="A151" s="98"/>
      <c r="N151" s="98"/>
    </row>
    <row r="152" spans="1:14" x14ac:dyDescent="0.25">
      <c r="A152" s="98"/>
      <c r="B152" s="197"/>
      <c r="C152" s="197"/>
      <c r="D152" s="197"/>
      <c r="E152" s="197"/>
      <c r="F152" s="197"/>
      <c r="G152" s="197"/>
      <c r="H152" s="197"/>
      <c r="I152" s="197"/>
      <c r="N152" s="98"/>
    </row>
    <row r="153" spans="1:14" x14ac:dyDescent="0.25">
      <c r="A153" s="98"/>
      <c r="N153" s="98"/>
    </row>
    <row r="154" spans="1:14" x14ac:dyDescent="0.25">
      <c r="A154" s="98"/>
      <c r="N154" s="98"/>
    </row>
    <row r="155" spans="1:14" x14ac:dyDescent="0.25">
      <c r="A155" s="98"/>
      <c r="N155" s="98"/>
    </row>
    <row r="156" spans="1:14" x14ac:dyDescent="0.25">
      <c r="A156" s="98"/>
      <c r="N156" s="98"/>
    </row>
    <row r="157" spans="1:14" x14ac:dyDescent="0.25">
      <c r="A157" s="98"/>
      <c r="N157" s="98"/>
    </row>
    <row r="158" spans="1:14" x14ac:dyDescent="0.25">
      <c r="A158" s="98"/>
      <c r="N158" s="98"/>
    </row>
    <row r="159" spans="1:14" x14ac:dyDescent="0.25">
      <c r="A159" s="98"/>
      <c r="N159" s="98"/>
    </row>
    <row r="160" spans="1:14" x14ac:dyDescent="0.25">
      <c r="A160" s="98"/>
      <c r="N160" s="98"/>
    </row>
    <row r="161" spans="1:14" x14ac:dyDescent="0.25">
      <c r="A161" s="98"/>
      <c r="N161" s="98"/>
    </row>
    <row r="162" spans="1:14" x14ac:dyDescent="0.25">
      <c r="A162" s="98"/>
      <c r="N162" s="98"/>
    </row>
    <row r="163" spans="1:14" x14ac:dyDescent="0.25">
      <c r="A163" s="98"/>
      <c r="N163" s="98"/>
    </row>
    <row r="164" spans="1:14" x14ac:dyDescent="0.25">
      <c r="A164" s="98"/>
      <c r="N164" s="98"/>
    </row>
    <row r="165" spans="1:14" x14ac:dyDescent="0.25">
      <c r="A165" s="98"/>
      <c r="N165" s="98"/>
    </row>
    <row r="166" spans="1:14" x14ac:dyDescent="0.25">
      <c r="A166" s="98"/>
      <c r="N166" s="98"/>
    </row>
    <row r="167" spans="1:14" x14ac:dyDescent="0.25">
      <c r="A167" s="98"/>
      <c r="N167" s="98"/>
    </row>
    <row r="168" spans="1:14" x14ac:dyDescent="0.25">
      <c r="A168" s="98"/>
      <c r="N168" s="98"/>
    </row>
    <row r="169" spans="1:14" x14ac:dyDescent="0.25">
      <c r="A169" s="98"/>
      <c r="N169" s="98"/>
    </row>
    <row r="170" spans="1:14" x14ac:dyDescent="0.25">
      <c r="A170" s="98"/>
      <c r="N170" s="98"/>
    </row>
    <row r="171" spans="1:14" x14ac:dyDescent="0.25">
      <c r="A171" s="98"/>
      <c r="N171" s="98"/>
    </row>
    <row r="172" spans="1:14" x14ac:dyDescent="0.25">
      <c r="A172" s="98"/>
      <c r="N172" s="98"/>
    </row>
    <row r="173" spans="1:14" x14ac:dyDescent="0.25">
      <c r="A173" s="98"/>
      <c r="N173" s="98"/>
    </row>
    <row r="174" spans="1:14" x14ac:dyDescent="0.25">
      <c r="A174" s="98"/>
      <c r="N174" s="98"/>
    </row>
    <row r="175" spans="1:14" x14ac:dyDescent="0.25">
      <c r="A175" s="98"/>
      <c r="N175" s="98"/>
    </row>
    <row r="176" spans="1:14" x14ac:dyDescent="0.25">
      <c r="A176" s="98"/>
      <c r="N176" s="98"/>
    </row>
    <row r="177" spans="1:14" x14ac:dyDescent="0.25">
      <c r="A177" s="98"/>
      <c r="N177" s="98"/>
    </row>
    <row r="178" spans="1:14" x14ac:dyDescent="0.25">
      <c r="A178" s="98"/>
      <c r="N178" s="98"/>
    </row>
    <row r="179" spans="1:14" x14ac:dyDescent="0.25">
      <c r="A179" s="98"/>
      <c r="N179" s="98"/>
    </row>
    <row r="180" spans="1:14" x14ac:dyDescent="0.25">
      <c r="A180" s="98"/>
      <c r="N180" s="98"/>
    </row>
    <row r="181" spans="1:14" x14ac:dyDescent="0.25">
      <c r="A181" s="98"/>
      <c r="N181" s="98"/>
    </row>
    <row r="182" spans="1:14" x14ac:dyDescent="0.25">
      <c r="A182" s="98"/>
      <c r="N182" s="98"/>
    </row>
    <row r="183" spans="1:14" x14ac:dyDescent="0.25">
      <c r="A183" s="98"/>
      <c r="N183" s="98"/>
    </row>
    <row r="184" spans="1:14" x14ac:dyDescent="0.25">
      <c r="A184" s="98"/>
      <c r="N184" s="98"/>
    </row>
    <row r="185" spans="1:14" x14ac:dyDescent="0.25">
      <c r="A185" s="98"/>
      <c r="N185" s="98"/>
    </row>
    <row r="186" spans="1:14" x14ac:dyDescent="0.25">
      <c r="A186" s="98"/>
      <c r="N186" s="98"/>
    </row>
    <row r="187" spans="1:14" x14ac:dyDescent="0.25">
      <c r="A187" s="98"/>
      <c r="N187" s="98"/>
    </row>
    <row r="188" spans="1:14" x14ac:dyDescent="0.25">
      <c r="A188" s="98"/>
      <c r="N188" s="98"/>
    </row>
    <row r="189" spans="1:14" x14ac:dyDescent="0.25">
      <c r="A189" s="98"/>
    </row>
    <row r="190" spans="1:14" x14ac:dyDescent="0.25">
      <c r="A190" s="98"/>
    </row>
    <row r="191" spans="1:14" x14ac:dyDescent="0.25">
      <c r="A191" s="98"/>
    </row>
    <row r="192" spans="1:14" x14ac:dyDescent="0.25">
      <c r="A192" s="98"/>
    </row>
    <row r="193" spans="1:1" x14ac:dyDescent="0.25">
      <c r="A193" s="98"/>
    </row>
    <row r="194" spans="1:1" x14ac:dyDescent="0.25">
      <c r="A194" s="98"/>
    </row>
    <row r="195" spans="1:1" x14ac:dyDescent="0.25">
      <c r="A195" s="98"/>
    </row>
    <row r="196" spans="1:1" x14ac:dyDescent="0.25">
      <c r="A196" s="98"/>
    </row>
    <row r="197" spans="1:1" x14ac:dyDescent="0.25">
      <c r="A197" s="98"/>
    </row>
    <row r="198" spans="1:1" x14ac:dyDescent="0.25">
      <c r="A198" s="98"/>
    </row>
    <row r="199" spans="1:1" x14ac:dyDescent="0.25">
      <c r="A199" s="98"/>
    </row>
    <row r="200" spans="1:1" x14ac:dyDescent="0.25">
      <c r="A200" s="98"/>
    </row>
    <row r="201" spans="1:1" x14ac:dyDescent="0.25">
      <c r="A201" s="98"/>
    </row>
    <row r="202" spans="1:1" x14ac:dyDescent="0.25">
      <c r="A202" s="98"/>
    </row>
    <row r="203" spans="1:1" x14ac:dyDescent="0.25">
      <c r="A203" s="98"/>
    </row>
    <row r="204" spans="1:1" x14ac:dyDescent="0.25">
      <c r="A204" s="98"/>
    </row>
    <row r="205" spans="1:1" x14ac:dyDescent="0.25">
      <c r="A205" s="98"/>
    </row>
    <row r="206" spans="1:1" x14ac:dyDescent="0.25">
      <c r="A206" s="98"/>
    </row>
    <row r="207" spans="1:1" x14ac:dyDescent="0.25">
      <c r="A207" s="98"/>
    </row>
    <row r="208" spans="1:1" x14ac:dyDescent="0.25">
      <c r="A208" s="98"/>
    </row>
  </sheetData>
  <sheetProtection password="CDD2" sheet="1" objects="1" scenarios="1"/>
  <mergeCells count="290">
    <mergeCell ref="B1:I1"/>
    <mergeCell ref="O1:U1"/>
    <mergeCell ref="N2:U2"/>
    <mergeCell ref="N3:U3"/>
    <mergeCell ref="A4:B4"/>
    <mergeCell ref="C4:E4"/>
    <mergeCell ref="N4:O4"/>
    <mergeCell ref="P4:Q4"/>
    <mergeCell ref="A7:I7"/>
    <mergeCell ref="N7:U7"/>
    <mergeCell ref="N8:O8"/>
    <mergeCell ref="P8:Q8"/>
    <mergeCell ref="R8:S8"/>
    <mergeCell ref="T8:U8"/>
    <mergeCell ref="F10:G10"/>
    <mergeCell ref="R10:S10"/>
    <mergeCell ref="A11:B11"/>
    <mergeCell ref="F11:G11"/>
    <mergeCell ref="N11:O11"/>
    <mergeCell ref="P11:Q11"/>
    <mergeCell ref="R11:S11"/>
    <mergeCell ref="A12:B12"/>
    <mergeCell ref="F12:G12"/>
    <mergeCell ref="N12:O12"/>
    <mergeCell ref="P12:Q12"/>
    <mergeCell ref="R12:S12"/>
    <mergeCell ref="A13:B13"/>
    <mergeCell ref="F13:G13"/>
    <mergeCell ref="N13:O13"/>
    <mergeCell ref="P13:Q13"/>
    <mergeCell ref="R13:S13"/>
    <mergeCell ref="A14:B14"/>
    <mergeCell ref="F14:G14"/>
    <mergeCell ref="N14:O14"/>
    <mergeCell ref="P14:Q14"/>
    <mergeCell ref="R14:S14"/>
    <mergeCell ref="A15:B15"/>
    <mergeCell ref="F15:G15"/>
    <mergeCell ref="N15:O15"/>
    <mergeCell ref="P15:Q15"/>
    <mergeCell ref="R15:S15"/>
    <mergeCell ref="A16:B16"/>
    <mergeCell ref="F16:G16"/>
    <mergeCell ref="N16:O16"/>
    <mergeCell ref="P16:Q16"/>
    <mergeCell ref="R16:S16"/>
    <mergeCell ref="A17:B17"/>
    <mergeCell ref="F17:G17"/>
    <mergeCell ref="N17:O17"/>
    <mergeCell ref="P17:Q17"/>
    <mergeCell ref="R17:S17"/>
    <mergeCell ref="A18:B18"/>
    <mergeCell ref="F18:G18"/>
    <mergeCell ref="N18:O18"/>
    <mergeCell ref="P18:Q18"/>
    <mergeCell ref="R18:S18"/>
    <mergeCell ref="A19:B19"/>
    <mergeCell ref="F19:G19"/>
    <mergeCell ref="N19:O19"/>
    <mergeCell ref="P19:Q19"/>
    <mergeCell ref="R19:S19"/>
    <mergeCell ref="A20:B20"/>
    <mergeCell ref="F20:G20"/>
    <mergeCell ref="N20:O20"/>
    <mergeCell ref="P20:Q20"/>
    <mergeCell ref="R20:S20"/>
    <mergeCell ref="A21:B21"/>
    <mergeCell ref="F21:G21"/>
    <mergeCell ref="N21:O21"/>
    <mergeCell ref="P21:Q21"/>
    <mergeCell ref="R21:S21"/>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N34:T34"/>
    <mergeCell ref="A36:B36"/>
    <mergeCell ref="N36:O36"/>
    <mergeCell ref="P36:T36"/>
    <mergeCell ref="A37:B37"/>
    <mergeCell ref="N37:O37"/>
    <mergeCell ref="P37:T37"/>
    <mergeCell ref="F33:H36"/>
    <mergeCell ref="A38:B38"/>
    <mergeCell ref="N38:O38"/>
    <mergeCell ref="P38:T38"/>
    <mergeCell ref="A39:B39"/>
    <mergeCell ref="N39:O39"/>
    <mergeCell ref="P39:T39"/>
    <mergeCell ref="A40:B40"/>
    <mergeCell ref="N40:O40"/>
    <mergeCell ref="P40:T40"/>
    <mergeCell ref="A41:B41"/>
    <mergeCell ref="N41:O41"/>
    <mergeCell ref="P41:T41"/>
    <mergeCell ref="A42:B42"/>
    <mergeCell ref="N42:O42"/>
    <mergeCell ref="P42:T42"/>
    <mergeCell ref="N43:Q43"/>
    <mergeCell ref="S43:T43"/>
    <mergeCell ref="N45:Q45"/>
    <mergeCell ref="S45:T45"/>
    <mergeCell ref="N49:O49"/>
    <mergeCell ref="P49:Q49"/>
    <mergeCell ref="A50:B58"/>
    <mergeCell ref="N50:O58"/>
    <mergeCell ref="P50:Q50"/>
    <mergeCell ref="P51:Q51"/>
    <mergeCell ref="P52:Q52"/>
    <mergeCell ref="P53:Q53"/>
    <mergeCell ref="P54:Q54"/>
    <mergeCell ref="P55:Q55"/>
    <mergeCell ref="P56:Q56"/>
    <mergeCell ref="P57:Q57"/>
    <mergeCell ref="P58:Q58"/>
    <mergeCell ref="A59:B59"/>
    <mergeCell ref="F59:H59"/>
    <mergeCell ref="N59:O59"/>
    <mergeCell ref="P59:Q59"/>
    <mergeCell ref="R59:T59"/>
    <mergeCell ref="A60:I60"/>
    <mergeCell ref="N60:U60"/>
    <mergeCell ref="A61:I61"/>
    <mergeCell ref="N61:U61"/>
    <mergeCell ref="A62:B62"/>
    <mergeCell ref="D62:G62"/>
    <mergeCell ref="N62:O62"/>
    <mergeCell ref="Q62:S62"/>
    <mergeCell ref="T62:U62"/>
    <mergeCell ref="N63:S63"/>
    <mergeCell ref="T63:U63"/>
    <mergeCell ref="A64:I64"/>
    <mergeCell ref="N64:U64"/>
    <mergeCell ref="A65:B65"/>
    <mergeCell ref="D65:G65"/>
    <mergeCell ref="N65:O65"/>
    <mergeCell ref="Q65:S65"/>
    <mergeCell ref="T65:U65"/>
    <mergeCell ref="N66:S66"/>
    <mergeCell ref="T66:U66"/>
    <mergeCell ref="A68:C68"/>
    <mergeCell ref="N68:P68"/>
    <mergeCell ref="A69:C69"/>
    <mergeCell ref="N69:P69"/>
    <mergeCell ref="A70:C70"/>
    <mergeCell ref="A71:C71"/>
    <mergeCell ref="N71:P71"/>
    <mergeCell ref="A72:C72"/>
    <mergeCell ref="N72:P72"/>
    <mergeCell ref="A73:C73"/>
    <mergeCell ref="N73:P73"/>
    <mergeCell ref="F74:H74"/>
    <mergeCell ref="N74:T74"/>
    <mergeCell ref="N75:T75"/>
    <mergeCell ref="A77:C77"/>
    <mergeCell ref="N77:P77"/>
    <mergeCell ref="A78:C78"/>
    <mergeCell ref="N78:P78"/>
    <mergeCell ref="A79:C79"/>
    <mergeCell ref="N79:P79"/>
    <mergeCell ref="A80:C80"/>
    <mergeCell ref="N80:P80"/>
    <mergeCell ref="A81:C81"/>
    <mergeCell ref="N81:P81"/>
    <mergeCell ref="A83:I83"/>
    <mergeCell ref="N83:U83"/>
    <mergeCell ref="C84:D84"/>
    <mergeCell ref="C85:D85"/>
    <mergeCell ref="N85:O85"/>
    <mergeCell ref="P85:Q85"/>
    <mergeCell ref="R85:U85"/>
    <mergeCell ref="C86:D86"/>
    <mergeCell ref="P86:Q86"/>
    <mergeCell ref="C87:D87"/>
    <mergeCell ref="P87:Q87"/>
    <mergeCell ref="C88:D88"/>
    <mergeCell ref="P88:Q88"/>
    <mergeCell ref="C89:D89"/>
    <mergeCell ref="P89:T89"/>
    <mergeCell ref="A90:I90"/>
    <mergeCell ref="N90:U90"/>
    <mergeCell ref="F92:I92"/>
    <mergeCell ref="N92:P92"/>
    <mergeCell ref="Q92:T92"/>
    <mergeCell ref="A95:B95"/>
    <mergeCell ref="N95:O95"/>
    <mergeCell ref="P95:R95"/>
    <mergeCell ref="A96:B96"/>
    <mergeCell ref="N96:O96"/>
    <mergeCell ref="P96:R96"/>
    <mergeCell ref="A99:C99"/>
    <mergeCell ref="F99:I99"/>
    <mergeCell ref="N99:U99"/>
    <mergeCell ref="C100:E100"/>
    <mergeCell ref="F101:G101"/>
    <mergeCell ref="A102:B102"/>
    <mergeCell ref="F102:G102"/>
    <mergeCell ref="N102:O102"/>
    <mergeCell ref="P102:Q102"/>
    <mergeCell ref="R102:S102"/>
    <mergeCell ref="A103:B103"/>
    <mergeCell ref="F103:G103"/>
    <mergeCell ref="N103:O103"/>
    <mergeCell ref="P103:Q103"/>
    <mergeCell ref="R103:S103"/>
    <mergeCell ref="A104:B104"/>
    <mergeCell ref="F104:G104"/>
    <mergeCell ref="N104:O104"/>
    <mergeCell ref="P104:Q104"/>
    <mergeCell ref="R104:S104"/>
    <mergeCell ref="A105:B105"/>
    <mergeCell ref="F105:G105"/>
    <mergeCell ref="N105:O105"/>
    <mergeCell ref="P105:Q105"/>
    <mergeCell ref="R105:S105"/>
    <mergeCell ref="A106:B106"/>
    <mergeCell ref="N106:O106"/>
    <mergeCell ref="A108:C108"/>
    <mergeCell ref="F108:H108"/>
    <mergeCell ref="N108:P108"/>
    <mergeCell ref="Q108:T108"/>
    <mergeCell ref="A109:C109"/>
    <mergeCell ref="E109:H109"/>
    <mergeCell ref="N109:P109"/>
    <mergeCell ref="Q109:T109"/>
    <mergeCell ref="N110:P110"/>
    <mergeCell ref="Q110:T110"/>
    <mergeCell ref="A111:C111"/>
    <mergeCell ref="F111:H111"/>
    <mergeCell ref="N111:T111"/>
    <mergeCell ref="A113:H113"/>
    <mergeCell ref="N113:U113"/>
    <mergeCell ref="A114:G114"/>
    <mergeCell ref="N114:U114"/>
    <mergeCell ref="A115:G115"/>
    <mergeCell ref="A131:I131"/>
    <mergeCell ref="N131:U131"/>
    <mergeCell ref="A132:I132"/>
    <mergeCell ref="A133:I133"/>
    <mergeCell ref="A134:I134"/>
    <mergeCell ref="A135:I135"/>
    <mergeCell ref="A136:I136"/>
    <mergeCell ref="A137:I137"/>
    <mergeCell ref="A138:I138"/>
    <mergeCell ref="A145:I145"/>
    <mergeCell ref="A146:I146"/>
    <mergeCell ref="A147:I147"/>
    <mergeCell ref="A148:I148"/>
    <mergeCell ref="A139:I139"/>
    <mergeCell ref="A140:I140"/>
    <mergeCell ref="A141:I141"/>
    <mergeCell ref="A142:I142"/>
    <mergeCell ref="A143:I143"/>
    <mergeCell ref="A144:I144"/>
  </mergeCells>
  <pageMargins left="0.1" right="0.1" top="0.5" bottom="0.5" header="0" footer="0.1"/>
  <pageSetup scale="70" fitToHeight="3" orientation="portrait" r:id="rId1"/>
  <headerFooter alignWithMargins="0">
    <oddFooter>&amp;R&amp;P of &amp;N</oddFooter>
  </headerFooter>
  <rowBreaks count="1" manualBreakCount="1">
    <brk id="129" max="16383" man="1"/>
  </rowBreaks>
  <colBreaks count="1" manualBreakCount="1">
    <brk id="9" max="1048575" man="1"/>
  </colBreaks>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2"/>
  <dimension ref="A1:U208"/>
  <sheetViews>
    <sheetView showGridLines="0" zoomScale="90" zoomScaleNormal="90" workbookViewId="0">
      <pane ySplit="1" topLeftCell="A88" activePane="bottomLeft" state="frozen"/>
      <selection activeCell="A111" sqref="A111:C111"/>
      <selection pane="bottomLeft" activeCell="A111" sqref="A111:C111"/>
    </sheetView>
  </sheetViews>
  <sheetFormatPr defaultRowHeight="15.75" x14ac:dyDescent="0.25"/>
  <cols>
    <col min="1" max="1" width="10.28515625" style="91" customWidth="1"/>
    <col min="2" max="2" width="30.28515625" style="4" bestFit="1" customWidth="1"/>
    <col min="3" max="4" width="10.7109375" style="4" customWidth="1"/>
    <col min="5" max="5" width="11.7109375" style="4" customWidth="1"/>
    <col min="6" max="6" width="14" style="4" customWidth="1"/>
    <col min="7" max="7" width="7.42578125" style="4" customWidth="1"/>
    <col min="8" max="8" width="14.5703125" style="4" customWidth="1"/>
    <col min="9" max="9" width="23.7109375" style="4" bestFit="1" customWidth="1"/>
    <col min="10" max="10" width="11" style="4" bestFit="1" customWidth="1"/>
    <col min="11" max="12" width="10.28515625" style="4" bestFit="1" customWidth="1"/>
    <col min="13" max="13" width="9.140625" style="4"/>
    <col min="14" max="14" width="10.28515625" style="91" customWidth="1"/>
    <col min="15" max="15" width="34.28515625" style="4" customWidth="1"/>
    <col min="16" max="16" width="16.42578125" style="4" customWidth="1"/>
    <col min="17" max="17" width="6.7109375" style="4" customWidth="1"/>
    <col min="18" max="18" width="14.5703125" style="4" customWidth="1"/>
    <col min="19" max="19" width="8" style="4" customWidth="1"/>
    <col min="20" max="20" width="15.42578125" style="4" customWidth="1"/>
    <col min="21" max="21" width="21.42578125" style="4" customWidth="1"/>
    <col min="22" max="16384" width="9.140625" style="4"/>
  </cols>
  <sheetData>
    <row r="1" spans="1:21" ht="16.5" thickBot="1" x14ac:dyDescent="0.3">
      <c r="A1" s="107">
        <v>50</v>
      </c>
      <c r="B1" s="554" t="s">
        <v>17</v>
      </c>
      <c r="C1" s="555"/>
      <c r="D1" s="555"/>
      <c r="E1" s="556"/>
      <c r="F1" s="556"/>
      <c r="G1" s="556"/>
      <c r="H1" s="556"/>
      <c r="I1" s="556"/>
      <c r="J1" s="325"/>
      <c r="K1" s="325"/>
      <c r="L1" s="325"/>
      <c r="N1" s="107">
        <f>A1</f>
        <v>50</v>
      </c>
      <c r="O1" s="557" t="s">
        <v>17</v>
      </c>
      <c r="P1" s="558"/>
      <c r="Q1" s="559"/>
      <c r="R1" s="559"/>
      <c r="S1" s="559"/>
      <c r="T1" s="559"/>
      <c r="U1" s="559"/>
    </row>
    <row r="2" spans="1:21" ht="21" x14ac:dyDescent="0.35">
      <c r="A2" s="1" t="s">
        <v>232</v>
      </c>
      <c r="B2" s="2"/>
      <c r="C2" s="2"/>
      <c r="D2" s="2"/>
      <c r="E2" s="2"/>
      <c r="F2" s="2"/>
      <c r="G2" s="2"/>
      <c r="H2" s="2"/>
      <c r="I2" s="2"/>
      <c r="N2" s="560" t="s">
        <v>23</v>
      </c>
      <c r="O2" s="560"/>
      <c r="P2" s="560"/>
      <c r="Q2" s="560"/>
      <c r="R2" s="560"/>
      <c r="S2" s="560"/>
      <c r="T2" s="560"/>
      <c r="U2" s="560"/>
    </row>
    <row r="3" spans="1:21" x14ac:dyDescent="0.25">
      <c r="A3" s="106" t="str">
        <f>'0054'!A3</f>
        <v>Based on the 2015-16 FEFP 2nd Calculation</v>
      </c>
      <c r="N3" s="561" t="str">
        <f>A3</f>
        <v>Based on the 2015-16 FEFP 2nd Calculation</v>
      </c>
      <c r="O3" s="561"/>
      <c r="P3" s="561"/>
      <c r="Q3" s="561"/>
      <c r="R3" s="561"/>
      <c r="S3" s="561"/>
      <c r="T3" s="561"/>
      <c r="U3" s="561"/>
    </row>
    <row r="4" spans="1:21" x14ac:dyDescent="0.25">
      <c r="A4" s="562" t="s">
        <v>0</v>
      </c>
      <c r="B4" s="562"/>
      <c r="C4" s="563" t="s">
        <v>9</v>
      </c>
      <c r="D4" s="563"/>
      <c r="E4" s="563"/>
      <c r="F4" s="5"/>
      <c r="G4" s="5"/>
      <c r="H4" s="5"/>
      <c r="I4" s="5"/>
      <c r="N4" s="549" t="s">
        <v>0</v>
      </c>
      <c r="O4" s="549"/>
      <c r="P4" s="564" t="str">
        <f>C4</f>
        <v>Palm Beach</v>
      </c>
      <c r="Q4" s="564"/>
      <c r="R4" s="6"/>
      <c r="S4" s="6"/>
      <c r="T4" s="6"/>
      <c r="U4" s="6"/>
    </row>
    <row r="5" spans="1:21" ht="12" customHeight="1" thickBot="1" x14ac:dyDescent="0.3">
      <c r="A5" s="371"/>
      <c r="B5" s="371"/>
      <c r="C5" s="353"/>
      <c r="D5" s="353"/>
      <c r="E5" s="353"/>
      <c r="F5" s="354"/>
      <c r="G5" s="354"/>
      <c r="H5" s="354"/>
      <c r="I5" s="354"/>
      <c r="N5" s="111"/>
      <c r="O5" s="111"/>
      <c r="P5" s="7"/>
      <c r="Q5" s="7"/>
      <c r="R5" s="6"/>
      <c r="S5" s="6"/>
      <c r="T5" s="6"/>
      <c r="U5" s="6"/>
    </row>
    <row r="6" spans="1:21" ht="12" customHeight="1" x14ac:dyDescent="0.25">
      <c r="A6" s="368"/>
      <c r="B6" s="368"/>
      <c r="C6" s="365"/>
      <c r="D6" s="365"/>
      <c r="E6" s="365"/>
      <c r="F6" s="5"/>
      <c r="G6" s="5"/>
      <c r="H6" s="5"/>
      <c r="I6" s="5"/>
      <c r="N6" s="366"/>
      <c r="O6" s="366"/>
      <c r="P6" s="367"/>
      <c r="Q6" s="367"/>
      <c r="R6" s="6"/>
      <c r="S6" s="6"/>
      <c r="T6" s="6"/>
      <c r="U6" s="6"/>
    </row>
    <row r="7" spans="1:21" x14ac:dyDescent="0.25">
      <c r="A7" s="548" t="s">
        <v>102</v>
      </c>
      <c r="B7" s="548"/>
      <c r="C7" s="548"/>
      <c r="D7" s="548"/>
      <c r="E7" s="548"/>
      <c r="F7" s="548"/>
      <c r="G7" s="548"/>
      <c r="H7" s="548"/>
      <c r="I7" s="548"/>
      <c r="N7" s="549" t="s">
        <v>102</v>
      </c>
      <c r="O7" s="549"/>
      <c r="P7" s="549"/>
      <c r="Q7" s="549"/>
      <c r="R7" s="549"/>
      <c r="S7" s="549"/>
      <c r="T7" s="549"/>
      <c r="U7" s="549"/>
    </row>
    <row r="8" spans="1:21" x14ac:dyDescent="0.25">
      <c r="A8" s="112"/>
      <c r="B8" s="113" t="s">
        <v>161</v>
      </c>
      <c r="C8" s="321">
        <f>'0054'!C8</f>
        <v>4154.45</v>
      </c>
      <c r="D8" s="115"/>
      <c r="E8" s="116"/>
      <c r="F8" s="112"/>
      <c r="G8" s="113" t="s">
        <v>160</v>
      </c>
      <c r="H8" s="324">
        <f>'0054'!H8</f>
        <v>1.0319</v>
      </c>
      <c r="I8" s="99"/>
      <c r="N8" s="550" t="s">
        <v>10</v>
      </c>
      <c r="O8" s="550"/>
      <c r="P8" s="551">
        <v>4154.45</v>
      </c>
      <c r="Q8" s="551"/>
      <c r="R8" s="552" t="s">
        <v>11</v>
      </c>
      <c r="S8" s="552"/>
      <c r="T8" s="553">
        <f>H8</f>
        <v>1.0319</v>
      </c>
      <c r="U8" s="553"/>
    </row>
    <row r="9" spans="1:21" x14ac:dyDescent="0.25">
      <c r="A9" s="8"/>
      <c r="B9" s="8"/>
      <c r="C9" s="9"/>
      <c r="D9" s="9"/>
      <c r="E9" s="9"/>
      <c r="F9" s="10"/>
      <c r="G9" s="10"/>
      <c r="H9" s="11"/>
      <c r="I9" s="12" t="s">
        <v>78</v>
      </c>
      <c r="N9" s="13"/>
      <c r="O9" s="13"/>
      <c r="P9" s="14"/>
      <c r="Q9" s="14"/>
      <c r="R9" s="15"/>
      <c r="S9" s="15"/>
      <c r="T9" s="16"/>
      <c r="U9" s="17" t="s">
        <v>78</v>
      </c>
    </row>
    <row r="10" spans="1:21" x14ac:dyDescent="0.25">
      <c r="A10" s="8"/>
      <c r="B10" s="8"/>
      <c r="C10" s="117" t="s">
        <v>162</v>
      </c>
      <c r="D10" s="117" t="s">
        <v>163</v>
      </c>
      <c r="E10" s="118" t="s">
        <v>8</v>
      </c>
      <c r="F10" s="543" t="s">
        <v>1</v>
      </c>
      <c r="G10" s="543"/>
      <c r="H10" s="11" t="s">
        <v>77</v>
      </c>
      <c r="I10" s="12" t="s">
        <v>37</v>
      </c>
      <c r="N10" s="13"/>
      <c r="O10" s="13"/>
      <c r="P10" s="14"/>
      <c r="Q10" s="14"/>
      <c r="R10" s="544" t="s">
        <v>1</v>
      </c>
      <c r="S10" s="544"/>
      <c r="T10" s="16" t="s">
        <v>77</v>
      </c>
      <c r="U10" s="17" t="s">
        <v>37</v>
      </c>
    </row>
    <row r="11" spans="1:21" x14ac:dyDescent="0.25">
      <c r="A11" s="524" t="s">
        <v>1</v>
      </c>
      <c r="B11" s="524"/>
      <c r="C11" s="119" t="s">
        <v>2</v>
      </c>
      <c r="D11" s="119" t="s">
        <v>2</v>
      </c>
      <c r="E11" s="119" t="s">
        <v>2</v>
      </c>
      <c r="F11" s="545" t="s">
        <v>80</v>
      </c>
      <c r="G11" s="545"/>
      <c r="H11" s="18" t="s">
        <v>76</v>
      </c>
      <c r="I11" s="19" t="s">
        <v>79</v>
      </c>
      <c r="N11" s="525" t="s">
        <v>1</v>
      </c>
      <c r="O11" s="525"/>
      <c r="P11" s="546" t="s">
        <v>24</v>
      </c>
      <c r="Q11" s="546"/>
      <c r="R11" s="547" t="s">
        <v>80</v>
      </c>
      <c r="S11" s="547"/>
      <c r="T11" s="20" t="s">
        <v>76</v>
      </c>
      <c r="U11" s="21" t="s">
        <v>79</v>
      </c>
    </row>
    <row r="12" spans="1:21" x14ac:dyDescent="0.25">
      <c r="A12" s="536" t="s">
        <v>50</v>
      </c>
      <c r="B12" s="536"/>
      <c r="C12" s="120"/>
      <c r="D12" s="120"/>
      <c r="E12" s="121" t="s">
        <v>51</v>
      </c>
      <c r="F12" s="537" t="s">
        <v>52</v>
      </c>
      <c r="G12" s="537"/>
      <c r="H12" s="22" t="s">
        <v>53</v>
      </c>
      <c r="I12" s="23" t="s">
        <v>54</v>
      </c>
      <c r="N12" s="538" t="s">
        <v>50</v>
      </c>
      <c r="O12" s="538"/>
      <c r="P12" s="539" t="s">
        <v>51</v>
      </c>
      <c r="Q12" s="539"/>
      <c r="R12" s="540" t="s">
        <v>52</v>
      </c>
      <c r="S12" s="540"/>
      <c r="T12" s="24" t="s">
        <v>53</v>
      </c>
      <c r="U12" s="25" t="s">
        <v>54</v>
      </c>
    </row>
    <row r="13" spans="1:21" x14ac:dyDescent="0.25">
      <c r="A13" s="527" t="s">
        <v>29</v>
      </c>
      <c r="B13" s="527"/>
      <c r="C13" s="204">
        <v>0</v>
      </c>
      <c r="D13" s="204">
        <v>0</v>
      </c>
      <c r="E13" s="276">
        <f>IF(D$29=0,C13*2,C13+D13)</f>
        <v>0</v>
      </c>
      <c r="F13" s="541">
        <f>'0054'!F13:G13</f>
        <v>1.115</v>
      </c>
      <c r="G13" s="541"/>
      <c r="H13" s="208">
        <f>ROUND(E13*F13,4)</f>
        <v>0</v>
      </c>
      <c r="I13" s="150">
        <f t="shared" ref="I13:I28" si="0">ROUND(ROUND(H13*$C$8,4)*($H$8),2)</f>
        <v>0</v>
      </c>
      <c r="N13" s="528" t="s">
        <v>29</v>
      </c>
      <c r="O13" s="528"/>
      <c r="P13" s="530">
        <f t="shared" ref="P13:P28" si="1">IF($H$115=1,E13,0)</f>
        <v>0</v>
      </c>
      <c r="Q13" s="530"/>
      <c r="R13" s="542">
        <v>1</v>
      </c>
      <c r="S13" s="542"/>
      <c r="T13" s="124">
        <f>ROUND(P13*R13,4)</f>
        <v>0</v>
      </c>
      <c r="U13" s="125">
        <f t="shared" ref="U13:U28" si="2">ROUND(ROUND(T13*$C$8,4)*($H$8),0)</f>
        <v>0</v>
      </c>
    </row>
    <row r="14" spans="1:21" x14ac:dyDescent="0.25">
      <c r="A14" s="458" t="s">
        <v>30</v>
      </c>
      <c r="B14" s="458"/>
      <c r="C14" s="206">
        <v>0</v>
      </c>
      <c r="D14" s="206">
        <v>0</v>
      </c>
      <c r="E14" s="159">
        <f t="shared" ref="E14:E28" si="3">IF(D$29=0,C14*2,C14+D14)</f>
        <v>0</v>
      </c>
      <c r="F14" s="448">
        <f>'0054'!F14:G14</f>
        <v>1.115</v>
      </c>
      <c r="G14" s="448"/>
      <c r="H14" s="105">
        <f t="shared" ref="H14:H28" si="4">ROUND(E14*F14,4)</f>
        <v>0</v>
      </c>
      <c r="I14" s="130">
        <f t="shared" si="0"/>
        <v>0</v>
      </c>
      <c r="J14" s="85" t="str">
        <f>IF(ROUND(E14,2)=ROUND(SUM(E50:E52),2)," ","CHECK PK-3 LINES BELOW")</f>
        <v xml:space="preserve"> </v>
      </c>
      <c r="N14" s="461" t="s">
        <v>30</v>
      </c>
      <c r="O14" s="461"/>
      <c r="P14" s="530">
        <f t="shared" si="1"/>
        <v>0</v>
      </c>
      <c r="Q14" s="530"/>
      <c r="R14" s="535">
        <v>1</v>
      </c>
      <c r="S14" s="535"/>
      <c r="T14" s="124">
        <f t="shared" ref="T14:T28" si="5">ROUND(P14*R14,4)</f>
        <v>0</v>
      </c>
      <c r="U14" s="125">
        <f t="shared" si="2"/>
        <v>0</v>
      </c>
    </row>
    <row r="15" spans="1:21" x14ac:dyDescent="0.25">
      <c r="A15" s="458" t="s">
        <v>31</v>
      </c>
      <c r="B15" s="458"/>
      <c r="C15" s="206">
        <v>335.11</v>
      </c>
      <c r="D15" s="206">
        <v>335.17</v>
      </c>
      <c r="E15" s="159">
        <f t="shared" si="3"/>
        <v>670.28</v>
      </c>
      <c r="F15" s="448">
        <f>'0054'!F15:G15</f>
        <v>1</v>
      </c>
      <c r="G15" s="448"/>
      <c r="H15" s="105">
        <f t="shared" si="4"/>
        <v>670.28</v>
      </c>
      <c r="I15" s="130">
        <f t="shared" si="0"/>
        <v>2873474.91</v>
      </c>
      <c r="N15" s="461" t="s">
        <v>31</v>
      </c>
      <c r="O15" s="461"/>
      <c r="P15" s="530">
        <f t="shared" si="1"/>
        <v>0</v>
      </c>
      <c r="Q15" s="530"/>
      <c r="R15" s="535">
        <v>1</v>
      </c>
      <c r="S15" s="535"/>
      <c r="T15" s="124">
        <f t="shared" si="5"/>
        <v>0</v>
      </c>
      <c r="U15" s="125">
        <f t="shared" si="2"/>
        <v>0</v>
      </c>
    </row>
    <row r="16" spans="1:21" x14ac:dyDescent="0.25">
      <c r="A16" s="458" t="s">
        <v>32</v>
      </c>
      <c r="B16" s="458"/>
      <c r="C16" s="206">
        <v>35.69</v>
      </c>
      <c r="D16" s="206">
        <v>36.76</v>
      </c>
      <c r="E16" s="159">
        <f t="shared" si="3"/>
        <v>72.449999999999989</v>
      </c>
      <c r="F16" s="448">
        <f>'0054'!F16:G16</f>
        <v>1</v>
      </c>
      <c r="G16" s="448"/>
      <c r="H16" s="105">
        <f t="shared" si="4"/>
        <v>72.45</v>
      </c>
      <c r="I16" s="130">
        <f t="shared" si="0"/>
        <v>310591.48</v>
      </c>
      <c r="J16" s="85" t="str">
        <f>IF(ROUND(E16,2)=ROUND(SUM(E53:E55),2)," ","CHECK 4-8 LINES BELOW")</f>
        <v xml:space="preserve"> </v>
      </c>
      <c r="N16" s="461" t="s">
        <v>32</v>
      </c>
      <c r="O16" s="461"/>
      <c r="P16" s="530">
        <f t="shared" si="1"/>
        <v>0</v>
      </c>
      <c r="Q16" s="530"/>
      <c r="R16" s="535">
        <v>1</v>
      </c>
      <c r="S16" s="535"/>
      <c r="T16" s="124">
        <f t="shared" si="5"/>
        <v>0</v>
      </c>
      <c r="U16" s="125">
        <f t="shared" si="2"/>
        <v>0</v>
      </c>
    </row>
    <row r="17" spans="1:21" x14ac:dyDescent="0.25">
      <c r="A17" s="458" t="s">
        <v>33</v>
      </c>
      <c r="B17" s="458"/>
      <c r="C17" s="206">
        <v>0</v>
      </c>
      <c r="D17" s="206">
        <v>0</v>
      </c>
      <c r="E17" s="159">
        <f t="shared" si="3"/>
        <v>0</v>
      </c>
      <c r="F17" s="448">
        <f>'0054'!F17:G17</f>
        <v>1.0049999999999999</v>
      </c>
      <c r="G17" s="448"/>
      <c r="H17" s="105">
        <f t="shared" si="4"/>
        <v>0</v>
      </c>
      <c r="I17" s="130">
        <f t="shared" si="0"/>
        <v>0</v>
      </c>
      <c r="N17" s="461" t="s">
        <v>33</v>
      </c>
      <c r="O17" s="461"/>
      <c r="P17" s="530">
        <f t="shared" si="1"/>
        <v>0</v>
      </c>
      <c r="Q17" s="530"/>
      <c r="R17" s="535">
        <v>1</v>
      </c>
      <c r="S17" s="535"/>
      <c r="T17" s="124">
        <f t="shared" si="5"/>
        <v>0</v>
      </c>
      <c r="U17" s="125">
        <f t="shared" si="2"/>
        <v>0</v>
      </c>
    </row>
    <row r="18" spans="1:21" x14ac:dyDescent="0.25">
      <c r="A18" s="458" t="s">
        <v>34</v>
      </c>
      <c r="B18" s="458"/>
      <c r="C18" s="206">
        <v>0</v>
      </c>
      <c r="D18" s="206">
        <v>0</v>
      </c>
      <c r="E18" s="159">
        <f t="shared" si="3"/>
        <v>0</v>
      </c>
      <c r="F18" s="448">
        <f>'0054'!F18:G18</f>
        <v>1.0049999999999999</v>
      </c>
      <c r="G18" s="448"/>
      <c r="H18" s="105">
        <f t="shared" si="4"/>
        <v>0</v>
      </c>
      <c r="I18" s="130">
        <f t="shared" si="0"/>
        <v>0</v>
      </c>
      <c r="J18" s="85" t="str">
        <f>IF(ROUND(E18,2)=ROUND(SUM(E56:E58),2)," ","CHECK 4-8 LINES BELOW")</f>
        <v xml:space="preserve"> </v>
      </c>
      <c r="N18" s="461" t="s">
        <v>34</v>
      </c>
      <c r="O18" s="461"/>
      <c r="P18" s="530">
        <f t="shared" si="1"/>
        <v>0</v>
      </c>
      <c r="Q18" s="530"/>
      <c r="R18" s="535">
        <v>1</v>
      </c>
      <c r="S18" s="535"/>
      <c r="T18" s="124">
        <f t="shared" si="5"/>
        <v>0</v>
      </c>
      <c r="U18" s="127">
        <f t="shared" si="2"/>
        <v>0</v>
      </c>
    </row>
    <row r="19" spans="1:21" x14ac:dyDescent="0.25">
      <c r="A19" s="458" t="s">
        <v>146</v>
      </c>
      <c r="B19" s="458"/>
      <c r="C19" s="206">
        <v>0</v>
      </c>
      <c r="D19" s="206">
        <v>0</v>
      </c>
      <c r="E19" s="159">
        <f t="shared" si="3"/>
        <v>0</v>
      </c>
      <c r="F19" s="448">
        <f>'0054'!F19:G19</f>
        <v>3.613</v>
      </c>
      <c r="G19" s="448"/>
      <c r="H19" s="105">
        <f t="shared" si="4"/>
        <v>0</v>
      </c>
      <c r="I19" s="130">
        <f t="shared" si="0"/>
        <v>0</v>
      </c>
      <c r="N19" s="461" t="s">
        <v>146</v>
      </c>
      <c r="O19" s="461"/>
      <c r="P19" s="530">
        <f t="shared" si="1"/>
        <v>0</v>
      </c>
      <c r="Q19" s="530"/>
      <c r="R19" s="535">
        <v>1</v>
      </c>
      <c r="S19" s="535"/>
      <c r="T19" s="124">
        <f t="shared" si="5"/>
        <v>0</v>
      </c>
      <c r="U19" s="125">
        <f t="shared" si="2"/>
        <v>0</v>
      </c>
    </row>
    <row r="20" spans="1:21" x14ac:dyDescent="0.25">
      <c r="A20" s="458" t="s">
        <v>147</v>
      </c>
      <c r="B20" s="458"/>
      <c r="C20" s="206">
        <v>0</v>
      </c>
      <c r="D20" s="206">
        <v>0</v>
      </c>
      <c r="E20" s="159">
        <f t="shared" si="3"/>
        <v>0</v>
      </c>
      <c r="F20" s="448">
        <f>'0054'!F20:G20</f>
        <v>3.613</v>
      </c>
      <c r="G20" s="448"/>
      <c r="H20" s="105">
        <f t="shared" si="4"/>
        <v>0</v>
      </c>
      <c r="I20" s="130">
        <f t="shared" si="0"/>
        <v>0</v>
      </c>
      <c r="N20" s="461" t="s">
        <v>147</v>
      </c>
      <c r="O20" s="461"/>
      <c r="P20" s="530">
        <f t="shared" si="1"/>
        <v>0</v>
      </c>
      <c r="Q20" s="530"/>
      <c r="R20" s="535">
        <v>1</v>
      </c>
      <c r="S20" s="535"/>
      <c r="T20" s="124">
        <f t="shared" si="5"/>
        <v>0</v>
      </c>
      <c r="U20" s="125">
        <f t="shared" si="2"/>
        <v>0</v>
      </c>
    </row>
    <row r="21" spans="1:21" x14ac:dyDescent="0.25">
      <c r="A21" s="458" t="s">
        <v>148</v>
      </c>
      <c r="B21" s="458"/>
      <c r="C21" s="206">
        <v>0</v>
      </c>
      <c r="D21" s="206">
        <v>0</v>
      </c>
      <c r="E21" s="159">
        <f t="shared" si="3"/>
        <v>0</v>
      </c>
      <c r="F21" s="448">
        <f>'0054'!F21:G21</f>
        <v>3.613</v>
      </c>
      <c r="G21" s="448"/>
      <c r="H21" s="105">
        <f t="shared" si="4"/>
        <v>0</v>
      </c>
      <c r="I21" s="130">
        <f t="shared" si="0"/>
        <v>0</v>
      </c>
      <c r="N21" s="461" t="s">
        <v>148</v>
      </c>
      <c r="O21" s="461"/>
      <c r="P21" s="530">
        <f t="shared" si="1"/>
        <v>0</v>
      </c>
      <c r="Q21" s="530"/>
      <c r="R21" s="535">
        <v>1</v>
      </c>
      <c r="S21" s="535"/>
      <c r="T21" s="124">
        <f t="shared" si="5"/>
        <v>0</v>
      </c>
      <c r="U21" s="125">
        <f t="shared" si="2"/>
        <v>0</v>
      </c>
    </row>
    <row r="22" spans="1:21" x14ac:dyDescent="0.25">
      <c r="A22" s="458" t="s">
        <v>149</v>
      </c>
      <c r="B22" s="458"/>
      <c r="C22" s="206">
        <v>0</v>
      </c>
      <c r="D22" s="206">
        <v>0</v>
      </c>
      <c r="E22" s="159">
        <f t="shared" si="3"/>
        <v>0</v>
      </c>
      <c r="F22" s="448">
        <f>'0054'!F22:G22</f>
        <v>5.258</v>
      </c>
      <c r="G22" s="448"/>
      <c r="H22" s="105">
        <f t="shared" si="4"/>
        <v>0</v>
      </c>
      <c r="I22" s="130">
        <f t="shared" si="0"/>
        <v>0</v>
      </c>
      <c r="N22" s="461" t="s">
        <v>149</v>
      </c>
      <c r="O22" s="461"/>
      <c r="P22" s="530">
        <f t="shared" si="1"/>
        <v>0</v>
      </c>
      <c r="Q22" s="530"/>
      <c r="R22" s="535">
        <v>1</v>
      </c>
      <c r="S22" s="535"/>
      <c r="T22" s="124">
        <f t="shared" si="5"/>
        <v>0</v>
      </c>
      <c r="U22" s="125">
        <f t="shared" si="2"/>
        <v>0</v>
      </c>
    </row>
    <row r="23" spans="1:21" x14ac:dyDescent="0.25">
      <c r="A23" s="458" t="s">
        <v>150</v>
      </c>
      <c r="B23" s="458"/>
      <c r="C23" s="206">
        <v>0</v>
      </c>
      <c r="D23" s="206">
        <v>0</v>
      </c>
      <c r="E23" s="159">
        <f t="shared" si="3"/>
        <v>0</v>
      </c>
      <c r="F23" s="448">
        <f>'0054'!F23:G23</f>
        <v>5.258</v>
      </c>
      <c r="G23" s="448"/>
      <c r="H23" s="105">
        <f t="shared" si="4"/>
        <v>0</v>
      </c>
      <c r="I23" s="130">
        <f t="shared" si="0"/>
        <v>0</v>
      </c>
      <c r="N23" s="461" t="s">
        <v>150</v>
      </c>
      <c r="O23" s="461"/>
      <c r="P23" s="530">
        <f t="shared" si="1"/>
        <v>0</v>
      </c>
      <c r="Q23" s="530"/>
      <c r="R23" s="535">
        <v>1</v>
      </c>
      <c r="S23" s="535"/>
      <c r="T23" s="124">
        <f t="shared" si="5"/>
        <v>0</v>
      </c>
      <c r="U23" s="125">
        <f t="shared" si="2"/>
        <v>0</v>
      </c>
    </row>
    <row r="24" spans="1:21" x14ac:dyDescent="0.25">
      <c r="A24" s="458" t="s">
        <v>151</v>
      </c>
      <c r="B24" s="458"/>
      <c r="C24" s="206">
        <v>0</v>
      </c>
      <c r="D24" s="206">
        <v>0</v>
      </c>
      <c r="E24" s="159">
        <f t="shared" si="3"/>
        <v>0</v>
      </c>
      <c r="F24" s="448">
        <f>'0054'!F24:G24</f>
        <v>5.258</v>
      </c>
      <c r="G24" s="448"/>
      <c r="H24" s="105">
        <f t="shared" si="4"/>
        <v>0</v>
      </c>
      <c r="I24" s="130">
        <f t="shared" si="0"/>
        <v>0</v>
      </c>
      <c r="N24" s="461" t="s">
        <v>151</v>
      </c>
      <c r="O24" s="461"/>
      <c r="P24" s="530">
        <f t="shared" si="1"/>
        <v>0</v>
      </c>
      <c r="Q24" s="530"/>
      <c r="R24" s="535">
        <v>1</v>
      </c>
      <c r="S24" s="535"/>
      <c r="T24" s="124">
        <f t="shared" si="5"/>
        <v>0</v>
      </c>
      <c r="U24" s="125">
        <f t="shared" si="2"/>
        <v>0</v>
      </c>
    </row>
    <row r="25" spans="1:21" x14ac:dyDescent="0.25">
      <c r="A25" s="458" t="s">
        <v>152</v>
      </c>
      <c r="B25" s="458"/>
      <c r="C25" s="206">
        <v>0</v>
      </c>
      <c r="D25" s="206">
        <v>0</v>
      </c>
      <c r="E25" s="159">
        <f t="shared" si="3"/>
        <v>0</v>
      </c>
      <c r="F25" s="448">
        <f>'0054'!F25:G25</f>
        <v>1.18</v>
      </c>
      <c r="G25" s="448"/>
      <c r="H25" s="105">
        <f t="shared" si="4"/>
        <v>0</v>
      </c>
      <c r="I25" s="130">
        <f t="shared" si="0"/>
        <v>0</v>
      </c>
      <c r="N25" s="461" t="s">
        <v>152</v>
      </c>
      <c r="O25" s="461"/>
      <c r="P25" s="530">
        <f t="shared" si="1"/>
        <v>0</v>
      </c>
      <c r="Q25" s="530"/>
      <c r="R25" s="535">
        <v>1</v>
      </c>
      <c r="S25" s="535"/>
      <c r="T25" s="124">
        <f t="shared" si="5"/>
        <v>0</v>
      </c>
      <c r="U25" s="125">
        <f t="shared" si="2"/>
        <v>0</v>
      </c>
    </row>
    <row r="26" spans="1:21" x14ac:dyDescent="0.25">
      <c r="A26" s="458" t="s">
        <v>153</v>
      </c>
      <c r="B26" s="458"/>
      <c r="C26" s="206">
        <v>1.37</v>
      </c>
      <c r="D26" s="206">
        <v>1.79</v>
      </c>
      <c r="E26" s="159">
        <f t="shared" si="3"/>
        <v>3.16</v>
      </c>
      <c r="F26" s="448">
        <f>'0054'!F26:G26</f>
        <v>1.18</v>
      </c>
      <c r="G26" s="448"/>
      <c r="H26" s="105">
        <f t="shared" si="4"/>
        <v>3.7288000000000001</v>
      </c>
      <c r="I26" s="130">
        <f t="shared" si="0"/>
        <v>15985.28</v>
      </c>
      <c r="N26" s="461" t="s">
        <v>153</v>
      </c>
      <c r="O26" s="461"/>
      <c r="P26" s="530">
        <f t="shared" si="1"/>
        <v>0</v>
      </c>
      <c r="Q26" s="530"/>
      <c r="R26" s="535">
        <v>1</v>
      </c>
      <c r="S26" s="535"/>
      <c r="T26" s="124">
        <f t="shared" si="5"/>
        <v>0</v>
      </c>
      <c r="U26" s="125">
        <f t="shared" si="2"/>
        <v>0</v>
      </c>
    </row>
    <row r="27" spans="1:21" x14ac:dyDescent="0.25">
      <c r="A27" s="458" t="s">
        <v>154</v>
      </c>
      <c r="B27" s="458"/>
      <c r="C27" s="206">
        <v>0</v>
      </c>
      <c r="D27" s="206">
        <v>0</v>
      </c>
      <c r="E27" s="159">
        <f t="shared" si="3"/>
        <v>0</v>
      </c>
      <c r="F27" s="448">
        <f>'0054'!F27:G27</f>
        <v>1.18</v>
      </c>
      <c r="G27" s="448"/>
      <c r="H27" s="105">
        <f t="shared" si="4"/>
        <v>0</v>
      </c>
      <c r="I27" s="130">
        <f t="shared" si="0"/>
        <v>0</v>
      </c>
      <c r="N27" s="461" t="s">
        <v>154</v>
      </c>
      <c r="O27" s="461"/>
      <c r="P27" s="530">
        <f t="shared" si="1"/>
        <v>0</v>
      </c>
      <c r="Q27" s="530"/>
      <c r="R27" s="535">
        <v>1</v>
      </c>
      <c r="S27" s="535"/>
      <c r="T27" s="124">
        <f t="shared" si="5"/>
        <v>0</v>
      </c>
      <c r="U27" s="125">
        <f t="shared" si="2"/>
        <v>0</v>
      </c>
    </row>
    <row r="28" spans="1:21" x14ac:dyDescent="0.25">
      <c r="A28" s="575" t="s">
        <v>155</v>
      </c>
      <c r="B28" s="575"/>
      <c r="C28" s="147">
        <v>0</v>
      </c>
      <c r="D28" s="147">
        <v>0</v>
      </c>
      <c r="E28" s="220">
        <f t="shared" si="3"/>
        <v>0</v>
      </c>
      <c r="F28" s="529">
        <f>'0054'!F28:G28</f>
        <v>1.0049999999999999</v>
      </c>
      <c r="G28" s="529"/>
      <c r="H28" s="122">
        <f t="shared" si="4"/>
        <v>0</v>
      </c>
      <c r="I28" s="123">
        <f t="shared" si="0"/>
        <v>0</v>
      </c>
      <c r="N28" s="469" t="s">
        <v>155</v>
      </c>
      <c r="O28" s="469"/>
      <c r="P28" s="530">
        <f t="shared" si="1"/>
        <v>0</v>
      </c>
      <c r="Q28" s="530"/>
      <c r="R28" s="531">
        <v>1</v>
      </c>
      <c r="S28" s="531"/>
      <c r="T28" s="124">
        <f t="shared" si="5"/>
        <v>0</v>
      </c>
      <c r="U28" s="125">
        <f t="shared" si="2"/>
        <v>0</v>
      </c>
    </row>
    <row r="29" spans="1:21" x14ac:dyDescent="0.25">
      <c r="A29" s="573" t="s">
        <v>5</v>
      </c>
      <c r="B29" s="573"/>
      <c r="C29" s="123">
        <f>SUM(C13:C28)</f>
        <v>372.17</v>
      </c>
      <c r="D29" s="123">
        <f>SUM(D13:D28)</f>
        <v>373.72</v>
      </c>
      <c r="E29" s="123">
        <f>SUM(E13:E28)</f>
        <v>745.89</v>
      </c>
      <c r="F29" s="574"/>
      <c r="G29" s="574"/>
      <c r="H29" s="128">
        <f>SUM(H13:H28)</f>
        <v>746.4588</v>
      </c>
      <c r="I29" s="123">
        <f>SUM(I13:I28)</f>
        <v>3200051.67</v>
      </c>
      <c r="N29" s="533" t="s">
        <v>5</v>
      </c>
      <c r="O29" s="533"/>
      <c r="P29" s="534">
        <f>SUM(P13:P28)</f>
        <v>0</v>
      </c>
      <c r="Q29" s="534"/>
      <c r="R29" s="521"/>
      <c r="S29" s="521"/>
      <c r="T29" s="129">
        <f>SUM(T13:T28)</f>
        <v>0</v>
      </c>
      <c r="U29" s="125">
        <f>SUM(U13:U28)</f>
        <v>0</v>
      </c>
    </row>
    <row r="30" spans="1:21" x14ac:dyDescent="0.25">
      <c r="A30" s="28"/>
      <c r="B30" s="28"/>
      <c r="C30" s="130"/>
      <c r="D30" s="130"/>
      <c r="E30" s="130"/>
      <c r="F30" s="29"/>
      <c r="G30" s="29"/>
      <c r="H30" s="105"/>
      <c r="I30" s="130"/>
      <c r="N30" s="35"/>
      <c r="O30" s="35"/>
      <c r="P30" s="31"/>
      <c r="Q30" s="31"/>
      <c r="R30" s="32"/>
      <c r="S30" s="32"/>
      <c r="T30" s="131"/>
      <c r="U30" s="132"/>
    </row>
    <row r="31" spans="1:21" x14ac:dyDescent="0.25">
      <c r="A31" s="209" t="s">
        <v>126</v>
      </c>
      <c r="B31" s="28"/>
      <c r="C31" s="130"/>
      <c r="D31" s="130"/>
      <c r="E31" s="130"/>
      <c r="F31" s="29"/>
      <c r="G31" s="29"/>
      <c r="H31" s="105"/>
      <c r="I31" s="130"/>
      <c r="N31" s="35"/>
      <c r="O31" s="35"/>
      <c r="P31" s="31"/>
      <c r="Q31" s="31"/>
      <c r="R31" s="32"/>
      <c r="S31" s="32"/>
      <c r="T31" s="131"/>
      <c r="U31" s="132"/>
    </row>
    <row r="32" spans="1:21" hidden="1" x14ac:dyDescent="0.25">
      <c r="A32" s="209"/>
      <c r="B32" s="28"/>
      <c r="C32" s="130"/>
      <c r="D32" s="130"/>
      <c r="E32" s="130"/>
      <c r="F32" s="364"/>
      <c r="G32" s="364"/>
      <c r="H32" s="105"/>
      <c r="I32" s="130"/>
      <c r="N32" s="362"/>
      <c r="O32" s="362"/>
      <c r="P32" s="31"/>
      <c r="Q32" s="31"/>
      <c r="R32" s="363"/>
      <c r="S32" s="363"/>
      <c r="T32" s="131"/>
      <c r="U32" s="132"/>
    </row>
    <row r="33" spans="1:21" hidden="1" x14ac:dyDescent="0.25">
      <c r="A33" s="209"/>
      <c r="B33" s="28"/>
      <c r="C33" s="130"/>
      <c r="D33" s="130"/>
      <c r="E33" s="130"/>
      <c r="F33" s="578" t="s">
        <v>386</v>
      </c>
      <c r="G33" s="578"/>
      <c r="H33" s="578"/>
      <c r="I33" s="130"/>
      <c r="N33" s="362"/>
      <c r="O33" s="362"/>
      <c r="P33" s="31"/>
      <c r="Q33" s="31"/>
      <c r="R33" s="363"/>
      <c r="S33" s="363"/>
      <c r="T33" s="131"/>
      <c r="U33" s="132"/>
    </row>
    <row r="34" spans="1:21" hidden="1" x14ac:dyDescent="0.25">
      <c r="A34" s="4"/>
      <c r="B34" s="136"/>
      <c r="C34" s="136"/>
      <c r="D34" s="136"/>
      <c r="E34" s="136"/>
      <c r="F34" s="578"/>
      <c r="G34" s="578"/>
      <c r="H34" s="578"/>
      <c r="I34" s="26" t="s">
        <v>78</v>
      </c>
      <c r="N34" s="473" t="s">
        <v>35</v>
      </c>
      <c r="O34" s="473"/>
      <c r="P34" s="473"/>
      <c r="Q34" s="473"/>
      <c r="R34" s="473"/>
      <c r="S34" s="473"/>
      <c r="T34" s="473"/>
      <c r="U34" s="27" t="s">
        <v>78</v>
      </c>
    </row>
    <row r="35" spans="1:21" hidden="1" x14ac:dyDescent="0.25">
      <c r="A35" s="28"/>
      <c r="B35" s="28"/>
      <c r="C35" s="117" t="s">
        <v>162</v>
      </c>
      <c r="D35" s="117" t="s">
        <v>163</v>
      </c>
      <c r="E35" s="118" t="s">
        <v>8</v>
      </c>
      <c r="F35" s="578"/>
      <c r="G35" s="578"/>
      <c r="H35" s="578"/>
      <c r="I35" s="26" t="s">
        <v>37</v>
      </c>
      <c r="N35" s="35"/>
      <c r="O35" s="35"/>
      <c r="P35" s="31"/>
      <c r="Q35" s="31"/>
      <c r="R35" s="32"/>
      <c r="S35" s="32"/>
      <c r="T35" s="131"/>
      <c r="U35" s="27" t="s">
        <v>37</v>
      </c>
    </row>
    <row r="36" spans="1:21" hidden="1" x14ac:dyDescent="0.25">
      <c r="A36" s="524" t="s">
        <v>66</v>
      </c>
      <c r="B36" s="524"/>
      <c r="C36" s="119" t="s">
        <v>2</v>
      </c>
      <c r="D36" s="119" t="s">
        <v>2</v>
      </c>
      <c r="E36" s="119" t="s">
        <v>2</v>
      </c>
      <c r="F36" s="579"/>
      <c r="G36" s="579"/>
      <c r="H36" s="579"/>
      <c r="I36" s="33" t="s">
        <v>79</v>
      </c>
      <c r="N36" s="525" t="s">
        <v>66</v>
      </c>
      <c r="O36" s="525"/>
      <c r="P36" s="526" t="s">
        <v>24</v>
      </c>
      <c r="Q36" s="526"/>
      <c r="R36" s="526"/>
      <c r="S36" s="526"/>
      <c r="T36" s="526"/>
      <c r="U36" s="21" t="s">
        <v>79</v>
      </c>
    </row>
    <row r="37" spans="1:21" hidden="1" x14ac:dyDescent="0.25">
      <c r="A37" s="527" t="s">
        <v>59</v>
      </c>
      <c r="B37" s="527"/>
      <c r="C37" s="210">
        <v>0</v>
      </c>
      <c r="D37" s="210">
        <v>0</v>
      </c>
      <c r="E37" s="276">
        <f t="shared" ref="E37:E42" si="6">IF(D$43=0,C37*2,C37+D37)</f>
        <v>0</v>
      </c>
      <c r="F37" s="211"/>
      <c r="G37" s="211"/>
      <c r="H37" s="211"/>
      <c r="I37" s="150">
        <f t="shared" ref="I37:I42" si="7">ROUND(ROUND(E37*$C$8,4)*($H$8),2)</f>
        <v>0</v>
      </c>
      <c r="N37" s="528" t="s">
        <v>59</v>
      </c>
      <c r="O37" s="528"/>
      <c r="P37" s="470">
        <f t="shared" ref="P37:P42" si="8">IF($H$115=1,E37,0)</f>
        <v>0</v>
      </c>
      <c r="Q37" s="470"/>
      <c r="R37" s="470"/>
      <c r="S37" s="470"/>
      <c r="T37" s="470"/>
      <c r="U37" s="127">
        <f t="shared" ref="U37:U42" si="9">ROUND(ROUND(P37*$C$8,4)*($H$8),0)</f>
        <v>0</v>
      </c>
    </row>
    <row r="38" spans="1:21" hidden="1" x14ac:dyDescent="0.25">
      <c r="A38" s="519" t="s">
        <v>60</v>
      </c>
      <c r="B38" s="519"/>
      <c r="C38" s="213">
        <v>0</v>
      </c>
      <c r="D38" s="213">
        <v>0</v>
      </c>
      <c r="E38" s="159">
        <f t="shared" si="6"/>
        <v>0</v>
      </c>
      <c r="F38" s="214"/>
      <c r="G38" s="214"/>
      <c r="H38" s="214"/>
      <c r="I38" s="130">
        <f t="shared" si="7"/>
        <v>0</v>
      </c>
      <c r="N38" s="476" t="s">
        <v>60</v>
      </c>
      <c r="O38" s="476"/>
      <c r="P38" s="470">
        <f t="shared" si="8"/>
        <v>0</v>
      </c>
      <c r="Q38" s="470"/>
      <c r="R38" s="470"/>
      <c r="S38" s="470"/>
      <c r="T38" s="470"/>
      <c r="U38" s="127">
        <f t="shared" si="9"/>
        <v>0</v>
      </c>
    </row>
    <row r="39" spans="1:21" hidden="1" x14ac:dyDescent="0.25">
      <c r="A39" s="522" t="s">
        <v>61</v>
      </c>
      <c r="B39" s="522"/>
      <c r="C39" s="213">
        <v>0</v>
      </c>
      <c r="D39" s="213">
        <v>0</v>
      </c>
      <c r="E39" s="159">
        <f t="shared" si="6"/>
        <v>0</v>
      </c>
      <c r="F39" s="214"/>
      <c r="G39" s="214"/>
      <c r="H39" s="214"/>
      <c r="I39" s="130">
        <f t="shared" si="7"/>
        <v>0</v>
      </c>
      <c r="N39" s="523" t="s">
        <v>61</v>
      </c>
      <c r="O39" s="523"/>
      <c r="P39" s="470">
        <f t="shared" si="8"/>
        <v>0</v>
      </c>
      <c r="Q39" s="470"/>
      <c r="R39" s="470"/>
      <c r="S39" s="470"/>
      <c r="T39" s="470"/>
      <c r="U39" s="127">
        <f t="shared" si="9"/>
        <v>0</v>
      </c>
    </row>
    <row r="40" spans="1:21" hidden="1" x14ac:dyDescent="0.25">
      <c r="A40" s="519" t="s">
        <v>62</v>
      </c>
      <c r="B40" s="519"/>
      <c r="C40" s="213">
        <v>0</v>
      </c>
      <c r="D40" s="213">
        <v>0</v>
      </c>
      <c r="E40" s="159">
        <f t="shared" si="6"/>
        <v>0</v>
      </c>
      <c r="F40" s="214"/>
      <c r="G40" s="214"/>
      <c r="H40" s="214"/>
      <c r="I40" s="130">
        <f t="shared" si="7"/>
        <v>0</v>
      </c>
      <c r="N40" s="476" t="s">
        <v>62</v>
      </c>
      <c r="O40" s="476"/>
      <c r="P40" s="470">
        <f t="shared" si="8"/>
        <v>0</v>
      </c>
      <c r="Q40" s="470"/>
      <c r="R40" s="470"/>
      <c r="S40" s="470"/>
      <c r="T40" s="470"/>
      <c r="U40" s="127">
        <f t="shared" si="9"/>
        <v>0</v>
      </c>
    </row>
    <row r="41" spans="1:21" hidden="1" x14ac:dyDescent="0.25">
      <c r="A41" s="519" t="s">
        <v>63</v>
      </c>
      <c r="B41" s="519"/>
      <c r="C41" s="213">
        <v>0</v>
      </c>
      <c r="D41" s="213">
        <v>0</v>
      </c>
      <c r="E41" s="159">
        <f t="shared" si="6"/>
        <v>0</v>
      </c>
      <c r="F41" s="214"/>
      <c r="G41" s="214"/>
      <c r="H41" s="214"/>
      <c r="I41" s="130">
        <f t="shared" si="7"/>
        <v>0</v>
      </c>
      <c r="N41" s="476" t="s">
        <v>63</v>
      </c>
      <c r="O41" s="476"/>
      <c r="P41" s="470">
        <f t="shared" si="8"/>
        <v>0</v>
      </c>
      <c r="Q41" s="470"/>
      <c r="R41" s="470"/>
      <c r="S41" s="470"/>
      <c r="T41" s="470"/>
      <c r="U41" s="127">
        <f t="shared" si="9"/>
        <v>0</v>
      </c>
    </row>
    <row r="42" spans="1:21" hidden="1" x14ac:dyDescent="0.25">
      <c r="A42" s="519" t="s">
        <v>55</v>
      </c>
      <c r="B42" s="519"/>
      <c r="C42" s="212">
        <v>0</v>
      </c>
      <c r="D42" s="212">
        <v>0</v>
      </c>
      <c r="E42" s="220">
        <f t="shared" si="6"/>
        <v>0</v>
      </c>
      <c r="F42" s="214"/>
      <c r="G42" s="214"/>
      <c r="H42" s="214"/>
      <c r="I42" s="123">
        <f t="shared" si="7"/>
        <v>0</v>
      </c>
      <c r="N42" s="469" t="s">
        <v>55</v>
      </c>
      <c r="O42" s="469"/>
      <c r="P42" s="470">
        <f t="shared" si="8"/>
        <v>0</v>
      </c>
      <c r="Q42" s="470"/>
      <c r="R42" s="470"/>
      <c r="S42" s="470"/>
      <c r="T42" s="470"/>
      <c r="U42" s="127">
        <f t="shared" si="9"/>
        <v>0</v>
      </c>
    </row>
    <row r="43" spans="1:21" hidden="1" x14ac:dyDescent="0.25">
      <c r="A43" s="64"/>
      <c r="B43" s="137" t="s">
        <v>164</v>
      </c>
      <c r="C43" s="126">
        <f>SUM(C37:C42)</f>
        <v>0</v>
      </c>
      <c r="D43" s="126">
        <f>SUM(D37:D42)</f>
        <v>0</v>
      </c>
      <c r="E43" s="126">
        <f>SUM(E37:E42)</f>
        <v>0</v>
      </c>
      <c r="F43" s="34"/>
      <c r="G43" s="138"/>
      <c r="H43" s="139" t="s">
        <v>166</v>
      </c>
      <c r="I43" s="126">
        <f>SUM(I37:I42)</f>
        <v>0</v>
      </c>
      <c r="N43" s="520" t="s">
        <v>57</v>
      </c>
      <c r="O43" s="520"/>
      <c r="P43" s="520"/>
      <c r="Q43" s="520"/>
      <c r="R43" s="36">
        <f>SUM(P37:R42)</f>
        <v>0</v>
      </c>
      <c r="S43" s="521" t="s">
        <v>68</v>
      </c>
      <c r="T43" s="521"/>
      <c r="U43" s="132">
        <f>SUM(U37:U42)</f>
        <v>0</v>
      </c>
    </row>
    <row r="44" spans="1:21" ht="16.5" hidden="1" thickBot="1" x14ac:dyDescent="0.3">
      <c r="A44" s="64"/>
      <c r="B44" s="137"/>
      <c r="C44" s="130"/>
      <c r="D44" s="130"/>
      <c r="E44" s="150"/>
      <c r="F44" s="34"/>
      <c r="G44" s="138"/>
      <c r="H44" s="139"/>
      <c r="I44" s="130"/>
      <c r="N44" s="35"/>
      <c r="O44" s="35"/>
      <c r="P44" s="35"/>
      <c r="Q44" s="35"/>
      <c r="R44" s="36"/>
      <c r="S44" s="32"/>
      <c r="T44" s="32"/>
      <c r="U44" s="132"/>
    </row>
    <row r="45" spans="1:21" ht="16.5" hidden="1" thickBot="1" x14ac:dyDescent="0.3">
      <c r="A45" s="64"/>
      <c r="B45" s="137" t="s">
        <v>165</v>
      </c>
      <c r="C45" s="64"/>
      <c r="D45" s="64"/>
      <c r="E45" s="215">
        <f>H29+E43</f>
        <v>746.4588</v>
      </c>
      <c r="F45" s="37"/>
      <c r="G45" s="138"/>
      <c r="H45" s="139" t="s">
        <v>167</v>
      </c>
      <c r="I45" s="123">
        <f>SUM(I43,I29)</f>
        <v>3200051.67</v>
      </c>
      <c r="N45" s="520" t="s">
        <v>58</v>
      </c>
      <c r="O45" s="520"/>
      <c r="P45" s="520"/>
      <c r="Q45" s="520"/>
      <c r="R45" s="38">
        <f>R43+T29</f>
        <v>0</v>
      </c>
      <c r="S45" s="521" t="s">
        <v>56</v>
      </c>
      <c r="T45" s="521"/>
      <c r="U45" s="140">
        <f>SUM(U43,U29)</f>
        <v>0</v>
      </c>
    </row>
    <row r="46" spans="1:21" x14ac:dyDescent="0.25">
      <c r="A46" s="28"/>
      <c r="B46" s="28"/>
      <c r="C46" s="28"/>
      <c r="D46" s="28"/>
      <c r="E46" s="28"/>
      <c r="F46" s="37"/>
      <c r="G46" s="141"/>
      <c r="H46" s="141"/>
      <c r="I46" s="130"/>
      <c r="N46" s="35"/>
      <c r="O46" s="35"/>
      <c r="P46" s="35"/>
      <c r="Q46" s="35"/>
      <c r="R46" s="38"/>
      <c r="S46" s="32"/>
      <c r="T46" s="32"/>
      <c r="U46" s="132"/>
    </row>
    <row r="47" spans="1:21" x14ac:dyDescent="0.25">
      <c r="A47" s="28"/>
      <c r="B47" s="28"/>
      <c r="C47" s="28"/>
      <c r="D47" s="28"/>
      <c r="E47" s="28"/>
      <c r="F47" s="37"/>
      <c r="G47" s="141"/>
      <c r="H47" s="141"/>
      <c r="I47" s="130"/>
      <c r="N47" s="35"/>
      <c r="O47" s="35"/>
      <c r="P47" s="35"/>
      <c r="Q47" s="35"/>
      <c r="R47" s="38"/>
      <c r="S47" s="32"/>
      <c r="T47" s="32"/>
      <c r="U47" s="132"/>
    </row>
    <row r="48" spans="1:21" x14ac:dyDescent="0.25">
      <c r="A48" s="28"/>
      <c r="B48" s="28"/>
      <c r="C48" s="117" t="s">
        <v>162</v>
      </c>
      <c r="D48" s="117" t="s">
        <v>163</v>
      </c>
      <c r="E48" s="118" t="s">
        <v>8</v>
      </c>
      <c r="F48" s="142" t="s">
        <v>168</v>
      </c>
      <c r="G48" s="143" t="s">
        <v>170</v>
      </c>
      <c r="H48" s="144" t="s">
        <v>171</v>
      </c>
      <c r="I48" s="130"/>
      <c r="N48" s="35"/>
      <c r="O48" s="35"/>
      <c r="P48" s="35"/>
      <c r="Q48" s="35"/>
      <c r="R48" s="38"/>
      <c r="S48" s="32"/>
      <c r="T48" s="32"/>
      <c r="U48" s="132"/>
    </row>
    <row r="49" spans="1:21" x14ac:dyDescent="0.25">
      <c r="A49" s="39" t="s">
        <v>103</v>
      </c>
      <c r="B49" s="39"/>
      <c r="C49" s="119" t="s">
        <v>2</v>
      </c>
      <c r="D49" s="119" t="s">
        <v>2</v>
      </c>
      <c r="E49" s="119" t="s">
        <v>2</v>
      </c>
      <c r="F49" s="121" t="s">
        <v>169</v>
      </c>
      <c r="G49" s="77" t="s">
        <v>169</v>
      </c>
      <c r="H49" s="145" t="s">
        <v>172</v>
      </c>
      <c r="I49" s="39"/>
      <c r="N49" s="469" t="s">
        <v>103</v>
      </c>
      <c r="O49" s="469"/>
      <c r="P49" s="514" t="s">
        <v>2</v>
      </c>
      <c r="Q49" s="514"/>
      <c r="R49" s="40" t="s">
        <v>25</v>
      </c>
      <c r="S49" s="78" t="s">
        <v>26</v>
      </c>
      <c r="T49" s="146" t="s">
        <v>27</v>
      </c>
      <c r="U49" s="40"/>
    </row>
    <row r="50" spans="1:21" x14ac:dyDescent="0.25">
      <c r="A50" s="515" t="s">
        <v>127</v>
      </c>
      <c r="B50" s="515"/>
      <c r="C50" s="206">
        <v>0</v>
      </c>
      <c r="D50" s="206">
        <v>0</v>
      </c>
      <c r="E50" s="159">
        <f>IF(D$59=0,C50*2,C50+D50)</f>
        <v>0</v>
      </c>
      <c r="F50" s="41" t="s">
        <v>21</v>
      </c>
      <c r="G50" s="54">
        <v>251</v>
      </c>
      <c r="H50" s="328">
        <f>'0054'!H50</f>
        <v>1047</v>
      </c>
      <c r="I50" s="130">
        <f>ROUND(E50*H50,2)</f>
        <v>0</v>
      </c>
      <c r="N50" s="517" t="s">
        <v>28</v>
      </c>
      <c r="O50" s="517"/>
      <c r="P50" s="518"/>
      <c r="Q50" s="518"/>
      <c r="R50" s="43" t="s">
        <v>21</v>
      </c>
      <c r="S50" s="44">
        <v>251</v>
      </c>
      <c r="T50" s="148">
        <f>H50</f>
        <v>1047</v>
      </c>
      <c r="U50" s="149">
        <f>ROUND(P50*T50,0)</f>
        <v>0</v>
      </c>
    </row>
    <row r="51" spans="1:21" x14ac:dyDescent="0.25">
      <c r="A51" s="516"/>
      <c r="B51" s="516"/>
      <c r="C51" s="206">
        <v>0</v>
      </c>
      <c r="D51" s="206">
        <v>0</v>
      </c>
      <c r="E51" s="159">
        <f t="shared" ref="E51:E58" si="10">IF(D$59=0,C51*2,C51+D51)</f>
        <v>0</v>
      </c>
      <c r="F51" s="54" t="s">
        <v>21</v>
      </c>
      <c r="G51" s="54">
        <v>252</v>
      </c>
      <c r="H51" s="328">
        <f>'0054'!H51</f>
        <v>3380</v>
      </c>
      <c r="I51" s="130">
        <f t="shared" ref="I51:I58" si="11">ROUND(E51*H51,2)</f>
        <v>0</v>
      </c>
      <c r="N51" s="517"/>
      <c r="O51" s="517"/>
      <c r="P51" s="511"/>
      <c r="Q51" s="511"/>
      <c r="R51" s="44" t="s">
        <v>21</v>
      </c>
      <c r="S51" s="44">
        <v>252</v>
      </c>
      <c r="T51" s="148">
        <f t="shared" ref="T51:T58" si="12">H51</f>
        <v>3380</v>
      </c>
      <c r="U51" s="149">
        <f t="shared" ref="U51:U58" si="13">ROUND(P51*T51,0)</f>
        <v>0</v>
      </c>
    </row>
    <row r="52" spans="1:21" x14ac:dyDescent="0.25">
      <c r="A52" s="516"/>
      <c r="B52" s="516"/>
      <c r="C52" s="206">
        <v>0</v>
      </c>
      <c r="D52" s="206">
        <v>0</v>
      </c>
      <c r="E52" s="159">
        <f t="shared" si="10"/>
        <v>0</v>
      </c>
      <c r="F52" s="54" t="s">
        <v>21</v>
      </c>
      <c r="G52" s="54">
        <v>253</v>
      </c>
      <c r="H52" s="328">
        <f>'0054'!H52</f>
        <v>6896</v>
      </c>
      <c r="I52" s="130">
        <f t="shared" si="11"/>
        <v>0</v>
      </c>
      <c r="N52" s="517"/>
      <c r="O52" s="517"/>
      <c r="P52" s="511"/>
      <c r="Q52" s="511"/>
      <c r="R52" s="44" t="s">
        <v>21</v>
      </c>
      <c r="S52" s="44">
        <v>253</v>
      </c>
      <c r="T52" s="148">
        <f t="shared" si="12"/>
        <v>6896</v>
      </c>
      <c r="U52" s="149">
        <f t="shared" si="13"/>
        <v>0</v>
      </c>
    </row>
    <row r="53" spans="1:21" x14ac:dyDescent="0.25">
      <c r="A53" s="516"/>
      <c r="B53" s="516"/>
      <c r="C53" s="206">
        <v>30.689999999999998</v>
      </c>
      <c r="D53" s="206">
        <v>31.75</v>
      </c>
      <c r="E53" s="159">
        <f t="shared" si="10"/>
        <v>62.44</v>
      </c>
      <c r="F53" s="153" t="s">
        <v>14</v>
      </c>
      <c r="G53" s="54">
        <v>251</v>
      </c>
      <c r="H53" s="328">
        <f>'0054'!H53</f>
        <v>1173</v>
      </c>
      <c r="I53" s="130">
        <f t="shared" si="11"/>
        <v>73242.12</v>
      </c>
      <c r="N53" s="517"/>
      <c r="O53" s="517"/>
      <c r="P53" s="511"/>
      <c r="Q53" s="511"/>
      <c r="R53" s="46" t="s">
        <v>14</v>
      </c>
      <c r="S53" s="44">
        <v>251</v>
      </c>
      <c r="T53" s="148">
        <f t="shared" si="12"/>
        <v>1173</v>
      </c>
      <c r="U53" s="149">
        <f t="shared" si="13"/>
        <v>0</v>
      </c>
    </row>
    <row r="54" spans="1:21" x14ac:dyDescent="0.25">
      <c r="A54" s="516"/>
      <c r="B54" s="516"/>
      <c r="C54" s="206">
        <v>5</v>
      </c>
      <c r="D54" s="206">
        <v>4.5199999999999996</v>
      </c>
      <c r="E54" s="159">
        <f t="shared" si="10"/>
        <v>9.52</v>
      </c>
      <c r="F54" s="153" t="s">
        <v>14</v>
      </c>
      <c r="G54" s="54">
        <v>252</v>
      </c>
      <c r="H54" s="328">
        <f>'0054'!H54</f>
        <v>3506</v>
      </c>
      <c r="I54" s="130">
        <f t="shared" si="11"/>
        <v>33377.120000000003</v>
      </c>
      <c r="N54" s="517"/>
      <c r="O54" s="517"/>
      <c r="P54" s="511"/>
      <c r="Q54" s="511"/>
      <c r="R54" s="46" t="s">
        <v>14</v>
      </c>
      <c r="S54" s="44">
        <v>252</v>
      </c>
      <c r="T54" s="148">
        <f t="shared" si="12"/>
        <v>3506</v>
      </c>
      <c r="U54" s="149">
        <f t="shared" si="13"/>
        <v>0</v>
      </c>
    </row>
    <row r="55" spans="1:21" x14ac:dyDescent="0.25">
      <c r="A55" s="516"/>
      <c r="B55" s="516"/>
      <c r="C55" s="206">
        <v>0</v>
      </c>
      <c r="D55" s="206">
        <v>0.49</v>
      </c>
      <c r="E55" s="159">
        <f t="shared" si="10"/>
        <v>0.49</v>
      </c>
      <c r="F55" s="153" t="s">
        <v>14</v>
      </c>
      <c r="G55" s="54">
        <v>253</v>
      </c>
      <c r="H55" s="328">
        <f>'0054'!H55</f>
        <v>7023</v>
      </c>
      <c r="I55" s="130">
        <f t="shared" si="11"/>
        <v>3441.27</v>
      </c>
      <c r="N55" s="517"/>
      <c r="O55" s="517"/>
      <c r="P55" s="511"/>
      <c r="Q55" s="511"/>
      <c r="R55" s="46" t="s">
        <v>14</v>
      </c>
      <c r="S55" s="44">
        <v>253</v>
      </c>
      <c r="T55" s="148">
        <f t="shared" si="12"/>
        <v>7023</v>
      </c>
      <c r="U55" s="149">
        <f t="shared" si="13"/>
        <v>0</v>
      </c>
    </row>
    <row r="56" spans="1:21" x14ac:dyDescent="0.25">
      <c r="A56" s="516"/>
      <c r="B56" s="516"/>
      <c r="C56" s="206">
        <v>0</v>
      </c>
      <c r="D56" s="206">
        <v>0</v>
      </c>
      <c r="E56" s="159">
        <f t="shared" si="10"/>
        <v>0</v>
      </c>
      <c r="F56" s="153" t="s">
        <v>15</v>
      </c>
      <c r="G56" s="54">
        <v>251</v>
      </c>
      <c r="H56" s="328">
        <f>'0054'!H56</f>
        <v>835</v>
      </c>
      <c r="I56" s="130">
        <f t="shared" si="11"/>
        <v>0</v>
      </c>
      <c r="N56" s="517"/>
      <c r="O56" s="517"/>
      <c r="P56" s="511"/>
      <c r="Q56" s="511"/>
      <c r="R56" s="46" t="s">
        <v>15</v>
      </c>
      <c r="S56" s="44">
        <v>251</v>
      </c>
      <c r="T56" s="148">
        <f t="shared" si="12"/>
        <v>835</v>
      </c>
      <c r="U56" s="149">
        <f t="shared" si="13"/>
        <v>0</v>
      </c>
    </row>
    <row r="57" spans="1:21" x14ac:dyDescent="0.25">
      <c r="A57" s="516"/>
      <c r="B57" s="516"/>
      <c r="C57" s="206">
        <v>0</v>
      </c>
      <c r="D57" s="206">
        <v>0</v>
      </c>
      <c r="E57" s="159">
        <f t="shared" si="10"/>
        <v>0</v>
      </c>
      <c r="F57" s="153" t="s">
        <v>15</v>
      </c>
      <c r="G57" s="54">
        <v>252</v>
      </c>
      <c r="H57" s="328">
        <f>'0054'!H57</f>
        <v>3168</v>
      </c>
      <c r="I57" s="130">
        <f t="shared" si="11"/>
        <v>0</v>
      </c>
      <c r="N57" s="517"/>
      <c r="O57" s="517"/>
      <c r="P57" s="511"/>
      <c r="Q57" s="511"/>
      <c r="R57" s="46" t="s">
        <v>15</v>
      </c>
      <c r="S57" s="44">
        <v>252</v>
      </c>
      <c r="T57" s="148">
        <f t="shared" si="12"/>
        <v>3168</v>
      </c>
      <c r="U57" s="149">
        <f t="shared" si="13"/>
        <v>0</v>
      </c>
    </row>
    <row r="58" spans="1:21" ht="16.5" thickBot="1" x14ac:dyDescent="0.3">
      <c r="A58" s="516"/>
      <c r="B58" s="516"/>
      <c r="C58" s="206">
        <v>0</v>
      </c>
      <c r="D58" s="206">
        <v>0</v>
      </c>
      <c r="E58" s="159">
        <f t="shared" si="10"/>
        <v>0</v>
      </c>
      <c r="F58" s="153" t="s">
        <v>15</v>
      </c>
      <c r="G58" s="54">
        <v>253</v>
      </c>
      <c r="H58" s="328">
        <f>'0054'!H58</f>
        <v>6685</v>
      </c>
      <c r="I58" s="130">
        <f t="shared" si="11"/>
        <v>0</v>
      </c>
      <c r="N58" s="517"/>
      <c r="O58" s="517"/>
      <c r="P58" s="512"/>
      <c r="Q58" s="512"/>
      <c r="R58" s="46" t="s">
        <v>15</v>
      </c>
      <c r="S58" s="44">
        <v>253</v>
      </c>
      <c r="T58" s="148">
        <f t="shared" si="12"/>
        <v>6685</v>
      </c>
      <c r="U58" s="151">
        <f t="shared" si="13"/>
        <v>0</v>
      </c>
    </row>
    <row r="59" spans="1:21" ht="16.5" thickBot="1" x14ac:dyDescent="0.3">
      <c r="A59" s="465" t="s">
        <v>16</v>
      </c>
      <c r="B59" s="465"/>
      <c r="C59" s="126">
        <f>SUM(C50:C58)</f>
        <v>35.69</v>
      </c>
      <c r="D59" s="126">
        <f>SUM(D50:D58)</f>
        <v>36.76</v>
      </c>
      <c r="E59" s="126">
        <f>SUM(E50:E58)</f>
        <v>72.449999999999989</v>
      </c>
      <c r="F59" s="465" t="s">
        <v>81</v>
      </c>
      <c r="G59" s="465"/>
      <c r="H59" s="465"/>
      <c r="I59" s="126">
        <f>SUM(I50:I58)</f>
        <v>110060.51</v>
      </c>
      <c r="N59" s="464" t="s">
        <v>16</v>
      </c>
      <c r="O59" s="464"/>
      <c r="P59" s="513">
        <f>SUM(P50:P58)</f>
        <v>0</v>
      </c>
      <c r="Q59" s="513"/>
      <c r="R59" s="464" t="s">
        <v>81</v>
      </c>
      <c r="S59" s="464"/>
      <c r="T59" s="464"/>
      <c r="U59" s="140">
        <f>SUM(U50:U58)</f>
        <v>0</v>
      </c>
    </row>
    <row r="60" spans="1:21" x14ac:dyDescent="0.25">
      <c r="A60" s="481"/>
      <c r="B60" s="481"/>
      <c r="C60" s="481"/>
      <c r="D60" s="481"/>
      <c r="E60" s="481"/>
      <c r="F60" s="481"/>
      <c r="G60" s="481"/>
      <c r="H60" s="481"/>
      <c r="I60" s="481"/>
      <c r="N60" s="471"/>
      <c r="O60" s="471"/>
      <c r="P60" s="471"/>
      <c r="Q60" s="471"/>
      <c r="R60" s="471"/>
      <c r="S60" s="471"/>
      <c r="T60" s="471"/>
      <c r="U60" s="471"/>
    </row>
    <row r="61" spans="1:21" x14ac:dyDescent="0.25">
      <c r="A61" s="509" t="s">
        <v>175</v>
      </c>
      <c r="B61" s="458"/>
      <c r="C61" s="458"/>
      <c r="D61" s="458"/>
      <c r="E61" s="458"/>
      <c r="F61" s="458"/>
      <c r="G61" s="458"/>
      <c r="H61" s="458"/>
      <c r="I61" s="458"/>
      <c r="N61" s="461" t="s">
        <v>104</v>
      </c>
      <c r="O61" s="461"/>
      <c r="P61" s="461"/>
      <c r="Q61" s="461"/>
      <c r="R61" s="461"/>
      <c r="S61" s="461"/>
      <c r="T61" s="461"/>
      <c r="U61" s="461"/>
    </row>
    <row r="62" spans="1:21" x14ac:dyDescent="0.25">
      <c r="A62" s="509" t="s">
        <v>177</v>
      </c>
      <c r="B62" s="458"/>
      <c r="C62" s="152">
        <f>E29</f>
        <v>745.89</v>
      </c>
      <c r="D62" s="576" t="s">
        <v>174</v>
      </c>
      <c r="E62" s="576"/>
      <c r="F62" s="576"/>
      <c r="G62" s="576"/>
      <c r="H62" s="331">
        <f>'0054'!H62</f>
        <v>186422.85</v>
      </c>
      <c r="I62" s="155"/>
      <c r="N62" s="510" t="s">
        <v>173</v>
      </c>
      <c r="O62" s="461"/>
      <c r="P62" s="47">
        <f>P29</f>
        <v>0</v>
      </c>
      <c r="Q62" s="507" t="s">
        <v>83</v>
      </c>
      <c r="R62" s="507"/>
      <c r="S62" s="507"/>
      <c r="T62" s="508">
        <f>H62</f>
        <v>186422.85</v>
      </c>
      <c r="U62" s="508"/>
    </row>
    <row r="63" spans="1:21" x14ac:dyDescent="0.25">
      <c r="B63" s="91"/>
      <c r="G63" s="48" t="s">
        <v>13</v>
      </c>
      <c r="H63" s="156">
        <f>ROUND(C62/H62,6)</f>
        <v>4.0010000000000002E-3</v>
      </c>
      <c r="I63" s="157"/>
      <c r="N63" s="461" t="s">
        <v>19</v>
      </c>
      <c r="O63" s="461"/>
      <c r="P63" s="461"/>
      <c r="Q63" s="461"/>
      <c r="R63" s="461"/>
      <c r="S63" s="461"/>
      <c r="T63" s="505">
        <f>ROUND(P62/T62,6)</f>
        <v>0</v>
      </c>
      <c r="U63" s="505"/>
    </row>
    <row r="64" spans="1:21" x14ac:dyDescent="0.25">
      <c r="A64" s="509" t="s">
        <v>176</v>
      </c>
      <c r="B64" s="458"/>
      <c r="C64" s="458"/>
      <c r="D64" s="458"/>
      <c r="E64" s="458"/>
      <c r="F64" s="458"/>
      <c r="G64" s="458"/>
      <c r="H64" s="458"/>
      <c r="I64" s="458"/>
      <c r="N64" s="461" t="s">
        <v>105</v>
      </c>
      <c r="O64" s="461"/>
      <c r="P64" s="461"/>
      <c r="Q64" s="461"/>
      <c r="R64" s="461"/>
      <c r="S64" s="461"/>
      <c r="T64" s="461"/>
      <c r="U64" s="461"/>
    </row>
    <row r="65" spans="1:21" x14ac:dyDescent="0.25">
      <c r="A65" s="509" t="s">
        <v>178</v>
      </c>
      <c r="B65" s="458"/>
      <c r="C65" s="152">
        <f>E45</f>
        <v>746.4588</v>
      </c>
      <c r="D65" s="576" t="s">
        <v>179</v>
      </c>
      <c r="E65" s="576"/>
      <c r="F65" s="576"/>
      <c r="G65" s="576"/>
      <c r="H65" s="220">
        <f>'0054'!H65</f>
        <v>204954.58</v>
      </c>
      <c r="I65" s="159"/>
      <c r="N65" s="461" t="s">
        <v>85</v>
      </c>
      <c r="O65" s="461"/>
      <c r="P65" s="49">
        <f>R45</f>
        <v>0</v>
      </c>
      <c r="Q65" s="507" t="s">
        <v>84</v>
      </c>
      <c r="R65" s="507"/>
      <c r="S65" s="507"/>
      <c r="T65" s="508">
        <f>H65</f>
        <v>204954.58</v>
      </c>
      <c r="U65" s="508"/>
    </row>
    <row r="66" spans="1:21" s="39" customFormat="1" x14ac:dyDescent="0.25">
      <c r="A66" s="160"/>
      <c r="G66" s="50" t="s">
        <v>13</v>
      </c>
      <c r="H66" s="161">
        <f>ROUND(C65/H65,6)</f>
        <v>3.6419999999999998E-3</v>
      </c>
      <c r="I66" s="161"/>
      <c r="N66" s="469" t="s">
        <v>20</v>
      </c>
      <c r="O66" s="469"/>
      <c r="P66" s="469"/>
      <c r="Q66" s="469"/>
      <c r="R66" s="469"/>
      <c r="S66" s="469"/>
      <c r="T66" s="503">
        <f>ROUND(P65/T65,6)</f>
        <v>0</v>
      </c>
      <c r="U66" s="503"/>
    </row>
    <row r="67" spans="1:21" s="64" customFormat="1" x14ac:dyDescent="0.25">
      <c r="A67" s="136"/>
      <c r="G67" s="48"/>
      <c r="H67" s="162"/>
      <c r="I67" s="162"/>
      <c r="N67" s="163"/>
      <c r="O67" s="163"/>
      <c r="P67" s="163"/>
      <c r="Q67" s="163"/>
      <c r="R67" s="164"/>
      <c r="S67" s="163"/>
      <c r="T67" s="165"/>
      <c r="U67" s="166"/>
    </row>
    <row r="68" spans="1:21" x14ac:dyDescent="0.25">
      <c r="A68" s="458" t="s">
        <v>100</v>
      </c>
      <c r="B68" s="458"/>
      <c r="C68" s="458"/>
      <c r="D68" s="91"/>
      <c r="E68" s="74" t="s">
        <v>3</v>
      </c>
      <c r="F68" s="174">
        <f>'0054'!F68</f>
        <v>35355377</v>
      </c>
      <c r="G68" s="41" t="s">
        <v>6</v>
      </c>
      <c r="H68" s="167">
        <f>H63</f>
        <v>4.0010000000000002E-3</v>
      </c>
      <c r="I68" s="130">
        <f>ROUND(F68*H68,2)</f>
        <v>141456.85999999999</v>
      </c>
      <c r="N68" s="461" t="s">
        <v>100</v>
      </c>
      <c r="O68" s="461"/>
      <c r="P68" s="461"/>
      <c r="Q68" s="52" t="s">
        <v>3</v>
      </c>
      <c r="R68" s="168">
        <f>F68</f>
        <v>35355377</v>
      </c>
      <c r="S68" s="43" t="s">
        <v>6</v>
      </c>
      <c r="T68" s="169">
        <f>T63</f>
        <v>0</v>
      </c>
      <c r="U68" s="125">
        <f>ROUND(R68*T68,0)</f>
        <v>0</v>
      </c>
    </row>
    <row r="69" spans="1:21" x14ac:dyDescent="0.25">
      <c r="A69" s="571" t="s">
        <v>119</v>
      </c>
      <c r="B69" s="458"/>
      <c r="C69" s="458"/>
      <c r="D69" s="91"/>
      <c r="E69" s="74"/>
      <c r="F69" s="174"/>
      <c r="G69" s="41"/>
      <c r="H69" s="167"/>
      <c r="I69" s="130"/>
      <c r="N69" s="461" t="s">
        <v>99</v>
      </c>
      <c r="O69" s="461"/>
      <c r="P69" s="461"/>
      <c r="Q69" s="170"/>
      <c r="R69" s="170"/>
      <c r="S69" s="170"/>
      <c r="T69" s="170"/>
      <c r="U69" s="170"/>
    </row>
    <row r="70" spans="1:21" x14ac:dyDescent="0.25">
      <c r="A70" s="570" t="s">
        <v>180</v>
      </c>
      <c r="B70" s="458"/>
      <c r="C70" s="458"/>
      <c r="D70" s="91"/>
      <c r="E70" s="74" t="s">
        <v>3</v>
      </c>
      <c r="F70" s="174">
        <f>'0054'!F70</f>
        <v>0</v>
      </c>
      <c r="G70" s="41" t="s">
        <v>6</v>
      </c>
      <c r="H70" s="167">
        <f>H63</f>
        <v>4.0010000000000002E-3</v>
      </c>
      <c r="I70" s="130">
        <f>ROUND(F70*H70,2)</f>
        <v>0</v>
      </c>
      <c r="N70" s="53"/>
      <c r="O70" s="53"/>
      <c r="P70" s="53"/>
      <c r="Q70" s="52" t="s">
        <v>3</v>
      </c>
      <c r="R70" s="168">
        <f>F70</f>
        <v>0</v>
      </c>
      <c r="S70" s="43" t="s">
        <v>6</v>
      </c>
      <c r="T70" s="169">
        <f>T63</f>
        <v>0</v>
      </c>
      <c r="U70" s="125">
        <f>ROUND(R70*T70,0)</f>
        <v>0</v>
      </c>
    </row>
    <row r="71" spans="1:21" x14ac:dyDescent="0.25">
      <c r="A71" s="458" t="s">
        <v>98</v>
      </c>
      <c r="B71" s="458"/>
      <c r="C71" s="458"/>
      <c r="D71" s="91"/>
      <c r="E71" s="74" t="s">
        <v>128</v>
      </c>
      <c r="F71" s="174">
        <f>'0054'!F71</f>
        <v>3088857</v>
      </c>
      <c r="G71" s="41" t="s">
        <v>6</v>
      </c>
      <c r="H71" s="167">
        <f>H63</f>
        <v>4.0010000000000002E-3</v>
      </c>
      <c r="I71" s="130">
        <f>ROUND(F71*H71,2)</f>
        <v>12358.52</v>
      </c>
      <c r="N71" s="461" t="s">
        <v>98</v>
      </c>
      <c r="O71" s="461"/>
      <c r="P71" s="461"/>
      <c r="Q71" s="52" t="s">
        <v>86</v>
      </c>
      <c r="R71" s="168">
        <f>F71</f>
        <v>3088857</v>
      </c>
      <c r="S71" s="43" t="s">
        <v>6</v>
      </c>
      <c r="T71" s="169">
        <f>T63</f>
        <v>0</v>
      </c>
      <c r="U71" s="125">
        <f>ROUND(R71*T71,0)</f>
        <v>0</v>
      </c>
    </row>
    <row r="72" spans="1:21" x14ac:dyDescent="0.25">
      <c r="A72" s="458" t="s">
        <v>97</v>
      </c>
      <c r="B72" s="458"/>
      <c r="C72" s="458"/>
      <c r="D72" s="91"/>
      <c r="E72" s="74" t="s">
        <v>3</v>
      </c>
      <c r="F72" s="174">
        <f>'0054'!F72</f>
        <v>4226978</v>
      </c>
      <c r="G72" s="41" t="s">
        <v>6</v>
      </c>
      <c r="H72" s="167">
        <f>H63</f>
        <v>4.0010000000000002E-3</v>
      </c>
      <c r="I72" s="130">
        <f>ROUND(F72*H72,2)</f>
        <v>16912.14</v>
      </c>
      <c r="N72" s="461" t="s">
        <v>97</v>
      </c>
      <c r="O72" s="461"/>
      <c r="P72" s="461"/>
      <c r="Q72" s="52" t="s">
        <v>3</v>
      </c>
      <c r="R72" s="168">
        <f>F72</f>
        <v>4226978</v>
      </c>
      <c r="S72" s="43" t="s">
        <v>6</v>
      </c>
      <c r="T72" s="169">
        <f>T63</f>
        <v>0</v>
      </c>
      <c r="U72" s="125">
        <f>ROUND(R72*T72,0)</f>
        <v>0</v>
      </c>
    </row>
    <row r="73" spans="1:21" x14ac:dyDescent="0.25">
      <c r="A73" s="458" t="s">
        <v>96</v>
      </c>
      <c r="B73" s="458"/>
      <c r="C73" s="458"/>
      <c r="D73" s="91"/>
      <c r="E73" s="74" t="s">
        <v>3</v>
      </c>
      <c r="F73" s="174">
        <f>'0054'!F73</f>
        <v>14485979</v>
      </c>
      <c r="G73" s="41" t="s">
        <v>6</v>
      </c>
      <c r="H73" s="167">
        <f>H63</f>
        <v>4.0010000000000002E-3</v>
      </c>
      <c r="I73" s="130">
        <f>ROUND(F73*H73,2)</f>
        <v>57958.400000000001</v>
      </c>
      <c r="N73" s="461" t="s">
        <v>96</v>
      </c>
      <c r="O73" s="461"/>
      <c r="P73" s="461"/>
      <c r="Q73" s="52" t="s">
        <v>3</v>
      </c>
      <c r="R73" s="171">
        <f>F73</f>
        <v>14485979</v>
      </c>
      <c r="S73" s="43" t="s">
        <v>6</v>
      </c>
      <c r="T73" s="169">
        <f>T63</f>
        <v>0</v>
      </c>
      <c r="U73" s="125">
        <f>ROUND(R73*T73,0)</f>
        <v>0</v>
      </c>
    </row>
    <row r="74" spans="1:21" x14ac:dyDescent="0.25">
      <c r="A74" s="375" t="s">
        <v>129</v>
      </c>
      <c r="D74" s="91"/>
      <c r="E74" s="54" t="s">
        <v>130</v>
      </c>
      <c r="F74" s="496"/>
      <c r="G74" s="496"/>
      <c r="H74" s="496"/>
      <c r="I74" s="130">
        <v>0</v>
      </c>
      <c r="N74" s="461" t="s">
        <v>156</v>
      </c>
      <c r="O74" s="461"/>
      <c r="P74" s="461"/>
      <c r="Q74" s="461"/>
      <c r="R74" s="461"/>
      <c r="S74" s="461"/>
      <c r="T74" s="461"/>
      <c r="U74" s="125">
        <f>IF($H$115=1,I74,0)</f>
        <v>0</v>
      </c>
    </row>
    <row r="75" spans="1:21" x14ac:dyDescent="0.25">
      <c r="A75" s="376" t="s">
        <v>181</v>
      </c>
      <c r="I75" s="130"/>
      <c r="N75" s="461" t="s">
        <v>44</v>
      </c>
      <c r="O75" s="461"/>
      <c r="P75" s="461"/>
      <c r="Q75" s="461"/>
      <c r="R75" s="461"/>
      <c r="S75" s="461"/>
      <c r="T75" s="461"/>
      <c r="U75" s="125">
        <f>IF($H$115=1,I75,0)</f>
        <v>0</v>
      </c>
    </row>
    <row r="76" spans="1:21" x14ac:dyDescent="0.25">
      <c r="A76" s="90" t="s">
        <v>134</v>
      </c>
      <c r="B76" s="91"/>
      <c r="C76" s="91"/>
      <c r="D76" s="91"/>
      <c r="E76" s="91"/>
      <c r="F76" s="91"/>
      <c r="G76" s="91"/>
      <c r="H76" s="91"/>
      <c r="I76" s="172"/>
      <c r="N76" s="173" t="s">
        <v>45</v>
      </c>
      <c r="O76" s="53"/>
      <c r="P76" s="53"/>
      <c r="Q76" s="53"/>
      <c r="R76" s="53"/>
      <c r="S76" s="53"/>
      <c r="T76" s="53"/>
      <c r="U76" s="132"/>
    </row>
    <row r="77" spans="1:21" x14ac:dyDescent="0.25">
      <c r="A77" s="509" t="s">
        <v>182</v>
      </c>
      <c r="B77" s="458"/>
      <c r="C77" s="458"/>
      <c r="D77" s="91"/>
      <c r="E77" s="74" t="s">
        <v>4</v>
      </c>
      <c r="F77" s="174">
        <f>'0054'!F77</f>
        <v>0</v>
      </c>
      <c r="G77" s="41" t="s">
        <v>6</v>
      </c>
      <c r="H77" s="167">
        <f>H66</f>
        <v>3.6419999999999998E-3</v>
      </c>
      <c r="I77" s="130">
        <f>ROUND(F77*H77,2)</f>
        <v>0</v>
      </c>
      <c r="N77" s="461" t="s">
        <v>101</v>
      </c>
      <c r="O77" s="461"/>
      <c r="P77" s="461"/>
      <c r="Q77" s="52" t="s">
        <v>4</v>
      </c>
      <c r="R77" s="171">
        <f>F77</f>
        <v>0</v>
      </c>
      <c r="S77" s="43" t="s">
        <v>6</v>
      </c>
      <c r="T77" s="169">
        <f>T66</f>
        <v>0</v>
      </c>
      <c r="U77" s="125">
        <f>ROUND(R77*T77,0)</f>
        <v>0</v>
      </c>
    </row>
    <row r="78" spans="1:21" x14ac:dyDescent="0.25">
      <c r="A78" s="458" t="s">
        <v>67</v>
      </c>
      <c r="B78" s="458"/>
      <c r="C78" s="458"/>
      <c r="D78" s="91"/>
      <c r="E78" s="74" t="s">
        <v>4</v>
      </c>
      <c r="F78" s="174">
        <f>'0054'!F78</f>
        <v>0</v>
      </c>
      <c r="G78" s="41" t="s">
        <v>6</v>
      </c>
      <c r="H78" s="167">
        <f>H66</f>
        <v>3.6419999999999998E-3</v>
      </c>
      <c r="I78" s="130">
        <f>ROUND(F78*H78,2)</f>
        <v>0</v>
      </c>
      <c r="N78" s="461" t="s">
        <v>67</v>
      </c>
      <c r="O78" s="461"/>
      <c r="P78" s="461"/>
      <c r="Q78" s="52" t="s">
        <v>4</v>
      </c>
      <c r="R78" s="171">
        <f>F78</f>
        <v>0</v>
      </c>
      <c r="S78" s="43" t="s">
        <v>6</v>
      </c>
      <c r="T78" s="169">
        <f>T66</f>
        <v>0</v>
      </c>
      <c r="U78" s="125">
        <f>ROUND(R78*T78,0)</f>
        <v>0</v>
      </c>
    </row>
    <row r="79" spans="1:21" x14ac:dyDescent="0.25">
      <c r="A79" s="458" t="s">
        <v>88</v>
      </c>
      <c r="B79" s="458"/>
      <c r="C79" s="458"/>
      <c r="D79" s="91"/>
      <c r="E79" s="74" t="s">
        <v>4</v>
      </c>
      <c r="F79" s="174">
        <f>'0054'!F79</f>
        <v>118620773</v>
      </c>
      <c r="G79" s="41" t="s">
        <v>6</v>
      </c>
      <c r="H79" s="167">
        <f>H66</f>
        <v>3.6419999999999998E-3</v>
      </c>
      <c r="I79" s="130">
        <f>ROUND(F79*H79,2)</f>
        <v>432016.86</v>
      </c>
      <c r="N79" s="461" t="s">
        <v>88</v>
      </c>
      <c r="O79" s="461"/>
      <c r="P79" s="461"/>
      <c r="Q79" s="52" t="s">
        <v>4</v>
      </c>
      <c r="R79" s="171">
        <f>F79</f>
        <v>118620773</v>
      </c>
      <c r="S79" s="43" t="s">
        <v>6</v>
      </c>
      <c r="T79" s="169">
        <f>T66</f>
        <v>0</v>
      </c>
      <c r="U79" s="125">
        <f>ROUND(R79*T79,0)</f>
        <v>0</v>
      </c>
    </row>
    <row r="80" spans="1:21" x14ac:dyDescent="0.25">
      <c r="A80" s="458" t="s">
        <v>89</v>
      </c>
      <c r="B80" s="458"/>
      <c r="C80" s="458"/>
      <c r="D80" s="91"/>
      <c r="E80" s="74" t="s">
        <v>4</v>
      </c>
      <c r="F80" s="174">
        <f>'0054'!F80</f>
        <v>-391991</v>
      </c>
      <c r="G80" s="41" t="s">
        <v>6</v>
      </c>
      <c r="H80" s="167">
        <f>H66</f>
        <v>3.6419999999999998E-3</v>
      </c>
      <c r="I80" s="130">
        <f>ROUND(F80*H80,2)</f>
        <v>-1427.63</v>
      </c>
      <c r="N80" s="461" t="s">
        <v>89</v>
      </c>
      <c r="O80" s="461"/>
      <c r="P80" s="461"/>
      <c r="Q80" s="52" t="s">
        <v>4</v>
      </c>
      <c r="R80" s="168">
        <f>F80</f>
        <v>-391991</v>
      </c>
      <c r="S80" s="43" t="s">
        <v>6</v>
      </c>
      <c r="T80" s="169">
        <f>T66</f>
        <v>0</v>
      </c>
      <c r="U80" s="125">
        <f>ROUND(R80*T80,0)</f>
        <v>0</v>
      </c>
    </row>
    <row r="81" spans="1:21" x14ac:dyDescent="0.25">
      <c r="A81" s="458" t="s">
        <v>90</v>
      </c>
      <c r="B81" s="458"/>
      <c r="C81" s="458"/>
      <c r="D81" s="91"/>
      <c r="E81" s="74" t="s">
        <v>4</v>
      </c>
      <c r="F81" s="174">
        <f>'0054'!F81</f>
        <v>698197</v>
      </c>
      <c r="G81" s="41" t="s">
        <v>6</v>
      </c>
      <c r="H81" s="167">
        <f>H66</f>
        <v>3.6419999999999998E-3</v>
      </c>
      <c r="I81" s="130">
        <f>ROUND(F81*H81,2)</f>
        <v>2542.83</v>
      </c>
      <c r="N81" s="461" t="s">
        <v>90</v>
      </c>
      <c r="O81" s="461"/>
      <c r="P81" s="461"/>
      <c r="Q81" s="52" t="s">
        <v>4</v>
      </c>
      <c r="R81" s="171">
        <f>F81</f>
        <v>698197</v>
      </c>
      <c r="S81" s="43" t="s">
        <v>6</v>
      </c>
      <c r="T81" s="169">
        <f>T66</f>
        <v>0</v>
      </c>
      <c r="U81" s="125">
        <f>ROUND(R81*T81,0)</f>
        <v>0</v>
      </c>
    </row>
    <row r="82" spans="1:21" x14ac:dyDescent="0.25">
      <c r="B82" s="91"/>
      <c r="C82" s="91"/>
      <c r="D82" s="91"/>
      <c r="E82" s="74"/>
      <c r="F82" s="174"/>
      <c r="G82" s="41"/>
      <c r="H82" s="167"/>
      <c r="I82" s="130"/>
      <c r="N82" s="53"/>
      <c r="O82" s="53"/>
      <c r="P82" s="53"/>
      <c r="Q82" s="52"/>
      <c r="R82" s="175"/>
      <c r="S82" s="43"/>
      <c r="T82" s="169"/>
      <c r="U82" s="132"/>
    </row>
    <row r="83" spans="1:21" x14ac:dyDescent="0.25">
      <c r="A83" s="458" t="s">
        <v>112</v>
      </c>
      <c r="B83" s="458"/>
      <c r="C83" s="458"/>
      <c r="D83" s="458"/>
      <c r="E83" s="458"/>
      <c r="F83" s="458"/>
      <c r="G83" s="458"/>
      <c r="H83" s="458"/>
      <c r="I83" s="458"/>
      <c r="N83" s="461" t="s">
        <v>91</v>
      </c>
      <c r="O83" s="461"/>
      <c r="P83" s="461"/>
      <c r="Q83" s="461"/>
      <c r="R83" s="461"/>
      <c r="S83" s="461"/>
      <c r="T83" s="461"/>
      <c r="U83" s="461"/>
    </row>
    <row r="84" spans="1:21" x14ac:dyDescent="0.25">
      <c r="B84" s="91"/>
      <c r="C84" s="496" t="s">
        <v>77</v>
      </c>
      <c r="D84" s="496"/>
      <c r="E84" s="91"/>
      <c r="F84" s="153" t="s">
        <v>38</v>
      </c>
      <c r="G84" s="91"/>
      <c r="H84" s="91"/>
      <c r="I84" s="91"/>
      <c r="N84" s="53"/>
      <c r="O84" s="53"/>
      <c r="P84" s="53"/>
      <c r="Q84" s="53"/>
      <c r="R84" s="53"/>
      <c r="S84" s="53"/>
      <c r="T84" s="53"/>
      <c r="U84" s="53"/>
    </row>
    <row r="85" spans="1:21" x14ac:dyDescent="0.25">
      <c r="A85" s="4"/>
      <c r="B85" s="176"/>
      <c r="C85" s="481" t="s">
        <v>184</v>
      </c>
      <c r="D85" s="481"/>
      <c r="E85" s="177" t="s">
        <v>190</v>
      </c>
      <c r="F85" s="178" t="s">
        <v>189</v>
      </c>
      <c r="G85" s="179"/>
      <c r="H85" s="179"/>
      <c r="I85" s="179"/>
      <c r="N85" s="497" t="s">
        <v>49</v>
      </c>
      <c r="O85" s="497"/>
      <c r="P85" s="498" t="s">
        <v>157</v>
      </c>
      <c r="Q85" s="498"/>
      <c r="R85" s="499" t="s">
        <v>41</v>
      </c>
      <c r="S85" s="499"/>
      <c r="T85" s="499"/>
      <c r="U85" s="499"/>
    </row>
    <row r="86" spans="1:21" x14ac:dyDescent="0.25">
      <c r="A86" s="55"/>
      <c r="B86" s="67" t="s">
        <v>188</v>
      </c>
      <c r="C86" s="494">
        <f>H13+H14+H19+H22+H25</f>
        <v>0</v>
      </c>
      <c r="D86" s="494"/>
      <c r="E86" s="56">
        <f>H8</f>
        <v>1.0319</v>
      </c>
      <c r="F86" s="346">
        <f>'0054'!F86</f>
        <v>1313.27</v>
      </c>
      <c r="G86" s="200" t="s">
        <v>13</v>
      </c>
      <c r="H86" s="130">
        <f>ROUND(C86*E86*F86,2)</f>
        <v>0</v>
      </c>
      <c r="I86" s="134"/>
      <c r="N86" s="59" t="s">
        <v>22</v>
      </c>
      <c r="O86" s="60">
        <f>T13+T14+T19+T22+T25</f>
        <v>0</v>
      </c>
      <c r="P86" s="495">
        <f>T8</f>
        <v>1.0319</v>
      </c>
      <c r="Q86" s="495"/>
      <c r="R86" s="61">
        <f>F86</f>
        <v>1313.27</v>
      </c>
      <c r="S86" s="62" t="s">
        <v>13</v>
      </c>
      <c r="T86" s="171">
        <f>ROUND(O86*P86*R86,0)</f>
        <v>0</v>
      </c>
      <c r="U86" s="131"/>
    </row>
    <row r="87" spans="1:21" x14ac:dyDescent="0.25">
      <c r="A87" s="63"/>
      <c r="B87" s="63" t="s">
        <v>187</v>
      </c>
      <c r="C87" s="494">
        <f>H15+H16+H20+H23+H26</f>
        <v>746.4588</v>
      </c>
      <c r="D87" s="494"/>
      <c r="E87" s="56">
        <f>H8</f>
        <v>1.0319</v>
      </c>
      <c r="F87" s="346">
        <f>'0054'!F87</f>
        <v>895.79</v>
      </c>
      <c r="G87" s="200" t="s">
        <v>13</v>
      </c>
      <c r="H87" s="130">
        <f>ROUND(C87*E87*F87,2)</f>
        <v>690000.91</v>
      </c>
      <c r="I87" s="64"/>
      <c r="N87" s="65" t="s">
        <v>14</v>
      </c>
      <c r="O87" s="60">
        <f>T15+T16+T20+T23+T26</f>
        <v>0</v>
      </c>
      <c r="P87" s="495">
        <f>T8</f>
        <v>1.0319</v>
      </c>
      <c r="Q87" s="495"/>
      <c r="R87" s="61">
        <f>F87</f>
        <v>895.79</v>
      </c>
      <c r="S87" s="62" t="s">
        <v>13</v>
      </c>
      <c r="T87" s="171">
        <f>ROUND(O87*P87*R87,0)</f>
        <v>0</v>
      </c>
      <c r="U87" s="66"/>
    </row>
    <row r="88" spans="1:21" ht="16.5" thickBot="1" x14ac:dyDescent="0.3">
      <c r="A88" s="67"/>
      <c r="B88" s="67" t="s">
        <v>186</v>
      </c>
      <c r="C88" s="494">
        <f>H17+H18+H21+H24+H27+H28</f>
        <v>0</v>
      </c>
      <c r="D88" s="494"/>
      <c r="E88" s="56">
        <f>H8</f>
        <v>1.0319</v>
      </c>
      <c r="F88" s="346">
        <f>'0054'!F88</f>
        <v>897.95</v>
      </c>
      <c r="G88" s="200" t="s">
        <v>13</v>
      </c>
      <c r="H88" s="123">
        <f>ROUND(C88*E88*F88,2)</f>
        <v>0</v>
      </c>
      <c r="I88" s="64"/>
      <c r="N88" s="68" t="s">
        <v>15</v>
      </c>
      <c r="O88" s="69">
        <f>T17+T18+T21+T24+T27+T28</f>
        <v>0</v>
      </c>
      <c r="P88" s="495">
        <f>T8</f>
        <v>1.0319</v>
      </c>
      <c r="Q88" s="495"/>
      <c r="R88" s="61">
        <f>F88</f>
        <v>897.95</v>
      </c>
      <c r="S88" s="62" t="s">
        <v>13</v>
      </c>
      <c r="T88" s="171">
        <f>ROUND(O88*P88*R88,0)</f>
        <v>0</v>
      </c>
      <c r="U88" s="66"/>
    </row>
    <row r="89" spans="1:21" ht="16.5" thickBot="1" x14ac:dyDescent="0.3">
      <c r="A89" s="70"/>
      <c r="B89" s="180" t="s">
        <v>185</v>
      </c>
      <c r="C89" s="487">
        <f>SUM(C86:C88)</f>
        <v>746.4588</v>
      </c>
      <c r="D89" s="487"/>
      <c r="E89" s="181"/>
      <c r="F89" s="181"/>
      <c r="G89" s="181"/>
      <c r="H89" s="182" t="s">
        <v>183</v>
      </c>
      <c r="I89" s="130">
        <f>IF(A1=75,0,H88+H87+H86)</f>
        <v>690000.91</v>
      </c>
      <c r="N89" s="73" t="s">
        <v>158</v>
      </c>
      <c r="O89" s="72">
        <f>SUM(O86:O88)</f>
        <v>0</v>
      </c>
      <c r="P89" s="488" t="s">
        <v>18</v>
      </c>
      <c r="Q89" s="489"/>
      <c r="R89" s="489"/>
      <c r="S89" s="489"/>
      <c r="T89" s="489"/>
      <c r="U89" s="125">
        <f>IF(N1=75,0,T88+T87+T86)</f>
        <v>0</v>
      </c>
    </row>
    <row r="90" spans="1:21" ht="16.5" thickTop="1" x14ac:dyDescent="0.25">
      <c r="A90" s="490" t="s">
        <v>107</v>
      </c>
      <c r="B90" s="490"/>
      <c r="C90" s="490"/>
      <c r="D90" s="490"/>
      <c r="E90" s="490"/>
      <c r="F90" s="490"/>
      <c r="G90" s="490"/>
      <c r="H90" s="490"/>
      <c r="I90" s="490"/>
      <c r="N90" s="491" t="s">
        <v>107</v>
      </c>
      <c r="O90" s="491"/>
      <c r="P90" s="491"/>
      <c r="Q90" s="491"/>
      <c r="R90" s="491"/>
      <c r="S90" s="491"/>
      <c r="T90" s="491"/>
      <c r="U90" s="491"/>
    </row>
    <row r="91" spans="1:21" x14ac:dyDescent="0.25">
      <c r="A91" s="183"/>
      <c r="B91" s="183"/>
      <c r="C91" s="183"/>
      <c r="D91" s="183"/>
      <c r="E91" s="183"/>
      <c r="F91" s="183"/>
      <c r="G91" s="183"/>
      <c r="H91" s="183"/>
      <c r="I91" s="183"/>
      <c r="N91" s="184"/>
      <c r="O91" s="184"/>
      <c r="P91" s="184"/>
      <c r="Q91" s="184"/>
      <c r="R91" s="184"/>
      <c r="S91" s="184"/>
      <c r="T91" s="184"/>
      <c r="U91" s="184"/>
    </row>
    <row r="92" spans="1:21" x14ac:dyDescent="0.25">
      <c r="A92" s="4" t="s">
        <v>92</v>
      </c>
      <c r="C92" s="74"/>
      <c r="D92" s="91"/>
      <c r="E92" s="74" t="s">
        <v>46</v>
      </c>
      <c r="F92" s="492"/>
      <c r="G92" s="492"/>
      <c r="H92" s="492"/>
      <c r="I92" s="492"/>
      <c r="N92" s="461" t="s">
        <v>92</v>
      </c>
      <c r="O92" s="461"/>
      <c r="P92" s="461"/>
      <c r="Q92" s="493" t="s">
        <v>46</v>
      </c>
      <c r="R92" s="493"/>
      <c r="S92" s="493"/>
      <c r="T92" s="493"/>
      <c r="U92" s="132"/>
    </row>
    <row r="93" spans="1:21" x14ac:dyDescent="0.25">
      <c r="B93" s="91"/>
      <c r="C93" s="117" t="s">
        <v>162</v>
      </c>
      <c r="D93" s="117" t="s">
        <v>163</v>
      </c>
      <c r="E93" s="118" t="s">
        <v>191</v>
      </c>
      <c r="F93" s="74"/>
      <c r="G93" s="74"/>
      <c r="H93" s="74"/>
      <c r="I93" s="74"/>
      <c r="N93" s="53"/>
      <c r="O93" s="53"/>
      <c r="P93" s="53"/>
      <c r="Q93" s="185"/>
      <c r="R93" s="185"/>
      <c r="S93" s="185"/>
      <c r="T93" s="185"/>
      <c r="U93" s="132"/>
    </row>
    <row r="94" spans="1:21" x14ac:dyDescent="0.25">
      <c r="B94" s="91"/>
      <c r="C94" s="119" t="s">
        <v>2</v>
      </c>
      <c r="D94" s="119" t="s">
        <v>2</v>
      </c>
      <c r="E94" s="119" t="s">
        <v>2</v>
      </c>
      <c r="F94" s="74"/>
      <c r="G94" s="74"/>
      <c r="H94" s="74"/>
      <c r="I94" s="74"/>
      <c r="N94" s="53"/>
      <c r="O94" s="53"/>
      <c r="P94" s="53"/>
      <c r="Q94" s="185"/>
      <c r="R94" s="185"/>
      <c r="S94" s="185"/>
      <c r="T94" s="185"/>
      <c r="U94" s="132"/>
    </row>
    <row r="95" spans="1:21" x14ac:dyDescent="0.25">
      <c r="A95" s="465" t="s">
        <v>69</v>
      </c>
      <c r="B95" s="465"/>
      <c r="C95" s="206">
        <v>1</v>
      </c>
      <c r="D95" s="206">
        <v>3</v>
      </c>
      <c r="E95" s="159">
        <f>AVERAGE(C95:D95)</f>
        <v>2</v>
      </c>
      <c r="F95" s="186" t="s">
        <v>40</v>
      </c>
      <c r="G95" s="189">
        <f>'0054'!G95</f>
        <v>371</v>
      </c>
      <c r="I95" s="130">
        <f>ROUND(G95*E95,2)</f>
        <v>742</v>
      </c>
      <c r="N95" s="486" t="s">
        <v>69</v>
      </c>
      <c r="O95" s="486"/>
      <c r="P95" s="485">
        <f>IF(H115=1,E95,0)</f>
        <v>0</v>
      </c>
      <c r="Q95" s="485"/>
      <c r="R95" s="485"/>
      <c r="S95" s="111" t="s">
        <v>40</v>
      </c>
      <c r="T95" s="76">
        <f>G95</f>
        <v>371</v>
      </c>
      <c r="U95" s="125">
        <f>ROUND(T95*P95,0)</f>
        <v>0</v>
      </c>
    </row>
    <row r="96" spans="1:21" x14ac:dyDescent="0.25">
      <c r="A96" s="465" t="s">
        <v>87</v>
      </c>
      <c r="B96" s="465"/>
      <c r="C96" s="206">
        <v>0</v>
      </c>
      <c r="D96" s="206">
        <v>0</v>
      </c>
      <c r="E96" s="159">
        <f>AVERAGE(C96:D96)</f>
        <v>0</v>
      </c>
      <c r="F96" s="186" t="s">
        <v>40</v>
      </c>
      <c r="G96" s="189">
        <f>'0054'!G96</f>
        <v>1391</v>
      </c>
      <c r="I96" s="130">
        <f>ROUND(G96*E96,2)</f>
        <v>0</v>
      </c>
      <c r="N96" s="486" t="s">
        <v>87</v>
      </c>
      <c r="O96" s="486"/>
      <c r="P96" s="470"/>
      <c r="Q96" s="470"/>
      <c r="R96" s="470"/>
      <c r="S96" s="111" t="s">
        <v>40</v>
      </c>
      <c r="T96" s="76">
        <f>G96</f>
        <v>1391</v>
      </c>
      <c r="U96" s="125">
        <f>ROUND(T96*P96,0)</f>
        <v>0</v>
      </c>
    </row>
    <row r="97" spans="1:21" x14ac:dyDescent="0.25">
      <c r="A97" s="187"/>
      <c r="B97" s="187"/>
      <c r="C97" s="94"/>
      <c r="D97" s="94"/>
      <c r="E97" s="94"/>
      <c r="F97" s="94"/>
      <c r="G97" s="188"/>
      <c r="H97" s="189"/>
      <c r="I97" s="130"/>
      <c r="N97" s="190"/>
      <c r="O97" s="190"/>
      <c r="P97" s="191"/>
      <c r="Q97" s="191"/>
      <c r="R97" s="191"/>
      <c r="S97" s="111"/>
      <c r="T97" s="76"/>
      <c r="U97" s="132"/>
    </row>
    <row r="98" spans="1:21" x14ac:dyDescent="0.25">
      <c r="A98" s="187"/>
      <c r="B98" s="187"/>
      <c r="C98" s="94"/>
      <c r="D98" s="94"/>
      <c r="E98" s="94"/>
      <c r="F98" s="94"/>
      <c r="G98" s="188"/>
      <c r="H98" s="189"/>
      <c r="I98" s="130"/>
      <c r="N98" s="190"/>
      <c r="O98" s="190"/>
      <c r="P98" s="191"/>
      <c r="Q98" s="191"/>
      <c r="R98" s="191"/>
      <c r="S98" s="111"/>
      <c r="T98" s="76"/>
      <c r="U98" s="132"/>
    </row>
    <row r="99" spans="1:21" hidden="1" x14ac:dyDescent="0.25">
      <c r="A99" s="458" t="s">
        <v>131</v>
      </c>
      <c r="B99" s="458"/>
      <c r="C99" s="458"/>
      <c r="D99" s="91"/>
      <c r="E99" s="54" t="s">
        <v>132</v>
      </c>
      <c r="F99" s="496"/>
      <c r="G99" s="496"/>
      <c r="H99" s="496"/>
      <c r="I99" s="496"/>
      <c r="N99" s="461" t="s">
        <v>106</v>
      </c>
      <c r="O99" s="461"/>
      <c r="P99" s="461"/>
      <c r="Q99" s="461"/>
      <c r="R99" s="461"/>
      <c r="S99" s="461"/>
      <c r="T99" s="461"/>
      <c r="U99" s="461"/>
    </row>
    <row r="100" spans="1:21" hidden="1" x14ac:dyDescent="0.25">
      <c r="B100" s="91"/>
      <c r="C100" s="481" t="s">
        <v>108</v>
      </c>
      <c r="D100" s="481"/>
      <c r="E100" s="481"/>
      <c r="F100" s="54"/>
      <c r="G100" s="54"/>
      <c r="H100" s="200" t="s">
        <v>192</v>
      </c>
      <c r="I100" s="54"/>
      <c r="N100" s="53"/>
      <c r="O100" s="53"/>
      <c r="P100" s="53"/>
      <c r="Q100" s="53"/>
      <c r="R100" s="53"/>
      <c r="S100" s="53"/>
      <c r="T100" s="53"/>
      <c r="U100" s="53"/>
    </row>
    <row r="101" spans="1:21" hidden="1" x14ac:dyDescent="0.25">
      <c r="B101" s="91"/>
      <c r="C101" s="117" t="s">
        <v>162</v>
      </c>
      <c r="D101" s="117" t="s">
        <v>163</v>
      </c>
      <c r="E101" s="199" t="s">
        <v>8</v>
      </c>
      <c r="F101" s="577" t="s">
        <v>193</v>
      </c>
      <c r="G101" s="472"/>
      <c r="H101" s="41" t="s">
        <v>39</v>
      </c>
      <c r="I101" s="54"/>
      <c r="N101" s="53"/>
      <c r="O101" s="53"/>
      <c r="P101" s="53"/>
      <c r="Q101" s="53"/>
      <c r="R101" s="53"/>
      <c r="S101" s="53"/>
      <c r="T101" s="53"/>
      <c r="U101" s="53"/>
    </row>
    <row r="102" spans="1:21" hidden="1" x14ac:dyDescent="0.25">
      <c r="A102" s="481" t="s">
        <v>113</v>
      </c>
      <c r="B102" s="481"/>
      <c r="C102" s="119" t="s">
        <v>2</v>
      </c>
      <c r="D102" s="119" t="s">
        <v>2</v>
      </c>
      <c r="E102" s="77" t="s">
        <v>2</v>
      </c>
      <c r="F102" s="481" t="s">
        <v>38</v>
      </c>
      <c r="G102" s="481"/>
      <c r="H102" s="77" t="s">
        <v>38</v>
      </c>
      <c r="I102" s="77" t="s">
        <v>8</v>
      </c>
      <c r="N102" s="471" t="s">
        <v>70</v>
      </c>
      <c r="O102" s="471"/>
      <c r="P102" s="485" t="s">
        <v>108</v>
      </c>
      <c r="Q102" s="485"/>
      <c r="R102" s="471" t="s">
        <v>71</v>
      </c>
      <c r="S102" s="471"/>
      <c r="T102" s="78" t="s">
        <v>72</v>
      </c>
      <c r="U102" s="78" t="s">
        <v>8</v>
      </c>
    </row>
    <row r="103" spans="1:21" hidden="1" x14ac:dyDescent="0.25">
      <c r="A103" s="474" t="s">
        <v>73</v>
      </c>
      <c r="B103" s="474"/>
      <c r="C103" s="204">
        <v>0</v>
      </c>
      <c r="D103" s="204">
        <v>0</v>
      </c>
      <c r="E103" s="276">
        <f>IF(D$59=0,C103*2,C103+D103)</f>
        <v>0</v>
      </c>
      <c r="F103" s="475">
        <v>0</v>
      </c>
      <c r="G103" s="475"/>
      <c r="H103" s="349">
        <f>IF(C103=0,0,125)</f>
        <v>0</v>
      </c>
      <c r="I103" s="130">
        <f>ROUND((H103+F103)*E103,2)</f>
        <v>0</v>
      </c>
      <c r="N103" s="476" t="s">
        <v>73</v>
      </c>
      <c r="O103" s="476"/>
      <c r="P103" s="470">
        <f>IF(H$115=1,C103,0)</f>
        <v>0</v>
      </c>
      <c r="Q103" s="470"/>
      <c r="R103" s="477">
        <f>F103</f>
        <v>0</v>
      </c>
      <c r="S103" s="477"/>
      <c r="T103" s="80">
        <f>H103</f>
        <v>0</v>
      </c>
      <c r="U103" s="125">
        <f>ROUND((T103+R103)*P103,0)</f>
        <v>0</v>
      </c>
    </row>
    <row r="104" spans="1:21" hidden="1" x14ac:dyDescent="0.25">
      <c r="A104" s="450" t="s">
        <v>74</v>
      </c>
      <c r="B104" s="450"/>
      <c r="C104" s="206">
        <v>0</v>
      </c>
      <c r="D104" s="206">
        <v>0</v>
      </c>
      <c r="E104" s="159">
        <f>IF(D$59=0,C104*2,C104+D104)</f>
        <v>0</v>
      </c>
      <c r="F104" s="572">
        <f>ROUND(F103/2,2)</f>
        <v>0</v>
      </c>
      <c r="G104" s="572"/>
      <c r="H104" s="350">
        <f>IF(C104=0,0,62.5)</f>
        <v>0</v>
      </c>
      <c r="I104" s="130">
        <f>ROUND((H104+F104)*E104,2)</f>
        <v>0</v>
      </c>
      <c r="N104" s="476" t="s">
        <v>74</v>
      </c>
      <c r="O104" s="476"/>
      <c r="P104" s="470">
        <f>IF(H$115=1,C104,0)</f>
        <v>0</v>
      </c>
      <c r="Q104" s="470"/>
      <c r="R104" s="479">
        <f>ROUND(R103/2,2)</f>
        <v>0</v>
      </c>
      <c r="S104" s="479"/>
      <c r="T104" s="82">
        <f>H104</f>
        <v>0</v>
      </c>
      <c r="U104" s="125">
        <f>ROUND((T104+R104)*P104,0)</f>
        <v>0</v>
      </c>
    </row>
    <row r="105" spans="1:21" ht="16.5" hidden="1" thickBot="1" x14ac:dyDescent="0.3">
      <c r="A105" s="450" t="s">
        <v>75</v>
      </c>
      <c r="B105" s="450"/>
      <c r="C105" s="206">
        <v>0</v>
      </c>
      <c r="D105" s="206">
        <v>0</v>
      </c>
      <c r="E105" s="159">
        <f>IF(D$59=0,C105*2,C105+D105)</f>
        <v>0</v>
      </c>
      <c r="F105" s="468"/>
      <c r="G105" s="468"/>
      <c r="H105" s="351">
        <f>IF(H103&gt;0,436,0)</f>
        <v>0</v>
      </c>
      <c r="I105" s="130">
        <f>ROUND(H105*E105,2)</f>
        <v>0</v>
      </c>
      <c r="N105" s="469" t="s">
        <v>75</v>
      </c>
      <c r="O105" s="469"/>
      <c r="P105" s="470">
        <f>IF(H$115=1,C105,0)</f>
        <v>0</v>
      </c>
      <c r="Q105" s="470"/>
      <c r="R105" s="471"/>
      <c r="S105" s="471"/>
      <c r="T105" s="84">
        <f>H105</f>
        <v>0</v>
      </c>
      <c r="U105" s="132">
        <f>ROUND(T105*P105,0)</f>
        <v>0</v>
      </c>
    </row>
    <row r="106" spans="1:21" ht="16.5" hidden="1" thickBot="1" x14ac:dyDescent="0.3">
      <c r="A106" s="472" t="s">
        <v>8</v>
      </c>
      <c r="B106" s="472"/>
      <c r="C106" s="85"/>
      <c r="D106" s="85"/>
      <c r="E106" s="85"/>
      <c r="F106" s="85"/>
      <c r="G106" s="85"/>
      <c r="H106" s="85"/>
      <c r="I106" s="126">
        <f>SUM(I103:I105)</f>
        <v>0</v>
      </c>
      <c r="N106" s="473" t="s">
        <v>8</v>
      </c>
      <c r="O106" s="473"/>
      <c r="P106" s="86"/>
      <c r="Q106" s="86"/>
      <c r="R106" s="86"/>
      <c r="S106" s="86"/>
      <c r="T106" s="86"/>
      <c r="U106" s="87">
        <f>SUM(U103:U105)</f>
        <v>0</v>
      </c>
    </row>
    <row r="107" spans="1:21" hidden="1" x14ac:dyDescent="0.25">
      <c r="A107" s="41"/>
      <c r="B107" s="41"/>
      <c r="C107" s="85"/>
      <c r="D107" s="85"/>
      <c r="E107" s="85"/>
      <c r="F107" s="85"/>
      <c r="G107" s="85"/>
      <c r="H107" s="85"/>
      <c r="I107" s="130"/>
      <c r="N107" s="43"/>
      <c r="O107" s="43"/>
      <c r="P107" s="86"/>
      <c r="Q107" s="86"/>
      <c r="R107" s="86"/>
      <c r="S107" s="86"/>
      <c r="T107" s="86"/>
      <c r="U107" s="201"/>
    </row>
    <row r="108" spans="1:21" x14ac:dyDescent="0.25">
      <c r="A108" s="458" t="s">
        <v>93</v>
      </c>
      <c r="B108" s="458"/>
      <c r="C108" s="458"/>
      <c r="D108" s="91"/>
      <c r="E108" s="89" t="s">
        <v>42</v>
      </c>
      <c r="F108" s="463"/>
      <c r="G108" s="463"/>
      <c r="H108" s="463"/>
      <c r="I108" s="159">
        <v>0</v>
      </c>
      <c r="N108" s="461" t="s">
        <v>93</v>
      </c>
      <c r="O108" s="461"/>
      <c r="P108" s="461"/>
      <c r="Q108" s="462" t="s">
        <v>42</v>
      </c>
      <c r="R108" s="462"/>
      <c r="S108" s="462"/>
      <c r="T108" s="462"/>
      <c r="U108" s="125">
        <f>IF('4012'!$H$115=1,'4012'!U109,0)</f>
        <v>0</v>
      </c>
    </row>
    <row r="109" spans="1:21" x14ac:dyDescent="0.25">
      <c r="A109" s="458" t="s">
        <v>94</v>
      </c>
      <c r="B109" s="458"/>
      <c r="C109" s="458"/>
      <c r="D109" s="91"/>
      <c r="E109" s="467"/>
      <c r="F109" s="467"/>
      <c r="G109" s="467"/>
      <c r="H109" s="467"/>
      <c r="I109" s="159">
        <v>0</v>
      </c>
      <c r="N109" s="461" t="s">
        <v>94</v>
      </c>
      <c r="O109" s="461"/>
      <c r="P109" s="461"/>
      <c r="Q109" s="462" t="s">
        <v>47</v>
      </c>
      <c r="R109" s="462"/>
      <c r="S109" s="462"/>
      <c r="T109" s="462"/>
      <c r="U109" s="125">
        <f>IF('4012'!$H$115=1,'4012'!U110,0)</f>
        <v>0</v>
      </c>
    </row>
    <row r="110" spans="1:21" x14ac:dyDescent="0.25">
      <c r="A110" s="90" t="s">
        <v>122</v>
      </c>
      <c r="B110" s="91"/>
      <c r="C110" s="91"/>
      <c r="D110" s="91"/>
      <c r="E110" s="192"/>
      <c r="F110" s="192"/>
      <c r="G110" s="192"/>
      <c r="H110" s="192"/>
      <c r="I110" s="219"/>
      <c r="N110" s="461" t="s">
        <v>95</v>
      </c>
      <c r="O110" s="461"/>
      <c r="P110" s="461"/>
      <c r="Q110" s="462" t="s">
        <v>48</v>
      </c>
      <c r="R110" s="462"/>
      <c r="S110" s="462"/>
      <c r="T110" s="462"/>
      <c r="U110" s="125">
        <f>IF('4012'!$H$115=1,'4012'!U113,0)</f>
        <v>0</v>
      </c>
    </row>
    <row r="111" spans="1:21" ht="16.5" thickBot="1" x14ac:dyDescent="0.3">
      <c r="A111" s="458" t="s">
        <v>95</v>
      </c>
      <c r="B111" s="458"/>
      <c r="C111" s="458"/>
      <c r="D111" s="91"/>
      <c r="E111" s="89" t="s">
        <v>47</v>
      </c>
      <c r="F111" s="463"/>
      <c r="G111" s="463"/>
      <c r="H111" s="463"/>
      <c r="I111" s="220">
        <v>0</v>
      </c>
      <c r="N111" s="464" t="s">
        <v>43</v>
      </c>
      <c r="O111" s="464"/>
      <c r="P111" s="464"/>
      <c r="Q111" s="464"/>
      <c r="R111" s="464"/>
      <c r="S111" s="464"/>
      <c r="T111" s="464"/>
      <c r="U111" s="193">
        <f>SUM(U109,U108,U106,U95,U89,U75,U74,U73,U72,U71,U70,U68,U59,U45,U77,U78,U79,U80,U81,U110)</f>
        <v>0</v>
      </c>
    </row>
    <row r="112" spans="1:21" ht="16.5" thickTop="1" x14ac:dyDescent="0.25">
      <c r="B112" s="91"/>
      <c r="C112" s="91"/>
      <c r="D112" s="91"/>
      <c r="E112" s="89"/>
      <c r="F112" s="89"/>
      <c r="G112" s="89"/>
      <c r="H112" s="89"/>
      <c r="I112" s="159"/>
      <c r="N112" s="59"/>
      <c r="O112" s="59"/>
      <c r="P112" s="59"/>
      <c r="Q112" s="59"/>
      <c r="R112" s="59"/>
      <c r="S112" s="59"/>
      <c r="T112" s="59"/>
      <c r="U112" s="201"/>
    </row>
    <row r="113" spans="1:21" x14ac:dyDescent="0.25">
      <c r="A113" s="465" t="s">
        <v>8</v>
      </c>
      <c r="B113" s="465"/>
      <c r="C113" s="465"/>
      <c r="D113" s="465"/>
      <c r="E113" s="465"/>
      <c r="F113" s="465"/>
      <c r="G113" s="465"/>
      <c r="H113" s="465"/>
      <c r="I113" s="130">
        <f>SUM(I111,I109,I108,I106,I96,I95,I89,I81,I80,I79,I78,I77,I75,I74,I73,I72,I71,I70,I68,I59,I45)</f>
        <v>4662673.0699999994</v>
      </c>
      <c r="N113" s="466"/>
      <c r="O113" s="466"/>
      <c r="P113" s="466"/>
      <c r="Q113" s="466"/>
      <c r="R113" s="466"/>
      <c r="S113" s="466"/>
      <c r="T113" s="466"/>
      <c r="U113" s="466"/>
    </row>
    <row r="114" spans="1:21" x14ac:dyDescent="0.25">
      <c r="A114" s="458" t="s">
        <v>121</v>
      </c>
      <c r="B114" s="458"/>
      <c r="C114" s="458"/>
      <c r="D114" s="458"/>
      <c r="E114" s="458"/>
      <c r="F114" s="458"/>
      <c r="G114" s="458"/>
      <c r="H114" s="91" t="s">
        <v>48</v>
      </c>
      <c r="I114" s="195"/>
      <c r="N114" s="459" t="s">
        <v>7</v>
      </c>
      <c r="O114" s="459"/>
      <c r="P114" s="459"/>
      <c r="Q114" s="459"/>
      <c r="R114" s="459"/>
      <c r="S114" s="459"/>
      <c r="T114" s="459"/>
      <c r="U114" s="459"/>
    </row>
    <row r="115" spans="1:21" x14ac:dyDescent="0.25">
      <c r="A115" s="458" t="s">
        <v>116</v>
      </c>
      <c r="B115" s="458"/>
      <c r="C115" s="458"/>
      <c r="D115" s="458"/>
      <c r="E115" s="458"/>
      <c r="F115" s="458"/>
      <c r="G115" s="458"/>
      <c r="H115" s="92" t="str">
        <f>IF(E29=0,"",IF((E14+E16+SUM(E18:E24))/E29&gt;0.75,1,""))</f>
        <v/>
      </c>
      <c r="I115" s="159">
        <f>U111</f>
        <v>0</v>
      </c>
      <c r="N115" s="93" t="s">
        <v>144</v>
      </c>
      <c r="O115" s="93"/>
      <c r="P115" s="93"/>
      <c r="Q115" s="93"/>
      <c r="R115" s="93"/>
      <c r="S115" s="93"/>
      <c r="T115" s="93"/>
      <c r="U115" s="93"/>
    </row>
    <row r="116" spans="1:21" x14ac:dyDescent="0.25">
      <c r="B116" s="91"/>
      <c r="C116" s="91"/>
      <c r="D116" s="91"/>
      <c r="E116" s="91"/>
      <c r="F116" s="91"/>
      <c r="G116" s="91"/>
      <c r="H116" s="94"/>
      <c r="I116" s="130"/>
      <c r="N116" s="95" t="s">
        <v>145</v>
      </c>
      <c r="O116" s="93"/>
      <c r="P116" s="93"/>
      <c r="Q116" s="93"/>
      <c r="R116" s="93"/>
      <c r="S116" s="93"/>
      <c r="T116" s="93"/>
      <c r="U116" s="93"/>
    </row>
    <row r="117" spans="1:21" x14ac:dyDescent="0.25">
      <c r="A117" s="4" t="s">
        <v>138</v>
      </c>
      <c r="B117" s="91"/>
      <c r="C117" s="91"/>
      <c r="D117" s="91"/>
      <c r="E117" s="91"/>
      <c r="F117" s="91"/>
      <c r="G117" s="91"/>
      <c r="H117" s="202">
        <f>IF(H115=1,I115,I113)</f>
        <v>4662673.0699999994</v>
      </c>
      <c r="I117" s="123">
        <f>IF(E29=0,0,IF(E29&gt;250,-(((250/E29)*H117)*IF(J117="H",0.02,0.05)),IF(J117="H",-0.02*H117,-0.05*H117)))</f>
        <v>-78139.421865154378</v>
      </c>
      <c r="N117" s="97"/>
      <c r="O117" s="97"/>
      <c r="P117" s="97"/>
      <c r="Q117" s="97"/>
      <c r="R117" s="97"/>
      <c r="S117" s="97"/>
      <c r="T117" s="97"/>
      <c r="U117" s="97"/>
    </row>
    <row r="118" spans="1:21" x14ac:dyDescent="0.25">
      <c r="B118" s="91"/>
      <c r="C118" s="91"/>
      <c r="D118" s="91"/>
      <c r="E118" s="91"/>
      <c r="F118" s="91"/>
      <c r="G118" s="91"/>
      <c r="H118" s="94"/>
      <c r="I118" s="130"/>
      <c r="N118" s="97"/>
      <c r="O118" s="97"/>
      <c r="P118" s="97"/>
      <c r="Q118" s="97"/>
      <c r="R118" s="97"/>
      <c r="S118" s="97"/>
      <c r="T118" s="97"/>
      <c r="U118" s="97"/>
    </row>
    <row r="119" spans="1:21" x14ac:dyDescent="0.25">
      <c r="A119" s="4" t="s">
        <v>139</v>
      </c>
      <c r="B119" s="91"/>
      <c r="C119" s="91"/>
      <c r="D119" s="91"/>
      <c r="E119" s="91"/>
      <c r="F119" s="91"/>
      <c r="G119" s="91"/>
      <c r="H119" s="94"/>
      <c r="I119" s="130">
        <f>I113+I117</f>
        <v>4584533.6481348453</v>
      </c>
      <c r="N119" s="97"/>
      <c r="O119" s="97"/>
      <c r="P119" s="97"/>
      <c r="Q119" s="97"/>
      <c r="R119" s="97"/>
      <c r="S119" s="97"/>
      <c r="T119" s="97"/>
      <c r="U119" s="97"/>
    </row>
    <row r="120" spans="1:21" x14ac:dyDescent="0.25">
      <c r="B120" s="91"/>
      <c r="C120" s="91"/>
      <c r="D120" s="91"/>
      <c r="E120" s="91"/>
      <c r="F120" s="91"/>
      <c r="G120" s="91"/>
      <c r="H120" s="94"/>
      <c r="I120" s="130"/>
      <c r="N120" s="97"/>
      <c r="O120" s="97"/>
      <c r="P120" s="97"/>
      <c r="Q120" s="97"/>
      <c r="R120" s="97"/>
      <c r="S120" s="97"/>
      <c r="T120" s="97"/>
      <c r="U120" s="97"/>
    </row>
    <row r="121" spans="1:21" x14ac:dyDescent="0.25">
      <c r="A121" s="106" t="s">
        <v>140</v>
      </c>
      <c r="B121" s="91"/>
      <c r="C121" s="203">
        <f>'0054'!C121</f>
        <v>2</v>
      </c>
      <c r="D121" s="91"/>
      <c r="E121" s="4" t="s">
        <v>141</v>
      </c>
      <c r="F121" s="91"/>
      <c r="G121" s="91"/>
      <c r="H121" s="94"/>
      <c r="I121" s="130">
        <f>ROUND(I119/12*C121,2)</f>
        <v>764088.94</v>
      </c>
      <c r="N121" s="97"/>
      <c r="O121" s="97"/>
      <c r="P121" s="97"/>
      <c r="Q121" s="97"/>
      <c r="R121" s="97"/>
      <c r="S121" s="97"/>
      <c r="T121" s="97"/>
      <c r="U121" s="97"/>
    </row>
    <row r="122" spans="1:21" x14ac:dyDescent="0.25">
      <c r="B122" s="91"/>
      <c r="C122" s="91"/>
      <c r="D122" s="91"/>
      <c r="E122" s="91"/>
      <c r="F122" s="91"/>
      <c r="G122" s="91"/>
      <c r="H122" s="94"/>
      <c r="I122" s="130"/>
      <c r="N122" s="97"/>
      <c r="O122" s="97"/>
      <c r="P122" s="97"/>
      <c r="Q122" s="97"/>
      <c r="R122" s="97"/>
      <c r="S122" s="97"/>
      <c r="T122" s="97"/>
      <c r="U122" s="97"/>
    </row>
    <row r="123" spans="1:21" x14ac:dyDescent="0.25">
      <c r="A123" s="4" t="s">
        <v>142</v>
      </c>
      <c r="B123" s="91"/>
      <c r="C123" s="91"/>
      <c r="D123" s="91"/>
      <c r="E123" s="91"/>
      <c r="F123" s="91"/>
      <c r="G123" s="91"/>
      <c r="H123" s="94"/>
      <c r="I123" s="123">
        <v>-382044.47</v>
      </c>
      <c r="N123" s="97"/>
      <c r="O123" s="97"/>
      <c r="P123" s="97"/>
      <c r="Q123" s="97"/>
      <c r="R123" s="97"/>
      <c r="S123" s="97"/>
      <c r="T123" s="97"/>
      <c r="U123" s="97"/>
    </row>
    <row r="124" spans="1:21" x14ac:dyDescent="0.25">
      <c r="B124" s="91"/>
      <c r="C124" s="91"/>
      <c r="D124" s="91"/>
      <c r="E124" s="91"/>
      <c r="F124" s="91"/>
      <c r="G124" s="91"/>
      <c r="H124" s="94"/>
      <c r="I124" s="130"/>
      <c r="N124" s="97"/>
      <c r="O124" s="97"/>
      <c r="P124" s="97"/>
      <c r="Q124" s="97"/>
      <c r="R124" s="97"/>
      <c r="S124" s="97"/>
      <c r="T124" s="97"/>
      <c r="U124" s="97"/>
    </row>
    <row r="125" spans="1:21" ht="16.5" thickBot="1" x14ac:dyDescent="0.3">
      <c r="A125" s="4" t="s">
        <v>143</v>
      </c>
      <c r="B125" s="91"/>
      <c r="C125" s="91"/>
      <c r="D125" s="91"/>
      <c r="E125" s="91"/>
      <c r="F125" s="91"/>
      <c r="G125" s="91"/>
      <c r="H125" s="94"/>
      <c r="I125" s="222">
        <f>I121+I123</f>
        <v>382044.47</v>
      </c>
      <c r="N125" s="97"/>
      <c r="O125" s="97"/>
      <c r="P125" s="97"/>
      <c r="Q125" s="97"/>
      <c r="R125" s="97"/>
      <c r="S125" s="97"/>
      <c r="T125" s="97"/>
      <c r="U125" s="97"/>
    </row>
    <row r="126" spans="1:21" ht="16.5" thickTop="1" x14ac:dyDescent="0.25">
      <c r="B126" s="91"/>
      <c r="C126" s="91"/>
      <c r="D126" s="91"/>
      <c r="E126" s="91"/>
      <c r="F126" s="91"/>
      <c r="G126" s="91"/>
      <c r="H126" s="94"/>
      <c r="I126" s="130"/>
      <c r="N126" s="97"/>
      <c r="O126" s="97"/>
      <c r="P126" s="97"/>
      <c r="Q126" s="97"/>
      <c r="R126" s="97"/>
      <c r="S126" s="97"/>
      <c r="T126" s="97"/>
      <c r="U126" s="97"/>
    </row>
    <row r="127" spans="1:21" ht="16.5" thickBot="1" x14ac:dyDescent="0.3">
      <c r="A127" s="4" t="s">
        <v>159</v>
      </c>
      <c r="B127" s="91"/>
      <c r="C127" s="91"/>
      <c r="D127" s="91"/>
      <c r="E127" s="91"/>
      <c r="F127" s="91"/>
      <c r="G127" s="91"/>
      <c r="H127" s="94"/>
      <c r="I127" s="194">
        <f>IF(J117="H",(H117*0.02)+I117,(H117*0.05)+I117)</f>
        <v>154994.23163484561</v>
      </c>
      <c r="N127" s="97"/>
      <c r="O127" s="97"/>
      <c r="P127" s="97"/>
      <c r="Q127" s="97"/>
      <c r="R127" s="97"/>
      <c r="S127" s="97"/>
      <c r="T127" s="97"/>
      <c r="U127" s="97"/>
    </row>
    <row r="128" spans="1:21" ht="16.5" thickTop="1" x14ac:dyDescent="0.25">
      <c r="B128" s="91"/>
      <c r="C128" s="91"/>
      <c r="D128" s="91"/>
      <c r="E128" s="91"/>
      <c r="F128" s="91"/>
      <c r="G128" s="91"/>
      <c r="H128" s="94"/>
      <c r="I128" s="195"/>
      <c r="N128" s="97"/>
      <c r="O128" s="97"/>
      <c r="P128" s="97"/>
      <c r="Q128" s="97"/>
      <c r="R128" s="97"/>
      <c r="S128" s="97"/>
      <c r="T128" s="97"/>
      <c r="U128" s="97"/>
    </row>
    <row r="129" spans="1:21" x14ac:dyDescent="0.25">
      <c r="B129" s="91"/>
      <c r="C129" s="91"/>
      <c r="D129" s="91"/>
      <c r="E129" s="91"/>
      <c r="F129" s="91"/>
      <c r="G129" s="91"/>
      <c r="H129" s="94"/>
      <c r="I129" s="195"/>
      <c r="N129" s="97"/>
      <c r="O129" s="97"/>
      <c r="P129" s="97"/>
      <c r="Q129" s="97"/>
      <c r="R129" s="97"/>
      <c r="S129" s="97"/>
      <c r="T129" s="97"/>
      <c r="U129" s="97"/>
    </row>
    <row r="130" spans="1:21" x14ac:dyDescent="0.25">
      <c r="B130" s="91"/>
      <c r="C130" s="91"/>
      <c r="D130" s="91"/>
      <c r="E130" s="91"/>
      <c r="F130" s="91"/>
      <c r="G130" s="91"/>
      <c r="H130" s="94"/>
      <c r="I130" s="195"/>
      <c r="N130" s="97"/>
      <c r="O130" s="97"/>
      <c r="P130" s="97"/>
      <c r="Q130" s="97"/>
      <c r="R130" s="97"/>
      <c r="S130" s="97"/>
      <c r="T130" s="97"/>
      <c r="U130" s="97"/>
    </row>
    <row r="131" spans="1:21" x14ac:dyDescent="0.25">
      <c r="A131" s="455" t="s">
        <v>7</v>
      </c>
      <c r="B131" s="455"/>
      <c r="C131" s="455"/>
      <c r="D131" s="455"/>
      <c r="E131" s="455"/>
      <c r="F131" s="455"/>
      <c r="G131" s="455"/>
      <c r="H131" s="455"/>
      <c r="I131" s="455"/>
      <c r="J131" s="196"/>
      <c r="N131" s="455"/>
      <c r="O131" s="455"/>
      <c r="P131" s="455"/>
      <c r="Q131" s="455"/>
      <c r="R131" s="455"/>
      <c r="S131" s="455"/>
      <c r="T131" s="455"/>
      <c r="U131" s="455"/>
    </row>
    <row r="132" spans="1:21" s="101" customFormat="1" ht="28.5" customHeight="1" x14ac:dyDescent="0.2">
      <c r="A132" s="460" t="s">
        <v>114</v>
      </c>
      <c r="B132" s="460"/>
      <c r="C132" s="460"/>
      <c r="D132" s="460"/>
      <c r="E132" s="460"/>
      <c r="F132" s="460"/>
      <c r="G132" s="460"/>
      <c r="H132" s="460"/>
      <c r="I132" s="460"/>
      <c r="J132" s="102"/>
      <c r="N132" s="103"/>
      <c r="O132" s="104"/>
      <c r="P132" s="104"/>
      <c r="Q132" s="104"/>
      <c r="R132" s="104"/>
      <c r="S132" s="104"/>
      <c r="T132" s="104"/>
      <c r="U132" s="104"/>
    </row>
    <row r="133" spans="1:21" s="101" customFormat="1" ht="15.75" customHeight="1" x14ac:dyDescent="0.2">
      <c r="A133" s="455" t="s">
        <v>64</v>
      </c>
      <c r="B133" s="455"/>
      <c r="C133" s="455"/>
      <c r="D133" s="455"/>
      <c r="E133" s="455"/>
      <c r="F133" s="455"/>
      <c r="G133" s="455"/>
      <c r="H133" s="455"/>
      <c r="I133" s="455"/>
      <c r="N133" s="103"/>
    </row>
    <row r="134" spans="1:21" s="101" customFormat="1" ht="15.75" customHeight="1" x14ac:dyDescent="0.2">
      <c r="A134" s="455" t="s">
        <v>65</v>
      </c>
      <c r="B134" s="455"/>
      <c r="C134" s="455"/>
      <c r="D134" s="455"/>
      <c r="E134" s="455"/>
      <c r="F134" s="455"/>
      <c r="G134" s="455"/>
      <c r="H134" s="455"/>
      <c r="I134" s="455"/>
      <c r="N134" s="103"/>
    </row>
    <row r="135" spans="1:21" s="101" customFormat="1" ht="28.5" customHeight="1" x14ac:dyDescent="0.2">
      <c r="A135" s="454" t="s">
        <v>115</v>
      </c>
      <c r="B135" s="454"/>
      <c r="C135" s="454"/>
      <c r="D135" s="454"/>
      <c r="E135" s="454"/>
      <c r="F135" s="454"/>
      <c r="G135" s="454"/>
      <c r="H135" s="454"/>
      <c r="I135" s="454"/>
      <c r="N135" s="103"/>
    </row>
    <row r="136" spans="1:21" s="101" customFormat="1" ht="28.5" customHeight="1" x14ac:dyDescent="0.2">
      <c r="A136" s="454" t="s">
        <v>123</v>
      </c>
      <c r="B136" s="454"/>
      <c r="C136" s="454"/>
      <c r="D136" s="454"/>
      <c r="E136" s="454"/>
      <c r="F136" s="454"/>
      <c r="G136" s="454"/>
      <c r="H136" s="454"/>
      <c r="I136" s="454"/>
      <c r="N136" s="103"/>
    </row>
    <row r="137" spans="1:21" s="101" customFormat="1" ht="28.5" customHeight="1" x14ac:dyDescent="0.2">
      <c r="A137" s="454" t="s">
        <v>111</v>
      </c>
      <c r="B137" s="454"/>
      <c r="C137" s="454"/>
      <c r="D137" s="454"/>
      <c r="E137" s="454"/>
      <c r="F137" s="454"/>
      <c r="G137" s="454"/>
      <c r="H137" s="454"/>
      <c r="I137" s="454"/>
      <c r="N137" s="103"/>
    </row>
    <row r="138" spans="1:21" s="101" customFormat="1" ht="28.5" customHeight="1" x14ac:dyDescent="0.2">
      <c r="A138" s="454" t="s">
        <v>120</v>
      </c>
      <c r="B138" s="454"/>
      <c r="C138" s="454"/>
      <c r="D138" s="454"/>
      <c r="E138" s="454"/>
      <c r="F138" s="454"/>
      <c r="G138" s="454"/>
      <c r="H138" s="454"/>
      <c r="I138" s="454"/>
      <c r="N138" s="103"/>
    </row>
    <row r="139" spans="1:21" s="101" customFormat="1" ht="41.25" customHeight="1" x14ac:dyDescent="0.2">
      <c r="A139" s="454" t="s">
        <v>133</v>
      </c>
      <c r="B139" s="454"/>
      <c r="C139" s="454"/>
      <c r="D139" s="454"/>
      <c r="E139" s="454"/>
      <c r="F139" s="454"/>
      <c r="G139" s="454"/>
      <c r="H139" s="454"/>
      <c r="I139" s="454"/>
      <c r="N139" s="103"/>
    </row>
    <row r="140" spans="1:21" s="101" customFormat="1" ht="15.75" customHeight="1" x14ac:dyDescent="0.2">
      <c r="A140" s="455" t="s">
        <v>117</v>
      </c>
      <c r="B140" s="455"/>
      <c r="C140" s="455"/>
      <c r="D140" s="455"/>
      <c r="E140" s="455"/>
      <c r="F140" s="455"/>
      <c r="G140" s="455"/>
      <c r="H140" s="455"/>
      <c r="I140" s="455"/>
      <c r="N140" s="103"/>
    </row>
    <row r="141" spans="1:21" s="101" customFormat="1" ht="28.5" customHeight="1" x14ac:dyDescent="0.2">
      <c r="A141" s="456" t="s">
        <v>118</v>
      </c>
      <c r="B141" s="456"/>
      <c r="C141" s="456"/>
      <c r="D141" s="456"/>
      <c r="E141" s="456"/>
      <c r="F141" s="456"/>
      <c r="G141" s="456"/>
      <c r="H141" s="456"/>
      <c r="I141" s="456"/>
      <c r="N141" s="103"/>
    </row>
    <row r="142" spans="1:21" s="101" customFormat="1" ht="26.25" customHeight="1" x14ac:dyDescent="0.2">
      <c r="A142" s="457" t="s">
        <v>109</v>
      </c>
      <c r="B142" s="456"/>
      <c r="C142" s="456"/>
      <c r="D142" s="456"/>
      <c r="E142" s="456"/>
      <c r="F142" s="456"/>
      <c r="G142" s="456"/>
      <c r="H142" s="456"/>
      <c r="I142" s="456"/>
      <c r="N142" s="103"/>
    </row>
    <row r="143" spans="1:21" s="101" customFormat="1" ht="54" customHeight="1" x14ac:dyDescent="0.2">
      <c r="A143" s="452" t="s">
        <v>125</v>
      </c>
      <c r="B143" s="452"/>
      <c r="C143" s="452"/>
      <c r="D143" s="452"/>
      <c r="E143" s="452"/>
      <c r="F143" s="452"/>
      <c r="G143" s="452"/>
      <c r="H143" s="452"/>
      <c r="I143" s="452"/>
      <c r="N143" s="103"/>
    </row>
    <row r="144" spans="1:21" ht="57" customHeight="1" x14ac:dyDescent="0.25">
      <c r="A144" s="452" t="s">
        <v>124</v>
      </c>
      <c r="B144" s="452"/>
      <c r="C144" s="452"/>
      <c r="D144" s="452"/>
      <c r="E144" s="452"/>
      <c r="F144" s="452"/>
      <c r="G144" s="452"/>
      <c r="H144" s="452"/>
      <c r="I144" s="452"/>
      <c r="N144" s="98"/>
    </row>
    <row r="145" spans="1:14" s="101" customFormat="1" ht="26.25" customHeight="1" x14ac:dyDescent="0.2">
      <c r="A145" s="451" t="s">
        <v>110</v>
      </c>
      <c r="B145" s="451"/>
      <c r="C145" s="451"/>
      <c r="D145" s="451"/>
      <c r="E145" s="451"/>
      <c r="F145" s="451"/>
      <c r="G145" s="451"/>
      <c r="H145" s="451"/>
      <c r="I145" s="451"/>
      <c r="N145" s="103"/>
    </row>
    <row r="146" spans="1:14" s="101" customFormat="1" ht="28.5" customHeight="1" x14ac:dyDescent="0.2">
      <c r="A146" s="452" t="s">
        <v>36</v>
      </c>
      <c r="B146" s="452"/>
      <c r="C146" s="452"/>
      <c r="D146" s="452"/>
      <c r="E146" s="452"/>
      <c r="F146" s="452"/>
      <c r="G146" s="452"/>
      <c r="H146" s="452"/>
      <c r="I146" s="452"/>
      <c r="N146" s="103"/>
    </row>
    <row r="147" spans="1:14" s="101" customFormat="1" ht="15.75" customHeight="1" x14ac:dyDescent="0.2">
      <c r="A147" s="453" t="s">
        <v>12</v>
      </c>
      <c r="B147" s="453"/>
      <c r="C147" s="453"/>
      <c r="D147" s="453"/>
      <c r="E147" s="453"/>
      <c r="F147" s="453"/>
      <c r="G147" s="453"/>
      <c r="H147" s="453"/>
      <c r="I147" s="453"/>
      <c r="N147" s="103"/>
    </row>
    <row r="148" spans="1:14" x14ac:dyDescent="0.25">
      <c r="A148" s="453"/>
      <c r="B148" s="453"/>
      <c r="C148" s="453"/>
      <c r="D148" s="453"/>
      <c r="E148" s="453"/>
      <c r="F148" s="453"/>
      <c r="G148" s="453"/>
      <c r="H148" s="453"/>
      <c r="I148" s="453"/>
      <c r="N148" s="98"/>
    </row>
    <row r="149" spans="1:14" x14ac:dyDescent="0.25">
      <c r="A149" s="98"/>
      <c r="N149" s="98"/>
    </row>
    <row r="150" spans="1:14" x14ac:dyDescent="0.25">
      <c r="A150" s="98"/>
      <c r="N150" s="98"/>
    </row>
    <row r="151" spans="1:14" x14ac:dyDescent="0.25">
      <c r="A151" s="98"/>
      <c r="N151" s="98"/>
    </row>
    <row r="152" spans="1:14" x14ac:dyDescent="0.25">
      <c r="A152" s="98"/>
      <c r="B152" s="197"/>
      <c r="C152" s="197"/>
      <c r="D152" s="197"/>
      <c r="E152" s="197"/>
      <c r="F152" s="197"/>
      <c r="G152" s="197"/>
      <c r="H152" s="197"/>
      <c r="I152" s="197"/>
      <c r="N152" s="98"/>
    </row>
    <row r="153" spans="1:14" x14ac:dyDescent="0.25">
      <c r="A153" s="98"/>
      <c r="N153" s="98"/>
    </row>
    <row r="154" spans="1:14" x14ac:dyDescent="0.25">
      <c r="A154" s="98"/>
      <c r="N154" s="98"/>
    </row>
    <row r="155" spans="1:14" x14ac:dyDescent="0.25">
      <c r="A155" s="98"/>
      <c r="N155" s="98"/>
    </row>
    <row r="156" spans="1:14" x14ac:dyDescent="0.25">
      <c r="A156" s="98"/>
      <c r="N156" s="98"/>
    </row>
    <row r="157" spans="1:14" x14ac:dyDescent="0.25">
      <c r="A157" s="98"/>
      <c r="N157" s="98"/>
    </row>
    <row r="158" spans="1:14" x14ac:dyDescent="0.25">
      <c r="A158" s="98"/>
      <c r="N158" s="98"/>
    </row>
    <row r="159" spans="1:14" x14ac:dyDescent="0.25">
      <c r="A159" s="98"/>
      <c r="N159" s="98"/>
    </row>
    <row r="160" spans="1:14" x14ac:dyDescent="0.25">
      <c r="A160" s="98"/>
      <c r="N160" s="98"/>
    </row>
    <row r="161" spans="1:14" x14ac:dyDescent="0.25">
      <c r="A161" s="98"/>
      <c r="N161" s="98"/>
    </row>
    <row r="162" spans="1:14" x14ac:dyDescent="0.25">
      <c r="A162" s="98"/>
      <c r="N162" s="98"/>
    </row>
    <row r="163" spans="1:14" x14ac:dyDescent="0.25">
      <c r="A163" s="98"/>
      <c r="N163" s="98"/>
    </row>
    <row r="164" spans="1:14" x14ac:dyDescent="0.25">
      <c r="A164" s="98"/>
      <c r="N164" s="98"/>
    </row>
    <row r="165" spans="1:14" x14ac:dyDescent="0.25">
      <c r="A165" s="98"/>
      <c r="N165" s="98"/>
    </row>
    <row r="166" spans="1:14" x14ac:dyDescent="0.25">
      <c r="A166" s="98"/>
      <c r="N166" s="98"/>
    </row>
    <row r="167" spans="1:14" x14ac:dyDescent="0.25">
      <c r="A167" s="98"/>
      <c r="N167" s="98"/>
    </row>
    <row r="168" spans="1:14" x14ac:dyDescent="0.25">
      <c r="A168" s="98"/>
      <c r="N168" s="98"/>
    </row>
    <row r="169" spans="1:14" x14ac:dyDescent="0.25">
      <c r="A169" s="98"/>
      <c r="N169" s="98"/>
    </row>
    <row r="170" spans="1:14" x14ac:dyDescent="0.25">
      <c r="A170" s="98"/>
      <c r="N170" s="98"/>
    </row>
    <row r="171" spans="1:14" x14ac:dyDescent="0.25">
      <c r="A171" s="98"/>
      <c r="N171" s="98"/>
    </row>
    <row r="172" spans="1:14" x14ac:dyDescent="0.25">
      <c r="A172" s="98"/>
      <c r="N172" s="98"/>
    </row>
    <row r="173" spans="1:14" x14ac:dyDescent="0.25">
      <c r="A173" s="98"/>
      <c r="N173" s="98"/>
    </row>
    <row r="174" spans="1:14" x14ac:dyDescent="0.25">
      <c r="A174" s="98"/>
      <c r="N174" s="98"/>
    </row>
    <row r="175" spans="1:14" x14ac:dyDescent="0.25">
      <c r="A175" s="98"/>
      <c r="N175" s="98"/>
    </row>
    <row r="176" spans="1:14" x14ac:dyDescent="0.25">
      <c r="A176" s="98"/>
      <c r="N176" s="98"/>
    </row>
    <row r="177" spans="1:14" x14ac:dyDescent="0.25">
      <c r="A177" s="98"/>
      <c r="N177" s="98"/>
    </row>
    <row r="178" spans="1:14" x14ac:dyDescent="0.25">
      <c r="A178" s="98"/>
      <c r="N178" s="98"/>
    </row>
    <row r="179" spans="1:14" x14ac:dyDescent="0.25">
      <c r="A179" s="98"/>
      <c r="N179" s="98"/>
    </row>
    <row r="180" spans="1:14" x14ac:dyDescent="0.25">
      <c r="A180" s="98"/>
      <c r="N180" s="98"/>
    </row>
    <row r="181" spans="1:14" x14ac:dyDescent="0.25">
      <c r="A181" s="98"/>
      <c r="N181" s="98"/>
    </row>
    <row r="182" spans="1:14" x14ac:dyDescent="0.25">
      <c r="A182" s="98"/>
      <c r="N182" s="98"/>
    </row>
    <row r="183" spans="1:14" x14ac:dyDescent="0.25">
      <c r="A183" s="98"/>
      <c r="N183" s="98"/>
    </row>
    <row r="184" spans="1:14" x14ac:dyDescent="0.25">
      <c r="A184" s="98"/>
      <c r="N184" s="98"/>
    </row>
    <row r="185" spans="1:14" x14ac:dyDescent="0.25">
      <c r="A185" s="98"/>
      <c r="N185" s="98"/>
    </row>
    <row r="186" spans="1:14" x14ac:dyDescent="0.25">
      <c r="A186" s="98"/>
      <c r="N186" s="98"/>
    </row>
    <row r="187" spans="1:14" x14ac:dyDescent="0.25">
      <c r="A187" s="98"/>
      <c r="N187" s="98"/>
    </row>
    <row r="188" spans="1:14" x14ac:dyDescent="0.25">
      <c r="A188" s="98"/>
      <c r="N188" s="98"/>
    </row>
    <row r="189" spans="1:14" x14ac:dyDescent="0.25">
      <c r="A189" s="98"/>
    </row>
    <row r="190" spans="1:14" x14ac:dyDescent="0.25">
      <c r="A190" s="98"/>
    </row>
    <row r="191" spans="1:14" x14ac:dyDescent="0.25">
      <c r="A191" s="98"/>
    </row>
    <row r="192" spans="1:14" x14ac:dyDescent="0.25">
      <c r="A192" s="98"/>
    </row>
    <row r="193" spans="1:1" x14ac:dyDescent="0.25">
      <c r="A193" s="98"/>
    </row>
    <row r="194" spans="1:1" x14ac:dyDescent="0.25">
      <c r="A194" s="98"/>
    </row>
    <row r="195" spans="1:1" x14ac:dyDescent="0.25">
      <c r="A195" s="98"/>
    </row>
    <row r="196" spans="1:1" x14ac:dyDescent="0.25">
      <c r="A196" s="98"/>
    </row>
    <row r="197" spans="1:1" x14ac:dyDescent="0.25">
      <c r="A197" s="98"/>
    </row>
    <row r="198" spans="1:1" x14ac:dyDescent="0.25">
      <c r="A198" s="98"/>
    </row>
    <row r="199" spans="1:1" x14ac:dyDescent="0.25">
      <c r="A199" s="98"/>
    </row>
    <row r="200" spans="1:1" x14ac:dyDescent="0.25">
      <c r="A200" s="98"/>
    </row>
    <row r="201" spans="1:1" x14ac:dyDescent="0.25">
      <c r="A201" s="98"/>
    </row>
    <row r="202" spans="1:1" x14ac:dyDescent="0.25">
      <c r="A202" s="98"/>
    </row>
    <row r="203" spans="1:1" x14ac:dyDescent="0.25">
      <c r="A203" s="98"/>
    </row>
    <row r="204" spans="1:1" x14ac:dyDescent="0.25">
      <c r="A204" s="98"/>
    </row>
    <row r="205" spans="1:1" x14ac:dyDescent="0.25">
      <c r="A205" s="98"/>
    </row>
    <row r="206" spans="1:1" x14ac:dyDescent="0.25">
      <c r="A206" s="98"/>
    </row>
    <row r="207" spans="1:1" x14ac:dyDescent="0.25">
      <c r="A207" s="98"/>
    </row>
    <row r="208" spans="1:1" x14ac:dyDescent="0.25">
      <c r="A208" s="98"/>
    </row>
  </sheetData>
  <sheetProtection password="CDD2" sheet="1" objects="1" scenarios="1"/>
  <mergeCells count="290">
    <mergeCell ref="B1:I1"/>
    <mergeCell ref="O1:U1"/>
    <mergeCell ref="N2:U2"/>
    <mergeCell ref="N3:U3"/>
    <mergeCell ref="A4:B4"/>
    <mergeCell ref="C4:E4"/>
    <mergeCell ref="N4:O4"/>
    <mergeCell ref="P4:Q4"/>
    <mergeCell ref="A7:I7"/>
    <mergeCell ref="N7:U7"/>
    <mergeCell ref="N8:O8"/>
    <mergeCell ref="P8:Q8"/>
    <mergeCell ref="R8:S8"/>
    <mergeCell ref="T8:U8"/>
    <mergeCell ref="F10:G10"/>
    <mergeCell ref="R10:S10"/>
    <mergeCell ref="A11:B11"/>
    <mergeCell ref="F11:G11"/>
    <mergeCell ref="N11:O11"/>
    <mergeCell ref="P11:Q11"/>
    <mergeCell ref="R11:S11"/>
    <mergeCell ref="A12:B12"/>
    <mergeCell ref="F12:G12"/>
    <mergeCell ref="N12:O12"/>
    <mergeCell ref="P12:Q12"/>
    <mergeCell ref="R12:S12"/>
    <mergeCell ref="A13:B13"/>
    <mergeCell ref="F13:G13"/>
    <mergeCell ref="N13:O13"/>
    <mergeCell ref="P13:Q13"/>
    <mergeCell ref="R13:S13"/>
    <mergeCell ref="A14:B14"/>
    <mergeCell ref="F14:G14"/>
    <mergeCell ref="N14:O14"/>
    <mergeCell ref="P14:Q14"/>
    <mergeCell ref="R14:S14"/>
    <mergeCell ref="A15:B15"/>
    <mergeCell ref="F15:G15"/>
    <mergeCell ref="N15:O15"/>
    <mergeCell ref="P15:Q15"/>
    <mergeCell ref="R15:S15"/>
    <mergeCell ref="A16:B16"/>
    <mergeCell ref="F16:G16"/>
    <mergeCell ref="N16:O16"/>
    <mergeCell ref="P16:Q16"/>
    <mergeCell ref="R16:S16"/>
    <mergeCell ref="A17:B17"/>
    <mergeCell ref="F17:G17"/>
    <mergeCell ref="N17:O17"/>
    <mergeCell ref="P17:Q17"/>
    <mergeCell ref="R17:S17"/>
    <mergeCell ref="A18:B18"/>
    <mergeCell ref="F18:G18"/>
    <mergeCell ref="N18:O18"/>
    <mergeCell ref="P18:Q18"/>
    <mergeCell ref="R18:S18"/>
    <mergeCell ref="A19:B19"/>
    <mergeCell ref="F19:G19"/>
    <mergeCell ref="N19:O19"/>
    <mergeCell ref="P19:Q19"/>
    <mergeCell ref="R19:S19"/>
    <mergeCell ref="A20:B20"/>
    <mergeCell ref="F20:G20"/>
    <mergeCell ref="N20:O20"/>
    <mergeCell ref="P20:Q20"/>
    <mergeCell ref="R20:S20"/>
    <mergeCell ref="A21:B21"/>
    <mergeCell ref="F21:G21"/>
    <mergeCell ref="N21:O21"/>
    <mergeCell ref="P21:Q21"/>
    <mergeCell ref="R21:S21"/>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N34:T34"/>
    <mergeCell ref="A36:B36"/>
    <mergeCell ref="N36:O36"/>
    <mergeCell ref="P36:T36"/>
    <mergeCell ref="A37:B37"/>
    <mergeCell ref="N37:O37"/>
    <mergeCell ref="P37:T37"/>
    <mergeCell ref="F33:H36"/>
    <mergeCell ref="A38:B38"/>
    <mergeCell ref="N38:O38"/>
    <mergeCell ref="P38:T38"/>
    <mergeCell ref="A39:B39"/>
    <mergeCell ref="N39:O39"/>
    <mergeCell ref="P39:T39"/>
    <mergeCell ref="A40:B40"/>
    <mergeCell ref="N40:O40"/>
    <mergeCell ref="P40:T40"/>
    <mergeCell ref="A41:B41"/>
    <mergeCell ref="N41:O41"/>
    <mergeCell ref="P41:T41"/>
    <mergeCell ref="A42:B42"/>
    <mergeCell ref="N42:O42"/>
    <mergeCell ref="P42:T42"/>
    <mergeCell ref="N43:Q43"/>
    <mergeCell ref="S43:T43"/>
    <mergeCell ref="N45:Q45"/>
    <mergeCell ref="S45:T45"/>
    <mergeCell ref="N49:O49"/>
    <mergeCell ref="P49:Q49"/>
    <mergeCell ref="A50:B58"/>
    <mergeCell ref="N50:O58"/>
    <mergeCell ref="P50:Q50"/>
    <mergeCell ref="P51:Q51"/>
    <mergeCell ref="P52:Q52"/>
    <mergeCell ref="P53:Q53"/>
    <mergeCell ref="P54:Q54"/>
    <mergeCell ref="P55:Q55"/>
    <mergeCell ref="P56:Q56"/>
    <mergeCell ref="P57:Q57"/>
    <mergeCell ref="P58:Q58"/>
    <mergeCell ref="A59:B59"/>
    <mergeCell ref="F59:H59"/>
    <mergeCell ref="N59:O59"/>
    <mergeCell ref="P59:Q59"/>
    <mergeCell ref="R59:T59"/>
    <mergeCell ref="A60:I60"/>
    <mergeCell ref="N60:U60"/>
    <mergeCell ref="A61:I61"/>
    <mergeCell ref="N61:U61"/>
    <mergeCell ref="A62:B62"/>
    <mergeCell ref="D62:G62"/>
    <mergeCell ref="N62:O62"/>
    <mergeCell ref="Q62:S62"/>
    <mergeCell ref="T62:U62"/>
    <mergeCell ref="N63:S63"/>
    <mergeCell ref="T63:U63"/>
    <mergeCell ref="A64:I64"/>
    <mergeCell ref="N64:U64"/>
    <mergeCell ref="A65:B65"/>
    <mergeCell ref="D65:G65"/>
    <mergeCell ref="N65:O65"/>
    <mergeCell ref="Q65:S65"/>
    <mergeCell ref="T65:U65"/>
    <mergeCell ref="N66:S66"/>
    <mergeCell ref="T66:U66"/>
    <mergeCell ref="A68:C68"/>
    <mergeCell ref="N68:P68"/>
    <mergeCell ref="A69:C69"/>
    <mergeCell ref="N69:P69"/>
    <mergeCell ref="A70:C70"/>
    <mergeCell ref="A71:C71"/>
    <mergeCell ref="N71:P71"/>
    <mergeCell ref="A72:C72"/>
    <mergeCell ref="N72:P72"/>
    <mergeCell ref="A73:C73"/>
    <mergeCell ref="N73:P73"/>
    <mergeCell ref="F74:H74"/>
    <mergeCell ref="N74:T74"/>
    <mergeCell ref="N75:T75"/>
    <mergeCell ref="A77:C77"/>
    <mergeCell ref="N77:P77"/>
    <mergeCell ref="A78:C78"/>
    <mergeCell ref="N78:P78"/>
    <mergeCell ref="A79:C79"/>
    <mergeCell ref="N79:P79"/>
    <mergeCell ref="A80:C80"/>
    <mergeCell ref="N80:P80"/>
    <mergeCell ref="A81:C81"/>
    <mergeCell ref="N81:P81"/>
    <mergeCell ref="A83:I83"/>
    <mergeCell ref="N83:U83"/>
    <mergeCell ref="C84:D84"/>
    <mergeCell ref="C85:D85"/>
    <mergeCell ref="N85:O85"/>
    <mergeCell ref="P85:Q85"/>
    <mergeCell ref="R85:U85"/>
    <mergeCell ref="C86:D86"/>
    <mergeCell ref="P86:Q86"/>
    <mergeCell ref="C87:D87"/>
    <mergeCell ref="P87:Q87"/>
    <mergeCell ref="C88:D88"/>
    <mergeCell ref="P88:Q88"/>
    <mergeCell ref="C89:D89"/>
    <mergeCell ref="P89:T89"/>
    <mergeCell ref="A90:I90"/>
    <mergeCell ref="N90:U90"/>
    <mergeCell ref="F92:I92"/>
    <mergeCell ref="N92:P92"/>
    <mergeCell ref="Q92:T92"/>
    <mergeCell ref="A95:B95"/>
    <mergeCell ref="N95:O95"/>
    <mergeCell ref="P95:R95"/>
    <mergeCell ref="A96:B96"/>
    <mergeCell ref="N96:O96"/>
    <mergeCell ref="P96:R96"/>
    <mergeCell ref="A99:C99"/>
    <mergeCell ref="F99:I99"/>
    <mergeCell ref="N99:U99"/>
    <mergeCell ref="C100:E100"/>
    <mergeCell ref="F101:G101"/>
    <mergeCell ref="A102:B102"/>
    <mergeCell ref="F102:G102"/>
    <mergeCell ref="N102:O102"/>
    <mergeCell ref="P102:Q102"/>
    <mergeCell ref="R102:S102"/>
    <mergeCell ref="A103:B103"/>
    <mergeCell ref="F103:G103"/>
    <mergeCell ref="N103:O103"/>
    <mergeCell ref="P103:Q103"/>
    <mergeCell ref="R103:S103"/>
    <mergeCell ref="A104:B104"/>
    <mergeCell ref="F104:G104"/>
    <mergeCell ref="N104:O104"/>
    <mergeCell ref="P104:Q104"/>
    <mergeCell ref="R104:S104"/>
    <mergeCell ref="A105:B105"/>
    <mergeCell ref="F105:G105"/>
    <mergeCell ref="N105:O105"/>
    <mergeCell ref="P105:Q105"/>
    <mergeCell ref="R105:S105"/>
    <mergeCell ref="A106:B106"/>
    <mergeCell ref="N106:O106"/>
    <mergeCell ref="A108:C108"/>
    <mergeCell ref="F108:H108"/>
    <mergeCell ref="N108:P108"/>
    <mergeCell ref="Q108:T108"/>
    <mergeCell ref="A109:C109"/>
    <mergeCell ref="E109:H109"/>
    <mergeCell ref="N109:P109"/>
    <mergeCell ref="Q109:T109"/>
    <mergeCell ref="N110:P110"/>
    <mergeCell ref="Q110:T110"/>
    <mergeCell ref="A111:C111"/>
    <mergeCell ref="F111:H111"/>
    <mergeCell ref="N111:T111"/>
    <mergeCell ref="A113:H113"/>
    <mergeCell ref="N113:U113"/>
    <mergeCell ref="A114:G114"/>
    <mergeCell ref="N114:U114"/>
    <mergeCell ref="A115:G115"/>
    <mergeCell ref="A131:I131"/>
    <mergeCell ref="N131:U131"/>
    <mergeCell ref="A132:I132"/>
    <mergeCell ref="A133:I133"/>
    <mergeCell ref="A134:I134"/>
    <mergeCell ref="A135:I135"/>
    <mergeCell ref="A136:I136"/>
    <mergeCell ref="A137:I137"/>
    <mergeCell ref="A138:I138"/>
    <mergeCell ref="A145:I145"/>
    <mergeCell ref="A146:I146"/>
    <mergeCell ref="A147:I147"/>
    <mergeCell ref="A148:I148"/>
    <mergeCell ref="A139:I139"/>
    <mergeCell ref="A140:I140"/>
    <mergeCell ref="A141:I141"/>
    <mergeCell ref="A142:I142"/>
    <mergeCell ref="A143:I143"/>
    <mergeCell ref="A144:I144"/>
  </mergeCells>
  <pageMargins left="0.1" right="0.1" top="0.5" bottom="0.5" header="0" footer="0.1"/>
  <pageSetup scale="70" fitToHeight="3" orientation="portrait" r:id="rId1"/>
  <headerFooter alignWithMargins="0">
    <oddFooter>&amp;R&amp;P of &amp;N</oddFooter>
  </headerFooter>
  <rowBreaks count="1" manualBreakCount="1">
    <brk id="129" max="16383" man="1"/>
  </rowBreaks>
  <colBreaks count="1" manualBreakCount="1">
    <brk id="9" max="1048575" man="1"/>
  </colBreaks>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3"/>
  <dimension ref="A1:U208"/>
  <sheetViews>
    <sheetView showGridLines="0" zoomScale="90" zoomScaleNormal="90" workbookViewId="0">
      <pane ySplit="1" topLeftCell="A91" activePane="bottomLeft" state="frozen"/>
      <selection activeCell="A111" sqref="A111:C111"/>
      <selection pane="bottomLeft" activeCell="A111" sqref="A111:C111"/>
    </sheetView>
  </sheetViews>
  <sheetFormatPr defaultRowHeight="15.75" x14ac:dyDescent="0.25"/>
  <cols>
    <col min="1" max="1" width="10.28515625" style="91" customWidth="1"/>
    <col min="2" max="2" width="30.28515625" style="4" bestFit="1" customWidth="1"/>
    <col min="3" max="4" width="10.7109375" style="4" customWidth="1"/>
    <col min="5" max="5" width="11.7109375" style="4" customWidth="1"/>
    <col min="6" max="6" width="14" style="4" customWidth="1"/>
    <col min="7" max="7" width="7.42578125" style="4" customWidth="1"/>
    <col min="8" max="8" width="14.5703125" style="4" customWidth="1"/>
    <col min="9" max="9" width="23.7109375" style="4" bestFit="1" customWidth="1"/>
    <col min="10" max="10" width="11" style="4" bestFit="1" customWidth="1"/>
    <col min="11" max="12" width="10.28515625" style="4" bestFit="1" customWidth="1"/>
    <col min="13" max="13" width="9.140625" style="4"/>
    <col min="14" max="14" width="10.28515625" style="91" customWidth="1"/>
    <col min="15" max="15" width="34.28515625" style="4" customWidth="1"/>
    <col min="16" max="16" width="16.42578125" style="4" customWidth="1"/>
    <col min="17" max="17" width="6.7109375" style="4" customWidth="1"/>
    <col min="18" max="18" width="14.5703125" style="4" customWidth="1"/>
    <col min="19" max="19" width="8" style="4" customWidth="1"/>
    <col min="20" max="20" width="15.42578125" style="4" customWidth="1"/>
    <col min="21" max="21" width="21.42578125" style="4" customWidth="1"/>
    <col min="22" max="16384" width="9.140625" style="4"/>
  </cols>
  <sheetData>
    <row r="1" spans="1:21" ht="16.5" thickBot="1" x14ac:dyDescent="0.3">
      <c r="A1" s="107">
        <v>50</v>
      </c>
      <c r="B1" s="554" t="s">
        <v>17</v>
      </c>
      <c r="C1" s="555"/>
      <c r="D1" s="555"/>
      <c r="E1" s="556"/>
      <c r="F1" s="556"/>
      <c r="G1" s="556"/>
      <c r="H1" s="556"/>
      <c r="I1" s="556"/>
      <c r="J1" s="325"/>
      <c r="K1" s="325"/>
      <c r="L1" s="325"/>
      <c r="N1" s="107">
        <f>A1</f>
        <v>50</v>
      </c>
      <c r="O1" s="557" t="s">
        <v>17</v>
      </c>
      <c r="P1" s="558"/>
      <c r="Q1" s="559"/>
      <c r="R1" s="559"/>
      <c r="S1" s="559"/>
      <c r="T1" s="559"/>
      <c r="U1" s="559"/>
    </row>
    <row r="2" spans="1:21" ht="21" x14ac:dyDescent="0.35">
      <c r="A2" s="1" t="s">
        <v>233</v>
      </c>
      <c r="B2" s="2"/>
      <c r="C2" s="2"/>
      <c r="D2" s="2"/>
      <c r="E2" s="2"/>
      <c r="F2" s="2"/>
      <c r="G2" s="2"/>
      <c r="H2" s="2"/>
      <c r="I2" s="2"/>
      <c r="N2" s="560" t="s">
        <v>23</v>
      </c>
      <c r="O2" s="560"/>
      <c r="P2" s="560"/>
      <c r="Q2" s="560"/>
      <c r="R2" s="560"/>
      <c r="S2" s="560"/>
      <c r="T2" s="560"/>
      <c r="U2" s="560"/>
    </row>
    <row r="3" spans="1:21" x14ac:dyDescent="0.25">
      <c r="A3" s="106" t="str">
        <f>'0054'!A3</f>
        <v>Based on the 2015-16 FEFP 2nd Calculation</v>
      </c>
      <c r="N3" s="561" t="str">
        <f>A3</f>
        <v>Based on the 2015-16 FEFP 2nd Calculation</v>
      </c>
      <c r="O3" s="561"/>
      <c r="P3" s="561"/>
      <c r="Q3" s="561"/>
      <c r="R3" s="561"/>
      <c r="S3" s="561"/>
      <c r="T3" s="561"/>
      <c r="U3" s="561"/>
    </row>
    <row r="4" spans="1:21" x14ac:dyDescent="0.25">
      <c r="A4" s="562" t="s">
        <v>0</v>
      </c>
      <c r="B4" s="562"/>
      <c r="C4" s="563" t="s">
        <v>9</v>
      </c>
      <c r="D4" s="563"/>
      <c r="E4" s="563"/>
      <c r="F4" s="5"/>
      <c r="G4" s="5"/>
      <c r="H4" s="5"/>
      <c r="I4" s="5"/>
      <c r="N4" s="549" t="s">
        <v>0</v>
      </c>
      <c r="O4" s="549"/>
      <c r="P4" s="564" t="str">
        <f>C4</f>
        <v>Palm Beach</v>
      </c>
      <c r="Q4" s="564"/>
      <c r="R4" s="6"/>
      <c r="S4" s="6"/>
      <c r="T4" s="6"/>
      <c r="U4" s="6"/>
    </row>
    <row r="5" spans="1:21" ht="12" customHeight="1" thickBot="1" x14ac:dyDescent="0.3">
      <c r="A5" s="371"/>
      <c r="B5" s="371"/>
      <c r="C5" s="353"/>
      <c r="D5" s="353"/>
      <c r="E5" s="353"/>
      <c r="F5" s="354"/>
      <c r="G5" s="354"/>
      <c r="H5" s="354"/>
      <c r="I5" s="354"/>
      <c r="N5" s="111"/>
      <c r="O5" s="111"/>
      <c r="P5" s="7"/>
      <c r="Q5" s="7"/>
      <c r="R5" s="6"/>
      <c r="S5" s="6"/>
      <c r="T5" s="6"/>
      <c r="U5" s="6"/>
    </row>
    <row r="6" spans="1:21" ht="12" customHeight="1" x14ac:dyDescent="0.25">
      <c r="A6" s="368"/>
      <c r="B6" s="368"/>
      <c r="C6" s="365"/>
      <c r="D6" s="365"/>
      <c r="E6" s="365"/>
      <c r="F6" s="5"/>
      <c r="G6" s="5"/>
      <c r="H6" s="5"/>
      <c r="I6" s="5"/>
      <c r="N6" s="366"/>
      <c r="O6" s="366"/>
      <c r="P6" s="367"/>
      <c r="Q6" s="367"/>
      <c r="R6" s="6"/>
      <c r="S6" s="6"/>
      <c r="T6" s="6"/>
      <c r="U6" s="6"/>
    </row>
    <row r="7" spans="1:21" x14ac:dyDescent="0.25">
      <c r="A7" s="548" t="s">
        <v>102</v>
      </c>
      <c r="B7" s="548"/>
      <c r="C7" s="548"/>
      <c r="D7" s="548"/>
      <c r="E7" s="548"/>
      <c r="F7" s="548"/>
      <c r="G7" s="548"/>
      <c r="H7" s="548"/>
      <c r="I7" s="548"/>
      <c r="N7" s="549" t="s">
        <v>102</v>
      </c>
      <c r="O7" s="549"/>
      <c r="P7" s="549"/>
      <c r="Q7" s="549"/>
      <c r="R7" s="549"/>
      <c r="S7" s="549"/>
      <c r="T7" s="549"/>
      <c r="U7" s="549"/>
    </row>
    <row r="8" spans="1:21" x14ac:dyDescent="0.25">
      <c r="A8" s="112"/>
      <c r="B8" s="113" t="s">
        <v>161</v>
      </c>
      <c r="C8" s="321">
        <f>'0054'!C8</f>
        <v>4154.45</v>
      </c>
      <c r="D8" s="115"/>
      <c r="E8" s="116"/>
      <c r="F8" s="112"/>
      <c r="G8" s="113" t="s">
        <v>160</v>
      </c>
      <c r="H8" s="324">
        <f>'0054'!H8</f>
        <v>1.0319</v>
      </c>
      <c r="I8" s="99"/>
      <c r="N8" s="550" t="s">
        <v>10</v>
      </c>
      <c r="O8" s="550"/>
      <c r="P8" s="551">
        <v>4154.45</v>
      </c>
      <c r="Q8" s="551"/>
      <c r="R8" s="552" t="s">
        <v>11</v>
      </c>
      <c r="S8" s="552"/>
      <c r="T8" s="553">
        <f>H8</f>
        <v>1.0319</v>
      </c>
      <c r="U8" s="553"/>
    </row>
    <row r="9" spans="1:21" x14ac:dyDescent="0.25">
      <c r="A9" s="8"/>
      <c r="B9" s="8"/>
      <c r="C9" s="9"/>
      <c r="D9" s="9"/>
      <c r="E9" s="9"/>
      <c r="F9" s="10"/>
      <c r="G9" s="10"/>
      <c r="H9" s="11"/>
      <c r="I9" s="12" t="s">
        <v>78</v>
      </c>
      <c r="N9" s="13"/>
      <c r="O9" s="13"/>
      <c r="P9" s="14"/>
      <c r="Q9" s="14"/>
      <c r="R9" s="15"/>
      <c r="S9" s="15"/>
      <c r="T9" s="16"/>
      <c r="U9" s="17" t="s">
        <v>78</v>
      </c>
    </row>
    <row r="10" spans="1:21" x14ac:dyDescent="0.25">
      <c r="A10" s="8"/>
      <c r="B10" s="8"/>
      <c r="C10" s="117" t="s">
        <v>162</v>
      </c>
      <c r="D10" s="117" t="s">
        <v>163</v>
      </c>
      <c r="E10" s="118" t="s">
        <v>8</v>
      </c>
      <c r="F10" s="543" t="s">
        <v>1</v>
      </c>
      <c r="G10" s="543"/>
      <c r="H10" s="11" t="s">
        <v>77</v>
      </c>
      <c r="I10" s="12" t="s">
        <v>37</v>
      </c>
      <c r="N10" s="13"/>
      <c r="O10" s="13"/>
      <c r="P10" s="14"/>
      <c r="Q10" s="14"/>
      <c r="R10" s="544" t="s">
        <v>1</v>
      </c>
      <c r="S10" s="544"/>
      <c r="T10" s="16" t="s">
        <v>77</v>
      </c>
      <c r="U10" s="17" t="s">
        <v>37</v>
      </c>
    </row>
    <row r="11" spans="1:21" x14ac:dyDescent="0.25">
      <c r="A11" s="524" t="s">
        <v>1</v>
      </c>
      <c r="B11" s="524"/>
      <c r="C11" s="119" t="s">
        <v>2</v>
      </c>
      <c r="D11" s="119" t="s">
        <v>2</v>
      </c>
      <c r="E11" s="119" t="s">
        <v>2</v>
      </c>
      <c r="F11" s="545" t="s">
        <v>80</v>
      </c>
      <c r="G11" s="545"/>
      <c r="H11" s="18" t="s">
        <v>76</v>
      </c>
      <c r="I11" s="19" t="s">
        <v>79</v>
      </c>
      <c r="N11" s="525" t="s">
        <v>1</v>
      </c>
      <c r="O11" s="525"/>
      <c r="P11" s="546" t="s">
        <v>24</v>
      </c>
      <c r="Q11" s="546"/>
      <c r="R11" s="547" t="s">
        <v>80</v>
      </c>
      <c r="S11" s="547"/>
      <c r="T11" s="20" t="s">
        <v>76</v>
      </c>
      <c r="U11" s="21" t="s">
        <v>79</v>
      </c>
    </row>
    <row r="12" spans="1:21" x14ac:dyDescent="0.25">
      <c r="A12" s="536" t="s">
        <v>50</v>
      </c>
      <c r="B12" s="536"/>
      <c r="C12" s="120"/>
      <c r="D12" s="120"/>
      <c r="E12" s="121" t="s">
        <v>51</v>
      </c>
      <c r="F12" s="537" t="s">
        <v>52</v>
      </c>
      <c r="G12" s="537"/>
      <c r="H12" s="22" t="s">
        <v>53</v>
      </c>
      <c r="I12" s="23" t="s">
        <v>54</v>
      </c>
      <c r="N12" s="538" t="s">
        <v>50</v>
      </c>
      <c r="O12" s="538"/>
      <c r="P12" s="539" t="s">
        <v>51</v>
      </c>
      <c r="Q12" s="539"/>
      <c r="R12" s="540" t="s">
        <v>52</v>
      </c>
      <c r="S12" s="540"/>
      <c r="T12" s="24" t="s">
        <v>53</v>
      </c>
      <c r="U12" s="25" t="s">
        <v>54</v>
      </c>
    </row>
    <row r="13" spans="1:21" x14ac:dyDescent="0.25">
      <c r="A13" s="527" t="s">
        <v>29</v>
      </c>
      <c r="B13" s="527"/>
      <c r="C13" s="204">
        <v>0</v>
      </c>
      <c r="D13" s="204">
        <v>0</v>
      </c>
      <c r="E13" s="276">
        <f>IF(D$29=0,C13*2,C13+D13)</f>
        <v>0</v>
      </c>
      <c r="F13" s="541">
        <f>'0054'!F13:G13</f>
        <v>1.115</v>
      </c>
      <c r="G13" s="541"/>
      <c r="H13" s="208">
        <f>ROUND(E13*F13,4)</f>
        <v>0</v>
      </c>
      <c r="I13" s="150">
        <f t="shared" ref="I13:I28" si="0">ROUND(ROUND(H13*$C$8,4)*($H$8),2)</f>
        <v>0</v>
      </c>
      <c r="N13" s="528" t="s">
        <v>29</v>
      </c>
      <c r="O13" s="528"/>
      <c r="P13" s="530">
        <f t="shared" ref="P13:P28" si="1">IF($H$115=1,E13,0)</f>
        <v>0</v>
      </c>
      <c r="Q13" s="530"/>
      <c r="R13" s="542">
        <v>1</v>
      </c>
      <c r="S13" s="542"/>
      <c r="T13" s="124">
        <f>ROUND(P13*R13,4)</f>
        <v>0</v>
      </c>
      <c r="U13" s="125">
        <f t="shared" ref="U13:U28" si="2">ROUND(ROUND(T13*$C$8,4)*($H$8),0)</f>
        <v>0</v>
      </c>
    </row>
    <row r="14" spans="1:21" x14ac:dyDescent="0.25">
      <c r="A14" s="458" t="s">
        <v>30</v>
      </c>
      <c r="B14" s="458"/>
      <c r="C14" s="206">
        <v>0</v>
      </c>
      <c r="D14" s="206">
        <v>0</v>
      </c>
      <c r="E14" s="159">
        <f t="shared" ref="E14:E28" si="3">IF(D$29=0,C14*2,C14+D14)</f>
        <v>0</v>
      </c>
      <c r="F14" s="448">
        <f>'0054'!F14:G14</f>
        <v>1.115</v>
      </c>
      <c r="G14" s="448"/>
      <c r="H14" s="105">
        <f t="shared" ref="H14:H28" si="4">ROUND(E14*F14,4)</f>
        <v>0</v>
      </c>
      <c r="I14" s="130">
        <f t="shared" si="0"/>
        <v>0</v>
      </c>
      <c r="J14" s="85" t="str">
        <f>IF(ROUND(E14,2)=ROUND(SUM(E50:E52),2)," ","CHECK PK-3 LINES BELOW")</f>
        <v xml:space="preserve"> </v>
      </c>
      <c r="N14" s="461" t="s">
        <v>30</v>
      </c>
      <c r="O14" s="461"/>
      <c r="P14" s="530">
        <f t="shared" si="1"/>
        <v>0</v>
      </c>
      <c r="Q14" s="530"/>
      <c r="R14" s="535">
        <v>1</v>
      </c>
      <c r="S14" s="535"/>
      <c r="T14" s="124">
        <f t="shared" ref="T14:T28" si="5">ROUND(P14*R14,4)</f>
        <v>0</v>
      </c>
      <c r="U14" s="125">
        <f t="shared" si="2"/>
        <v>0</v>
      </c>
    </row>
    <row r="15" spans="1:21" x14ac:dyDescent="0.25">
      <c r="A15" s="458" t="s">
        <v>31</v>
      </c>
      <c r="B15" s="458"/>
      <c r="C15" s="206">
        <v>0</v>
      </c>
      <c r="D15" s="206">
        <v>0</v>
      </c>
      <c r="E15" s="159">
        <f t="shared" si="3"/>
        <v>0</v>
      </c>
      <c r="F15" s="448">
        <f>'0054'!F15:G15</f>
        <v>1</v>
      </c>
      <c r="G15" s="448"/>
      <c r="H15" s="105">
        <f t="shared" si="4"/>
        <v>0</v>
      </c>
      <c r="I15" s="130">
        <f t="shared" si="0"/>
        <v>0</v>
      </c>
      <c r="N15" s="461" t="s">
        <v>31</v>
      </c>
      <c r="O15" s="461"/>
      <c r="P15" s="530">
        <f t="shared" si="1"/>
        <v>0</v>
      </c>
      <c r="Q15" s="530"/>
      <c r="R15" s="535">
        <v>1</v>
      </c>
      <c r="S15" s="535"/>
      <c r="T15" s="124">
        <f t="shared" si="5"/>
        <v>0</v>
      </c>
      <c r="U15" s="125">
        <f t="shared" si="2"/>
        <v>0</v>
      </c>
    </row>
    <row r="16" spans="1:21" x14ac:dyDescent="0.25">
      <c r="A16" s="458" t="s">
        <v>32</v>
      </c>
      <c r="B16" s="458"/>
      <c r="C16" s="206">
        <v>0</v>
      </c>
      <c r="D16" s="206">
        <v>0</v>
      </c>
      <c r="E16" s="159">
        <f t="shared" si="3"/>
        <v>0</v>
      </c>
      <c r="F16" s="448">
        <f>'0054'!F16:G16</f>
        <v>1</v>
      </c>
      <c r="G16" s="448"/>
      <c r="H16" s="105">
        <f t="shared" si="4"/>
        <v>0</v>
      </c>
      <c r="I16" s="130">
        <f t="shared" si="0"/>
        <v>0</v>
      </c>
      <c r="J16" s="85" t="str">
        <f>IF(ROUND(E16,2)=ROUND(SUM(E53:E55),2)," ","CHECK 4-8 LINES BELOW")</f>
        <v xml:space="preserve"> </v>
      </c>
      <c r="N16" s="461" t="s">
        <v>32</v>
      </c>
      <c r="O16" s="461"/>
      <c r="P16" s="530">
        <f t="shared" si="1"/>
        <v>0</v>
      </c>
      <c r="Q16" s="530"/>
      <c r="R16" s="535">
        <v>1</v>
      </c>
      <c r="S16" s="535"/>
      <c r="T16" s="124">
        <f t="shared" si="5"/>
        <v>0</v>
      </c>
      <c r="U16" s="125">
        <f t="shared" si="2"/>
        <v>0</v>
      </c>
    </row>
    <row r="17" spans="1:21" x14ac:dyDescent="0.25">
      <c r="A17" s="458" t="s">
        <v>33</v>
      </c>
      <c r="B17" s="458"/>
      <c r="C17" s="206">
        <v>97.51</v>
      </c>
      <c r="D17" s="206">
        <v>93.82</v>
      </c>
      <c r="E17" s="159">
        <f t="shared" si="3"/>
        <v>191.32999999999998</v>
      </c>
      <c r="F17" s="448">
        <f>'0054'!F17:G17</f>
        <v>1.0049999999999999</v>
      </c>
      <c r="G17" s="448"/>
      <c r="H17" s="105">
        <f t="shared" si="4"/>
        <v>192.2867</v>
      </c>
      <c r="I17" s="130">
        <f t="shared" si="0"/>
        <v>824328.65</v>
      </c>
      <c r="N17" s="461" t="s">
        <v>33</v>
      </c>
      <c r="O17" s="461"/>
      <c r="P17" s="530">
        <f t="shared" si="1"/>
        <v>0</v>
      </c>
      <c r="Q17" s="530"/>
      <c r="R17" s="535">
        <v>1</v>
      </c>
      <c r="S17" s="535"/>
      <c r="T17" s="124">
        <f t="shared" si="5"/>
        <v>0</v>
      </c>
      <c r="U17" s="125">
        <f t="shared" si="2"/>
        <v>0</v>
      </c>
    </row>
    <row r="18" spans="1:21" x14ac:dyDescent="0.25">
      <c r="A18" s="458" t="s">
        <v>34</v>
      </c>
      <c r="B18" s="458"/>
      <c r="C18" s="206">
        <v>17.03</v>
      </c>
      <c r="D18" s="206">
        <v>16.010000000000002</v>
      </c>
      <c r="E18" s="159">
        <f t="shared" si="3"/>
        <v>33.040000000000006</v>
      </c>
      <c r="F18" s="448">
        <f>'0054'!F18:G18</f>
        <v>1.0049999999999999</v>
      </c>
      <c r="G18" s="448"/>
      <c r="H18" s="105">
        <f t="shared" si="4"/>
        <v>33.205199999999998</v>
      </c>
      <c r="I18" s="130">
        <f t="shared" si="0"/>
        <v>142349.93</v>
      </c>
      <c r="J18" s="85" t="str">
        <f>IF(ROUND(E18,2)=ROUND(SUM(E56:E58),2)," ","CHECK 4-8 LINES BELOW")</f>
        <v xml:space="preserve"> </v>
      </c>
      <c r="N18" s="461" t="s">
        <v>34</v>
      </c>
      <c r="O18" s="461"/>
      <c r="P18" s="530">
        <f t="shared" si="1"/>
        <v>0</v>
      </c>
      <c r="Q18" s="530"/>
      <c r="R18" s="535">
        <v>1</v>
      </c>
      <c r="S18" s="535"/>
      <c r="T18" s="124">
        <f t="shared" si="5"/>
        <v>0</v>
      </c>
      <c r="U18" s="127">
        <f t="shared" si="2"/>
        <v>0</v>
      </c>
    </row>
    <row r="19" spans="1:21" x14ac:dyDescent="0.25">
      <c r="A19" s="458" t="s">
        <v>146</v>
      </c>
      <c r="B19" s="458"/>
      <c r="C19" s="206">
        <v>0</v>
      </c>
      <c r="D19" s="206">
        <v>0</v>
      </c>
      <c r="E19" s="159">
        <f t="shared" si="3"/>
        <v>0</v>
      </c>
      <c r="F19" s="448">
        <f>'0054'!F19:G19</f>
        <v>3.613</v>
      </c>
      <c r="G19" s="448"/>
      <c r="H19" s="105">
        <f t="shared" si="4"/>
        <v>0</v>
      </c>
      <c r="I19" s="130">
        <f t="shared" si="0"/>
        <v>0</v>
      </c>
      <c r="N19" s="461" t="s">
        <v>146</v>
      </c>
      <c r="O19" s="461"/>
      <c r="P19" s="530">
        <f t="shared" si="1"/>
        <v>0</v>
      </c>
      <c r="Q19" s="530"/>
      <c r="R19" s="535">
        <v>1</v>
      </c>
      <c r="S19" s="535"/>
      <c r="T19" s="124">
        <f t="shared" si="5"/>
        <v>0</v>
      </c>
      <c r="U19" s="125">
        <f t="shared" si="2"/>
        <v>0</v>
      </c>
    </row>
    <row r="20" spans="1:21" x14ac:dyDescent="0.25">
      <c r="A20" s="458" t="s">
        <v>147</v>
      </c>
      <c r="B20" s="458"/>
      <c r="C20" s="206">
        <v>0</v>
      </c>
      <c r="D20" s="206">
        <v>0</v>
      </c>
      <c r="E20" s="159">
        <f t="shared" si="3"/>
        <v>0</v>
      </c>
      <c r="F20" s="448">
        <f>'0054'!F20:G20</f>
        <v>3.613</v>
      </c>
      <c r="G20" s="448"/>
      <c r="H20" s="105">
        <f t="shared" si="4"/>
        <v>0</v>
      </c>
      <c r="I20" s="130">
        <f t="shared" si="0"/>
        <v>0</v>
      </c>
      <c r="N20" s="461" t="s">
        <v>147</v>
      </c>
      <c r="O20" s="461"/>
      <c r="P20" s="530">
        <f t="shared" si="1"/>
        <v>0</v>
      </c>
      <c r="Q20" s="530"/>
      <c r="R20" s="535">
        <v>1</v>
      </c>
      <c r="S20" s="535"/>
      <c r="T20" s="124">
        <f t="shared" si="5"/>
        <v>0</v>
      </c>
      <c r="U20" s="125">
        <f t="shared" si="2"/>
        <v>0</v>
      </c>
    </row>
    <row r="21" spans="1:21" x14ac:dyDescent="0.25">
      <c r="A21" s="458" t="s">
        <v>148</v>
      </c>
      <c r="B21" s="458"/>
      <c r="C21" s="206">
        <v>0</v>
      </c>
      <c r="D21" s="206">
        <v>0</v>
      </c>
      <c r="E21" s="159">
        <f t="shared" si="3"/>
        <v>0</v>
      </c>
      <c r="F21" s="448">
        <f>'0054'!F21:G21</f>
        <v>3.613</v>
      </c>
      <c r="G21" s="448"/>
      <c r="H21" s="105">
        <f t="shared" si="4"/>
        <v>0</v>
      </c>
      <c r="I21" s="130">
        <f t="shared" si="0"/>
        <v>0</v>
      </c>
      <c r="N21" s="461" t="s">
        <v>148</v>
      </c>
      <c r="O21" s="461"/>
      <c r="P21" s="530">
        <f t="shared" si="1"/>
        <v>0</v>
      </c>
      <c r="Q21" s="530"/>
      <c r="R21" s="535">
        <v>1</v>
      </c>
      <c r="S21" s="535"/>
      <c r="T21" s="124">
        <f t="shared" si="5"/>
        <v>0</v>
      </c>
      <c r="U21" s="125">
        <f t="shared" si="2"/>
        <v>0</v>
      </c>
    </row>
    <row r="22" spans="1:21" x14ac:dyDescent="0.25">
      <c r="A22" s="458" t="s">
        <v>149</v>
      </c>
      <c r="B22" s="458"/>
      <c r="C22" s="206">
        <v>0</v>
      </c>
      <c r="D22" s="206">
        <v>0</v>
      </c>
      <c r="E22" s="159">
        <f t="shared" si="3"/>
        <v>0</v>
      </c>
      <c r="F22" s="448">
        <f>'0054'!F22:G22</f>
        <v>5.258</v>
      </c>
      <c r="G22" s="448"/>
      <c r="H22" s="105">
        <f t="shared" si="4"/>
        <v>0</v>
      </c>
      <c r="I22" s="130">
        <f t="shared" si="0"/>
        <v>0</v>
      </c>
      <c r="N22" s="461" t="s">
        <v>149</v>
      </c>
      <c r="O22" s="461"/>
      <c r="P22" s="530">
        <f t="shared" si="1"/>
        <v>0</v>
      </c>
      <c r="Q22" s="530"/>
      <c r="R22" s="535">
        <v>1</v>
      </c>
      <c r="S22" s="535"/>
      <c r="T22" s="124">
        <f t="shared" si="5"/>
        <v>0</v>
      </c>
      <c r="U22" s="125">
        <f t="shared" si="2"/>
        <v>0</v>
      </c>
    </row>
    <row r="23" spans="1:21" x14ac:dyDescent="0.25">
      <c r="A23" s="458" t="s">
        <v>150</v>
      </c>
      <c r="B23" s="458"/>
      <c r="C23" s="206">
        <v>0</v>
      </c>
      <c r="D23" s="206">
        <v>0</v>
      </c>
      <c r="E23" s="159">
        <f t="shared" si="3"/>
        <v>0</v>
      </c>
      <c r="F23" s="448">
        <f>'0054'!F23:G23</f>
        <v>5.258</v>
      </c>
      <c r="G23" s="448"/>
      <c r="H23" s="105">
        <f t="shared" si="4"/>
        <v>0</v>
      </c>
      <c r="I23" s="130">
        <f t="shared" si="0"/>
        <v>0</v>
      </c>
      <c r="N23" s="461" t="s">
        <v>150</v>
      </c>
      <c r="O23" s="461"/>
      <c r="P23" s="530">
        <f t="shared" si="1"/>
        <v>0</v>
      </c>
      <c r="Q23" s="530"/>
      <c r="R23" s="535">
        <v>1</v>
      </c>
      <c r="S23" s="535"/>
      <c r="T23" s="124">
        <f t="shared" si="5"/>
        <v>0</v>
      </c>
      <c r="U23" s="125">
        <f t="shared" si="2"/>
        <v>0</v>
      </c>
    </row>
    <row r="24" spans="1:21" x14ac:dyDescent="0.25">
      <c r="A24" s="458" t="s">
        <v>151</v>
      </c>
      <c r="B24" s="458"/>
      <c r="C24" s="206">
        <v>0</v>
      </c>
      <c r="D24" s="206">
        <v>0</v>
      </c>
      <c r="E24" s="159">
        <f t="shared" si="3"/>
        <v>0</v>
      </c>
      <c r="F24" s="448">
        <f>'0054'!F24:G24</f>
        <v>5.258</v>
      </c>
      <c r="G24" s="448"/>
      <c r="H24" s="105">
        <f t="shared" si="4"/>
        <v>0</v>
      </c>
      <c r="I24" s="130">
        <f t="shared" si="0"/>
        <v>0</v>
      </c>
      <c r="N24" s="461" t="s">
        <v>151</v>
      </c>
      <c r="O24" s="461"/>
      <c r="P24" s="530">
        <f t="shared" si="1"/>
        <v>0</v>
      </c>
      <c r="Q24" s="530"/>
      <c r="R24" s="535">
        <v>1</v>
      </c>
      <c r="S24" s="535"/>
      <c r="T24" s="124">
        <f t="shared" si="5"/>
        <v>0</v>
      </c>
      <c r="U24" s="125">
        <f t="shared" si="2"/>
        <v>0</v>
      </c>
    </row>
    <row r="25" spans="1:21" x14ac:dyDescent="0.25">
      <c r="A25" s="458" t="s">
        <v>152</v>
      </c>
      <c r="B25" s="458"/>
      <c r="C25" s="206">
        <v>0</v>
      </c>
      <c r="D25" s="206">
        <v>0</v>
      </c>
      <c r="E25" s="159">
        <f t="shared" si="3"/>
        <v>0</v>
      </c>
      <c r="F25" s="448">
        <f>'0054'!F25:G25</f>
        <v>1.18</v>
      </c>
      <c r="G25" s="448"/>
      <c r="H25" s="105">
        <f t="shared" si="4"/>
        <v>0</v>
      </c>
      <c r="I25" s="130">
        <f t="shared" si="0"/>
        <v>0</v>
      </c>
      <c r="N25" s="461" t="s">
        <v>152</v>
      </c>
      <c r="O25" s="461"/>
      <c r="P25" s="530">
        <f t="shared" si="1"/>
        <v>0</v>
      </c>
      <c r="Q25" s="530"/>
      <c r="R25" s="535">
        <v>1</v>
      </c>
      <c r="S25" s="535"/>
      <c r="T25" s="124">
        <f t="shared" si="5"/>
        <v>0</v>
      </c>
      <c r="U25" s="125">
        <f t="shared" si="2"/>
        <v>0</v>
      </c>
    </row>
    <row r="26" spans="1:21" x14ac:dyDescent="0.25">
      <c r="A26" s="458" t="s">
        <v>153</v>
      </c>
      <c r="B26" s="458"/>
      <c r="C26" s="206">
        <v>0</v>
      </c>
      <c r="D26" s="206">
        <v>0</v>
      </c>
      <c r="E26" s="159">
        <f t="shared" si="3"/>
        <v>0</v>
      </c>
      <c r="F26" s="448">
        <f>'0054'!F26:G26</f>
        <v>1.18</v>
      </c>
      <c r="G26" s="448"/>
      <c r="H26" s="105">
        <f t="shared" si="4"/>
        <v>0</v>
      </c>
      <c r="I26" s="130">
        <f t="shared" si="0"/>
        <v>0</v>
      </c>
      <c r="N26" s="461" t="s">
        <v>153</v>
      </c>
      <c r="O26" s="461"/>
      <c r="P26" s="530">
        <f t="shared" si="1"/>
        <v>0</v>
      </c>
      <c r="Q26" s="530"/>
      <c r="R26" s="535">
        <v>1</v>
      </c>
      <c r="S26" s="535"/>
      <c r="T26" s="124">
        <f t="shared" si="5"/>
        <v>0</v>
      </c>
      <c r="U26" s="125">
        <f t="shared" si="2"/>
        <v>0</v>
      </c>
    </row>
    <row r="27" spans="1:21" x14ac:dyDescent="0.25">
      <c r="A27" s="458" t="s">
        <v>154</v>
      </c>
      <c r="B27" s="458"/>
      <c r="C27" s="206">
        <v>2.27</v>
      </c>
      <c r="D27" s="206">
        <v>1.66</v>
      </c>
      <c r="E27" s="159">
        <f t="shared" si="3"/>
        <v>3.9299999999999997</v>
      </c>
      <c r="F27" s="448">
        <f>'0054'!F27:G27</f>
        <v>1.18</v>
      </c>
      <c r="G27" s="448"/>
      <c r="H27" s="105">
        <f t="shared" si="4"/>
        <v>4.6374000000000004</v>
      </c>
      <c r="I27" s="130">
        <f t="shared" si="0"/>
        <v>19880.43</v>
      </c>
      <c r="N27" s="461" t="s">
        <v>154</v>
      </c>
      <c r="O27" s="461"/>
      <c r="P27" s="530">
        <f t="shared" si="1"/>
        <v>0</v>
      </c>
      <c r="Q27" s="530"/>
      <c r="R27" s="535">
        <v>1</v>
      </c>
      <c r="S27" s="535"/>
      <c r="T27" s="124">
        <f t="shared" si="5"/>
        <v>0</v>
      </c>
      <c r="U27" s="125">
        <f t="shared" si="2"/>
        <v>0</v>
      </c>
    </row>
    <row r="28" spans="1:21" x14ac:dyDescent="0.25">
      <c r="A28" s="575" t="s">
        <v>155</v>
      </c>
      <c r="B28" s="575"/>
      <c r="C28" s="147">
        <v>9.7200000000000006</v>
      </c>
      <c r="D28" s="147">
        <v>9.06</v>
      </c>
      <c r="E28" s="220">
        <f t="shared" si="3"/>
        <v>18.78</v>
      </c>
      <c r="F28" s="529">
        <f>'0054'!F28:G28</f>
        <v>1.0049999999999999</v>
      </c>
      <c r="G28" s="529"/>
      <c r="H28" s="122">
        <f t="shared" si="4"/>
        <v>18.873899999999999</v>
      </c>
      <c r="I28" s="123">
        <f t="shared" si="0"/>
        <v>80911.97</v>
      </c>
      <c r="N28" s="469" t="s">
        <v>155</v>
      </c>
      <c r="O28" s="469"/>
      <c r="P28" s="530">
        <f t="shared" si="1"/>
        <v>0</v>
      </c>
      <c r="Q28" s="530"/>
      <c r="R28" s="531">
        <v>1</v>
      </c>
      <c r="S28" s="531"/>
      <c r="T28" s="124">
        <f t="shared" si="5"/>
        <v>0</v>
      </c>
      <c r="U28" s="125">
        <f t="shared" si="2"/>
        <v>0</v>
      </c>
    </row>
    <row r="29" spans="1:21" x14ac:dyDescent="0.25">
      <c r="A29" s="573" t="s">
        <v>5</v>
      </c>
      <c r="B29" s="573"/>
      <c r="C29" s="123">
        <f>SUM(C13:C28)</f>
        <v>126.53</v>
      </c>
      <c r="D29" s="123">
        <f>SUM(D13:D28)</f>
        <v>120.55</v>
      </c>
      <c r="E29" s="123">
        <f>SUM(E13:E28)</f>
        <v>247.08</v>
      </c>
      <c r="F29" s="574"/>
      <c r="G29" s="574"/>
      <c r="H29" s="128">
        <f>SUM(H13:H28)</f>
        <v>249.00319999999999</v>
      </c>
      <c r="I29" s="123">
        <f>SUM(I13:I28)</f>
        <v>1067470.9800000002</v>
      </c>
      <c r="N29" s="533" t="s">
        <v>5</v>
      </c>
      <c r="O29" s="533"/>
      <c r="P29" s="534">
        <f>SUM(P13:P28)</f>
        <v>0</v>
      </c>
      <c r="Q29" s="534"/>
      <c r="R29" s="521"/>
      <c r="S29" s="521"/>
      <c r="T29" s="129">
        <f>SUM(T13:T28)</f>
        <v>0</v>
      </c>
      <c r="U29" s="125">
        <f>SUM(U13:U28)</f>
        <v>0</v>
      </c>
    </row>
    <row r="30" spans="1:21" x14ac:dyDescent="0.25">
      <c r="A30" s="28"/>
      <c r="B30" s="28"/>
      <c r="C30" s="130"/>
      <c r="D30" s="130"/>
      <c r="E30" s="130"/>
      <c r="F30" s="29"/>
      <c r="G30" s="29"/>
      <c r="H30" s="105"/>
      <c r="I30" s="130"/>
      <c r="N30" s="35"/>
      <c r="O30" s="35"/>
      <c r="P30" s="31"/>
      <c r="Q30" s="31"/>
      <c r="R30" s="32"/>
      <c r="S30" s="32"/>
      <c r="T30" s="131"/>
      <c r="U30" s="132"/>
    </row>
    <row r="31" spans="1:21" x14ac:dyDescent="0.25">
      <c r="A31" s="209" t="s">
        <v>126</v>
      </c>
      <c r="B31" s="28"/>
      <c r="C31" s="130"/>
      <c r="D31" s="130"/>
      <c r="E31" s="130"/>
      <c r="F31" s="29"/>
      <c r="G31" s="29"/>
      <c r="H31" s="105"/>
      <c r="I31" s="130"/>
      <c r="N31" s="35"/>
      <c r="O31" s="35"/>
      <c r="P31" s="31"/>
      <c r="Q31" s="31"/>
      <c r="R31" s="32"/>
      <c r="S31" s="32"/>
      <c r="T31" s="131"/>
      <c r="U31" s="132"/>
    </row>
    <row r="32" spans="1:21" hidden="1" x14ac:dyDescent="0.25">
      <c r="A32" s="209"/>
      <c r="B32" s="28"/>
      <c r="C32" s="130"/>
      <c r="D32" s="130"/>
      <c r="E32" s="130"/>
      <c r="F32" s="364"/>
      <c r="G32" s="364"/>
      <c r="H32" s="105"/>
      <c r="I32" s="130"/>
      <c r="N32" s="362"/>
      <c r="O32" s="362"/>
      <c r="P32" s="31"/>
      <c r="Q32" s="31"/>
      <c r="R32" s="363"/>
      <c r="S32" s="363"/>
      <c r="T32" s="131"/>
      <c r="U32" s="132"/>
    </row>
    <row r="33" spans="1:21" hidden="1" x14ac:dyDescent="0.25">
      <c r="A33" s="209"/>
      <c r="B33" s="28"/>
      <c r="C33" s="130"/>
      <c r="D33" s="130"/>
      <c r="E33" s="130"/>
      <c r="F33" s="578" t="s">
        <v>386</v>
      </c>
      <c r="G33" s="578"/>
      <c r="H33" s="578"/>
      <c r="I33" s="130"/>
      <c r="N33" s="362"/>
      <c r="O33" s="362"/>
      <c r="P33" s="31"/>
      <c r="Q33" s="31"/>
      <c r="R33" s="363"/>
      <c r="S33" s="363"/>
      <c r="T33" s="131"/>
      <c r="U33" s="132"/>
    </row>
    <row r="34" spans="1:21" hidden="1" x14ac:dyDescent="0.25">
      <c r="A34" s="4"/>
      <c r="B34" s="136"/>
      <c r="C34" s="136"/>
      <c r="D34" s="136"/>
      <c r="E34" s="136"/>
      <c r="F34" s="578"/>
      <c r="G34" s="578"/>
      <c r="H34" s="578"/>
      <c r="I34" s="26" t="s">
        <v>78</v>
      </c>
      <c r="N34" s="473" t="s">
        <v>35</v>
      </c>
      <c r="O34" s="473"/>
      <c r="P34" s="473"/>
      <c r="Q34" s="473"/>
      <c r="R34" s="473"/>
      <c r="S34" s="473"/>
      <c r="T34" s="473"/>
      <c r="U34" s="27" t="s">
        <v>78</v>
      </c>
    </row>
    <row r="35" spans="1:21" hidden="1" x14ac:dyDescent="0.25">
      <c r="A35" s="28"/>
      <c r="B35" s="28"/>
      <c r="C35" s="117" t="s">
        <v>162</v>
      </c>
      <c r="D35" s="117" t="s">
        <v>163</v>
      </c>
      <c r="E35" s="118" t="s">
        <v>8</v>
      </c>
      <c r="F35" s="578"/>
      <c r="G35" s="578"/>
      <c r="H35" s="578"/>
      <c r="I35" s="26" t="s">
        <v>37</v>
      </c>
      <c r="N35" s="35"/>
      <c r="O35" s="35"/>
      <c r="P35" s="31"/>
      <c r="Q35" s="31"/>
      <c r="R35" s="32"/>
      <c r="S35" s="32"/>
      <c r="T35" s="131"/>
      <c r="U35" s="27" t="s">
        <v>37</v>
      </c>
    </row>
    <row r="36" spans="1:21" hidden="1" x14ac:dyDescent="0.25">
      <c r="A36" s="524" t="s">
        <v>66</v>
      </c>
      <c r="B36" s="524"/>
      <c r="C36" s="119" t="s">
        <v>2</v>
      </c>
      <c r="D36" s="119" t="s">
        <v>2</v>
      </c>
      <c r="E36" s="119" t="s">
        <v>2</v>
      </c>
      <c r="F36" s="579"/>
      <c r="G36" s="579"/>
      <c r="H36" s="579"/>
      <c r="I36" s="33" t="s">
        <v>79</v>
      </c>
      <c r="N36" s="525" t="s">
        <v>66</v>
      </c>
      <c r="O36" s="525"/>
      <c r="P36" s="526" t="s">
        <v>24</v>
      </c>
      <c r="Q36" s="526"/>
      <c r="R36" s="526"/>
      <c r="S36" s="526"/>
      <c r="T36" s="526"/>
      <c r="U36" s="21" t="s">
        <v>79</v>
      </c>
    </row>
    <row r="37" spans="1:21" hidden="1" x14ac:dyDescent="0.25">
      <c r="A37" s="527" t="s">
        <v>59</v>
      </c>
      <c r="B37" s="527"/>
      <c r="C37" s="210">
        <v>0</v>
      </c>
      <c r="D37" s="210">
        <v>0</v>
      </c>
      <c r="E37" s="276">
        <f t="shared" ref="E37:E42" si="6">IF(D$43=0,C37*2,C37+D37)</f>
        <v>0</v>
      </c>
      <c r="F37" s="211"/>
      <c r="G37" s="211"/>
      <c r="H37" s="211"/>
      <c r="I37" s="150">
        <f t="shared" ref="I37:I42" si="7">ROUND(ROUND(E37*$C$8,4)*($H$8),2)</f>
        <v>0</v>
      </c>
      <c r="N37" s="528" t="s">
        <v>59</v>
      </c>
      <c r="O37" s="528"/>
      <c r="P37" s="470">
        <f t="shared" ref="P37:P42" si="8">IF($H$115=1,E37,0)</f>
        <v>0</v>
      </c>
      <c r="Q37" s="470"/>
      <c r="R37" s="470"/>
      <c r="S37" s="470"/>
      <c r="T37" s="470"/>
      <c r="U37" s="127">
        <f t="shared" ref="U37:U42" si="9">ROUND(ROUND(P37*$C$8,4)*($H$8),0)</f>
        <v>0</v>
      </c>
    </row>
    <row r="38" spans="1:21" hidden="1" x14ac:dyDescent="0.25">
      <c r="A38" s="519" t="s">
        <v>60</v>
      </c>
      <c r="B38" s="519"/>
      <c r="C38" s="213">
        <v>0</v>
      </c>
      <c r="D38" s="213">
        <v>0</v>
      </c>
      <c r="E38" s="159">
        <f t="shared" si="6"/>
        <v>0</v>
      </c>
      <c r="F38" s="214"/>
      <c r="G38" s="214"/>
      <c r="H38" s="214"/>
      <c r="I38" s="130">
        <f t="shared" si="7"/>
        <v>0</v>
      </c>
      <c r="N38" s="476" t="s">
        <v>60</v>
      </c>
      <c r="O38" s="476"/>
      <c r="P38" s="470">
        <f t="shared" si="8"/>
        <v>0</v>
      </c>
      <c r="Q38" s="470"/>
      <c r="R38" s="470"/>
      <c r="S38" s="470"/>
      <c r="T38" s="470"/>
      <c r="U38" s="127">
        <f t="shared" si="9"/>
        <v>0</v>
      </c>
    </row>
    <row r="39" spans="1:21" hidden="1" x14ac:dyDescent="0.25">
      <c r="A39" s="522" t="s">
        <v>61</v>
      </c>
      <c r="B39" s="522"/>
      <c r="C39" s="213">
        <v>0</v>
      </c>
      <c r="D39" s="213">
        <v>0</v>
      </c>
      <c r="E39" s="159">
        <f t="shared" si="6"/>
        <v>0</v>
      </c>
      <c r="F39" s="214"/>
      <c r="G39" s="214"/>
      <c r="H39" s="214"/>
      <c r="I39" s="130">
        <f t="shared" si="7"/>
        <v>0</v>
      </c>
      <c r="N39" s="523" t="s">
        <v>61</v>
      </c>
      <c r="O39" s="523"/>
      <c r="P39" s="470">
        <f t="shared" si="8"/>
        <v>0</v>
      </c>
      <c r="Q39" s="470"/>
      <c r="R39" s="470"/>
      <c r="S39" s="470"/>
      <c r="T39" s="470"/>
      <c r="U39" s="127">
        <f t="shared" si="9"/>
        <v>0</v>
      </c>
    </row>
    <row r="40" spans="1:21" hidden="1" x14ac:dyDescent="0.25">
      <c r="A40" s="519" t="s">
        <v>62</v>
      </c>
      <c r="B40" s="519"/>
      <c r="C40" s="213">
        <v>0</v>
      </c>
      <c r="D40" s="213">
        <v>0</v>
      </c>
      <c r="E40" s="159">
        <f t="shared" si="6"/>
        <v>0</v>
      </c>
      <c r="F40" s="214"/>
      <c r="G40" s="214"/>
      <c r="H40" s="214"/>
      <c r="I40" s="130">
        <f t="shared" si="7"/>
        <v>0</v>
      </c>
      <c r="N40" s="476" t="s">
        <v>62</v>
      </c>
      <c r="O40" s="476"/>
      <c r="P40" s="470">
        <f t="shared" si="8"/>
        <v>0</v>
      </c>
      <c r="Q40" s="470"/>
      <c r="R40" s="470"/>
      <c r="S40" s="470"/>
      <c r="T40" s="470"/>
      <c r="U40" s="127">
        <f t="shared" si="9"/>
        <v>0</v>
      </c>
    </row>
    <row r="41" spans="1:21" hidden="1" x14ac:dyDescent="0.25">
      <c r="A41" s="519" t="s">
        <v>63</v>
      </c>
      <c r="B41" s="519"/>
      <c r="C41" s="213">
        <v>0</v>
      </c>
      <c r="D41" s="213">
        <v>0</v>
      </c>
      <c r="E41" s="159">
        <f t="shared" si="6"/>
        <v>0</v>
      </c>
      <c r="F41" s="214"/>
      <c r="G41" s="214"/>
      <c r="H41" s="214"/>
      <c r="I41" s="130">
        <f t="shared" si="7"/>
        <v>0</v>
      </c>
      <c r="N41" s="476" t="s">
        <v>63</v>
      </c>
      <c r="O41" s="476"/>
      <c r="P41" s="470">
        <f t="shared" si="8"/>
        <v>0</v>
      </c>
      <c r="Q41" s="470"/>
      <c r="R41" s="470"/>
      <c r="S41" s="470"/>
      <c r="T41" s="470"/>
      <c r="U41" s="127">
        <f t="shared" si="9"/>
        <v>0</v>
      </c>
    </row>
    <row r="42" spans="1:21" hidden="1" x14ac:dyDescent="0.25">
      <c r="A42" s="519" t="s">
        <v>55</v>
      </c>
      <c r="B42" s="519"/>
      <c r="C42" s="212">
        <v>0</v>
      </c>
      <c r="D42" s="212">
        <v>0</v>
      </c>
      <c r="E42" s="220">
        <f t="shared" si="6"/>
        <v>0</v>
      </c>
      <c r="F42" s="214"/>
      <c r="G42" s="214"/>
      <c r="H42" s="214"/>
      <c r="I42" s="123">
        <f t="shared" si="7"/>
        <v>0</v>
      </c>
      <c r="N42" s="469" t="s">
        <v>55</v>
      </c>
      <c r="O42" s="469"/>
      <c r="P42" s="470">
        <f t="shared" si="8"/>
        <v>0</v>
      </c>
      <c r="Q42" s="470"/>
      <c r="R42" s="470"/>
      <c r="S42" s="470"/>
      <c r="T42" s="470"/>
      <c r="U42" s="127">
        <f t="shared" si="9"/>
        <v>0</v>
      </c>
    </row>
    <row r="43" spans="1:21" hidden="1" x14ac:dyDescent="0.25">
      <c r="A43" s="64"/>
      <c r="B43" s="137" t="s">
        <v>164</v>
      </c>
      <c r="C43" s="126">
        <f>SUM(C37:C42)</f>
        <v>0</v>
      </c>
      <c r="D43" s="126">
        <f>SUM(D37:D42)</f>
        <v>0</v>
      </c>
      <c r="E43" s="126">
        <f>SUM(E37:E42)</f>
        <v>0</v>
      </c>
      <c r="F43" s="34"/>
      <c r="G43" s="138"/>
      <c r="H43" s="139" t="s">
        <v>166</v>
      </c>
      <c r="I43" s="126">
        <f>SUM(I37:I42)</f>
        <v>0</v>
      </c>
      <c r="N43" s="520" t="s">
        <v>57</v>
      </c>
      <c r="O43" s="520"/>
      <c r="P43" s="520"/>
      <c r="Q43" s="520"/>
      <c r="R43" s="36">
        <f>SUM(P37:R42)</f>
        <v>0</v>
      </c>
      <c r="S43" s="521" t="s">
        <v>68</v>
      </c>
      <c r="T43" s="521"/>
      <c r="U43" s="132">
        <f>SUM(U37:U42)</f>
        <v>0</v>
      </c>
    </row>
    <row r="44" spans="1:21" ht="16.5" hidden="1" thickBot="1" x14ac:dyDescent="0.3">
      <c r="A44" s="64"/>
      <c r="B44" s="137"/>
      <c r="C44" s="130"/>
      <c r="D44" s="130"/>
      <c r="E44" s="150"/>
      <c r="F44" s="34"/>
      <c r="G44" s="138"/>
      <c r="H44" s="139"/>
      <c r="I44" s="130"/>
      <c r="N44" s="35"/>
      <c r="O44" s="35"/>
      <c r="P44" s="35"/>
      <c r="Q44" s="35"/>
      <c r="R44" s="36"/>
      <c r="S44" s="32"/>
      <c r="T44" s="32"/>
      <c r="U44" s="132"/>
    </row>
    <row r="45" spans="1:21" ht="16.5" hidden="1" thickBot="1" x14ac:dyDescent="0.3">
      <c r="A45" s="64"/>
      <c r="B45" s="137" t="s">
        <v>165</v>
      </c>
      <c r="C45" s="64"/>
      <c r="D45" s="64"/>
      <c r="E45" s="215">
        <f>H29+E43</f>
        <v>249.00319999999999</v>
      </c>
      <c r="F45" s="37"/>
      <c r="G45" s="138"/>
      <c r="H45" s="139" t="s">
        <v>167</v>
      </c>
      <c r="I45" s="123">
        <f>SUM(I43,I29)</f>
        <v>1067470.9800000002</v>
      </c>
      <c r="N45" s="520" t="s">
        <v>58</v>
      </c>
      <c r="O45" s="520"/>
      <c r="P45" s="520"/>
      <c r="Q45" s="520"/>
      <c r="R45" s="38">
        <f>R43+T29</f>
        <v>0</v>
      </c>
      <c r="S45" s="521" t="s">
        <v>56</v>
      </c>
      <c r="T45" s="521"/>
      <c r="U45" s="140">
        <f>SUM(U43,U29)</f>
        <v>0</v>
      </c>
    </row>
    <row r="46" spans="1:21" x14ac:dyDescent="0.25">
      <c r="A46" s="28"/>
      <c r="B46" s="28"/>
      <c r="C46" s="28"/>
      <c r="D46" s="28"/>
      <c r="E46" s="28"/>
      <c r="F46" s="37"/>
      <c r="G46" s="141"/>
      <c r="H46" s="141"/>
      <c r="I46" s="130"/>
      <c r="N46" s="35"/>
      <c r="O46" s="35"/>
      <c r="P46" s="35"/>
      <c r="Q46" s="35"/>
      <c r="R46" s="38"/>
      <c r="S46" s="32"/>
      <c r="T46" s="32"/>
      <c r="U46" s="132"/>
    </row>
    <row r="47" spans="1:21" x14ac:dyDescent="0.25">
      <c r="A47" s="28"/>
      <c r="B47" s="28"/>
      <c r="C47" s="28"/>
      <c r="D47" s="28"/>
      <c r="E47" s="28"/>
      <c r="F47" s="37"/>
      <c r="G47" s="141"/>
      <c r="H47" s="141"/>
      <c r="I47" s="130"/>
      <c r="N47" s="35"/>
      <c r="O47" s="35"/>
      <c r="P47" s="35"/>
      <c r="Q47" s="35"/>
      <c r="R47" s="38"/>
      <c r="S47" s="32"/>
      <c r="T47" s="32"/>
      <c r="U47" s="132"/>
    </row>
    <row r="48" spans="1:21" x14ac:dyDescent="0.25">
      <c r="A48" s="28"/>
      <c r="B48" s="28"/>
      <c r="C48" s="117" t="s">
        <v>162</v>
      </c>
      <c r="D48" s="117" t="s">
        <v>163</v>
      </c>
      <c r="E48" s="118" t="s">
        <v>8</v>
      </c>
      <c r="F48" s="142" t="s">
        <v>168</v>
      </c>
      <c r="G48" s="143" t="s">
        <v>170</v>
      </c>
      <c r="H48" s="144" t="s">
        <v>171</v>
      </c>
      <c r="I48" s="130"/>
      <c r="N48" s="35"/>
      <c r="O48" s="35"/>
      <c r="P48" s="35"/>
      <c r="Q48" s="35"/>
      <c r="R48" s="38"/>
      <c r="S48" s="32"/>
      <c r="T48" s="32"/>
      <c r="U48" s="132"/>
    </row>
    <row r="49" spans="1:21" x14ac:dyDescent="0.25">
      <c r="A49" s="39" t="s">
        <v>103</v>
      </c>
      <c r="B49" s="39"/>
      <c r="C49" s="119" t="s">
        <v>2</v>
      </c>
      <c r="D49" s="119" t="s">
        <v>2</v>
      </c>
      <c r="E49" s="119" t="s">
        <v>2</v>
      </c>
      <c r="F49" s="121" t="s">
        <v>169</v>
      </c>
      <c r="G49" s="77" t="s">
        <v>169</v>
      </c>
      <c r="H49" s="145" t="s">
        <v>172</v>
      </c>
      <c r="I49" s="39"/>
      <c r="N49" s="469" t="s">
        <v>103</v>
      </c>
      <c r="O49" s="469"/>
      <c r="P49" s="514" t="s">
        <v>2</v>
      </c>
      <c r="Q49" s="514"/>
      <c r="R49" s="40" t="s">
        <v>25</v>
      </c>
      <c r="S49" s="78" t="s">
        <v>26</v>
      </c>
      <c r="T49" s="146" t="s">
        <v>27</v>
      </c>
      <c r="U49" s="40"/>
    </row>
    <row r="50" spans="1:21" x14ac:dyDescent="0.25">
      <c r="A50" s="515" t="s">
        <v>127</v>
      </c>
      <c r="B50" s="515"/>
      <c r="C50" s="206">
        <v>0</v>
      </c>
      <c r="D50" s="206">
        <v>0</v>
      </c>
      <c r="E50" s="159">
        <f>IF(D$59=0,C50*2,C50+D50)</f>
        <v>0</v>
      </c>
      <c r="F50" s="41" t="s">
        <v>21</v>
      </c>
      <c r="G50" s="54">
        <v>251</v>
      </c>
      <c r="H50" s="328">
        <f>'0054'!H50</f>
        <v>1047</v>
      </c>
      <c r="I50" s="130">
        <f>ROUND(E50*H50,2)</f>
        <v>0</v>
      </c>
      <c r="N50" s="517" t="s">
        <v>28</v>
      </c>
      <c r="O50" s="517"/>
      <c r="P50" s="518"/>
      <c r="Q50" s="518"/>
      <c r="R50" s="43" t="s">
        <v>21</v>
      </c>
      <c r="S50" s="44">
        <v>251</v>
      </c>
      <c r="T50" s="148">
        <f>H50</f>
        <v>1047</v>
      </c>
      <c r="U50" s="149">
        <f>ROUND(P50*T50,0)</f>
        <v>0</v>
      </c>
    </row>
    <row r="51" spans="1:21" x14ac:dyDescent="0.25">
      <c r="A51" s="516"/>
      <c r="B51" s="516"/>
      <c r="C51" s="206">
        <v>0</v>
      </c>
      <c r="D51" s="206">
        <v>0</v>
      </c>
      <c r="E51" s="159">
        <f t="shared" ref="E51:E58" si="10">IF(D$59=0,C51*2,C51+D51)</f>
        <v>0</v>
      </c>
      <c r="F51" s="54" t="s">
        <v>21</v>
      </c>
      <c r="G51" s="54">
        <v>252</v>
      </c>
      <c r="H51" s="328">
        <f>'0054'!H51</f>
        <v>3380</v>
      </c>
      <c r="I51" s="130">
        <f t="shared" ref="I51:I58" si="11">ROUND(E51*H51,2)</f>
        <v>0</v>
      </c>
      <c r="N51" s="517"/>
      <c r="O51" s="517"/>
      <c r="P51" s="511"/>
      <c r="Q51" s="511"/>
      <c r="R51" s="44" t="s">
        <v>21</v>
      </c>
      <c r="S51" s="44">
        <v>252</v>
      </c>
      <c r="T51" s="148">
        <f t="shared" ref="T51:T58" si="12">H51</f>
        <v>3380</v>
      </c>
      <c r="U51" s="149">
        <f t="shared" ref="U51:U58" si="13">ROUND(P51*T51,0)</f>
        <v>0</v>
      </c>
    </row>
    <row r="52" spans="1:21" x14ac:dyDescent="0.25">
      <c r="A52" s="516"/>
      <c r="B52" s="516"/>
      <c r="C52" s="206">
        <v>0</v>
      </c>
      <c r="D52" s="206">
        <v>0</v>
      </c>
      <c r="E52" s="159">
        <f t="shared" si="10"/>
        <v>0</v>
      </c>
      <c r="F52" s="54" t="s">
        <v>21</v>
      </c>
      <c r="G52" s="54">
        <v>253</v>
      </c>
      <c r="H52" s="328">
        <f>'0054'!H52</f>
        <v>6896</v>
      </c>
      <c r="I52" s="130">
        <f t="shared" si="11"/>
        <v>0</v>
      </c>
      <c r="N52" s="517"/>
      <c r="O52" s="517"/>
      <c r="P52" s="511"/>
      <c r="Q52" s="511"/>
      <c r="R52" s="44" t="s">
        <v>21</v>
      </c>
      <c r="S52" s="44">
        <v>253</v>
      </c>
      <c r="T52" s="148">
        <f t="shared" si="12"/>
        <v>6896</v>
      </c>
      <c r="U52" s="149">
        <f t="shared" si="13"/>
        <v>0</v>
      </c>
    </row>
    <row r="53" spans="1:21" x14ac:dyDescent="0.25">
      <c r="A53" s="516"/>
      <c r="B53" s="516"/>
      <c r="C53" s="206">
        <v>0</v>
      </c>
      <c r="D53" s="206">
        <v>0</v>
      </c>
      <c r="E53" s="159">
        <f t="shared" si="10"/>
        <v>0</v>
      </c>
      <c r="F53" s="153" t="s">
        <v>14</v>
      </c>
      <c r="G53" s="54">
        <v>251</v>
      </c>
      <c r="H53" s="328">
        <f>'0054'!H53</f>
        <v>1173</v>
      </c>
      <c r="I53" s="130">
        <f t="shared" si="11"/>
        <v>0</v>
      </c>
      <c r="N53" s="517"/>
      <c r="O53" s="517"/>
      <c r="P53" s="511"/>
      <c r="Q53" s="511"/>
      <c r="R53" s="46" t="s">
        <v>14</v>
      </c>
      <c r="S53" s="44">
        <v>251</v>
      </c>
      <c r="T53" s="148">
        <f t="shared" si="12"/>
        <v>1173</v>
      </c>
      <c r="U53" s="149">
        <f t="shared" si="13"/>
        <v>0</v>
      </c>
    </row>
    <row r="54" spans="1:21" x14ac:dyDescent="0.25">
      <c r="A54" s="516"/>
      <c r="B54" s="516"/>
      <c r="C54" s="206">
        <v>0</v>
      </c>
      <c r="D54" s="206">
        <v>0</v>
      </c>
      <c r="E54" s="159">
        <f t="shared" si="10"/>
        <v>0</v>
      </c>
      <c r="F54" s="153" t="s">
        <v>14</v>
      </c>
      <c r="G54" s="54">
        <v>252</v>
      </c>
      <c r="H54" s="328">
        <f>'0054'!H54</f>
        <v>3506</v>
      </c>
      <c r="I54" s="130">
        <f t="shared" si="11"/>
        <v>0</v>
      </c>
      <c r="N54" s="517"/>
      <c r="O54" s="517"/>
      <c r="P54" s="511"/>
      <c r="Q54" s="511"/>
      <c r="R54" s="46" t="s">
        <v>14</v>
      </c>
      <c r="S54" s="44">
        <v>252</v>
      </c>
      <c r="T54" s="148">
        <f t="shared" si="12"/>
        <v>3506</v>
      </c>
      <c r="U54" s="149">
        <f t="shared" si="13"/>
        <v>0</v>
      </c>
    </row>
    <row r="55" spans="1:21" x14ac:dyDescent="0.25">
      <c r="A55" s="516"/>
      <c r="B55" s="516"/>
      <c r="C55" s="206">
        <v>0</v>
      </c>
      <c r="D55" s="206">
        <v>0</v>
      </c>
      <c r="E55" s="159">
        <f t="shared" si="10"/>
        <v>0</v>
      </c>
      <c r="F55" s="153" t="s">
        <v>14</v>
      </c>
      <c r="G55" s="54">
        <v>253</v>
      </c>
      <c r="H55" s="328">
        <f>'0054'!H55</f>
        <v>7023</v>
      </c>
      <c r="I55" s="130">
        <f t="shared" si="11"/>
        <v>0</v>
      </c>
      <c r="N55" s="517"/>
      <c r="O55" s="517"/>
      <c r="P55" s="511"/>
      <c r="Q55" s="511"/>
      <c r="R55" s="46" t="s">
        <v>14</v>
      </c>
      <c r="S55" s="44">
        <v>253</v>
      </c>
      <c r="T55" s="148">
        <f t="shared" si="12"/>
        <v>7023</v>
      </c>
      <c r="U55" s="149">
        <f t="shared" si="13"/>
        <v>0</v>
      </c>
    </row>
    <row r="56" spans="1:21" x14ac:dyDescent="0.25">
      <c r="A56" s="516"/>
      <c r="B56" s="516"/>
      <c r="C56" s="206">
        <v>16.53</v>
      </c>
      <c r="D56" s="206">
        <v>15.51</v>
      </c>
      <c r="E56" s="159">
        <f t="shared" si="10"/>
        <v>32.04</v>
      </c>
      <c r="F56" s="153" t="s">
        <v>15</v>
      </c>
      <c r="G56" s="54">
        <v>251</v>
      </c>
      <c r="H56" s="328">
        <f>'0054'!H56</f>
        <v>835</v>
      </c>
      <c r="I56" s="130">
        <f t="shared" si="11"/>
        <v>26753.4</v>
      </c>
      <c r="N56" s="517"/>
      <c r="O56" s="517"/>
      <c r="P56" s="511"/>
      <c r="Q56" s="511"/>
      <c r="R56" s="46" t="s">
        <v>15</v>
      </c>
      <c r="S56" s="44">
        <v>251</v>
      </c>
      <c r="T56" s="148">
        <f t="shared" si="12"/>
        <v>835</v>
      </c>
      <c r="U56" s="149">
        <f t="shared" si="13"/>
        <v>0</v>
      </c>
    </row>
    <row r="57" spans="1:21" x14ac:dyDescent="0.25">
      <c r="A57" s="516"/>
      <c r="B57" s="516"/>
      <c r="C57" s="206">
        <v>0.5</v>
      </c>
      <c r="D57" s="206">
        <v>0.5</v>
      </c>
      <c r="E57" s="159">
        <f t="shared" si="10"/>
        <v>1</v>
      </c>
      <c r="F57" s="153" t="s">
        <v>15</v>
      </c>
      <c r="G57" s="54">
        <v>252</v>
      </c>
      <c r="H57" s="328">
        <f>'0054'!H57</f>
        <v>3168</v>
      </c>
      <c r="I57" s="130">
        <f t="shared" si="11"/>
        <v>3168</v>
      </c>
      <c r="N57" s="517"/>
      <c r="O57" s="517"/>
      <c r="P57" s="511"/>
      <c r="Q57" s="511"/>
      <c r="R57" s="46" t="s">
        <v>15</v>
      </c>
      <c r="S57" s="44">
        <v>252</v>
      </c>
      <c r="T57" s="148">
        <f t="shared" si="12"/>
        <v>3168</v>
      </c>
      <c r="U57" s="149">
        <f t="shared" si="13"/>
        <v>0</v>
      </c>
    </row>
    <row r="58" spans="1:21" ht="16.5" thickBot="1" x14ac:dyDescent="0.3">
      <c r="A58" s="516"/>
      <c r="B58" s="516"/>
      <c r="C58" s="206">
        <v>0</v>
      </c>
      <c r="D58" s="206">
        <v>0</v>
      </c>
      <c r="E58" s="159">
        <f t="shared" si="10"/>
        <v>0</v>
      </c>
      <c r="F58" s="153" t="s">
        <v>15</v>
      </c>
      <c r="G58" s="54">
        <v>253</v>
      </c>
      <c r="H58" s="328">
        <f>'0054'!H58</f>
        <v>6685</v>
      </c>
      <c r="I58" s="130">
        <f t="shared" si="11"/>
        <v>0</v>
      </c>
      <c r="N58" s="517"/>
      <c r="O58" s="517"/>
      <c r="P58" s="512"/>
      <c r="Q58" s="512"/>
      <c r="R58" s="46" t="s">
        <v>15</v>
      </c>
      <c r="S58" s="44">
        <v>253</v>
      </c>
      <c r="T58" s="148">
        <f t="shared" si="12"/>
        <v>6685</v>
      </c>
      <c r="U58" s="151">
        <f t="shared" si="13"/>
        <v>0</v>
      </c>
    </row>
    <row r="59" spans="1:21" ht="16.5" thickBot="1" x14ac:dyDescent="0.3">
      <c r="A59" s="465" t="s">
        <v>16</v>
      </c>
      <c r="B59" s="465"/>
      <c r="C59" s="126">
        <f>SUM(C50:C58)</f>
        <v>17.03</v>
      </c>
      <c r="D59" s="126">
        <f>SUM(D50:D58)</f>
        <v>16.009999999999998</v>
      </c>
      <c r="E59" s="126">
        <f>SUM(E50:E58)</f>
        <v>33.04</v>
      </c>
      <c r="F59" s="465" t="s">
        <v>81</v>
      </c>
      <c r="G59" s="465"/>
      <c r="H59" s="465"/>
      <c r="I59" s="126">
        <f>SUM(I50:I58)</f>
        <v>29921.4</v>
      </c>
      <c r="N59" s="464" t="s">
        <v>16</v>
      </c>
      <c r="O59" s="464"/>
      <c r="P59" s="513">
        <f>SUM(P50:P58)</f>
        <v>0</v>
      </c>
      <c r="Q59" s="513"/>
      <c r="R59" s="464" t="s">
        <v>81</v>
      </c>
      <c r="S59" s="464"/>
      <c r="T59" s="464"/>
      <c r="U59" s="140">
        <f>SUM(U50:U58)</f>
        <v>0</v>
      </c>
    </row>
    <row r="60" spans="1:21" x14ac:dyDescent="0.25">
      <c r="A60" s="481"/>
      <c r="B60" s="481"/>
      <c r="C60" s="481"/>
      <c r="D60" s="481"/>
      <c r="E60" s="481"/>
      <c r="F60" s="481"/>
      <c r="G60" s="481"/>
      <c r="H60" s="481"/>
      <c r="I60" s="481"/>
      <c r="N60" s="471"/>
      <c r="O60" s="471"/>
      <c r="P60" s="471"/>
      <c r="Q60" s="471"/>
      <c r="R60" s="471"/>
      <c r="S60" s="471"/>
      <c r="T60" s="471"/>
      <c r="U60" s="471"/>
    </row>
    <row r="61" spans="1:21" x14ac:dyDescent="0.25">
      <c r="A61" s="509" t="s">
        <v>175</v>
      </c>
      <c r="B61" s="458"/>
      <c r="C61" s="458"/>
      <c r="D61" s="458"/>
      <c r="E61" s="458"/>
      <c r="F61" s="458"/>
      <c r="G61" s="458"/>
      <c r="H61" s="458"/>
      <c r="I61" s="458"/>
      <c r="N61" s="461" t="s">
        <v>104</v>
      </c>
      <c r="O61" s="461"/>
      <c r="P61" s="461"/>
      <c r="Q61" s="461"/>
      <c r="R61" s="461"/>
      <c r="S61" s="461"/>
      <c r="T61" s="461"/>
      <c r="U61" s="461"/>
    </row>
    <row r="62" spans="1:21" x14ac:dyDescent="0.25">
      <c r="A62" s="509" t="s">
        <v>177</v>
      </c>
      <c r="B62" s="458"/>
      <c r="C62" s="152">
        <f>E29</f>
        <v>247.08</v>
      </c>
      <c r="D62" s="576" t="s">
        <v>174</v>
      </c>
      <c r="E62" s="576"/>
      <c r="F62" s="576"/>
      <c r="G62" s="576"/>
      <c r="H62" s="331">
        <f>'0054'!H62</f>
        <v>186422.85</v>
      </c>
      <c r="I62" s="155"/>
      <c r="N62" s="510" t="s">
        <v>173</v>
      </c>
      <c r="O62" s="461"/>
      <c r="P62" s="47">
        <f>P29</f>
        <v>0</v>
      </c>
      <c r="Q62" s="507" t="s">
        <v>83</v>
      </c>
      <c r="R62" s="507"/>
      <c r="S62" s="507"/>
      <c r="T62" s="508">
        <f>H62</f>
        <v>186422.85</v>
      </c>
      <c r="U62" s="508"/>
    </row>
    <row r="63" spans="1:21" x14ac:dyDescent="0.25">
      <c r="B63" s="91"/>
      <c r="G63" s="48" t="s">
        <v>13</v>
      </c>
      <c r="H63" s="156">
        <f>ROUND(C62/H62,6)</f>
        <v>1.325E-3</v>
      </c>
      <c r="I63" s="157"/>
      <c r="N63" s="461" t="s">
        <v>19</v>
      </c>
      <c r="O63" s="461"/>
      <c r="P63" s="461"/>
      <c r="Q63" s="461"/>
      <c r="R63" s="461"/>
      <c r="S63" s="461"/>
      <c r="T63" s="505">
        <f>ROUND(P62/T62,6)</f>
        <v>0</v>
      </c>
      <c r="U63" s="505"/>
    </row>
    <row r="64" spans="1:21" x14ac:dyDescent="0.25">
      <c r="A64" s="509" t="s">
        <v>176</v>
      </c>
      <c r="B64" s="458"/>
      <c r="C64" s="458"/>
      <c r="D64" s="458"/>
      <c r="E64" s="458"/>
      <c r="F64" s="458"/>
      <c r="G64" s="458"/>
      <c r="H64" s="458"/>
      <c r="I64" s="458"/>
      <c r="N64" s="461" t="s">
        <v>105</v>
      </c>
      <c r="O64" s="461"/>
      <c r="P64" s="461"/>
      <c r="Q64" s="461"/>
      <c r="R64" s="461"/>
      <c r="S64" s="461"/>
      <c r="T64" s="461"/>
      <c r="U64" s="461"/>
    </row>
    <row r="65" spans="1:21" x14ac:dyDescent="0.25">
      <c r="A65" s="509" t="s">
        <v>178</v>
      </c>
      <c r="B65" s="458"/>
      <c r="C65" s="152">
        <f>E45</f>
        <v>249.00319999999999</v>
      </c>
      <c r="D65" s="576" t="s">
        <v>179</v>
      </c>
      <c r="E65" s="576"/>
      <c r="F65" s="576"/>
      <c r="G65" s="576"/>
      <c r="H65" s="220">
        <f>'0054'!H65</f>
        <v>204954.58</v>
      </c>
      <c r="I65" s="159"/>
      <c r="N65" s="461" t="s">
        <v>85</v>
      </c>
      <c r="O65" s="461"/>
      <c r="P65" s="49">
        <f>R45</f>
        <v>0</v>
      </c>
      <c r="Q65" s="507" t="s">
        <v>84</v>
      </c>
      <c r="R65" s="507"/>
      <c r="S65" s="507"/>
      <c r="T65" s="508">
        <f>H65</f>
        <v>204954.58</v>
      </c>
      <c r="U65" s="508"/>
    </row>
    <row r="66" spans="1:21" s="39" customFormat="1" x14ac:dyDescent="0.25">
      <c r="A66" s="160"/>
      <c r="G66" s="50" t="s">
        <v>13</v>
      </c>
      <c r="H66" s="161">
        <f>ROUND(C65/H65,6)</f>
        <v>1.2149999999999999E-3</v>
      </c>
      <c r="I66" s="161"/>
      <c r="N66" s="469" t="s">
        <v>20</v>
      </c>
      <c r="O66" s="469"/>
      <c r="P66" s="469"/>
      <c r="Q66" s="469"/>
      <c r="R66" s="469"/>
      <c r="S66" s="469"/>
      <c r="T66" s="503">
        <f>ROUND(P65/T65,6)</f>
        <v>0</v>
      </c>
      <c r="U66" s="503"/>
    </row>
    <row r="67" spans="1:21" s="64" customFormat="1" x14ac:dyDescent="0.25">
      <c r="A67" s="136"/>
      <c r="G67" s="48"/>
      <c r="H67" s="162"/>
      <c r="I67" s="162"/>
      <c r="N67" s="163"/>
      <c r="O67" s="163"/>
      <c r="P67" s="163"/>
      <c r="Q67" s="163"/>
      <c r="R67" s="164"/>
      <c r="S67" s="163"/>
      <c r="T67" s="165"/>
      <c r="U67" s="166"/>
    </row>
    <row r="68" spans="1:21" x14ac:dyDescent="0.25">
      <c r="A68" s="458" t="s">
        <v>100</v>
      </c>
      <c r="B68" s="458"/>
      <c r="C68" s="458"/>
      <c r="D68" s="91"/>
      <c r="E68" s="74" t="s">
        <v>3</v>
      </c>
      <c r="F68" s="174">
        <f>'0054'!F68</f>
        <v>35355377</v>
      </c>
      <c r="G68" s="41" t="s">
        <v>6</v>
      </c>
      <c r="H68" s="167">
        <f>H63</f>
        <v>1.325E-3</v>
      </c>
      <c r="I68" s="130">
        <f>ROUND(F68*H68,2)</f>
        <v>46845.87</v>
      </c>
      <c r="N68" s="461" t="s">
        <v>100</v>
      </c>
      <c r="O68" s="461"/>
      <c r="P68" s="461"/>
      <c r="Q68" s="52" t="s">
        <v>3</v>
      </c>
      <c r="R68" s="168">
        <f>F68</f>
        <v>35355377</v>
      </c>
      <c r="S68" s="43" t="s">
        <v>6</v>
      </c>
      <c r="T68" s="169">
        <f>T63</f>
        <v>0</v>
      </c>
      <c r="U68" s="125">
        <f>ROUND(R68*T68,0)</f>
        <v>0</v>
      </c>
    </row>
    <row r="69" spans="1:21" x14ac:dyDescent="0.25">
      <c r="A69" s="571" t="s">
        <v>119</v>
      </c>
      <c r="B69" s="458"/>
      <c r="C69" s="458"/>
      <c r="D69" s="91"/>
      <c r="E69" s="74"/>
      <c r="F69" s="174"/>
      <c r="G69" s="41"/>
      <c r="H69" s="167"/>
      <c r="I69" s="130"/>
      <c r="N69" s="461" t="s">
        <v>99</v>
      </c>
      <c r="O69" s="461"/>
      <c r="P69" s="461"/>
      <c r="Q69" s="170"/>
      <c r="R69" s="170"/>
      <c r="S69" s="170"/>
      <c r="T69" s="170"/>
      <c r="U69" s="170"/>
    </row>
    <row r="70" spans="1:21" x14ac:dyDescent="0.25">
      <c r="A70" s="570" t="s">
        <v>180</v>
      </c>
      <c r="B70" s="458"/>
      <c r="C70" s="458"/>
      <c r="D70" s="91"/>
      <c r="E70" s="74" t="s">
        <v>3</v>
      </c>
      <c r="F70" s="174">
        <f>'0054'!F70</f>
        <v>0</v>
      </c>
      <c r="G70" s="41" t="s">
        <v>6</v>
      </c>
      <c r="H70" s="167">
        <f>H63</f>
        <v>1.325E-3</v>
      </c>
      <c r="I70" s="130">
        <f>ROUND(F70*H70,2)</f>
        <v>0</v>
      </c>
      <c r="N70" s="53"/>
      <c r="O70" s="53"/>
      <c r="P70" s="53"/>
      <c r="Q70" s="52" t="s">
        <v>3</v>
      </c>
      <c r="R70" s="168">
        <f>F70</f>
        <v>0</v>
      </c>
      <c r="S70" s="43" t="s">
        <v>6</v>
      </c>
      <c r="T70" s="169">
        <f>T63</f>
        <v>0</v>
      </c>
      <c r="U70" s="125">
        <f>ROUND(R70*T70,0)</f>
        <v>0</v>
      </c>
    </row>
    <row r="71" spans="1:21" x14ac:dyDescent="0.25">
      <c r="A71" s="458" t="s">
        <v>98</v>
      </c>
      <c r="B71" s="458"/>
      <c r="C71" s="458"/>
      <c r="D71" s="91"/>
      <c r="E71" s="74" t="s">
        <v>128</v>
      </c>
      <c r="F71" s="174">
        <f>'0054'!F71</f>
        <v>3088857</v>
      </c>
      <c r="G71" s="41" t="s">
        <v>6</v>
      </c>
      <c r="H71" s="167">
        <f>H63</f>
        <v>1.325E-3</v>
      </c>
      <c r="I71" s="130">
        <f>ROUND(F71*H71,2)</f>
        <v>4092.74</v>
      </c>
      <c r="N71" s="461" t="s">
        <v>98</v>
      </c>
      <c r="O71" s="461"/>
      <c r="P71" s="461"/>
      <c r="Q71" s="52" t="s">
        <v>86</v>
      </c>
      <c r="R71" s="168">
        <f>F71</f>
        <v>3088857</v>
      </c>
      <c r="S71" s="43" t="s">
        <v>6</v>
      </c>
      <c r="T71" s="169">
        <f>T63</f>
        <v>0</v>
      </c>
      <c r="U71" s="125">
        <f>ROUND(R71*T71,0)</f>
        <v>0</v>
      </c>
    </row>
    <row r="72" spans="1:21" x14ac:dyDescent="0.25">
      <c r="A72" s="458" t="s">
        <v>97</v>
      </c>
      <c r="B72" s="458"/>
      <c r="C72" s="458"/>
      <c r="D72" s="91"/>
      <c r="E72" s="74" t="s">
        <v>3</v>
      </c>
      <c r="F72" s="174">
        <f>'0054'!F72</f>
        <v>4226978</v>
      </c>
      <c r="G72" s="41" t="s">
        <v>6</v>
      </c>
      <c r="H72" s="167">
        <f>H63</f>
        <v>1.325E-3</v>
      </c>
      <c r="I72" s="130">
        <f>ROUND(F72*H72,2)</f>
        <v>5600.75</v>
      </c>
      <c r="N72" s="461" t="s">
        <v>97</v>
      </c>
      <c r="O72" s="461"/>
      <c r="P72" s="461"/>
      <c r="Q72" s="52" t="s">
        <v>3</v>
      </c>
      <c r="R72" s="168">
        <f>F72</f>
        <v>4226978</v>
      </c>
      <c r="S72" s="43" t="s">
        <v>6</v>
      </c>
      <c r="T72" s="169">
        <f>T63</f>
        <v>0</v>
      </c>
      <c r="U72" s="125">
        <f>ROUND(R72*T72,0)</f>
        <v>0</v>
      </c>
    </row>
    <row r="73" spans="1:21" x14ac:dyDescent="0.25">
      <c r="A73" s="458" t="s">
        <v>96</v>
      </c>
      <c r="B73" s="458"/>
      <c r="C73" s="458"/>
      <c r="D73" s="91"/>
      <c r="E73" s="74" t="s">
        <v>3</v>
      </c>
      <c r="F73" s="174">
        <f>'0054'!F73</f>
        <v>14485979</v>
      </c>
      <c r="G73" s="41" t="s">
        <v>6</v>
      </c>
      <c r="H73" s="167">
        <f>H63</f>
        <v>1.325E-3</v>
      </c>
      <c r="I73" s="130">
        <f>ROUND(F73*H73,2)</f>
        <v>19193.919999999998</v>
      </c>
      <c r="N73" s="461" t="s">
        <v>96</v>
      </c>
      <c r="O73" s="461"/>
      <c r="P73" s="461"/>
      <c r="Q73" s="52" t="s">
        <v>3</v>
      </c>
      <c r="R73" s="171">
        <f>F73</f>
        <v>14485979</v>
      </c>
      <c r="S73" s="43" t="s">
        <v>6</v>
      </c>
      <c r="T73" s="169">
        <f>T63</f>
        <v>0</v>
      </c>
      <c r="U73" s="125">
        <f>ROUND(R73*T73,0)</f>
        <v>0</v>
      </c>
    </row>
    <row r="74" spans="1:21" x14ac:dyDescent="0.25">
      <c r="A74" s="375" t="s">
        <v>129</v>
      </c>
      <c r="D74" s="91"/>
      <c r="E74" s="54" t="s">
        <v>130</v>
      </c>
      <c r="F74" s="496"/>
      <c r="G74" s="496"/>
      <c r="H74" s="496"/>
      <c r="I74" s="130">
        <v>0</v>
      </c>
      <c r="N74" s="461" t="s">
        <v>156</v>
      </c>
      <c r="O74" s="461"/>
      <c r="P74" s="461"/>
      <c r="Q74" s="461"/>
      <c r="R74" s="461"/>
      <c r="S74" s="461"/>
      <c r="T74" s="461"/>
      <c r="U74" s="125">
        <f>IF($H$115=1,I74,0)</f>
        <v>0</v>
      </c>
    </row>
    <row r="75" spans="1:21" x14ac:dyDescent="0.25">
      <c r="A75" s="376" t="s">
        <v>181</v>
      </c>
      <c r="I75" s="130"/>
      <c r="N75" s="461" t="s">
        <v>44</v>
      </c>
      <c r="O75" s="461"/>
      <c r="P75" s="461"/>
      <c r="Q75" s="461"/>
      <c r="R75" s="461"/>
      <c r="S75" s="461"/>
      <c r="T75" s="461"/>
      <c r="U75" s="125">
        <f>IF($H$115=1,I75,0)</f>
        <v>0</v>
      </c>
    </row>
    <row r="76" spans="1:21" x14ac:dyDescent="0.25">
      <c r="A76" s="90" t="s">
        <v>134</v>
      </c>
      <c r="B76" s="91"/>
      <c r="C76" s="91"/>
      <c r="D76" s="91"/>
      <c r="E76" s="91"/>
      <c r="F76" s="91"/>
      <c r="G76" s="91"/>
      <c r="H76" s="91"/>
      <c r="I76" s="172"/>
      <c r="N76" s="173" t="s">
        <v>45</v>
      </c>
      <c r="O76" s="53"/>
      <c r="P76" s="53"/>
      <c r="Q76" s="53"/>
      <c r="R76" s="53"/>
      <c r="S76" s="53"/>
      <c r="T76" s="53"/>
      <c r="U76" s="132"/>
    </row>
    <row r="77" spans="1:21" x14ac:dyDescent="0.25">
      <c r="A77" s="509" t="s">
        <v>182</v>
      </c>
      <c r="B77" s="458"/>
      <c r="C77" s="458"/>
      <c r="D77" s="91"/>
      <c r="E77" s="74" t="s">
        <v>4</v>
      </c>
      <c r="F77" s="174">
        <f>'0054'!F77</f>
        <v>0</v>
      </c>
      <c r="G77" s="41" t="s">
        <v>6</v>
      </c>
      <c r="H77" s="167">
        <f>H66</f>
        <v>1.2149999999999999E-3</v>
      </c>
      <c r="I77" s="130">
        <f>ROUND(F77*H77,2)</f>
        <v>0</v>
      </c>
      <c r="N77" s="461" t="s">
        <v>101</v>
      </c>
      <c r="O77" s="461"/>
      <c r="P77" s="461"/>
      <c r="Q77" s="52" t="s">
        <v>4</v>
      </c>
      <c r="R77" s="171">
        <f>F77</f>
        <v>0</v>
      </c>
      <c r="S77" s="43" t="s">
        <v>6</v>
      </c>
      <c r="T77" s="169">
        <f>T66</f>
        <v>0</v>
      </c>
      <c r="U77" s="125">
        <f>ROUND(R77*T77,0)</f>
        <v>0</v>
      </c>
    </row>
    <row r="78" spans="1:21" x14ac:dyDescent="0.25">
      <c r="A78" s="458" t="s">
        <v>67</v>
      </c>
      <c r="B78" s="458"/>
      <c r="C78" s="458"/>
      <c r="D78" s="91"/>
      <c r="E78" s="74" t="s">
        <v>4</v>
      </c>
      <c r="F78" s="174">
        <f>'0054'!F78</f>
        <v>0</v>
      </c>
      <c r="G78" s="41" t="s">
        <v>6</v>
      </c>
      <c r="H78" s="167">
        <f>H66</f>
        <v>1.2149999999999999E-3</v>
      </c>
      <c r="I78" s="130">
        <f>ROUND(F78*H78,2)</f>
        <v>0</v>
      </c>
      <c r="N78" s="461" t="s">
        <v>67</v>
      </c>
      <c r="O78" s="461"/>
      <c r="P78" s="461"/>
      <c r="Q78" s="52" t="s">
        <v>4</v>
      </c>
      <c r="R78" s="171">
        <f>F78</f>
        <v>0</v>
      </c>
      <c r="S78" s="43" t="s">
        <v>6</v>
      </c>
      <c r="T78" s="169">
        <f>T66</f>
        <v>0</v>
      </c>
      <c r="U78" s="125">
        <f>ROUND(R78*T78,0)</f>
        <v>0</v>
      </c>
    </row>
    <row r="79" spans="1:21" x14ac:dyDescent="0.25">
      <c r="A79" s="458" t="s">
        <v>88</v>
      </c>
      <c r="B79" s="458"/>
      <c r="C79" s="458"/>
      <c r="D79" s="91"/>
      <c r="E79" s="74" t="s">
        <v>4</v>
      </c>
      <c r="F79" s="174">
        <f>'0054'!F79</f>
        <v>118620773</v>
      </c>
      <c r="G79" s="41" t="s">
        <v>6</v>
      </c>
      <c r="H79" s="167">
        <f>H66</f>
        <v>1.2149999999999999E-3</v>
      </c>
      <c r="I79" s="130">
        <f>ROUND(F79*H79,2)</f>
        <v>144124.24</v>
      </c>
      <c r="N79" s="461" t="s">
        <v>88</v>
      </c>
      <c r="O79" s="461"/>
      <c r="P79" s="461"/>
      <c r="Q79" s="52" t="s">
        <v>4</v>
      </c>
      <c r="R79" s="171">
        <f>F79</f>
        <v>118620773</v>
      </c>
      <c r="S79" s="43" t="s">
        <v>6</v>
      </c>
      <c r="T79" s="169">
        <f>T66</f>
        <v>0</v>
      </c>
      <c r="U79" s="125">
        <f>ROUND(R79*T79,0)</f>
        <v>0</v>
      </c>
    </row>
    <row r="80" spans="1:21" x14ac:dyDescent="0.25">
      <c r="A80" s="458" t="s">
        <v>89</v>
      </c>
      <c r="B80" s="458"/>
      <c r="C80" s="458"/>
      <c r="D80" s="91"/>
      <c r="E80" s="74" t="s">
        <v>4</v>
      </c>
      <c r="F80" s="174">
        <f>'0054'!F80</f>
        <v>-391991</v>
      </c>
      <c r="G80" s="41" t="s">
        <v>6</v>
      </c>
      <c r="H80" s="167">
        <f>H66</f>
        <v>1.2149999999999999E-3</v>
      </c>
      <c r="I80" s="130">
        <f>ROUND(F80*H80,2)</f>
        <v>-476.27</v>
      </c>
      <c r="N80" s="461" t="s">
        <v>89</v>
      </c>
      <c r="O80" s="461"/>
      <c r="P80" s="461"/>
      <c r="Q80" s="52" t="s">
        <v>4</v>
      </c>
      <c r="R80" s="168">
        <f>F80</f>
        <v>-391991</v>
      </c>
      <c r="S80" s="43" t="s">
        <v>6</v>
      </c>
      <c r="T80" s="169">
        <f>T66</f>
        <v>0</v>
      </c>
      <c r="U80" s="125">
        <f>ROUND(R80*T80,0)</f>
        <v>0</v>
      </c>
    </row>
    <row r="81" spans="1:21" x14ac:dyDescent="0.25">
      <c r="A81" s="458" t="s">
        <v>90</v>
      </c>
      <c r="B81" s="458"/>
      <c r="C81" s="458"/>
      <c r="D81" s="91"/>
      <c r="E81" s="74" t="s">
        <v>4</v>
      </c>
      <c r="F81" s="174">
        <f>'0054'!F81</f>
        <v>698197</v>
      </c>
      <c r="G81" s="41" t="s">
        <v>6</v>
      </c>
      <c r="H81" s="167">
        <f>H66</f>
        <v>1.2149999999999999E-3</v>
      </c>
      <c r="I81" s="130">
        <f>ROUND(F81*H81,2)</f>
        <v>848.31</v>
      </c>
      <c r="N81" s="461" t="s">
        <v>90</v>
      </c>
      <c r="O81" s="461"/>
      <c r="P81" s="461"/>
      <c r="Q81" s="52" t="s">
        <v>4</v>
      </c>
      <c r="R81" s="171">
        <f>F81</f>
        <v>698197</v>
      </c>
      <c r="S81" s="43" t="s">
        <v>6</v>
      </c>
      <c r="T81" s="169">
        <f>T66</f>
        <v>0</v>
      </c>
      <c r="U81" s="125">
        <f>ROUND(R81*T81,0)</f>
        <v>0</v>
      </c>
    </row>
    <row r="82" spans="1:21" x14ac:dyDescent="0.25">
      <c r="B82" s="91"/>
      <c r="C82" s="91"/>
      <c r="D82" s="91"/>
      <c r="E82" s="74"/>
      <c r="F82" s="174"/>
      <c r="G82" s="41"/>
      <c r="H82" s="167"/>
      <c r="I82" s="130"/>
      <c r="N82" s="53"/>
      <c r="O82" s="53"/>
      <c r="P82" s="53"/>
      <c r="Q82" s="52"/>
      <c r="R82" s="175"/>
      <c r="S82" s="43"/>
      <c r="T82" s="169"/>
      <c r="U82" s="132"/>
    </row>
    <row r="83" spans="1:21" x14ac:dyDescent="0.25">
      <c r="A83" s="458" t="s">
        <v>112</v>
      </c>
      <c r="B83" s="458"/>
      <c r="C83" s="458"/>
      <c r="D83" s="458"/>
      <c r="E83" s="458"/>
      <c r="F83" s="458"/>
      <c r="G83" s="458"/>
      <c r="H83" s="458"/>
      <c r="I83" s="458"/>
      <c r="N83" s="461" t="s">
        <v>91</v>
      </c>
      <c r="O83" s="461"/>
      <c r="P83" s="461"/>
      <c r="Q83" s="461"/>
      <c r="R83" s="461"/>
      <c r="S83" s="461"/>
      <c r="T83" s="461"/>
      <c r="U83" s="461"/>
    </row>
    <row r="84" spans="1:21" x14ac:dyDescent="0.25">
      <c r="B84" s="91"/>
      <c r="C84" s="496" t="s">
        <v>77</v>
      </c>
      <c r="D84" s="496"/>
      <c r="E84" s="91"/>
      <c r="F84" s="153" t="s">
        <v>38</v>
      </c>
      <c r="G84" s="91"/>
      <c r="H84" s="91"/>
      <c r="I84" s="91"/>
      <c r="N84" s="53"/>
      <c r="O84" s="53"/>
      <c r="P84" s="53"/>
      <c r="Q84" s="53"/>
      <c r="R84" s="53"/>
      <c r="S84" s="53"/>
      <c r="T84" s="53"/>
      <c r="U84" s="53"/>
    </row>
    <row r="85" spans="1:21" x14ac:dyDescent="0.25">
      <c r="A85" s="4"/>
      <c r="B85" s="176"/>
      <c r="C85" s="481" t="s">
        <v>184</v>
      </c>
      <c r="D85" s="481"/>
      <c r="E85" s="177" t="s">
        <v>190</v>
      </c>
      <c r="F85" s="178" t="s">
        <v>189</v>
      </c>
      <c r="G85" s="179"/>
      <c r="H85" s="179"/>
      <c r="I85" s="179"/>
      <c r="N85" s="497" t="s">
        <v>49</v>
      </c>
      <c r="O85" s="497"/>
      <c r="P85" s="498" t="s">
        <v>157</v>
      </c>
      <c r="Q85" s="498"/>
      <c r="R85" s="499" t="s">
        <v>41</v>
      </c>
      <c r="S85" s="499"/>
      <c r="T85" s="499"/>
      <c r="U85" s="499"/>
    </row>
    <row r="86" spans="1:21" x14ac:dyDescent="0.25">
      <c r="A86" s="55"/>
      <c r="B86" s="67" t="s">
        <v>188</v>
      </c>
      <c r="C86" s="494">
        <f>H13+H14+H19+H22+H25</f>
        <v>0</v>
      </c>
      <c r="D86" s="494"/>
      <c r="E86" s="56">
        <f>H8</f>
        <v>1.0319</v>
      </c>
      <c r="F86" s="346">
        <f>'0054'!F86</f>
        <v>1313.27</v>
      </c>
      <c r="G86" s="200" t="s">
        <v>13</v>
      </c>
      <c r="H86" s="130">
        <f>ROUND(C86*E86*F86,2)</f>
        <v>0</v>
      </c>
      <c r="I86" s="134"/>
      <c r="N86" s="59" t="s">
        <v>22</v>
      </c>
      <c r="O86" s="60">
        <f>T13+T14+T19+T22+T25</f>
        <v>0</v>
      </c>
      <c r="P86" s="495">
        <f>T8</f>
        <v>1.0319</v>
      </c>
      <c r="Q86" s="495"/>
      <c r="R86" s="61">
        <f>F86</f>
        <v>1313.27</v>
      </c>
      <c r="S86" s="62" t="s">
        <v>13</v>
      </c>
      <c r="T86" s="171">
        <f>ROUND(O86*P86*R86,0)</f>
        <v>0</v>
      </c>
      <c r="U86" s="131"/>
    </row>
    <row r="87" spans="1:21" x14ac:dyDescent="0.25">
      <c r="A87" s="63"/>
      <c r="B87" s="63" t="s">
        <v>187</v>
      </c>
      <c r="C87" s="494">
        <f>H15+H16+H20+H23+H26</f>
        <v>0</v>
      </c>
      <c r="D87" s="494"/>
      <c r="E87" s="56">
        <f>H8</f>
        <v>1.0319</v>
      </c>
      <c r="F87" s="346">
        <f>'0054'!F87</f>
        <v>895.79</v>
      </c>
      <c r="G87" s="200" t="s">
        <v>13</v>
      </c>
      <c r="H87" s="130">
        <f>ROUND(C87*E87*F87,2)</f>
        <v>0</v>
      </c>
      <c r="I87" s="64"/>
      <c r="N87" s="65" t="s">
        <v>14</v>
      </c>
      <c r="O87" s="60">
        <f>T15+T16+T20+T23+T26</f>
        <v>0</v>
      </c>
      <c r="P87" s="495">
        <f>T8</f>
        <v>1.0319</v>
      </c>
      <c r="Q87" s="495"/>
      <c r="R87" s="61">
        <f>F87</f>
        <v>895.79</v>
      </c>
      <c r="S87" s="62" t="s">
        <v>13</v>
      </c>
      <c r="T87" s="171">
        <f>ROUND(O87*P87*R87,0)</f>
        <v>0</v>
      </c>
      <c r="U87" s="66"/>
    </row>
    <row r="88" spans="1:21" ht="16.5" thickBot="1" x14ac:dyDescent="0.3">
      <c r="A88" s="67"/>
      <c r="B88" s="67" t="s">
        <v>186</v>
      </c>
      <c r="C88" s="494">
        <f>H17+H18+H21+H24+H27+H28</f>
        <v>249.00319999999999</v>
      </c>
      <c r="D88" s="494"/>
      <c r="E88" s="56">
        <f>H8</f>
        <v>1.0319</v>
      </c>
      <c r="F88" s="346">
        <f>'0054'!F88</f>
        <v>897.95</v>
      </c>
      <c r="G88" s="200" t="s">
        <v>13</v>
      </c>
      <c r="H88" s="123">
        <f>ROUND(C88*E88*F88,2)</f>
        <v>230725.02</v>
      </c>
      <c r="I88" s="64"/>
      <c r="N88" s="68" t="s">
        <v>15</v>
      </c>
      <c r="O88" s="69">
        <f>T17+T18+T21+T24+T27+T28</f>
        <v>0</v>
      </c>
      <c r="P88" s="495">
        <f>T8</f>
        <v>1.0319</v>
      </c>
      <c r="Q88" s="495"/>
      <c r="R88" s="61">
        <f>F88</f>
        <v>897.95</v>
      </c>
      <c r="S88" s="62" t="s">
        <v>13</v>
      </c>
      <c r="T88" s="171">
        <f>ROUND(O88*P88*R88,0)</f>
        <v>0</v>
      </c>
      <c r="U88" s="66"/>
    </row>
    <row r="89" spans="1:21" ht="16.5" thickBot="1" x14ac:dyDescent="0.3">
      <c r="A89" s="70"/>
      <c r="B89" s="180" t="s">
        <v>185</v>
      </c>
      <c r="C89" s="487">
        <f>SUM(C86:C88)</f>
        <v>249.00319999999999</v>
      </c>
      <c r="D89" s="487"/>
      <c r="E89" s="181"/>
      <c r="F89" s="181"/>
      <c r="G89" s="181"/>
      <c r="H89" s="182" t="s">
        <v>183</v>
      </c>
      <c r="I89" s="130">
        <f>IF(A1=75,0,H88+H87+H86)</f>
        <v>230725.02</v>
      </c>
      <c r="N89" s="73" t="s">
        <v>158</v>
      </c>
      <c r="O89" s="72">
        <f>SUM(O86:O88)</f>
        <v>0</v>
      </c>
      <c r="P89" s="488" t="s">
        <v>18</v>
      </c>
      <c r="Q89" s="489"/>
      <c r="R89" s="489"/>
      <c r="S89" s="489"/>
      <c r="T89" s="489"/>
      <c r="U89" s="125">
        <f>IF(N1=75,0,T88+T87+T86)</f>
        <v>0</v>
      </c>
    </row>
    <row r="90" spans="1:21" ht="16.5" thickTop="1" x14ac:dyDescent="0.25">
      <c r="A90" s="490" t="s">
        <v>107</v>
      </c>
      <c r="B90" s="490"/>
      <c r="C90" s="490"/>
      <c r="D90" s="490"/>
      <c r="E90" s="490"/>
      <c r="F90" s="490"/>
      <c r="G90" s="490"/>
      <c r="H90" s="490"/>
      <c r="I90" s="490"/>
      <c r="N90" s="491" t="s">
        <v>107</v>
      </c>
      <c r="O90" s="491"/>
      <c r="P90" s="491"/>
      <c r="Q90" s="491"/>
      <c r="R90" s="491"/>
      <c r="S90" s="491"/>
      <c r="T90" s="491"/>
      <c r="U90" s="491"/>
    </row>
    <row r="91" spans="1:21" x14ac:dyDescent="0.25">
      <c r="A91" s="183"/>
      <c r="B91" s="183"/>
      <c r="C91" s="183"/>
      <c r="D91" s="183"/>
      <c r="E91" s="183"/>
      <c r="F91" s="183"/>
      <c r="G91" s="183"/>
      <c r="H91" s="183"/>
      <c r="I91" s="183"/>
      <c r="N91" s="184"/>
      <c r="O91" s="184"/>
      <c r="P91" s="184"/>
      <c r="Q91" s="184"/>
      <c r="R91" s="184"/>
      <c r="S91" s="184"/>
      <c r="T91" s="184"/>
      <c r="U91" s="184"/>
    </row>
    <row r="92" spans="1:21" x14ac:dyDescent="0.25">
      <c r="A92" s="4" t="s">
        <v>92</v>
      </c>
      <c r="C92" s="74"/>
      <c r="D92" s="91"/>
      <c r="E92" s="74" t="s">
        <v>46</v>
      </c>
      <c r="F92" s="492"/>
      <c r="G92" s="492"/>
      <c r="H92" s="492"/>
      <c r="I92" s="492"/>
      <c r="N92" s="461" t="s">
        <v>92</v>
      </c>
      <c r="O92" s="461"/>
      <c r="P92" s="461"/>
      <c r="Q92" s="493" t="s">
        <v>46</v>
      </c>
      <c r="R92" s="493"/>
      <c r="S92" s="493"/>
      <c r="T92" s="493"/>
      <c r="U92" s="132"/>
    </row>
    <row r="93" spans="1:21" x14ac:dyDescent="0.25">
      <c r="B93" s="91"/>
      <c r="C93" s="117" t="s">
        <v>162</v>
      </c>
      <c r="D93" s="117" t="s">
        <v>163</v>
      </c>
      <c r="E93" s="118" t="s">
        <v>191</v>
      </c>
      <c r="F93" s="74"/>
      <c r="G93" s="74"/>
      <c r="H93" s="74"/>
      <c r="I93" s="74"/>
      <c r="N93" s="53"/>
      <c r="O93" s="53"/>
      <c r="P93" s="53"/>
      <c r="Q93" s="185"/>
      <c r="R93" s="185"/>
      <c r="S93" s="185"/>
      <c r="T93" s="185"/>
      <c r="U93" s="132"/>
    </row>
    <row r="94" spans="1:21" x14ac:dyDescent="0.25">
      <c r="B94" s="91"/>
      <c r="C94" s="119" t="s">
        <v>2</v>
      </c>
      <c r="D94" s="119" t="s">
        <v>2</v>
      </c>
      <c r="E94" s="119" t="s">
        <v>2</v>
      </c>
      <c r="F94" s="74"/>
      <c r="G94" s="74"/>
      <c r="H94" s="74"/>
      <c r="I94" s="74"/>
      <c r="N94" s="53"/>
      <c r="O94" s="53"/>
      <c r="P94" s="53"/>
      <c r="Q94" s="185"/>
      <c r="R94" s="185"/>
      <c r="S94" s="185"/>
      <c r="T94" s="185"/>
      <c r="U94" s="132"/>
    </row>
    <row r="95" spans="1:21" x14ac:dyDescent="0.25">
      <c r="A95" s="465" t="s">
        <v>69</v>
      </c>
      <c r="B95" s="465"/>
      <c r="C95" s="206">
        <v>1</v>
      </c>
      <c r="D95" s="206">
        <v>3</v>
      </c>
      <c r="E95" s="159">
        <f>AVERAGE(C95:D95)</f>
        <v>2</v>
      </c>
      <c r="F95" s="186" t="s">
        <v>40</v>
      </c>
      <c r="G95" s="189">
        <f>'0054'!G95</f>
        <v>371</v>
      </c>
      <c r="I95" s="130">
        <f>ROUND(G95*E95,2)</f>
        <v>742</v>
      </c>
      <c r="N95" s="486" t="s">
        <v>69</v>
      </c>
      <c r="O95" s="486"/>
      <c r="P95" s="485">
        <f>IF(H115=1,E95,0)</f>
        <v>0</v>
      </c>
      <c r="Q95" s="485"/>
      <c r="R95" s="485"/>
      <c r="S95" s="111" t="s">
        <v>40</v>
      </c>
      <c r="T95" s="76">
        <f>G95</f>
        <v>371</v>
      </c>
      <c r="U95" s="125">
        <f>ROUND(T95*P95,0)</f>
        <v>0</v>
      </c>
    </row>
    <row r="96" spans="1:21" x14ac:dyDescent="0.25">
      <c r="A96" s="465" t="s">
        <v>87</v>
      </c>
      <c r="B96" s="465"/>
      <c r="C96" s="206">
        <v>0</v>
      </c>
      <c r="D96" s="206">
        <v>0</v>
      </c>
      <c r="E96" s="159">
        <f>AVERAGE(C96:D96)</f>
        <v>0</v>
      </c>
      <c r="F96" s="186" t="s">
        <v>40</v>
      </c>
      <c r="G96" s="189">
        <f>'0054'!G96</f>
        <v>1391</v>
      </c>
      <c r="I96" s="130">
        <f>ROUND(G96*E96,2)</f>
        <v>0</v>
      </c>
      <c r="N96" s="486" t="s">
        <v>87</v>
      </c>
      <c r="O96" s="486"/>
      <c r="P96" s="470"/>
      <c r="Q96" s="470"/>
      <c r="R96" s="470"/>
      <c r="S96" s="111" t="s">
        <v>40</v>
      </c>
      <c r="T96" s="76">
        <f>G96</f>
        <v>1391</v>
      </c>
      <c r="U96" s="125">
        <f>ROUND(T96*P96,0)</f>
        <v>0</v>
      </c>
    </row>
    <row r="97" spans="1:21" x14ac:dyDescent="0.25">
      <c r="A97" s="187"/>
      <c r="B97" s="187"/>
      <c r="C97" s="94"/>
      <c r="D97" s="94"/>
      <c r="E97" s="94"/>
      <c r="F97" s="94"/>
      <c r="G97" s="188"/>
      <c r="H97" s="189"/>
      <c r="I97" s="130"/>
      <c r="N97" s="190"/>
      <c r="O97" s="190"/>
      <c r="P97" s="191"/>
      <c r="Q97" s="191"/>
      <c r="R97" s="191"/>
      <c r="S97" s="111"/>
      <c r="T97" s="76"/>
      <c r="U97" s="132"/>
    </row>
    <row r="98" spans="1:21" x14ac:dyDescent="0.25">
      <c r="A98" s="187"/>
      <c r="B98" s="187"/>
      <c r="C98" s="94"/>
      <c r="D98" s="94"/>
      <c r="E98" s="94"/>
      <c r="F98" s="94"/>
      <c r="G98" s="188"/>
      <c r="H98" s="189"/>
      <c r="I98" s="130"/>
      <c r="N98" s="190"/>
      <c r="O98" s="190"/>
      <c r="P98" s="191"/>
      <c r="Q98" s="191"/>
      <c r="R98" s="191"/>
      <c r="S98" s="111"/>
      <c r="T98" s="76"/>
      <c r="U98" s="132"/>
    </row>
    <row r="99" spans="1:21" hidden="1" x14ac:dyDescent="0.25">
      <c r="A99" s="458" t="s">
        <v>131</v>
      </c>
      <c r="B99" s="458"/>
      <c r="C99" s="458"/>
      <c r="D99" s="91"/>
      <c r="E99" s="54" t="s">
        <v>132</v>
      </c>
      <c r="F99" s="496"/>
      <c r="G99" s="496"/>
      <c r="H99" s="496"/>
      <c r="I99" s="496"/>
      <c r="N99" s="461" t="s">
        <v>106</v>
      </c>
      <c r="O99" s="461"/>
      <c r="P99" s="461"/>
      <c r="Q99" s="461"/>
      <c r="R99" s="461"/>
      <c r="S99" s="461"/>
      <c r="T99" s="461"/>
      <c r="U99" s="461"/>
    </row>
    <row r="100" spans="1:21" hidden="1" x14ac:dyDescent="0.25">
      <c r="B100" s="91"/>
      <c r="C100" s="481" t="s">
        <v>108</v>
      </c>
      <c r="D100" s="481"/>
      <c r="E100" s="481"/>
      <c r="F100" s="54"/>
      <c r="G100" s="54"/>
      <c r="H100" s="200" t="s">
        <v>192</v>
      </c>
      <c r="I100" s="54"/>
      <c r="N100" s="53"/>
      <c r="O100" s="53"/>
      <c r="P100" s="53"/>
      <c r="Q100" s="53"/>
      <c r="R100" s="53"/>
      <c r="S100" s="53"/>
      <c r="T100" s="53"/>
      <c r="U100" s="53"/>
    </row>
    <row r="101" spans="1:21" hidden="1" x14ac:dyDescent="0.25">
      <c r="B101" s="91"/>
      <c r="C101" s="117" t="s">
        <v>162</v>
      </c>
      <c r="D101" s="117" t="s">
        <v>163</v>
      </c>
      <c r="E101" s="199" t="s">
        <v>8</v>
      </c>
      <c r="F101" s="577" t="s">
        <v>193</v>
      </c>
      <c r="G101" s="472"/>
      <c r="H101" s="41" t="s">
        <v>39</v>
      </c>
      <c r="I101" s="54"/>
      <c r="N101" s="53"/>
      <c r="O101" s="53"/>
      <c r="P101" s="53"/>
      <c r="Q101" s="53"/>
      <c r="R101" s="53"/>
      <c r="S101" s="53"/>
      <c r="T101" s="53"/>
      <c r="U101" s="53"/>
    </row>
    <row r="102" spans="1:21" hidden="1" x14ac:dyDescent="0.25">
      <c r="A102" s="481" t="s">
        <v>113</v>
      </c>
      <c r="B102" s="481"/>
      <c r="C102" s="119" t="s">
        <v>2</v>
      </c>
      <c r="D102" s="119" t="s">
        <v>2</v>
      </c>
      <c r="E102" s="77" t="s">
        <v>2</v>
      </c>
      <c r="F102" s="481" t="s">
        <v>38</v>
      </c>
      <c r="G102" s="481"/>
      <c r="H102" s="77" t="s">
        <v>38</v>
      </c>
      <c r="I102" s="77" t="s">
        <v>8</v>
      </c>
      <c r="N102" s="471" t="s">
        <v>70</v>
      </c>
      <c r="O102" s="471"/>
      <c r="P102" s="485" t="s">
        <v>108</v>
      </c>
      <c r="Q102" s="485"/>
      <c r="R102" s="471" t="s">
        <v>71</v>
      </c>
      <c r="S102" s="471"/>
      <c r="T102" s="78" t="s">
        <v>72</v>
      </c>
      <c r="U102" s="78" t="s">
        <v>8</v>
      </c>
    </row>
    <row r="103" spans="1:21" hidden="1" x14ac:dyDescent="0.25">
      <c r="A103" s="474" t="s">
        <v>73</v>
      </c>
      <c r="B103" s="474"/>
      <c r="C103" s="204">
        <v>0</v>
      </c>
      <c r="D103" s="204">
        <v>0</v>
      </c>
      <c r="E103" s="276">
        <f>IF(D$59=0,C103*2,C103+D103)</f>
        <v>0</v>
      </c>
      <c r="F103" s="475">
        <v>0</v>
      </c>
      <c r="G103" s="475"/>
      <c r="H103" s="349">
        <f>IF(C103=0,0,125)</f>
        <v>0</v>
      </c>
      <c r="I103" s="130">
        <f>ROUND((H103+F103)*E103,2)</f>
        <v>0</v>
      </c>
      <c r="N103" s="476" t="s">
        <v>73</v>
      </c>
      <c r="O103" s="476"/>
      <c r="P103" s="470">
        <f>IF(H$115=1,C103,0)</f>
        <v>0</v>
      </c>
      <c r="Q103" s="470"/>
      <c r="R103" s="477">
        <f>F103</f>
        <v>0</v>
      </c>
      <c r="S103" s="477"/>
      <c r="T103" s="80">
        <f>H103</f>
        <v>0</v>
      </c>
      <c r="U103" s="125">
        <f>ROUND((T103+R103)*P103,0)</f>
        <v>0</v>
      </c>
    </row>
    <row r="104" spans="1:21" hidden="1" x14ac:dyDescent="0.25">
      <c r="A104" s="450" t="s">
        <v>74</v>
      </c>
      <c r="B104" s="450"/>
      <c r="C104" s="206">
        <v>0</v>
      </c>
      <c r="D104" s="206">
        <v>0</v>
      </c>
      <c r="E104" s="159">
        <f>IF(D$59=0,C104*2,C104+D104)</f>
        <v>0</v>
      </c>
      <c r="F104" s="572">
        <f>ROUND(F103/2,2)</f>
        <v>0</v>
      </c>
      <c r="G104" s="572"/>
      <c r="H104" s="350">
        <f>IF(C104=0,0,62.5)</f>
        <v>0</v>
      </c>
      <c r="I104" s="130">
        <f>ROUND((H104+F104)*E104,2)</f>
        <v>0</v>
      </c>
      <c r="N104" s="476" t="s">
        <v>74</v>
      </c>
      <c r="O104" s="476"/>
      <c r="P104" s="470">
        <f>IF(H$115=1,C104,0)</f>
        <v>0</v>
      </c>
      <c r="Q104" s="470"/>
      <c r="R104" s="479">
        <f>ROUND(R103/2,2)</f>
        <v>0</v>
      </c>
      <c r="S104" s="479"/>
      <c r="T104" s="82">
        <f>H104</f>
        <v>0</v>
      </c>
      <c r="U104" s="125">
        <f>ROUND((T104+R104)*P104,0)</f>
        <v>0</v>
      </c>
    </row>
    <row r="105" spans="1:21" ht="16.5" hidden="1" thickBot="1" x14ac:dyDescent="0.3">
      <c r="A105" s="450" t="s">
        <v>75</v>
      </c>
      <c r="B105" s="450"/>
      <c r="C105" s="206">
        <v>0</v>
      </c>
      <c r="D105" s="206">
        <v>0</v>
      </c>
      <c r="E105" s="159">
        <f>IF(D$59=0,C105*2,C105+D105)</f>
        <v>0</v>
      </c>
      <c r="F105" s="468"/>
      <c r="G105" s="468"/>
      <c r="H105" s="351">
        <f>IF(H103&gt;0,436,0)</f>
        <v>0</v>
      </c>
      <c r="I105" s="130">
        <f>ROUND(H105*E105,2)</f>
        <v>0</v>
      </c>
      <c r="N105" s="469" t="s">
        <v>75</v>
      </c>
      <c r="O105" s="469"/>
      <c r="P105" s="470">
        <f>IF(H$115=1,C105,0)</f>
        <v>0</v>
      </c>
      <c r="Q105" s="470"/>
      <c r="R105" s="471"/>
      <c r="S105" s="471"/>
      <c r="T105" s="84">
        <f>H105</f>
        <v>0</v>
      </c>
      <c r="U105" s="132">
        <f>ROUND(T105*P105,0)</f>
        <v>0</v>
      </c>
    </row>
    <row r="106" spans="1:21" ht="16.5" hidden="1" thickBot="1" x14ac:dyDescent="0.3">
      <c r="A106" s="472" t="s">
        <v>8</v>
      </c>
      <c r="B106" s="472"/>
      <c r="C106" s="85"/>
      <c r="D106" s="85"/>
      <c r="E106" s="85"/>
      <c r="F106" s="85"/>
      <c r="G106" s="85"/>
      <c r="H106" s="85"/>
      <c r="I106" s="126">
        <f>SUM(I103:I105)</f>
        <v>0</v>
      </c>
      <c r="N106" s="473" t="s">
        <v>8</v>
      </c>
      <c r="O106" s="473"/>
      <c r="P106" s="86"/>
      <c r="Q106" s="86"/>
      <c r="R106" s="86"/>
      <c r="S106" s="86"/>
      <c r="T106" s="86"/>
      <c r="U106" s="87">
        <f>SUM(U103:U105)</f>
        <v>0</v>
      </c>
    </row>
    <row r="107" spans="1:21" hidden="1" x14ac:dyDescent="0.25">
      <c r="A107" s="41"/>
      <c r="B107" s="41"/>
      <c r="C107" s="85"/>
      <c r="D107" s="85"/>
      <c r="E107" s="85"/>
      <c r="F107" s="85"/>
      <c r="G107" s="85"/>
      <c r="H107" s="85"/>
      <c r="I107" s="130"/>
      <c r="N107" s="43"/>
      <c r="O107" s="43"/>
      <c r="P107" s="86"/>
      <c r="Q107" s="86"/>
      <c r="R107" s="86"/>
      <c r="S107" s="86"/>
      <c r="T107" s="86"/>
      <c r="U107" s="201"/>
    </row>
    <row r="108" spans="1:21" x14ac:dyDescent="0.25">
      <c r="A108" s="458" t="s">
        <v>93</v>
      </c>
      <c r="B108" s="458"/>
      <c r="C108" s="458"/>
      <c r="D108" s="91"/>
      <c r="E108" s="89" t="s">
        <v>42</v>
      </c>
      <c r="F108" s="463"/>
      <c r="G108" s="463"/>
      <c r="H108" s="463"/>
      <c r="I108" s="159">
        <v>0</v>
      </c>
      <c r="N108" s="461" t="s">
        <v>93</v>
      </c>
      <c r="O108" s="461"/>
      <c r="P108" s="461"/>
      <c r="Q108" s="462" t="s">
        <v>42</v>
      </c>
      <c r="R108" s="462"/>
      <c r="S108" s="462"/>
      <c r="T108" s="462"/>
      <c r="U108" s="125">
        <f>IF('4013'!$H$115=1,'4013'!U109,0)</f>
        <v>0</v>
      </c>
    </row>
    <row r="109" spans="1:21" x14ac:dyDescent="0.25">
      <c r="A109" s="458" t="s">
        <v>94</v>
      </c>
      <c r="B109" s="458"/>
      <c r="C109" s="458"/>
      <c r="D109" s="91"/>
      <c r="E109" s="467"/>
      <c r="F109" s="467"/>
      <c r="G109" s="467"/>
      <c r="H109" s="467"/>
      <c r="I109" s="159">
        <v>0</v>
      </c>
      <c r="N109" s="461" t="s">
        <v>94</v>
      </c>
      <c r="O109" s="461"/>
      <c r="P109" s="461"/>
      <c r="Q109" s="462" t="s">
        <v>47</v>
      </c>
      <c r="R109" s="462"/>
      <c r="S109" s="462"/>
      <c r="T109" s="462"/>
      <c r="U109" s="125">
        <f>IF('4013'!$H$115=1,'4013'!U110,0)</f>
        <v>0</v>
      </c>
    </row>
    <row r="110" spans="1:21" x14ac:dyDescent="0.25">
      <c r="A110" s="90" t="s">
        <v>122</v>
      </c>
      <c r="B110" s="91"/>
      <c r="C110" s="91"/>
      <c r="D110" s="91"/>
      <c r="E110" s="192"/>
      <c r="F110" s="192"/>
      <c r="G110" s="192"/>
      <c r="H110" s="192"/>
      <c r="I110" s="219"/>
      <c r="N110" s="461" t="s">
        <v>95</v>
      </c>
      <c r="O110" s="461"/>
      <c r="P110" s="461"/>
      <c r="Q110" s="462" t="s">
        <v>48</v>
      </c>
      <c r="R110" s="462"/>
      <c r="S110" s="462"/>
      <c r="T110" s="462"/>
      <c r="U110" s="125">
        <f>IF('4013'!$H$115=1,'4013'!U113,0)</f>
        <v>0</v>
      </c>
    </row>
    <row r="111" spans="1:21" ht="16.5" thickBot="1" x14ac:dyDescent="0.3">
      <c r="A111" s="458" t="s">
        <v>95</v>
      </c>
      <c r="B111" s="458"/>
      <c r="C111" s="458"/>
      <c r="D111" s="91"/>
      <c r="E111" s="89" t="s">
        <v>47</v>
      </c>
      <c r="F111" s="463"/>
      <c r="G111" s="463"/>
      <c r="H111" s="463"/>
      <c r="I111" s="220">
        <v>0</v>
      </c>
      <c r="N111" s="464" t="s">
        <v>43</v>
      </c>
      <c r="O111" s="464"/>
      <c r="P111" s="464"/>
      <c r="Q111" s="464"/>
      <c r="R111" s="464"/>
      <c r="S111" s="464"/>
      <c r="T111" s="464"/>
      <c r="U111" s="193">
        <f>SUM(U109,U108,U106,U95,U89,U75,U74,U73,U72,U71,U70,U68,U59,U45,U77,U78,U79,U80,U81,U110)</f>
        <v>0</v>
      </c>
    </row>
    <row r="112" spans="1:21" ht="16.5" thickTop="1" x14ac:dyDescent="0.25">
      <c r="B112" s="91"/>
      <c r="C112" s="91"/>
      <c r="D112" s="91"/>
      <c r="E112" s="89"/>
      <c r="F112" s="89"/>
      <c r="G112" s="89"/>
      <c r="H112" s="89"/>
      <c r="I112" s="159"/>
      <c r="N112" s="59"/>
      <c r="O112" s="59"/>
      <c r="P112" s="59"/>
      <c r="Q112" s="59"/>
      <c r="R112" s="59"/>
      <c r="S112" s="59"/>
      <c r="T112" s="59"/>
      <c r="U112" s="201"/>
    </row>
    <row r="113" spans="1:21" x14ac:dyDescent="0.25">
      <c r="A113" s="465" t="s">
        <v>8</v>
      </c>
      <c r="B113" s="465"/>
      <c r="C113" s="465"/>
      <c r="D113" s="465"/>
      <c r="E113" s="465"/>
      <c r="F113" s="465"/>
      <c r="G113" s="465"/>
      <c r="H113" s="465"/>
      <c r="I113" s="130">
        <f>SUM(I111,I109,I108,I106,I96,I95,I89,I81,I80,I79,I78,I77,I75,I74,I73,I72,I71,I70,I68,I59,I45)</f>
        <v>1549088.9600000002</v>
      </c>
      <c r="N113" s="466"/>
      <c r="O113" s="466"/>
      <c r="P113" s="466"/>
      <c r="Q113" s="466"/>
      <c r="R113" s="466"/>
      <c r="S113" s="466"/>
      <c r="T113" s="466"/>
      <c r="U113" s="466"/>
    </row>
    <row r="114" spans="1:21" x14ac:dyDescent="0.25">
      <c r="A114" s="458" t="s">
        <v>121</v>
      </c>
      <c r="B114" s="458"/>
      <c r="C114" s="458"/>
      <c r="D114" s="458"/>
      <c r="E114" s="458"/>
      <c r="F114" s="458"/>
      <c r="G114" s="458"/>
      <c r="H114" s="91" t="s">
        <v>48</v>
      </c>
      <c r="I114" s="195"/>
      <c r="N114" s="459" t="s">
        <v>7</v>
      </c>
      <c r="O114" s="459"/>
      <c r="P114" s="459"/>
      <c r="Q114" s="459"/>
      <c r="R114" s="459"/>
      <c r="S114" s="459"/>
      <c r="T114" s="459"/>
      <c r="U114" s="459"/>
    </row>
    <row r="115" spans="1:21" x14ac:dyDescent="0.25">
      <c r="A115" s="458" t="s">
        <v>116</v>
      </c>
      <c r="B115" s="458"/>
      <c r="C115" s="458"/>
      <c r="D115" s="458"/>
      <c r="E115" s="458"/>
      <c r="F115" s="458"/>
      <c r="G115" s="458"/>
      <c r="H115" s="92" t="str">
        <f>IF(E29=0,"",IF((E14+E16+SUM(E18:E24))/E29&gt;0.75,1,""))</f>
        <v/>
      </c>
      <c r="I115" s="159">
        <f>U111</f>
        <v>0</v>
      </c>
      <c r="N115" s="93" t="s">
        <v>144</v>
      </c>
      <c r="O115" s="93"/>
      <c r="P115" s="93"/>
      <c r="Q115" s="93"/>
      <c r="R115" s="93"/>
      <c r="S115" s="93"/>
      <c r="T115" s="93"/>
      <c r="U115" s="93"/>
    </row>
    <row r="116" spans="1:21" x14ac:dyDescent="0.25">
      <c r="B116" s="91"/>
      <c r="C116" s="91"/>
      <c r="D116" s="91"/>
      <c r="E116" s="91"/>
      <c r="F116" s="91"/>
      <c r="G116" s="91"/>
      <c r="H116" s="94"/>
      <c r="I116" s="130"/>
      <c r="N116" s="95" t="s">
        <v>145</v>
      </c>
      <c r="O116" s="93"/>
      <c r="P116" s="93"/>
      <c r="Q116" s="93"/>
      <c r="R116" s="93"/>
      <c r="S116" s="93"/>
      <c r="T116" s="93"/>
      <c r="U116" s="93"/>
    </row>
    <row r="117" spans="1:21" x14ac:dyDescent="0.25">
      <c r="A117" s="4" t="s">
        <v>138</v>
      </c>
      <c r="B117" s="91"/>
      <c r="C117" s="91"/>
      <c r="D117" s="91"/>
      <c r="E117" s="91"/>
      <c r="F117" s="91"/>
      <c r="G117" s="91"/>
      <c r="H117" s="202">
        <f>IF(H115=1,I115,I113)</f>
        <v>1549088.9600000002</v>
      </c>
      <c r="I117" s="123">
        <f>IF(E29=0,0,IF(E29&gt;250,-(((250/E29)*H117)*IF(J117="H",0.02,0.05)),IF(J117="H",-0.02*H117,-0.05*H117)))</f>
        <v>-77454.448000000019</v>
      </c>
      <c r="N117" s="97"/>
      <c r="O117" s="97"/>
      <c r="P117" s="97"/>
      <c r="Q117" s="97"/>
      <c r="R117" s="97"/>
      <c r="S117" s="97"/>
      <c r="T117" s="97"/>
      <c r="U117" s="97"/>
    </row>
    <row r="118" spans="1:21" x14ac:dyDescent="0.25">
      <c r="B118" s="91"/>
      <c r="C118" s="91"/>
      <c r="D118" s="91"/>
      <c r="E118" s="91"/>
      <c r="F118" s="91"/>
      <c r="G118" s="91"/>
      <c r="H118" s="94"/>
      <c r="I118" s="130"/>
      <c r="N118" s="97"/>
      <c r="O118" s="97"/>
      <c r="P118" s="97"/>
      <c r="Q118" s="97"/>
      <c r="R118" s="97"/>
      <c r="S118" s="97"/>
      <c r="T118" s="97"/>
      <c r="U118" s="97"/>
    </row>
    <row r="119" spans="1:21" x14ac:dyDescent="0.25">
      <c r="A119" s="4" t="s">
        <v>139</v>
      </c>
      <c r="B119" s="91"/>
      <c r="C119" s="91"/>
      <c r="D119" s="91"/>
      <c r="E119" s="91"/>
      <c r="F119" s="91"/>
      <c r="G119" s="91"/>
      <c r="H119" s="94"/>
      <c r="I119" s="130">
        <f>I113+I117</f>
        <v>1471634.5120000001</v>
      </c>
      <c r="N119" s="97"/>
      <c r="O119" s="97"/>
      <c r="P119" s="97"/>
      <c r="Q119" s="97"/>
      <c r="R119" s="97"/>
      <c r="S119" s="97"/>
      <c r="T119" s="97"/>
      <c r="U119" s="97"/>
    </row>
    <row r="120" spans="1:21" x14ac:dyDescent="0.25">
      <c r="B120" s="91"/>
      <c r="C120" s="91"/>
      <c r="D120" s="91"/>
      <c r="E120" s="91"/>
      <c r="F120" s="91"/>
      <c r="G120" s="91"/>
      <c r="H120" s="94"/>
      <c r="I120" s="130"/>
      <c r="N120" s="97"/>
      <c r="O120" s="97"/>
      <c r="P120" s="97"/>
      <c r="Q120" s="97"/>
      <c r="R120" s="97"/>
      <c r="S120" s="97"/>
      <c r="T120" s="97"/>
      <c r="U120" s="97"/>
    </row>
    <row r="121" spans="1:21" x14ac:dyDescent="0.25">
      <c r="A121" s="106" t="s">
        <v>140</v>
      </c>
      <c r="B121" s="91"/>
      <c r="C121" s="203">
        <f>'0054'!C121</f>
        <v>2</v>
      </c>
      <c r="D121" s="91"/>
      <c r="E121" s="4" t="s">
        <v>141</v>
      </c>
      <c r="F121" s="91"/>
      <c r="G121" s="91"/>
      <c r="H121" s="94"/>
      <c r="I121" s="130">
        <f>ROUND(I119/12*C121,2)</f>
        <v>245272.42</v>
      </c>
      <c r="N121" s="97"/>
      <c r="O121" s="97"/>
      <c r="P121" s="97"/>
      <c r="Q121" s="97"/>
      <c r="R121" s="97"/>
      <c r="S121" s="97"/>
      <c r="T121" s="97"/>
      <c r="U121" s="97"/>
    </row>
    <row r="122" spans="1:21" x14ac:dyDescent="0.25">
      <c r="B122" s="91"/>
      <c r="C122" s="91"/>
      <c r="D122" s="91"/>
      <c r="E122" s="91"/>
      <c r="F122" s="91"/>
      <c r="G122" s="91"/>
      <c r="H122" s="94"/>
      <c r="I122" s="130"/>
      <c r="N122" s="97"/>
      <c r="O122" s="97"/>
      <c r="P122" s="97"/>
      <c r="Q122" s="97"/>
      <c r="R122" s="97"/>
      <c r="S122" s="97"/>
      <c r="T122" s="97"/>
      <c r="U122" s="97"/>
    </row>
    <row r="123" spans="1:21" x14ac:dyDescent="0.25">
      <c r="A123" s="4" t="s">
        <v>142</v>
      </c>
      <c r="B123" s="91"/>
      <c r="C123" s="91"/>
      <c r="D123" s="91"/>
      <c r="E123" s="91"/>
      <c r="F123" s="91"/>
      <c r="G123" s="91"/>
      <c r="H123" s="94"/>
      <c r="I123" s="123">
        <v>-122636.21</v>
      </c>
      <c r="N123" s="97"/>
      <c r="O123" s="97"/>
      <c r="P123" s="97"/>
      <c r="Q123" s="97"/>
      <c r="R123" s="97"/>
      <c r="S123" s="97"/>
      <c r="T123" s="97"/>
      <c r="U123" s="97"/>
    </row>
    <row r="124" spans="1:21" x14ac:dyDescent="0.25">
      <c r="B124" s="91"/>
      <c r="C124" s="91"/>
      <c r="D124" s="91"/>
      <c r="E124" s="91"/>
      <c r="F124" s="91"/>
      <c r="G124" s="91"/>
      <c r="H124" s="94"/>
      <c r="I124" s="130"/>
      <c r="N124" s="97"/>
      <c r="O124" s="97"/>
      <c r="P124" s="97"/>
      <c r="Q124" s="97"/>
      <c r="R124" s="97"/>
      <c r="S124" s="97"/>
      <c r="T124" s="97"/>
      <c r="U124" s="97"/>
    </row>
    <row r="125" spans="1:21" ht="16.5" thickBot="1" x14ac:dyDescent="0.3">
      <c r="A125" s="4" t="s">
        <v>143</v>
      </c>
      <c r="B125" s="91"/>
      <c r="C125" s="91"/>
      <c r="D125" s="91"/>
      <c r="E125" s="91"/>
      <c r="F125" s="91"/>
      <c r="G125" s="91"/>
      <c r="H125" s="94"/>
      <c r="I125" s="222">
        <f>I121+I123</f>
        <v>122636.21</v>
      </c>
      <c r="N125" s="97"/>
      <c r="O125" s="97"/>
      <c r="P125" s="97"/>
      <c r="Q125" s="97"/>
      <c r="R125" s="97"/>
      <c r="S125" s="97"/>
      <c r="T125" s="97"/>
      <c r="U125" s="97"/>
    </row>
    <row r="126" spans="1:21" ht="16.5" thickTop="1" x14ac:dyDescent="0.25">
      <c r="B126" s="91"/>
      <c r="C126" s="91"/>
      <c r="D126" s="91"/>
      <c r="E126" s="91"/>
      <c r="F126" s="91"/>
      <c r="G126" s="91"/>
      <c r="H126" s="94"/>
      <c r="I126" s="130"/>
      <c r="N126" s="97"/>
      <c r="O126" s="97"/>
      <c r="P126" s="97"/>
      <c r="Q126" s="97"/>
      <c r="R126" s="97"/>
      <c r="S126" s="97"/>
      <c r="T126" s="97"/>
      <c r="U126" s="97"/>
    </row>
    <row r="127" spans="1:21" ht="16.5" thickBot="1" x14ac:dyDescent="0.3">
      <c r="A127" s="4" t="s">
        <v>159</v>
      </c>
      <c r="B127" s="91"/>
      <c r="C127" s="91"/>
      <c r="D127" s="91"/>
      <c r="E127" s="91"/>
      <c r="F127" s="91"/>
      <c r="G127" s="91"/>
      <c r="H127" s="94"/>
      <c r="I127" s="194">
        <f>IF(J117="H",(H117*0.02)+I117,(H117*0.05)+I117)</f>
        <v>0</v>
      </c>
      <c r="N127" s="97"/>
      <c r="O127" s="97"/>
      <c r="P127" s="97"/>
      <c r="Q127" s="97"/>
      <c r="R127" s="97"/>
      <c r="S127" s="97"/>
      <c r="T127" s="97"/>
      <c r="U127" s="97"/>
    </row>
    <row r="128" spans="1:21" ht="16.5" thickTop="1" x14ac:dyDescent="0.25">
      <c r="B128" s="91"/>
      <c r="C128" s="91"/>
      <c r="D128" s="91"/>
      <c r="E128" s="91"/>
      <c r="F128" s="91"/>
      <c r="G128" s="91"/>
      <c r="H128" s="94"/>
      <c r="I128" s="195"/>
      <c r="N128" s="97"/>
      <c r="O128" s="97"/>
      <c r="P128" s="97"/>
      <c r="Q128" s="97"/>
      <c r="R128" s="97"/>
      <c r="S128" s="97"/>
      <c r="T128" s="97"/>
      <c r="U128" s="97"/>
    </row>
    <row r="129" spans="1:21" x14ac:dyDescent="0.25">
      <c r="B129" s="91"/>
      <c r="C129" s="91"/>
      <c r="D129" s="91"/>
      <c r="E129" s="91"/>
      <c r="F129" s="91"/>
      <c r="G129" s="91"/>
      <c r="H129" s="94"/>
      <c r="I129" s="195"/>
      <c r="N129" s="97"/>
      <c r="O129" s="97"/>
      <c r="P129" s="97"/>
      <c r="Q129" s="97"/>
      <c r="R129" s="97"/>
      <c r="S129" s="97"/>
      <c r="T129" s="97"/>
      <c r="U129" s="97"/>
    </row>
    <row r="130" spans="1:21" x14ac:dyDescent="0.25">
      <c r="B130" s="91"/>
      <c r="C130" s="91"/>
      <c r="D130" s="91"/>
      <c r="E130" s="91"/>
      <c r="F130" s="91"/>
      <c r="G130" s="91"/>
      <c r="H130" s="94"/>
      <c r="I130" s="195"/>
      <c r="N130" s="97"/>
      <c r="O130" s="97"/>
      <c r="P130" s="97"/>
      <c r="Q130" s="97"/>
      <c r="R130" s="97"/>
      <c r="S130" s="97"/>
      <c r="T130" s="97"/>
      <c r="U130" s="97"/>
    </row>
    <row r="131" spans="1:21" x14ac:dyDescent="0.25">
      <c r="A131" s="455" t="s">
        <v>7</v>
      </c>
      <c r="B131" s="455"/>
      <c r="C131" s="455"/>
      <c r="D131" s="455"/>
      <c r="E131" s="455"/>
      <c r="F131" s="455"/>
      <c r="G131" s="455"/>
      <c r="H131" s="455"/>
      <c r="I131" s="455"/>
      <c r="J131" s="196"/>
      <c r="N131" s="455"/>
      <c r="O131" s="455"/>
      <c r="P131" s="455"/>
      <c r="Q131" s="455"/>
      <c r="R131" s="455"/>
      <c r="S131" s="455"/>
      <c r="T131" s="455"/>
      <c r="U131" s="455"/>
    </row>
    <row r="132" spans="1:21" s="101" customFormat="1" ht="28.5" customHeight="1" x14ac:dyDescent="0.2">
      <c r="A132" s="460" t="s">
        <v>114</v>
      </c>
      <c r="B132" s="460"/>
      <c r="C132" s="460"/>
      <c r="D132" s="460"/>
      <c r="E132" s="460"/>
      <c r="F132" s="460"/>
      <c r="G132" s="460"/>
      <c r="H132" s="460"/>
      <c r="I132" s="460"/>
      <c r="J132" s="102"/>
      <c r="N132" s="103"/>
      <c r="O132" s="104"/>
      <c r="P132" s="104"/>
      <c r="Q132" s="104"/>
      <c r="R132" s="104"/>
      <c r="S132" s="104"/>
      <c r="T132" s="104"/>
      <c r="U132" s="104"/>
    </row>
    <row r="133" spans="1:21" s="101" customFormat="1" ht="15.75" customHeight="1" x14ac:dyDescent="0.2">
      <c r="A133" s="455" t="s">
        <v>64</v>
      </c>
      <c r="B133" s="455"/>
      <c r="C133" s="455"/>
      <c r="D133" s="455"/>
      <c r="E133" s="455"/>
      <c r="F133" s="455"/>
      <c r="G133" s="455"/>
      <c r="H133" s="455"/>
      <c r="I133" s="455"/>
      <c r="N133" s="103"/>
    </row>
    <row r="134" spans="1:21" s="101" customFormat="1" ht="15.75" customHeight="1" x14ac:dyDescent="0.2">
      <c r="A134" s="455" t="s">
        <v>65</v>
      </c>
      <c r="B134" s="455"/>
      <c r="C134" s="455"/>
      <c r="D134" s="455"/>
      <c r="E134" s="455"/>
      <c r="F134" s="455"/>
      <c r="G134" s="455"/>
      <c r="H134" s="455"/>
      <c r="I134" s="455"/>
      <c r="N134" s="103"/>
    </row>
    <row r="135" spans="1:21" s="101" customFormat="1" ht="28.5" customHeight="1" x14ac:dyDescent="0.2">
      <c r="A135" s="454" t="s">
        <v>115</v>
      </c>
      <c r="B135" s="454"/>
      <c r="C135" s="454"/>
      <c r="D135" s="454"/>
      <c r="E135" s="454"/>
      <c r="F135" s="454"/>
      <c r="G135" s="454"/>
      <c r="H135" s="454"/>
      <c r="I135" s="454"/>
      <c r="N135" s="103"/>
    </row>
    <row r="136" spans="1:21" s="101" customFormat="1" ht="28.5" customHeight="1" x14ac:dyDescent="0.2">
      <c r="A136" s="454" t="s">
        <v>123</v>
      </c>
      <c r="B136" s="454"/>
      <c r="C136" s="454"/>
      <c r="D136" s="454"/>
      <c r="E136" s="454"/>
      <c r="F136" s="454"/>
      <c r="G136" s="454"/>
      <c r="H136" s="454"/>
      <c r="I136" s="454"/>
      <c r="N136" s="103"/>
    </row>
    <row r="137" spans="1:21" s="101" customFormat="1" ht="28.5" customHeight="1" x14ac:dyDescent="0.2">
      <c r="A137" s="454" t="s">
        <v>111</v>
      </c>
      <c r="B137" s="454"/>
      <c r="C137" s="454"/>
      <c r="D137" s="454"/>
      <c r="E137" s="454"/>
      <c r="F137" s="454"/>
      <c r="G137" s="454"/>
      <c r="H137" s="454"/>
      <c r="I137" s="454"/>
      <c r="N137" s="103"/>
    </row>
    <row r="138" spans="1:21" s="101" customFormat="1" ht="28.5" customHeight="1" x14ac:dyDescent="0.2">
      <c r="A138" s="454" t="s">
        <v>120</v>
      </c>
      <c r="B138" s="454"/>
      <c r="C138" s="454"/>
      <c r="D138" s="454"/>
      <c r="E138" s="454"/>
      <c r="F138" s="454"/>
      <c r="G138" s="454"/>
      <c r="H138" s="454"/>
      <c r="I138" s="454"/>
      <c r="N138" s="103"/>
    </row>
    <row r="139" spans="1:21" s="101" customFormat="1" ht="41.25" customHeight="1" x14ac:dyDescent="0.2">
      <c r="A139" s="454" t="s">
        <v>133</v>
      </c>
      <c r="B139" s="454"/>
      <c r="C139" s="454"/>
      <c r="D139" s="454"/>
      <c r="E139" s="454"/>
      <c r="F139" s="454"/>
      <c r="G139" s="454"/>
      <c r="H139" s="454"/>
      <c r="I139" s="454"/>
      <c r="N139" s="103"/>
    </row>
    <row r="140" spans="1:21" s="101" customFormat="1" ht="15.75" customHeight="1" x14ac:dyDescent="0.2">
      <c r="A140" s="455" t="s">
        <v>117</v>
      </c>
      <c r="B140" s="455"/>
      <c r="C140" s="455"/>
      <c r="D140" s="455"/>
      <c r="E140" s="455"/>
      <c r="F140" s="455"/>
      <c r="G140" s="455"/>
      <c r="H140" s="455"/>
      <c r="I140" s="455"/>
      <c r="N140" s="103"/>
    </row>
    <row r="141" spans="1:21" s="101" customFormat="1" ht="28.5" customHeight="1" x14ac:dyDescent="0.2">
      <c r="A141" s="456" t="s">
        <v>118</v>
      </c>
      <c r="B141" s="456"/>
      <c r="C141" s="456"/>
      <c r="D141" s="456"/>
      <c r="E141" s="456"/>
      <c r="F141" s="456"/>
      <c r="G141" s="456"/>
      <c r="H141" s="456"/>
      <c r="I141" s="456"/>
      <c r="N141" s="103"/>
    </row>
    <row r="142" spans="1:21" s="101" customFormat="1" ht="26.25" customHeight="1" x14ac:dyDescent="0.2">
      <c r="A142" s="457" t="s">
        <v>109</v>
      </c>
      <c r="B142" s="456"/>
      <c r="C142" s="456"/>
      <c r="D142" s="456"/>
      <c r="E142" s="456"/>
      <c r="F142" s="456"/>
      <c r="G142" s="456"/>
      <c r="H142" s="456"/>
      <c r="I142" s="456"/>
      <c r="N142" s="103"/>
    </row>
    <row r="143" spans="1:21" s="101" customFormat="1" ht="54" customHeight="1" x14ac:dyDescent="0.2">
      <c r="A143" s="452" t="s">
        <v>125</v>
      </c>
      <c r="B143" s="452"/>
      <c r="C143" s="452"/>
      <c r="D143" s="452"/>
      <c r="E143" s="452"/>
      <c r="F143" s="452"/>
      <c r="G143" s="452"/>
      <c r="H143" s="452"/>
      <c r="I143" s="452"/>
      <c r="N143" s="103"/>
    </row>
    <row r="144" spans="1:21" ht="57" customHeight="1" x14ac:dyDescent="0.25">
      <c r="A144" s="452" t="s">
        <v>124</v>
      </c>
      <c r="B144" s="452"/>
      <c r="C144" s="452"/>
      <c r="D144" s="452"/>
      <c r="E144" s="452"/>
      <c r="F144" s="452"/>
      <c r="G144" s="452"/>
      <c r="H144" s="452"/>
      <c r="I144" s="452"/>
      <c r="N144" s="98"/>
    </row>
    <row r="145" spans="1:14" s="101" customFormat="1" ht="26.25" customHeight="1" x14ac:dyDescent="0.2">
      <c r="A145" s="451" t="s">
        <v>110</v>
      </c>
      <c r="B145" s="451"/>
      <c r="C145" s="451"/>
      <c r="D145" s="451"/>
      <c r="E145" s="451"/>
      <c r="F145" s="451"/>
      <c r="G145" s="451"/>
      <c r="H145" s="451"/>
      <c r="I145" s="451"/>
      <c r="N145" s="103"/>
    </row>
    <row r="146" spans="1:14" s="101" customFormat="1" ht="28.5" customHeight="1" x14ac:dyDescent="0.2">
      <c r="A146" s="452" t="s">
        <v>36</v>
      </c>
      <c r="B146" s="452"/>
      <c r="C146" s="452"/>
      <c r="D146" s="452"/>
      <c r="E146" s="452"/>
      <c r="F146" s="452"/>
      <c r="G146" s="452"/>
      <c r="H146" s="452"/>
      <c r="I146" s="452"/>
      <c r="N146" s="103"/>
    </row>
    <row r="147" spans="1:14" s="101" customFormat="1" ht="15.75" customHeight="1" x14ac:dyDescent="0.2">
      <c r="A147" s="453" t="s">
        <v>12</v>
      </c>
      <c r="B147" s="453"/>
      <c r="C147" s="453"/>
      <c r="D147" s="453"/>
      <c r="E147" s="453"/>
      <c r="F147" s="453"/>
      <c r="G147" s="453"/>
      <c r="H147" s="453"/>
      <c r="I147" s="453"/>
      <c r="N147" s="103"/>
    </row>
    <row r="148" spans="1:14" x14ac:dyDescent="0.25">
      <c r="A148" s="453"/>
      <c r="B148" s="453"/>
      <c r="C148" s="453"/>
      <c r="D148" s="453"/>
      <c r="E148" s="453"/>
      <c r="F148" s="453"/>
      <c r="G148" s="453"/>
      <c r="H148" s="453"/>
      <c r="I148" s="453"/>
      <c r="N148" s="98"/>
    </row>
    <row r="149" spans="1:14" x14ac:dyDescent="0.25">
      <c r="A149" s="98"/>
      <c r="N149" s="98"/>
    </row>
    <row r="150" spans="1:14" x14ac:dyDescent="0.25">
      <c r="A150" s="98"/>
      <c r="N150" s="98"/>
    </row>
    <row r="151" spans="1:14" x14ac:dyDescent="0.25">
      <c r="A151" s="98"/>
      <c r="N151" s="98"/>
    </row>
    <row r="152" spans="1:14" x14ac:dyDescent="0.25">
      <c r="A152" s="98"/>
      <c r="B152" s="197"/>
      <c r="C152" s="197"/>
      <c r="D152" s="197"/>
      <c r="E152" s="197"/>
      <c r="F152" s="197"/>
      <c r="G152" s="197"/>
      <c r="H152" s="197"/>
      <c r="I152" s="197"/>
      <c r="N152" s="98"/>
    </row>
    <row r="153" spans="1:14" x14ac:dyDescent="0.25">
      <c r="A153" s="98"/>
      <c r="N153" s="98"/>
    </row>
    <row r="154" spans="1:14" x14ac:dyDescent="0.25">
      <c r="A154" s="98"/>
      <c r="N154" s="98"/>
    </row>
    <row r="155" spans="1:14" x14ac:dyDescent="0.25">
      <c r="A155" s="98"/>
      <c r="N155" s="98"/>
    </row>
    <row r="156" spans="1:14" x14ac:dyDescent="0.25">
      <c r="A156" s="98"/>
      <c r="N156" s="98"/>
    </row>
    <row r="157" spans="1:14" x14ac:dyDescent="0.25">
      <c r="A157" s="98"/>
      <c r="N157" s="98"/>
    </row>
    <row r="158" spans="1:14" x14ac:dyDescent="0.25">
      <c r="A158" s="98"/>
      <c r="N158" s="98"/>
    </row>
    <row r="159" spans="1:14" x14ac:dyDescent="0.25">
      <c r="A159" s="98"/>
      <c r="N159" s="98"/>
    </row>
    <row r="160" spans="1:14" x14ac:dyDescent="0.25">
      <c r="A160" s="98"/>
      <c r="N160" s="98"/>
    </row>
    <row r="161" spans="1:14" x14ac:dyDescent="0.25">
      <c r="A161" s="98"/>
      <c r="N161" s="98"/>
    </row>
    <row r="162" spans="1:14" x14ac:dyDescent="0.25">
      <c r="A162" s="98"/>
      <c r="N162" s="98"/>
    </row>
    <row r="163" spans="1:14" x14ac:dyDescent="0.25">
      <c r="A163" s="98"/>
      <c r="N163" s="98"/>
    </row>
    <row r="164" spans="1:14" x14ac:dyDescent="0.25">
      <c r="A164" s="98"/>
      <c r="N164" s="98"/>
    </row>
    <row r="165" spans="1:14" x14ac:dyDescent="0.25">
      <c r="A165" s="98"/>
      <c r="N165" s="98"/>
    </row>
    <row r="166" spans="1:14" x14ac:dyDescent="0.25">
      <c r="A166" s="98"/>
      <c r="N166" s="98"/>
    </row>
    <row r="167" spans="1:14" x14ac:dyDescent="0.25">
      <c r="A167" s="98"/>
      <c r="N167" s="98"/>
    </row>
    <row r="168" spans="1:14" x14ac:dyDescent="0.25">
      <c r="A168" s="98"/>
      <c r="N168" s="98"/>
    </row>
    <row r="169" spans="1:14" x14ac:dyDescent="0.25">
      <c r="A169" s="98"/>
      <c r="N169" s="98"/>
    </row>
    <row r="170" spans="1:14" x14ac:dyDescent="0.25">
      <c r="A170" s="98"/>
      <c r="N170" s="98"/>
    </row>
    <row r="171" spans="1:14" x14ac:dyDescent="0.25">
      <c r="A171" s="98"/>
      <c r="N171" s="98"/>
    </row>
    <row r="172" spans="1:14" x14ac:dyDescent="0.25">
      <c r="A172" s="98"/>
      <c r="N172" s="98"/>
    </row>
    <row r="173" spans="1:14" x14ac:dyDescent="0.25">
      <c r="A173" s="98"/>
      <c r="N173" s="98"/>
    </row>
    <row r="174" spans="1:14" x14ac:dyDescent="0.25">
      <c r="A174" s="98"/>
      <c r="N174" s="98"/>
    </row>
    <row r="175" spans="1:14" x14ac:dyDescent="0.25">
      <c r="A175" s="98"/>
      <c r="N175" s="98"/>
    </row>
    <row r="176" spans="1:14" x14ac:dyDescent="0.25">
      <c r="A176" s="98"/>
      <c r="N176" s="98"/>
    </row>
    <row r="177" spans="1:14" x14ac:dyDescent="0.25">
      <c r="A177" s="98"/>
      <c r="N177" s="98"/>
    </row>
    <row r="178" spans="1:14" x14ac:dyDescent="0.25">
      <c r="A178" s="98"/>
      <c r="N178" s="98"/>
    </row>
    <row r="179" spans="1:14" x14ac:dyDescent="0.25">
      <c r="A179" s="98"/>
      <c r="N179" s="98"/>
    </row>
    <row r="180" spans="1:14" x14ac:dyDescent="0.25">
      <c r="A180" s="98"/>
      <c r="N180" s="98"/>
    </row>
    <row r="181" spans="1:14" x14ac:dyDescent="0.25">
      <c r="A181" s="98"/>
      <c r="N181" s="98"/>
    </row>
    <row r="182" spans="1:14" x14ac:dyDescent="0.25">
      <c r="A182" s="98"/>
      <c r="N182" s="98"/>
    </row>
    <row r="183" spans="1:14" x14ac:dyDescent="0.25">
      <c r="A183" s="98"/>
      <c r="N183" s="98"/>
    </row>
    <row r="184" spans="1:14" x14ac:dyDescent="0.25">
      <c r="A184" s="98"/>
      <c r="N184" s="98"/>
    </row>
    <row r="185" spans="1:14" x14ac:dyDescent="0.25">
      <c r="A185" s="98"/>
      <c r="N185" s="98"/>
    </row>
    <row r="186" spans="1:14" x14ac:dyDescent="0.25">
      <c r="A186" s="98"/>
      <c r="N186" s="98"/>
    </row>
    <row r="187" spans="1:14" x14ac:dyDescent="0.25">
      <c r="A187" s="98"/>
      <c r="N187" s="98"/>
    </row>
    <row r="188" spans="1:14" x14ac:dyDescent="0.25">
      <c r="A188" s="98"/>
      <c r="N188" s="98"/>
    </row>
    <row r="189" spans="1:14" x14ac:dyDescent="0.25">
      <c r="A189" s="98"/>
    </row>
    <row r="190" spans="1:14" x14ac:dyDescent="0.25">
      <c r="A190" s="98"/>
    </row>
    <row r="191" spans="1:14" x14ac:dyDescent="0.25">
      <c r="A191" s="98"/>
    </row>
    <row r="192" spans="1:14" x14ac:dyDescent="0.25">
      <c r="A192" s="98"/>
    </row>
    <row r="193" spans="1:1" x14ac:dyDescent="0.25">
      <c r="A193" s="98"/>
    </row>
    <row r="194" spans="1:1" x14ac:dyDescent="0.25">
      <c r="A194" s="98"/>
    </row>
    <row r="195" spans="1:1" x14ac:dyDescent="0.25">
      <c r="A195" s="98"/>
    </row>
    <row r="196" spans="1:1" x14ac:dyDescent="0.25">
      <c r="A196" s="98"/>
    </row>
    <row r="197" spans="1:1" x14ac:dyDescent="0.25">
      <c r="A197" s="98"/>
    </row>
    <row r="198" spans="1:1" x14ac:dyDescent="0.25">
      <c r="A198" s="98"/>
    </row>
    <row r="199" spans="1:1" x14ac:dyDescent="0.25">
      <c r="A199" s="98"/>
    </row>
    <row r="200" spans="1:1" x14ac:dyDescent="0.25">
      <c r="A200" s="98"/>
    </row>
    <row r="201" spans="1:1" x14ac:dyDescent="0.25">
      <c r="A201" s="98"/>
    </row>
    <row r="202" spans="1:1" x14ac:dyDescent="0.25">
      <c r="A202" s="98"/>
    </row>
    <row r="203" spans="1:1" x14ac:dyDescent="0.25">
      <c r="A203" s="98"/>
    </row>
    <row r="204" spans="1:1" x14ac:dyDescent="0.25">
      <c r="A204" s="98"/>
    </row>
    <row r="205" spans="1:1" x14ac:dyDescent="0.25">
      <c r="A205" s="98"/>
    </row>
    <row r="206" spans="1:1" x14ac:dyDescent="0.25">
      <c r="A206" s="98"/>
    </row>
    <row r="207" spans="1:1" x14ac:dyDescent="0.25">
      <c r="A207" s="98"/>
    </row>
    <row r="208" spans="1:1" x14ac:dyDescent="0.25">
      <c r="A208" s="98"/>
    </row>
  </sheetData>
  <sheetProtection password="CDD2" sheet="1" objects="1" scenarios="1"/>
  <mergeCells count="290">
    <mergeCell ref="B1:I1"/>
    <mergeCell ref="O1:U1"/>
    <mergeCell ref="N2:U2"/>
    <mergeCell ref="N3:U3"/>
    <mergeCell ref="A4:B4"/>
    <mergeCell ref="C4:E4"/>
    <mergeCell ref="N4:O4"/>
    <mergeCell ref="P4:Q4"/>
    <mergeCell ref="A7:I7"/>
    <mergeCell ref="N7:U7"/>
    <mergeCell ref="N8:O8"/>
    <mergeCell ref="P8:Q8"/>
    <mergeCell ref="R8:S8"/>
    <mergeCell ref="T8:U8"/>
    <mergeCell ref="F10:G10"/>
    <mergeCell ref="R10:S10"/>
    <mergeCell ref="A11:B11"/>
    <mergeCell ref="F11:G11"/>
    <mergeCell ref="N11:O11"/>
    <mergeCell ref="P11:Q11"/>
    <mergeCell ref="R11:S11"/>
    <mergeCell ref="A12:B12"/>
    <mergeCell ref="F12:G12"/>
    <mergeCell ref="N12:O12"/>
    <mergeCell ref="P12:Q12"/>
    <mergeCell ref="R12:S12"/>
    <mergeCell ref="A13:B13"/>
    <mergeCell ref="F13:G13"/>
    <mergeCell ref="N13:O13"/>
    <mergeCell ref="P13:Q13"/>
    <mergeCell ref="R13:S13"/>
    <mergeCell ref="A14:B14"/>
    <mergeCell ref="F14:G14"/>
    <mergeCell ref="N14:O14"/>
    <mergeCell ref="P14:Q14"/>
    <mergeCell ref="R14:S14"/>
    <mergeCell ref="A15:B15"/>
    <mergeCell ref="F15:G15"/>
    <mergeCell ref="N15:O15"/>
    <mergeCell ref="P15:Q15"/>
    <mergeCell ref="R15:S15"/>
    <mergeCell ref="A16:B16"/>
    <mergeCell ref="F16:G16"/>
    <mergeCell ref="N16:O16"/>
    <mergeCell ref="P16:Q16"/>
    <mergeCell ref="R16:S16"/>
    <mergeCell ref="A17:B17"/>
    <mergeCell ref="F17:G17"/>
    <mergeCell ref="N17:O17"/>
    <mergeCell ref="P17:Q17"/>
    <mergeCell ref="R17:S17"/>
    <mergeCell ref="A18:B18"/>
    <mergeCell ref="F18:G18"/>
    <mergeCell ref="N18:O18"/>
    <mergeCell ref="P18:Q18"/>
    <mergeCell ref="R18:S18"/>
    <mergeCell ref="A19:B19"/>
    <mergeCell ref="F19:G19"/>
    <mergeCell ref="N19:O19"/>
    <mergeCell ref="P19:Q19"/>
    <mergeCell ref="R19:S19"/>
    <mergeCell ref="A20:B20"/>
    <mergeCell ref="F20:G20"/>
    <mergeCell ref="N20:O20"/>
    <mergeCell ref="P20:Q20"/>
    <mergeCell ref="R20:S20"/>
    <mergeCell ref="A21:B21"/>
    <mergeCell ref="F21:G21"/>
    <mergeCell ref="N21:O21"/>
    <mergeCell ref="P21:Q21"/>
    <mergeCell ref="R21:S21"/>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N34:T34"/>
    <mergeCell ref="A36:B36"/>
    <mergeCell ref="N36:O36"/>
    <mergeCell ref="P36:T36"/>
    <mergeCell ref="A37:B37"/>
    <mergeCell ref="N37:O37"/>
    <mergeCell ref="P37:T37"/>
    <mergeCell ref="F33:H36"/>
    <mergeCell ref="A38:B38"/>
    <mergeCell ref="N38:O38"/>
    <mergeCell ref="P38:T38"/>
    <mergeCell ref="A39:B39"/>
    <mergeCell ref="N39:O39"/>
    <mergeCell ref="P39:T39"/>
    <mergeCell ref="A40:B40"/>
    <mergeCell ref="N40:O40"/>
    <mergeCell ref="P40:T40"/>
    <mergeCell ref="A41:B41"/>
    <mergeCell ref="N41:O41"/>
    <mergeCell ref="P41:T41"/>
    <mergeCell ref="A42:B42"/>
    <mergeCell ref="N42:O42"/>
    <mergeCell ref="P42:T42"/>
    <mergeCell ref="N43:Q43"/>
    <mergeCell ref="S43:T43"/>
    <mergeCell ref="N45:Q45"/>
    <mergeCell ref="S45:T45"/>
    <mergeCell ref="N49:O49"/>
    <mergeCell ref="P49:Q49"/>
    <mergeCell ref="A50:B58"/>
    <mergeCell ref="N50:O58"/>
    <mergeCell ref="P50:Q50"/>
    <mergeCell ref="P51:Q51"/>
    <mergeCell ref="P52:Q52"/>
    <mergeCell ref="P53:Q53"/>
    <mergeCell ref="P54:Q54"/>
    <mergeCell ref="P55:Q55"/>
    <mergeCell ref="P56:Q56"/>
    <mergeCell ref="P57:Q57"/>
    <mergeCell ref="P58:Q58"/>
    <mergeCell ref="A59:B59"/>
    <mergeCell ref="F59:H59"/>
    <mergeCell ref="N59:O59"/>
    <mergeCell ref="P59:Q59"/>
    <mergeCell ref="R59:T59"/>
    <mergeCell ref="A60:I60"/>
    <mergeCell ref="N60:U60"/>
    <mergeCell ref="A61:I61"/>
    <mergeCell ref="N61:U61"/>
    <mergeCell ref="A62:B62"/>
    <mergeCell ref="D62:G62"/>
    <mergeCell ref="N62:O62"/>
    <mergeCell ref="Q62:S62"/>
    <mergeCell ref="T62:U62"/>
    <mergeCell ref="N63:S63"/>
    <mergeCell ref="T63:U63"/>
    <mergeCell ref="A64:I64"/>
    <mergeCell ref="N64:U64"/>
    <mergeCell ref="A65:B65"/>
    <mergeCell ref="D65:G65"/>
    <mergeCell ref="N65:O65"/>
    <mergeCell ref="Q65:S65"/>
    <mergeCell ref="T65:U65"/>
    <mergeCell ref="N66:S66"/>
    <mergeCell ref="T66:U66"/>
    <mergeCell ref="A68:C68"/>
    <mergeCell ref="N68:P68"/>
    <mergeCell ref="A69:C69"/>
    <mergeCell ref="N69:P69"/>
    <mergeCell ref="A70:C70"/>
    <mergeCell ref="A71:C71"/>
    <mergeCell ref="N71:P71"/>
    <mergeCell ref="A72:C72"/>
    <mergeCell ref="N72:P72"/>
    <mergeCell ref="A73:C73"/>
    <mergeCell ref="N73:P73"/>
    <mergeCell ref="F74:H74"/>
    <mergeCell ref="N74:T74"/>
    <mergeCell ref="N75:T75"/>
    <mergeCell ref="A77:C77"/>
    <mergeCell ref="N77:P77"/>
    <mergeCell ref="A78:C78"/>
    <mergeCell ref="N78:P78"/>
    <mergeCell ref="A79:C79"/>
    <mergeCell ref="N79:P79"/>
    <mergeCell ref="A80:C80"/>
    <mergeCell ref="N80:P80"/>
    <mergeCell ref="A81:C81"/>
    <mergeCell ref="N81:P81"/>
    <mergeCell ref="A83:I83"/>
    <mergeCell ref="N83:U83"/>
    <mergeCell ref="C84:D84"/>
    <mergeCell ref="C85:D85"/>
    <mergeCell ref="N85:O85"/>
    <mergeCell ref="P85:Q85"/>
    <mergeCell ref="R85:U85"/>
    <mergeCell ref="C86:D86"/>
    <mergeCell ref="P86:Q86"/>
    <mergeCell ref="C87:D87"/>
    <mergeCell ref="P87:Q87"/>
    <mergeCell ref="C88:D88"/>
    <mergeCell ref="P88:Q88"/>
    <mergeCell ref="C89:D89"/>
    <mergeCell ref="P89:T89"/>
    <mergeCell ref="A90:I90"/>
    <mergeCell ref="N90:U90"/>
    <mergeCell ref="F92:I92"/>
    <mergeCell ref="N92:P92"/>
    <mergeCell ref="Q92:T92"/>
    <mergeCell ref="A95:B95"/>
    <mergeCell ref="N95:O95"/>
    <mergeCell ref="P95:R95"/>
    <mergeCell ref="A96:B96"/>
    <mergeCell ref="N96:O96"/>
    <mergeCell ref="P96:R96"/>
    <mergeCell ref="A99:C99"/>
    <mergeCell ref="F99:I99"/>
    <mergeCell ref="N99:U99"/>
    <mergeCell ref="C100:E100"/>
    <mergeCell ref="F101:G101"/>
    <mergeCell ref="A102:B102"/>
    <mergeCell ref="F102:G102"/>
    <mergeCell ref="N102:O102"/>
    <mergeCell ref="P102:Q102"/>
    <mergeCell ref="R102:S102"/>
    <mergeCell ref="A103:B103"/>
    <mergeCell ref="F103:G103"/>
    <mergeCell ref="N103:O103"/>
    <mergeCell ref="P103:Q103"/>
    <mergeCell ref="R103:S103"/>
    <mergeCell ref="A104:B104"/>
    <mergeCell ref="F104:G104"/>
    <mergeCell ref="N104:O104"/>
    <mergeCell ref="P104:Q104"/>
    <mergeCell ref="R104:S104"/>
    <mergeCell ref="A105:B105"/>
    <mergeCell ref="F105:G105"/>
    <mergeCell ref="N105:O105"/>
    <mergeCell ref="P105:Q105"/>
    <mergeCell ref="R105:S105"/>
    <mergeCell ref="A106:B106"/>
    <mergeCell ref="N106:O106"/>
    <mergeCell ref="A108:C108"/>
    <mergeCell ref="F108:H108"/>
    <mergeCell ref="N108:P108"/>
    <mergeCell ref="Q108:T108"/>
    <mergeCell ref="A109:C109"/>
    <mergeCell ref="E109:H109"/>
    <mergeCell ref="N109:P109"/>
    <mergeCell ref="Q109:T109"/>
    <mergeCell ref="N110:P110"/>
    <mergeCell ref="Q110:T110"/>
    <mergeCell ref="A111:C111"/>
    <mergeCell ref="F111:H111"/>
    <mergeCell ref="N111:T111"/>
    <mergeCell ref="A113:H113"/>
    <mergeCell ref="N113:U113"/>
    <mergeCell ref="A114:G114"/>
    <mergeCell ref="N114:U114"/>
    <mergeCell ref="A115:G115"/>
    <mergeCell ref="A131:I131"/>
    <mergeCell ref="N131:U131"/>
    <mergeCell ref="A132:I132"/>
    <mergeCell ref="A133:I133"/>
    <mergeCell ref="A134:I134"/>
    <mergeCell ref="A135:I135"/>
    <mergeCell ref="A136:I136"/>
    <mergeCell ref="A137:I137"/>
    <mergeCell ref="A138:I138"/>
    <mergeCell ref="A145:I145"/>
    <mergeCell ref="A146:I146"/>
    <mergeCell ref="A147:I147"/>
    <mergeCell ref="A148:I148"/>
    <mergeCell ref="A139:I139"/>
    <mergeCell ref="A140:I140"/>
    <mergeCell ref="A141:I141"/>
    <mergeCell ref="A142:I142"/>
    <mergeCell ref="A143:I143"/>
    <mergeCell ref="A144:I144"/>
  </mergeCells>
  <pageMargins left="0.1" right="0.1" top="0.5" bottom="0.5" header="0" footer="0.1"/>
  <pageSetup scale="70" fitToHeight="3" orientation="portrait" r:id="rId1"/>
  <headerFooter alignWithMargins="0">
    <oddFooter>&amp;R&amp;P of &amp;N</oddFooter>
  </headerFooter>
  <rowBreaks count="1" manualBreakCount="1">
    <brk id="129" max="16383" man="1"/>
  </rowBreaks>
  <colBreaks count="1" manualBreakCount="1">
    <brk id="9" max="1048575" man="1"/>
  </colBreaks>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4"/>
  <dimension ref="A1:U208"/>
  <sheetViews>
    <sheetView showGridLines="0" zoomScale="90" zoomScaleNormal="90" workbookViewId="0">
      <pane ySplit="1" topLeftCell="A91" activePane="bottomLeft" state="frozen"/>
      <selection activeCell="A111" sqref="A111:C111"/>
      <selection pane="bottomLeft" activeCell="A111" sqref="A111:C111"/>
    </sheetView>
  </sheetViews>
  <sheetFormatPr defaultRowHeight="15.75" x14ac:dyDescent="0.25"/>
  <cols>
    <col min="1" max="1" width="10.28515625" style="91" customWidth="1"/>
    <col min="2" max="2" width="30.28515625" style="4" bestFit="1" customWidth="1"/>
    <col min="3" max="4" width="10.7109375" style="4" customWidth="1"/>
    <col min="5" max="5" width="12.7109375" style="4" customWidth="1"/>
    <col min="6" max="6" width="14" style="4" customWidth="1"/>
    <col min="7" max="7" width="7.42578125" style="4" customWidth="1"/>
    <col min="8" max="8" width="14.5703125" style="4" customWidth="1"/>
    <col min="9" max="9" width="23.7109375" style="4" bestFit="1" customWidth="1"/>
    <col min="10" max="10" width="11" style="4" bestFit="1" customWidth="1"/>
    <col min="11" max="12" width="10.28515625" style="4" bestFit="1" customWidth="1"/>
    <col min="13" max="13" width="9.140625" style="4"/>
    <col min="14" max="14" width="10.28515625" style="91" customWidth="1"/>
    <col min="15" max="15" width="34.28515625" style="4" customWidth="1"/>
    <col min="16" max="16" width="16.42578125" style="4" customWidth="1"/>
    <col min="17" max="17" width="6.7109375" style="4" customWidth="1"/>
    <col min="18" max="18" width="14.5703125" style="4" customWidth="1"/>
    <col min="19" max="19" width="8" style="4" customWidth="1"/>
    <col min="20" max="20" width="15.42578125" style="4" customWidth="1"/>
    <col min="21" max="21" width="21.42578125" style="4" customWidth="1"/>
    <col min="22" max="16384" width="9.140625" style="4"/>
  </cols>
  <sheetData>
    <row r="1" spans="1:21" ht="16.5" thickBot="1" x14ac:dyDescent="0.3">
      <c r="A1" s="107">
        <v>50</v>
      </c>
      <c r="B1" s="554" t="s">
        <v>17</v>
      </c>
      <c r="C1" s="555"/>
      <c r="D1" s="555"/>
      <c r="E1" s="556"/>
      <c r="F1" s="556"/>
      <c r="G1" s="556"/>
      <c r="H1" s="556"/>
      <c r="I1" s="556"/>
      <c r="J1" s="325"/>
      <c r="K1" s="325"/>
      <c r="L1" s="325"/>
      <c r="N1" s="107">
        <f>A1</f>
        <v>50</v>
      </c>
      <c r="O1" s="557" t="s">
        <v>17</v>
      </c>
      <c r="P1" s="558"/>
      <c r="Q1" s="559"/>
      <c r="R1" s="559"/>
      <c r="S1" s="559"/>
      <c r="T1" s="559"/>
      <c r="U1" s="559"/>
    </row>
    <row r="2" spans="1:21" ht="21" x14ac:dyDescent="0.35">
      <c r="A2" s="1" t="s">
        <v>234</v>
      </c>
      <c r="B2" s="2"/>
      <c r="C2" s="2"/>
      <c r="D2" s="2"/>
      <c r="E2" s="2"/>
      <c r="F2" s="2"/>
      <c r="G2" s="2"/>
      <c r="H2" s="2"/>
      <c r="I2" s="2"/>
      <c r="N2" s="560" t="s">
        <v>23</v>
      </c>
      <c r="O2" s="560"/>
      <c r="P2" s="560"/>
      <c r="Q2" s="560"/>
      <c r="R2" s="560"/>
      <c r="S2" s="560"/>
      <c r="T2" s="560"/>
      <c r="U2" s="560"/>
    </row>
    <row r="3" spans="1:21" x14ac:dyDescent="0.25">
      <c r="A3" s="106" t="str">
        <f>'0054'!A3</f>
        <v>Based on the 2015-16 FEFP 2nd Calculation</v>
      </c>
      <c r="N3" s="561" t="str">
        <f>A3</f>
        <v>Based on the 2015-16 FEFP 2nd Calculation</v>
      </c>
      <c r="O3" s="561"/>
      <c r="P3" s="561"/>
      <c r="Q3" s="561"/>
      <c r="R3" s="561"/>
      <c r="S3" s="561"/>
      <c r="T3" s="561"/>
      <c r="U3" s="561"/>
    </row>
    <row r="4" spans="1:21" x14ac:dyDescent="0.25">
      <c r="A4" s="562" t="s">
        <v>0</v>
      </c>
      <c r="B4" s="562"/>
      <c r="C4" s="563" t="s">
        <v>9</v>
      </c>
      <c r="D4" s="563"/>
      <c r="E4" s="563"/>
      <c r="F4" s="5"/>
      <c r="G4" s="5"/>
      <c r="H4" s="5"/>
      <c r="I4" s="5"/>
      <c r="N4" s="549" t="s">
        <v>0</v>
      </c>
      <c r="O4" s="549"/>
      <c r="P4" s="564" t="str">
        <f>C4</f>
        <v>Palm Beach</v>
      </c>
      <c r="Q4" s="564"/>
      <c r="R4" s="6"/>
      <c r="S4" s="6"/>
      <c r="T4" s="6"/>
      <c r="U4" s="6"/>
    </row>
    <row r="5" spans="1:21" ht="12" customHeight="1" thickBot="1" x14ac:dyDescent="0.3">
      <c r="A5" s="371"/>
      <c r="B5" s="371"/>
      <c r="C5" s="353"/>
      <c r="D5" s="353"/>
      <c r="E5" s="353"/>
      <c r="F5" s="354"/>
      <c r="G5" s="354"/>
      <c r="H5" s="354"/>
      <c r="I5" s="354"/>
      <c r="N5" s="111"/>
      <c r="O5" s="111"/>
      <c r="P5" s="7"/>
      <c r="Q5" s="7"/>
      <c r="R5" s="6"/>
      <c r="S5" s="6"/>
      <c r="T5" s="6"/>
      <c r="U5" s="6"/>
    </row>
    <row r="6" spans="1:21" ht="12" customHeight="1" x14ac:dyDescent="0.25">
      <c r="A6" s="368"/>
      <c r="B6" s="368"/>
      <c r="C6" s="365"/>
      <c r="D6" s="365"/>
      <c r="E6" s="365"/>
      <c r="F6" s="5"/>
      <c r="G6" s="5"/>
      <c r="H6" s="5"/>
      <c r="I6" s="5"/>
      <c r="N6" s="366"/>
      <c r="O6" s="366"/>
      <c r="P6" s="367"/>
      <c r="Q6" s="367"/>
      <c r="R6" s="6"/>
      <c r="S6" s="6"/>
      <c r="T6" s="6"/>
      <c r="U6" s="6"/>
    </row>
    <row r="7" spans="1:21" x14ac:dyDescent="0.25">
      <c r="A7" s="548" t="s">
        <v>102</v>
      </c>
      <c r="B7" s="548"/>
      <c r="C7" s="548"/>
      <c r="D7" s="548"/>
      <c r="E7" s="548"/>
      <c r="F7" s="548"/>
      <c r="G7" s="548"/>
      <c r="H7" s="548"/>
      <c r="I7" s="548"/>
      <c r="N7" s="549" t="s">
        <v>102</v>
      </c>
      <c r="O7" s="549"/>
      <c r="P7" s="549"/>
      <c r="Q7" s="549"/>
      <c r="R7" s="549"/>
      <c r="S7" s="549"/>
      <c r="T7" s="549"/>
      <c r="U7" s="549"/>
    </row>
    <row r="8" spans="1:21" x14ac:dyDescent="0.25">
      <c r="A8" s="112"/>
      <c r="B8" s="113" t="s">
        <v>161</v>
      </c>
      <c r="C8" s="321">
        <f>'0054'!C8</f>
        <v>4154.45</v>
      </c>
      <c r="D8" s="115"/>
      <c r="E8" s="116"/>
      <c r="F8" s="112"/>
      <c r="G8" s="113" t="s">
        <v>160</v>
      </c>
      <c r="H8" s="324">
        <f>'0054'!H8</f>
        <v>1.0319</v>
      </c>
      <c r="I8" s="99"/>
      <c r="N8" s="550" t="s">
        <v>10</v>
      </c>
      <c r="O8" s="550"/>
      <c r="P8" s="551">
        <v>4154.45</v>
      </c>
      <c r="Q8" s="551"/>
      <c r="R8" s="552" t="s">
        <v>11</v>
      </c>
      <c r="S8" s="552"/>
      <c r="T8" s="553">
        <f>H8</f>
        <v>1.0319</v>
      </c>
      <c r="U8" s="553"/>
    </row>
    <row r="9" spans="1:21" x14ac:dyDescent="0.25">
      <c r="A9" s="8"/>
      <c r="B9" s="8"/>
      <c r="C9" s="9"/>
      <c r="D9" s="9"/>
      <c r="E9" s="9"/>
      <c r="F9" s="10"/>
      <c r="G9" s="10"/>
      <c r="H9" s="11"/>
      <c r="I9" s="12" t="s">
        <v>78</v>
      </c>
      <c r="N9" s="13"/>
      <c r="O9" s="13"/>
      <c r="P9" s="14"/>
      <c r="Q9" s="14"/>
      <c r="R9" s="15"/>
      <c r="S9" s="15"/>
      <c r="T9" s="16"/>
      <c r="U9" s="17" t="s">
        <v>78</v>
      </c>
    </row>
    <row r="10" spans="1:21" x14ac:dyDescent="0.25">
      <c r="A10" s="8"/>
      <c r="B10" s="8"/>
      <c r="C10" s="117" t="s">
        <v>162</v>
      </c>
      <c r="D10" s="117" t="s">
        <v>163</v>
      </c>
      <c r="E10" s="118" t="s">
        <v>8</v>
      </c>
      <c r="F10" s="543" t="s">
        <v>1</v>
      </c>
      <c r="G10" s="543"/>
      <c r="H10" s="11" t="s">
        <v>77</v>
      </c>
      <c r="I10" s="12" t="s">
        <v>37</v>
      </c>
      <c r="N10" s="13"/>
      <c r="O10" s="13"/>
      <c r="P10" s="14"/>
      <c r="Q10" s="14"/>
      <c r="R10" s="544" t="s">
        <v>1</v>
      </c>
      <c r="S10" s="544"/>
      <c r="T10" s="16" t="s">
        <v>77</v>
      </c>
      <c r="U10" s="17" t="s">
        <v>37</v>
      </c>
    </row>
    <row r="11" spans="1:21" x14ac:dyDescent="0.25">
      <c r="A11" s="524" t="s">
        <v>1</v>
      </c>
      <c r="B11" s="524"/>
      <c r="C11" s="119" t="s">
        <v>2</v>
      </c>
      <c r="D11" s="119" t="s">
        <v>2</v>
      </c>
      <c r="E11" s="119" t="s">
        <v>2</v>
      </c>
      <c r="F11" s="545" t="s">
        <v>80</v>
      </c>
      <c r="G11" s="545"/>
      <c r="H11" s="18" t="s">
        <v>76</v>
      </c>
      <c r="I11" s="19" t="s">
        <v>79</v>
      </c>
      <c r="N11" s="525" t="s">
        <v>1</v>
      </c>
      <c r="O11" s="525"/>
      <c r="P11" s="546" t="s">
        <v>24</v>
      </c>
      <c r="Q11" s="546"/>
      <c r="R11" s="547" t="s">
        <v>80</v>
      </c>
      <c r="S11" s="547"/>
      <c r="T11" s="20" t="s">
        <v>76</v>
      </c>
      <c r="U11" s="21" t="s">
        <v>79</v>
      </c>
    </row>
    <row r="12" spans="1:21" x14ac:dyDescent="0.25">
      <c r="A12" s="536" t="s">
        <v>50</v>
      </c>
      <c r="B12" s="536"/>
      <c r="C12" s="120"/>
      <c r="D12" s="120"/>
      <c r="E12" s="121" t="s">
        <v>51</v>
      </c>
      <c r="F12" s="537" t="s">
        <v>52</v>
      </c>
      <c r="G12" s="537"/>
      <c r="H12" s="22" t="s">
        <v>53</v>
      </c>
      <c r="I12" s="23" t="s">
        <v>54</v>
      </c>
      <c r="N12" s="538" t="s">
        <v>50</v>
      </c>
      <c r="O12" s="538"/>
      <c r="P12" s="539" t="s">
        <v>51</v>
      </c>
      <c r="Q12" s="539"/>
      <c r="R12" s="540" t="s">
        <v>52</v>
      </c>
      <c r="S12" s="540"/>
      <c r="T12" s="24" t="s">
        <v>53</v>
      </c>
      <c r="U12" s="25" t="s">
        <v>54</v>
      </c>
    </row>
    <row r="13" spans="1:21" x14ac:dyDescent="0.25">
      <c r="A13" s="527" t="s">
        <v>29</v>
      </c>
      <c r="B13" s="527"/>
      <c r="C13" s="204">
        <v>249.02</v>
      </c>
      <c r="D13" s="204">
        <v>239.85</v>
      </c>
      <c r="E13" s="276">
        <f>IF(D$29=0,C13*2,C13+D13)</f>
        <v>488.87</v>
      </c>
      <c r="F13" s="541">
        <f>'0054'!F13:G13</f>
        <v>1.115</v>
      </c>
      <c r="G13" s="541"/>
      <c r="H13" s="208">
        <f>ROUND(E13*F13,4)</f>
        <v>545.09010000000001</v>
      </c>
      <c r="I13" s="150">
        <f t="shared" ref="I13:I28" si="0">ROUND(ROUND(H13*$C$8,4)*($H$8),2)</f>
        <v>2336788.7000000002</v>
      </c>
      <c r="N13" s="528" t="s">
        <v>29</v>
      </c>
      <c r="O13" s="528"/>
      <c r="P13" s="530">
        <f t="shared" ref="P13:P28" si="1">IF($H$115=1,E13,0)</f>
        <v>0</v>
      </c>
      <c r="Q13" s="530"/>
      <c r="R13" s="542">
        <v>1</v>
      </c>
      <c r="S13" s="542"/>
      <c r="T13" s="124">
        <f>ROUND(P13*R13,4)</f>
        <v>0</v>
      </c>
      <c r="U13" s="125">
        <f t="shared" ref="U13:U28" si="2">ROUND(ROUND(T13*$C$8,4)*($H$8),0)</f>
        <v>0</v>
      </c>
    </row>
    <row r="14" spans="1:21" x14ac:dyDescent="0.25">
      <c r="A14" s="458" t="s">
        <v>30</v>
      </c>
      <c r="B14" s="458"/>
      <c r="C14" s="206">
        <v>38.22</v>
      </c>
      <c r="D14" s="206">
        <v>42.62</v>
      </c>
      <c r="E14" s="159">
        <f t="shared" ref="E14:E28" si="3">IF(D$29=0,C14*2,C14+D14)</f>
        <v>80.84</v>
      </c>
      <c r="F14" s="448">
        <f>'0054'!F14:G14</f>
        <v>1.115</v>
      </c>
      <c r="G14" s="448"/>
      <c r="H14" s="105">
        <f t="shared" ref="H14:H28" si="4">ROUND(E14*F14,4)</f>
        <v>90.136600000000001</v>
      </c>
      <c r="I14" s="130">
        <f t="shared" si="0"/>
        <v>386413.53</v>
      </c>
      <c r="J14" s="85" t="str">
        <f>IF(ROUND(E14,2)=ROUND(SUM(E50:E52),2)," ","CHECK PK-3 LINES BELOW")</f>
        <v xml:space="preserve"> </v>
      </c>
      <c r="N14" s="461" t="s">
        <v>30</v>
      </c>
      <c r="O14" s="461"/>
      <c r="P14" s="530">
        <f t="shared" si="1"/>
        <v>0</v>
      </c>
      <c r="Q14" s="530"/>
      <c r="R14" s="535">
        <v>1</v>
      </c>
      <c r="S14" s="535"/>
      <c r="T14" s="124">
        <f t="shared" ref="T14:T28" si="5">ROUND(P14*R14,4)</f>
        <v>0</v>
      </c>
      <c r="U14" s="125">
        <f t="shared" si="2"/>
        <v>0</v>
      </c>
    </row>
    <row r="15" spans="1:21" x14ac:dyDescent="0.25">
      <c r="A15" s="458" t="s">
        <v>31</v>
      </c>
      <c r="B15" s="458"/>
      <c r="C15" s="206">
        <v>276.31</v>
      </c>
      <c r="D15" s="206">
        <v>276.08</v>
      </c>
      <c r="E15" s="159">
        <f t="shared" si="3"/>
        <v>552.39</v>
      </c>
      <c r="F15" s="448">
        <f>'0054'!F15:G15</f>
        <v>1</v>
      </c>
      <c r="G15" s="448"/>
      <c r="H15" s="105">
        <f t="shared" si="4"/>
        <v>552.39</v>
      </c>
      <c r="I15" s="130">
        <f t="shared" si="0"/>
        <v>2368083.2000000002</v>
      </c>
      <c r="N15" s="461" t="s">
        <v>31</v>
      </c>
      <c r="O15" s="461"/>
      <c r="P15" s="530">
        <f t="shared" si="1"/>
        <v>0</v>
      </c>
      <c r="Q15" s="530"/>
      <c r="R15" s="535">
        <v>1</v>
      </c>
      <c r="S15" s="535"/>
      <c r="T15" s="124">
        <f t="shared" si="5"/>
        <v>0</v>
      </c>
      <c r="U15" s="125">
        <f t="shared" si="2"/>
        <v>0</v>
      </c>
    </row>
    <row r="16" spans="1:21" x14ac:dyDescent="0.25">
      <c r="A16" s="458" t="s">
        <v>32</v>
      </c>
      <c r="B16" s="458"/>
      <c r="C16" s="206">
        <v>54.65</v>
      </c>
      <c r="D16" s="206">
        <v>52.26</v>
      </c>
      <c r="E16" s="159">
        <f t="shared" si="3"/>
        <v>106.91</v>
      </c>
      <c r="F16" s="448">
        <f>'0054'!F16:G16</f>
        <v>1</v>
      </c>
      <c r="G16" s="448"/>
      <c r="H16" s="105">
        <f t="shared" si="4"/>
        <v>106.91</v>
      </c>
      <c r="I16" s="130">
        <f t="shared" si="0"/>
        <v>458320.71</v>
      </c>
      <c r="J16" s="85" t="str">
        <f>IF(ROUND(E16,2)=ROUND(SUM(E53:E55),2)," ","CHECK 4-8 LINES BELOW")</f>
        <v xml:space="preserve"> </v>
      </c>
      <c r="N16" s="461" t="s">
        <v>32</v>
      </c>
      <c r="O16" s="461"/>
      <c r="P16" s="530">
        <f t="shared" si="1"/>
        <v>0</v>
      </c>
      <c r="Q16" s="530"/>
      <c r="R16" s="535">
        <v>1</v>
      </c>
      <c r="S16" s="535"/>
      <c r="T16" s="124">
        <f t="shared" si="5"/>
        <v>0</v>
      </c>
      <c r="U16" s="125">
        <f t="shared" si="2"/>
        <v>0</v>
      </c>
    </row>
    <row r="17" spans="1:21" x14ac:dyDescent="0.25">
      <c r="A17" s="458" t="s">
        <v>33</v>
      </c>
      <c r="B17" s="458"/>
      <c r="C17" s="206">
        <v>0</v>
      </c>
      <c r="D17" s="206">
        <v>0</v>
      </c>
      <c r="E17" s="159">
        <f t="shared" si="3"/>
        <v>0</v>
      </c>
      <c r="F17" s="448">
        <f>'0054'!F17:G17</f>
        <v>1.0049999999999999</v>
      </c>
      <c r="G17" s="448"/>
      <c r="H17" s="105">
        <f t="shared" si="4"/>
        <v>0</v>
      </c>
      <c r="I17" s="130">
        <f t="shared" si="0"/>
        <v>0</v>
      </c>
      <c r="N17" s="461" t="s">
        <v>33</v>
      </c>
      <c r="O17" s="461"/>
      <c r="P17" s="530">
        <f t="shared" si="1"/>
        <v>0</v>
      </c>
      <c r="Q17" s="530"/>
      <c r="R17" s="535">
        <v>1</v>
      </c>
      <c r="S17" s="535"/>
      <c r="T17" s="124">
        <f t="shared" si="5"/>
        <v>0</v>
      </c>
      <c r="U17" s="125">
        <f t="shared" si="2"/>
        <v>0</v>
      </c>
    </row>
    <row r="18" spans="1:21" x14ac:dyDescent="0.25">
      <c r="A18" s="458" t="s">
        <v>34</v>
      </c>
      <c r="B18" s="458"/>
      <c r="C18" s="206">
        <v>0</v>
      </c>
      <c r="D18" s="206">
        <v>0</v>
      </c>
      <c r="E18" s="159">
        <f t="shared" si="3"/>
        <v>0</v>
      </c>
      <c r="F18" s="448">
        <f>'0054'!F18:G18</f>
        <v>1.0049999999999999</v>
      </c>
      <c r="G18" s="448"/>
      <c r="H18" s="105">
        <f t="shared" si="4"/>
        <v>0</v>
      </c>
      <c r="I18" s="130">
        <f t="shared" si="0"/>
        <v>0</v>
      </c>
      <c r="J18" s="85" t="str">
        <f>IF(ROUND(E18,2)=ROUND(SUM(E56:E58),2)," ","CHECK 4-8 LINES BELOW")</f>
        <v xml:space="preserve"> </v>
      </c>
      <c r="N18" s="461" t="s">
        <v>34</v>
      </c>
      <c r="O18" s="461"/>
      <c r="P18" s="530">
        <f t="shared" si="1"/>
        <v>0</v>
      </c>
      <c r="Q18" s="530"/>
      <c r="R18" s="535">
        <v>1</v>
      </c>
      <c r="S18" s="535"/>
      <c r="T18" s="124">
        <f t="shared" si="5"/>
        <v>0</v>
      </c>
      <c r="U18" s="127">
        <f t="shared" si="2"/>
        <v>0</v>
      </c>
    </row>
    <row r="19" spans="1:21" x14ac:dyDescent="0.25">
      <c r="A19" s="458" t="s">
        <v>146</v>
      </c>
      <c r="B19" s="458"/>
      <c r="C19" s="206">
        <v>0</v>
      </c>
      <c r="D19" s="206">
        <v>0</v>
      </c>
      <c r="E19" s="159">
        <f t="shared" si="3"/>
        <v>0</v>
      </c>
      <c r="F19" s="448">
        <f>'0054'!F19:G19</f>
        <v>3.613</v>
      </c>
      <c r="G19" s="448"/>
      <c r="H19" s="105">
        <f t="shared" si="4"/>
        <v>0</v>
      </c>
      <c r="I19" s="130">
        <f t="shared" si="0"/>
        <v>0</v>
      </c>
      <c r="N19" s="461" t="s">
        <v>146</v>
      </c>
      <c r="O19" s="461"/>
      <c r="P19" s="530">
        <f t="shared" si="1"/>
        <v>0</v>
      </c>
      <c r="Q19" s="530"/>
      <c r="R19" s="535">
        <v>1</v>
      </c>
      <c r="S19" s="535"/>
      <c r="T19" s="124">
        <f t="shared" si="5"/>
        <v>0</v>
      </c>
      <c r="U19" s="125">
        <f t="shared" si="2"/>
        <v>0</v>
      </c>
    </row>
    <row r="20" spans="1:21" x14ac:dyDescent="0.25">
      <c r="A20" s="458" t="s">
        <v>147</v>
      </c>
      <c r="B20" s="458"/>
      <c r="C20" s="206">
        <v>0</v>
      </c>
      <c r="D20" s="206">
        <v>0</v>
      </c>
      <c r="E20" s="159">
        <f t="shared" si="3"/>
        <v>0</v>
      </c>
      <c r="F20" s="448">
        <f>'0054'!F20:G20</f>
        <v>3.613</v>
      </c>
      <c r="G20" s="448"/>
      <c r="H20" s="105">
        <f t="shared" si="4"/>
        <v>0</v>
      </c>
      <c r="I20" s="130">
        <f t="shared" si="0"/>
        <v>0</v>
      </c>
      <c r="N20" s="461" t="s">
        <v>147</v>
      </c>
      <c r="O20" s="461"/>
      <c r="P20" s="530">
        <f t="shared" si="1"/>
        <v>0</v>
      </c>
      <c r="Q20" s="530"/>
      <c r="R20" s="535">
        <v>1</v>
      </c>
      <c r="S20" s="535"/>
      <c r="T20" s="124">
        <f t="shared" si="5"/>
        <v>0</v>
      </c>
      <c r="U20" s="125">
        <f t="shared" si="2"/>
        <v>0</v>
      </c>
    </row>
    <row r="21" spans="1:21" x14ac:dyDescent="0.25">
      <c r="A21" s="458" t="s">
        <v>148</v>
      </c>
      <c r="B21" s="458"/>
      <c r="C21" s="206">
        <v>0</v>
      </c>
      <c r="D21" s="206">
        <v>0</v>
      </c>
      <c r="E21" s="159">
        <f t="shared" si="3"/>
        <v>0</v>
      </c>
      <c r="F21" s="448">
        <f>'0054'!F21:G21</f>
        <v>3.613</v>
      </c>
      <c r="G21" s="448"/>
      <c r="H21" s="105">
        <f t="shared" si="4"/>
        <v>0</v>
      </c>
      <c r="I21" s="130">
        <f t="shared" si="0"/>
        <v>0</v>
      </c>
      <c r="N21" s="461" t="s">
        <v>148</v>
      </c>
      <c r="O21" s="461"/>
      <c r="P21" s="530">
        <f t="shared" si="1"/>
        <v>0</v>
      </c>
      <c r="Q21" s="530"/>
      <c r="R21" s="535">
        <v>1</v>
      </c>
      <c r="S21" s="535"/>
      <c r="T21" s="124">
        <f t="shared" si="5"/>
        <v>0</v>
      </c>
      <c r="U21" s="125">
        <f t="shared" si="2"/>
        <v>0</v>
      </c>
    </row>
    <row r="22" spans="1:21" x14ac:dyDescent="0.25">
      <c r="A22" s="458" t="s">
        <v>149</v>
      </c>
      <c r="B22" s="458"/>
      <c r="C22" s="206">
        <v>0</v>
      </c>
      <c r="D22" s="206">
        <v>0</v>
      </c>
      <c r="E22" s="159">
        <f t="shared" si="3"/>
        <v>0</v>
      </c>
      <c r="F22" s="448">
        <f>'0054'!F22:G22</f>
        <v>5.258</v>
      </c>
      <c r="G22" s="448"/>
      <c r="H22" s="105">
        <f t="shared" si="4"/>
        <v>0</v>
      </c>
      <c r="I22" s="130">
        <f t="shared" si="0"/>
        <v>0</v>
      </c>
      <c r="N22" s="461" t="s">
        <v>149</v>
      </c>
      <c r="O22" s="461"/>
      <c r="P22" s="530">
        <f t="shared" si="1"/>
        <v>0</v>
      </c>
      <c r="Q22" s="530"/>
      <c r="R22" s="535">
        <v>1</v>
      </c>
      <c r="S22" s="535"/>
      <c r="T22" s="124">
        <f t="shared" si="5"/>
        <v>0</v>
      </c>
      <c r="U22" s="125">
        <f t="shared" si="2"/>
        <v>0</v>
      </c>
    </row>
    <row r="23" spans="1:21" x14ac:dyDescent="0.25">
      <c r="A23" s="458" t="s">
        <v>150</v>
      </c>
      <c r="B23" s="458"/>
      <c r="C23" s="206">
        <v>0</v>
      </c>
      <c r="D23" s="206">
        <v>0</v>
      </c>
      <c r="E23" s="159">
        <f t="shared" si="3"/>
        <v>0</v>
      </c>
      <c r="F23" s="448">
        <f>'0054'!F23:G23</f>
        <v>5.258</v>
      </c>
      <c r="G23" s="448"/>
      <c r="H23" s="105">
        <f t="shared" si="4"/>
        <v>0</v>
      </c>
      <c r="I23" s="130">
        <f t="shared" si="0"/>
        <v>0</v>
      </c>
      <c r="N23" s="461" t="s">
        <v>150</v>
      </c>
      <c r="O23" s="461"/>
      <c r="P23" s="530">
        <f t="shared" si="1"/>
        <v>0</v>
      </c>
      <c r="Q23" s="530"/>
      <c r="R23" s="535">
        <v>1</v>
      </c>
      <c r="S23" s="535"/>
      <c r="T23" s="124">
        <f t="shared" si="5"/>
        <v>0</v>
      </c>
      <c r="U23" s="125">
        <f t="shared" si="2"/>
        <v>0</v>
      </c>
    </row>
    <row r="24" spans="1:21" x14ac:dyDescent="0.25">
      <c r="A24" s="458" t="s">
        <v>151</v>
      </c>
      <c r="B24" s="458"/>
      <c r="C24" s="206">
        <v>0</v>
      </c>
      <c r="D24" s="206">
        <v>0</v>
      </c>
      <c r="E24" s="159">
        <f t="shared" si="3"/>
        <v>0</v>
      </c>
      <c r="F24" s="448">
        <f>'0054'!F24:G24</f>
        <v>5.258</v>
      </c>
      <c r="G24" s="448"/>
      <c r="H24" s="105">
        <f t="shared" si="4"/>
        <v>0</v>
      </c>
      <c r="I24" s="130">
        <f t="shared" si="0"/>
        <v>0</v>
      </c>
      <c r="N24" s="461" t="s">
        <v>151</v>
      </c>
      <c r="O24" s="461"/>
      <c r="P24" s="530">
        <f t="shared" si="1"/>
        <v>0</v>
      </c>
      <c r="Q24" s="530"/>
      <c r="R24" s="535">
        <v>1</v>
      </c>
      <c r="S24" s="535"/>
      <c r="T24" s="124">
        <f t="shared" si="5"/>
        <v>0</v>
      </c>
      <c r="U24" s="125">
        <f t="shared" si="2"/>
        <v>0</v>
      </c>
    </row>
    <row r="25" spans="1:21" x14ac:dyDescent="0.25">
      <c r="A25" s="458" t="s">
        <v>152</v>
      </c>
      <c r="B25" s="458"/>
      <c r="C25" s="206">
        <v>14.49</v>
      </c>
      <c r="D25" s="206">
        <v>15.4</v>
      </c>
      <c r="E25" s="159">
        <f t="shared" si="3"/>
        <v>29.89</v>
      </c>
      <c r="F25" s="448">
        <f>'0054'!F25:G25</f>
        <v>1.18</v>
      </c>
      <c r="G25" s="448"/>
      <c r="H25" s="105">
        <f t="shared" si="4"/>
        <v>35.270200000000003</v>
      </c>
      <c r="I25" s="130">
        <f t="shared" si="0"/>
        <v>151202.53</v>
      </c>
      <c r="N25" s="461" t="s">
        <v>152</v>
      </c>
      <c r="O25" s="461"/>
      <c r="P25" s="530">
        <f t="shared" si="1"/>
        <v>0</v>
      </c>
      <c r="Q25" s="530"/>
      <c r="R25" s="535">
        <v>1</v>
      </c>
      <c r="S25" s="535"/>
      <c r="T25" s="124">
        <f t="shared" si="5"/>
        <v>0</v>
      </c>
      <c r="U25" s="125">
        <f t="shared" si="2"/>
        <v>0</v>
      </c>
    </row>
    <row r="26" spans="1:21" x14ac:dyDescent="0.25">
      <c r="A26" s="458" t="s">
        <v>153</v>
      </c>
      <c r="B26" s="458"/>
      <c r="C26" s="206">
        <v>4.66</v>
      </c>
      <c r="D26" s="206">
        <v>4.7700000000000005</v>
      </c>
      <c r="E26" s="159">
        <f t="shared" si="3"/>
        <v>9.43</v>
      </c>
      <c r="F26" s="448">
        <f>'0054'!F26:G26</f>
        <v>1.18</v>
      </c>
      <c r="G26" s="448"/>
      <c r="H26" s="105">
        <f t="shared" si="4"/>
        <v>11.1274</v>
      </c>
      <c r="I26" s="130">
        <f t="shared" si="0"/>
        <v>47702.91</v>
      </c>
      <c r="N26" s="461" t="s">
        <v>153</v>
      </c>
      <c r="O26" s="461"/>
      <c r="P26" s="530">
        <f t="shared" si="1"/>
        <v>0</v>
      </c>
      <c r="Q26" s="530"/>
      <c r="R26" s="535">
        <v>1</v>
      </c>
      <c r="S26" s="535"/>
      <c r="T26" s="124">
        <f t="shared" si="5"/>
        <v>0</v>
      </c>
      <c r="U26" s="125">
        <f t="shared" si="2"/>
        <v>0</v>
      </c>
    </row>
    <row r="27" spans="1:21" x14ac:dyDescent="0.25">
      <c r="A27" s="458" t="s">
        <v>154</v>
      </c>
      <c r="B27" s="458"/>
      <c r="C27" s="206">
        <v>0</v>
      </c>
      <c r="D27" s="206">
        <v>0</v>
      </c>
      <c r="E27" s="159">
        <f t="shared" si="3"/>
        <v>0</v>
      </c>
      <c r="F27" s="448">
        <f>'0054'!F27:G27</f>
        <v>1.18</v>
      </c>
      <c r="G27" s="448"/>
      <c r="H27" s="105">
        <f t="shared" si="4"/>
        <v>0</v>
      </c>
      <c r="I27" s="130">
        <f t="shared" si="0"/>
        <v>0</v>
      </c>
      <c r="N27" s="461" t="s">
        <v>154</v>
      </c>
      <c r="O27" s="461"/>
      <c r="P27" s="530">
        <f t="shared" si="1"/>
        <v>0</v>
      </c>
      <c r="Q27" s="530"/>
      <c r="R27" s="535">
        <v>1</v>
      </c>
      <c r="S27" s="535"/>
      <c r="T27" s="124">
        <f t="shared" si="5"/>
        <v>0</v>
      </c>
      <c r="U27" s="125">
        <f t="shared" si="2"/>
        <v>0</v>
      </c>
    </row>
    <row r="28" spans="1:21" x14ac:dyDescent="0.25">
      <c r="A28" s="575" t="s">
        <v>155</v>
      </c>
      <c r="B28" s="575"/>
      <c r="C28" s="147">
        <v>0</v>
      </c>
      <c r="D28" s="147">
        <v>0</v>
      </c>
      <c r="E28" s="220">
        <f t="shared" si="3"/>
        <v>0</v>
      </c>
      <c r="F28" s="529">
        <f>'0054'!F28:G28</f>
        <v>1.0049999999999999</v>
      </c>
      <c r="G28" s="529"/>
      <c r="H28" s="122">
        <f t="shared" si="4"/>
        <v>0</v>
      </c>
      <c r="I28" s="123">
        <f t="shared" si="0"/>
        <v>0</v>
      </c>
      <c r="N28" s="469" t="s">
        <v>155</v>
      </c>
      <c r="O28" s="469"/>
      <c r="P28" s="530">
        <f t="shared" si="1"/>
        <v>0</v>
      </c>
      <c r="Q28" s="530"/>
      <c r="R28" s="531">
        <v>1</v>
      </c>
      <c r="S28" s="531"/>
      <c r="T28" s="124">
        <f t="shared" si="5"/>
        <v>0</v>
      </c>
      <c r="U28" s="125">
        <f t="shared" si="2"/>
        <v>0</v>
      </c>
    </row>
    <row r="29" spans="1:21" x14ac:dyDescent="0.25">
      <c r="A29" s="573" t="s">
        <v>5</v>
      </c>
      <c r="B29" s="573"/>
      <c r="C29" s="123">
        <f>SUM(C13:C28)</f>
        <v>637.34999999999991</v>
      </c>
      <c r="D29" s="123">
        <f>SUM(D13:D28)</f>
        <v>630.9799999999999</v>
      </c>
      <c r="E29" s="123">
        <f>SUM(E13:E28)</f>
        <v>1268.3300000000002</v>
      </c>
      <c r="F29" s="574"/>
      <c r="G29" s="574"/>
      <c r="H29" s="128">
        <f>SUM(H13:H28)</f>
        <v>1340.9243000000001</v>
      </c>
      <c r="I29" s="123">
        <f>SUM(I13:I28)</f>
        <v>5748511.580000001</v>
      </c>
      <c r="N29" s="533" t="s">
        <v>5</v>
      </c>
      <c r="O29" s="533"/>
      <c r="P29" s="534">
        <f>SUM(P13:P28)</f>
        <v>0</v>
      </c>
      <c r="Q29" s="534"/>
      <c r="R29" s="521"/>
      <c r="S29" s="521"/>
      <c r="T29" s="129">
        <f>SUM(T13:T28)</f>
        <v>0</v>
      </c>
      <c r="U29" s="125">
        <f>SUM(U13:U28)</f>
        <v>0</v>
      </c>
    </row>
    <row r="30" spans="1:21" x14ac:dyDescent="0.25">
      <c r="A30" s="28"/>
      <c r="B30" s="28"/>
      <c r="C30" s="130"/>
      <c r="D30" s="130"/>
      <c r="E30" s="130"/>
      <c r="F30" s="29"/>
      <c r="G30" s="29"/>
      <c r="H30" s="105"/>
      <c r="I30" s="130"/>
      <c r="N30" s="35"/>
      <c r="O30" s="35"/>
      <c r="P30" s="31"/>
      <c r="Q30" s="31"/>
      <c r="R30" s="32"/>
      <c r="S30" s="32"/>
      <c r="T30" s="131"/>
      <c r="U30" s="132"/>
    </row>
    <row r="31" spans="1:21" x14ac:dyDescent="0.25">
      <c r="A31" s="209" t="s">
        <v>126</v>
      </c>
      <c r="B31" s="28"/>
      <c r="C31" s="130"/>
      <c r="D31" s="130"/>
      <c r="E31" s="130"/>
      <c r="F31" s="29"/>
      <c r="G31" s="29"/>
      <c r="H31" s="105"/>
      <c r="I31" s="130"/>
      <c r="N31" s="35"/>
      <c r="O31" s="35"/>
      <c r="P31" s="31"/>
      <c r="Q31" s="31"/>
      <c r="R31" s="32"/>
      <c r="S31" s="32"/>
      <c r="T31" s="131"/>
      <c r="U31" s="132"/>
    </row>
    <row r="32" spans="1:21" hidden="1" x14ac:dyDescent="0.25">
      <c r="A32" s="209"/>
      <c r="B32" s="28"/>
      <c r="C32" s="130"/>
      <c r="D32" s="130"/>
      <c r="E32" s="130"/>
      <c r="F32" s="364"/>
      <c r="G32" s="364"/>
      <c r="H32" s="105"/>
      <c r="I32" s="130"/>
      <c r="N32" s="362"/>
      <c r="O32" s="362"/>
      <c r="P32" s="31"/>
      <c r="Q32" s="31"/>
      <c r="R32" s="363"/>
      <c r="S32" s="363"/>
      <c r="T32" s="131"/>
      <c r="U32" s="132"/>
    </row>
    <row r="33" spans="1:21" hidden="1" x14ac:dyDescent="0.25">
      <c r="A33" s="209"/>
      <c r="B33" s="28"/>
      <c r="C33" s="130"/>
      <c r="D33" s="130"/>
      <c r="E33" s="130"/>
      <c r="F33" s="578" t="s">
        <v>386</v>
      </c>
      <c r="G33" s="578"/>
      <c r="H33" s="578"/>
      <c r="I33" s="130"/>
      <c r="N33" s="362"/>
      <c r="O33" s="362"/>
      <c r="P33" s="31"/>
      <c r="Q33" s="31"/>
      <c r="R33" s="363"/>
      <c r="S33" s="363"/>
      <c r="T33" s="131"/>
      <c r="U33" s="132"/>
    </row>
    <row r="34" spans="1:21" hidden="1" x14ac:dyDescent="0.25">
      <c r="A34" s="4"/>
      <c r="B34" s="136"/>
      <c r="C34" s="136"/>
      <c r="D34" s="136"/>
      <c r="E34" s="136"/>
      <c r="F34" s="578"/>
      <c r="G34" s="578"/>
      <c r="H34" s="578"/>
      <c r="I34" s="26" t="s">
        <v>78</v>
      </c>
      <c r="N34" s="473" t="s">
        <v>35</v>
      </c>
      <c r="O34" s="473"/>
      <c r="P34" s="473"/>
      <c r="Q34" s="473"/>
      <c r="R34" s="473"/>
      <c r="S34" s="473"/>
      <c r="T34" s="473"/>
      <c r="U34" s="27" t="s">
        <v>78</v>
      </c>
    </row>
    <row r="35" spans="1:21" hidden="1" x14ac:dyDescent="0.25">
      <c r="A35" s="28"/>
      <c r="B35" s="28"/>
      <c r="C35" s="117" t="s">
        <v>162</v>
      </c>
      <c r="D35" s="117" t="s">
        <v>163</v>
      </c>
      <c r="E35" s="118" t="s">
        <v>8</v>
      </c>
      <c r="F35" s="578"/>
      <c r="G35" s="578"/>
      <c r="H35" s="578"/>
      <c r="I35" s="26" t="s">
        <v>37</v>
      </c>
      <c r="N35" s="35"/>
      <c r="O35" s="35"/>
      <c r="P35" s="31"/>
      <c r="Q35" s="31"/>
      <c r="R35" s="32"/>
      <c r="S35" s="32"/>
      <c r="T35" s="131"/>
      <c r="U35" s="27" t="s">
        <v>37</v>
      </c>
    </row>
    <row r="36" spans="1:21" hidden="1" x14ac:dyDescent="0.25">
      <c r="A36" s="524" t="s">
        <v>66</v>
      </c>
      <c r="B36" s="524"/>
      <c r="C36" s="119" t="s">
        <v>2</v>
      </c>
      <c r="D36" s="119" t="s">
        <v>2</v>
      </c>
      <c r="E36" s="119" t="s">
        <v>2</v>
      </c>
      <c r="F36" s="579"/>
      <c r="G36" s="579"/>
      <c r="H36" s="579"/>
      <c r="I36" s="33" t="s">
        <v>79</v>
      </c>
      <c r="N36" s="525" t="s">
        <v>66</v>
      </c>
      <c r="O36" s="525"/>
      <c r="P36" s="526" t="s">
        <v>24</v>
      </c>
      <c r="Q36" s="526"/>
      <c r="R36" s="526"/>
      <c r="S36" s="526"/>
      <c r="T36" s="526"/>
      <c r="U36" s="21" t="s">
        <v>79</v>
      </c>
    </row>
    <row r="37" spans="1:21" hidden="1" x14ac:dyDescent="0.25">
      <c r="A37" s="527" t="s">
        <v>59</v>
      </c>
      <c r="B37" s="527"/>
      <c r="C37" s="210">
        <v>0</v>
      </c>
      <c r="D37" s="210">
        <v>0</v>
      </c>
      <c r="E37" s="276">
        <f t="shared" ref="E37:E42" si="6">IF(D$43=0,C37*2,C37+D37)</f>
        <v>0</v>
      </c>
      <c r="F37" s="211"/>
      <c r="G37" s="211"/>
      <c r="H37" s="211"/>
      <c r="I37" s="150">
        <f t="shared" ref="I37:I42" si="7">ROUND(ROUND(E37*$C$8,4)*($H$8),2)</f>
        <v>0</v>
      </c>
      <c r="N37" s="528" t="s">
        <v>59</v>
      </c>
      <c r="O37" s="528"/>
      <c r="P37" s="470">
        <f t="shared" ref="P37:P42" si="8">IF($H$115=1,E37,0)</f>
        <v>0</v>
      </c>
      <c r="Q37" s="470"/>
      <c r="R37" s="470"/>
      <c r="S37" s="470"/>
      <c r="T37" s="470"/>
      <c r="U37" s="127">
        <f t="shared" ref="U37:U42" si="9">ROUND(ROUND(P37*$C$8,4)*($H$8),0)</f>
        <v>0</v>
      </c>
    </row>
    <row r="38" spans="1:21" hidden="1" x14ac:dyDescent="0.25">
      <c r="A38" s="519" t="s">
        <v>60</v>
      </c>
      <c r="B38" s="519"/>
      <c r="C38" s="213">
        <v>0</v>
      </c>
      <c r="D38" s="213">
        <v>0</v>
      </c>
      <c r="E38" s="159">
        <f t="shared" si="6"/>
        <v>0</v>
      </c>
      <c r="F38" s="214"/>
      <c r="G38" s="214"/>
      <c r="H38" s="214"/>
      <c r="I38" s="130">
        <f t="shared" si="7"/>
        <v>0</v>
      </c>
      <c r="N38" s="476" t="s">
        <v>60</v>
      </c>
      <c r="O38" s="476"/>
      <c r="P38" s="470">
        <f t="shared" si="8"/>
        <v>0</v>
      </c>
      <c r="Q38" s="470"/>
      <c r="R38" s="470"/>
      <c r="S38" s="470"/>
      <c r="T38" s="470"/>
      <c r="U38" s="127">
        <f t="shared" si="9"/>
        <v>0</v>
      </c>
    </row>
    <row r="39" spans="1:21" hidden="1" x14ac:dyDescent="0.25">
      <c r="A39" s="522" t="s">
        <v>61</v>
      </c>
      <c r="B39" s="522"/>
      <c r="C39" s="213">
        <v>0</v>
      </c>
      <c r="D39" s="213">
        <v>0</v>
      </c>
      <c r="E39" s="159">
        <f t="shared" si="6"/>
        <v>0</v>
      </c>
      <c r="F39" s="214"/>
      <c r="G39" s="214"/>
      <c r="H39" s="214"/>
      <c r="I39" s="130">
        <f t="shared" si="7"/>
        <v>0</v>
      </c>
      <c r="N39" s="523" t="s">
        <v>61</v>
      </c>
      <c r="O39" s="523"/>
      <c r="P39" s="470">
        <f t="shared" si="8"/>
        <v>0</v>
      </c>
      <c r="Q39" s="470"/>
      <c r="R39" s="470"/>
      <c r="S39" s="470"/>
      <c r="T39" s="470"/>
      <c r="U39" s="127">
        <f t="shared" si="9"/>
        <v>0</v>
      </c>
    </row>
    <row r="40" spans="1:21" hidden="1" x14ac:dyDescent="0.25">
      <c r="A40" s="519" t="s">
        <v>62</v>
      </c>
      <c r="B40" s="519"/>
      <c r="C40" s="213">
        <v>0</v>
      </c>
      <c r="D40" s="213">
        <v>0</v>
      </c>
      <c r="E40" s="159">
        <f t="shared" si="6"/>
        <v>0</v>
      </c>
      <c r="F40" s="214"/>
      <c r="G40" s="214"/>
      <c r="H40" s="214"/>
      <c r="I40" s="130">
        <f t="shared" si="7"/>
        <v>0</v>
      </c>
      <c r="N40" s="476" t="s">
        <v>62</v>
      </c>
      <c r="O40" s="476"/>
      <c r="P40" s="470">
        <f t="shared" si="8"/>
        <v>0</v>
      </c>
      <c r="Q40" s="470"/>
      <c r="R40" s="470"/>
      <c r="S40" s="470"/>
      <c r="T40" s="470"/>
      <c r="U40" s="127">
        <f t="shared" si="9"/>
        <v>0</v>
      </c>
    </row>
    <row r="41" spans="1:21" hidden="1" x14ac:dyDescent="0.25">
      <c r="A41" s="519" t="s">
        <v>63</v>
      </c>
      <c r="B41" s="519"/>
      <c r="C41" s="213">
        <v>0</v>
      </c>
      <c r="D41" s="213">
        <v>0</v>
      </c>
      <c r="E41" s="159">
        <f t="shared" si="6"/>
        <v>0</v>
      </c>
      <c r="F41" s="214"/>
      <c r="G41" s="214"/>
      <c r="H41" s="214"/>
      <c r="I41" s="130">
        <f t="shared" si="7"/>
        <v>0</v>
      </c>
      <c r="N41" s="476" t="s">
        <v>63</v>
      </c>
      <c r="O41" s="476"/>
      <c r="P41" s="470">
        <f t="shared" si="8"/>
        <v>0</v>
      </c>
      <c r="Q41" s="470"/>
      <c r="R41" s="470"/>
      <c r="S41" s="470"/>
      <c r="T41" s="470"/>
      <c r="U41" s="127">
        <f t="shared" si="9"/>
        <v>0</v>
      </c>
    </row>
    <row r="42" spans="1:21" hidden="1" x14ac:dyDescent="0.25">
      <c r="A42" s="519" t="s">
        <v>55</v>
      </c>
      <c r="B42" s="519"/>
      <c r="C42" s="212">
        <v>0</v>
      </c>
      <c r="D42" s="212">
        <v>0</v>
      </c>
      <c r="E42" s="220">
        <f t="shared" si="6"/>
        <v>0</v>
      </c>
      <c r="F42" s="214"/>
      <c r="G42" s="214"/>
      <c r="H42" s="214"/>
      <c r="I42" s="123">
        <f t="shared" si="7"/>
        <v>0</v>
      </c>
      <c r="N42" s="469" t="s">
        <v>55</v>
      </c>
      <c r="O42" s="469"/>
      <c r="P42" s="470">
        <f t="shared" si="8"/>
        <v>0</v>
      </c>
      <c r="Q42" s="470"/>
      <c r="R42" s="470"/>
      <c r="S42" s="470"/>
      <c r="T42" s="470"/>
      <c r="U42" s="127">
        <f t="shared" si="9"/>
        <v>0</v>
      </c>
    </row>
    <row r="43" spans="1:21" hidden="1" x14ac:dyDescent="0.25">
      <c r="A43" s="64"/>
      <c r="B43" s="137" t="s">
        <v>164</v>
      </c>
      <c r="C43" s="126">
        <f>SUM(C37:C42)</f>
        <v>0</v>
      </c>
      <c r="D43" s="126">
        <f>SUM(D37:D42)</f>
        <v>0</v>
      </c>
      <c r="E43" s="126">
        <f>SUM(E37:E42)</f>
        <v>0</v>
      </c>
      <c r="F43" s="34"/>
      <c r="G43" s="138"/>
      <c r="H43" s="139" t="s">
        <v>166</v>
      </c>
      <c r="I43" s="126">
        <f>SUM(I37:I42)</f>
        <v>0</v>
      </c>
      <c r="N43" s="520" t="s">
        <v>57</v>
      </c>
      <c r="O43" s="520"/>
      <c r="P43" s="520"/>
      <c r="Q43" s="520"/>
      <c r="R43" s="36">
        <f>SUM(P37:R42)</f>
        <v>0</v>
      </c>
      <c r="S43" s="521" t="s">
        <v>68</v>
      </c>
      <c r="T43" s="521"/>
      <c r="U43" s="132">
        <f>SUM(U37:U42)</f>
        <v>0</v>
      </c>
    </row>
    <row r="44" spans="1:21" ht="16.5" hidden="1" thickBot="1" x14ac:dyDescent="0.3">
      <c r="A44" s="64"/>
      <c r="B44" s="137"/>
      <c r="C44" s="130"/>
      <c r="D44" s="130"/>
      <c r="E44" s="150"/>
      <c r="F44" s="34"/>
      <c r="G44" s="138"/>
      <c r="H44" s="139"/>
      <c r="I44" s="130"/>
      <c r="N44" s="35"/>
      <c r="O44" s="35"/>
      <c r="P44" s="35"/>
      <c r="Q44" s="35"/>
      <c r="R44" s="36"/>
      <c r="S44" s="32"/>
      <c r="T44" s="32"/>
      <c r="U44" s="132"/>
    </row>
    <row r="45" spans="1:21" ht="16.5" hidden="1" thickBot="1" x14ac:dyDescent="0.3">
      <c r="A45" s="64"/>
      <c r="B45" s="137" t="s">
        <v>165</v>
      </c>
      <c r="C45" s="64"/>
      <c r="D45" s="64"/>
      <c r="E45" s="215">
        <f>H29+E43</f>
        <v>1340.9243000000001</v>
      </c>
      <c r="F45" s="37"/>
      <c r="G45" s="138"/>
      <c r="H45" s="139" t="s">
        <v>167</v>
      </c>
      <c r="I45" s="123">
        <f>SUM(I43,I29)</f>
        <v>5748511.580000001</v>
      </c>
      <c r="N45" s="520" t="s">
        <v>58</v>
      </c>
      <c r="O45" s="520"/>
      <c r="P45" s="520"/>
      <c r="Q45" s="520"/>
      <c r="R45" s="38">
        <f>R43+T29</f>
        <v>0</v>
      </c>
      <c r="S45" s="521" t="s">
        <v>56</v>
      </c>
      <c r="T45" s="521"/>
      <c r="U45" s="140">
        <f>SUM(U43,U29)</f>
        <v>0</v>
      </c>
    </row>
    <row r="46" spans="1:21" x14ac:dyDescent="0.25">
      <c r="A46" s="28"/>
      <c r="B46" s="28"/>
      <c r="C46" s="28"/>
      <c r="D46" s="28"/>
      <c r="E46" s="28"/>
      <c r="F46" s="37"/>
      <c r="G46" s="141"/>
      <c r="H46" s="141"/>
      <c r="I46" s="130"/>
      <c r="N46" s="35"/>
      <c r="O46" s="35"/>
      <c r="P46" s="35"/>
      <c r="Q46" s="35"/>
      <c r="R46" s="38"/>
      <c r="S46" s="32"/>
      <c r="T46" s="32"/>
      <c r="U46" s="132"/>
    </row>
    <row r="47" spans="1:21" x14ac:dyDescent="0.25">
      <c r="A47" s="28"/>
      <c r="B47" s="28"/>
      <c r="C47" s="28"/>
      <c r="D47" s="28"/>
      <c r="E47" s="28"/>
      <c r="F47" s="37"/>
      <c r="G47" s="141"/>
      <c r="H47" s="141"/>
      <c r="I47" s="130"/>
      <c r="N47" s="35"/>
      <c r="O47" s="35"/>
      <c r="P47" s="35"/>
      <c r="Q47" s="35"/>
      <c r="R47" s="38"/>
      <c r="S47" s="32"/>
      <c r="T47" s="32"/>
      <c r="U47" s="132"/>
    </row>
    <row r="48" spans="1:21" x14ac:dyDescent="0.25">
      <c r="A48" s="28"/>
      <c r="B48" s="28"/>
      <c r="C48" s="117" t="s">
        <v>162</v>
      </c>
      <c r="D48" s="117" t="s">
        <v>163</v>
      </c>
      <c r="E48" s="118" t="s">
        <v>8</v>
      </c>
      <c r="F48" s="142" t="s">
        <v>168</v>
      </c>
      <c r="G48" s="143" t="s">
        <v>170</v>
      </c>
      <c r="H48" s="144" t="s">
        <v>171</v>
      </c>
      <c r="I48" s="130"/>
      <c r="N48" s="35"/>
      <c r="O48" s="35"/>
      <c r="P48" s="35"/>
      <c r="Q48" s="35"/>
      <c r="R48" s="38"/>
      <c r="S48" s="32"/>
      <c r="T48" s="32"/>
      <c r="U48" s="132"/>
    </row>
    <row r="49" spans="1:21" x14ac:dyDescent="0.25">
      <c r="A49" s="39" t="s">
        <v>103</v>
      </c>
      <c r="B49" s="39"/>
      <c r="C49" s="119" t="s">
        <v>2</v>
      </c>
      <c r="D49" s="119" t="s">
        <v>2</v>
      </c>
      <c r="E49" s="119" t="s">
        <v>2</v>
      </c>
      <c r="F49" s="121" t="s">
        <v>169</v>
      </c>
      <c r="G49" s="77" t="s">
        <v>169</v>
      </c>
      <c r="H49" s="145" t="s">
        <v>172</v>
      </c>
      <c r="I49" s="39"/>
      <c r="N49" s="469" t="s">
        <v>103</v>
      </c>
      <c r="O49" s="469"/>
      <c r="P49" s="514" t="s">
        <v>2</v>
      </c>
      <c r="Q49" s="514"/>
      <c r="R49" s="40" t="s">
        <v>25</v>
      </c>
      <c r="S49" s="78" t="s">
        <v>26</v>
      </c>
      <c r="T49" s="146" t="s">
        <v>27</v>
      </c>
      <c r="U49" s="40"/>
    </row>
    <row r="50" spans="1:21" x14ac:dyDescent="0.25">
      <c r="A50" s="515" t="s">
        <v>127</v>
      </c>
      <c r="B50" s="515"/>
      <c r="C50" s="206">
        <v>37.72</v>
      </c>
      <c r="D50" s="206">
        <v>41.63</v>
      </c>
      <c r="E50" s="159">
        <f>IF(D$59=0,C50*2,C50+D50)</f>
        <v>79.349999999999994</v>
      </c>
      <c r="F50" s="41" t="s">
        <v>21</v>
      </c>
      <c r="G50" s="54">
        <v>251</v>
      </c>
      <c r="H50" s="328">
        <f>'0054'!H50</f>
        <v>1047</v>
      </c>
      <c r="I50" s="130">
        <f>ROUND(E50*H50,2)</f>
        <v>83079.45</v>
      </c>
      <c r="N50" s="517" t="s">
        <v>28</v>
      </c>
      <c r="O50" s="517"/>
      <c r="P50" s="518"/>
      <c r="Q50" s="518"/>
      <c r="R50" s="43" t="s">
        <v>21</v>
      </c>
      <c r="S50" s="44">
        <v>251</v>
      </c>
      <c r="T50" s="148">
        <f>H50</f>
        <v>1047</v>
      </c>
      <c r="U50" s="149">
        <f>ROUND(P50*T50,0)</f>
        <v>0</v>
      </c>
    </row>
    <row r="51" spans="1:21" x14ac:dyDescent="0.25">
      <c r="A51" s="516"/>
      <c r="B51" s="516"/>
      <c r="C51" s="206">
        <v>0.5</v>
      </c>
      <c r="D51" s="206">
        <v>0.99</v>
      </c>
      <c r="E51" s="159">
        <f t="shared" ref="E51:E58" si="10">IF(D$59=0,C51*2,C51+D51)</f>
        <v>1.49</v>
      </c>
      <c r="F51" s="54" t="s">
        <v>21</v>
      </c>
      <c r="G51" s="54">
        <v>252</v>
      </c>
      <c r="H51" s="328">
        <f>'0054'!H51</f>
        <v>3380</v>
      </c>
      <c r="I51" s="130">
        <f t="shared" ref="I51:I58" si="11">ROUND(E51*H51,2)</f>
        <v>5036.2</v>
      </c>
      <c r="N51" s="517"/>
      <c r="O51" s="517"/>
      <c r="P51" s="511"/>
      <c r="Q51" s="511"/>
      <c r="R51" s="44" t="s">
        <v>21</v>
      </c>
      <c r="S51" s="44">
        <v>252</v>
      </c>
      <c r="T51" s="148">
        <f t="shared" ref="T51:T58" si="12">H51</f>
        <v>3380</v>
      </c>
      <c r="U51" s="149">
        <f t="shared" ref="U51:U58" si="13">ROUND(P51*T51,0)</f>
        <v>0</v>
      </c>
    </row>
    <row r="52" spans="1:21" x14ac:dyDescent="0.25">
      <c r="A52" s="516"/>
      <c r="B52" s="516"/>
      <c r="C52" s="206">
        <v>0</v>
      </c>
      <c r="D52" s="206">
        <v>0</v>
      </c>
      <c r="E52" s="159">
        <f t="shared" si="10"/>
        <v>0</v>
      </c>
      <c r="F52" s="54" t="s">
        <v>21</v>
      </c>
      <c r="G52" s="54">
        <v>253</v>
      </c>
      <c r="H52" s="328">
        <f>'0054'!H52</f>
        <v>6896</v>
      </c>
      <c r="I52" s="130">
        <f t="shared" si="11"/>
        <v>0</v>
      </c>
      <c r="N52" s="517"/>
      <c r="O52" s="517"/>
      <c r="P52" s="511"/>
      <c r="Q52" s="511"/>
      <c r="R52" s="44" t="s">
        <v>21</v>
      </c>
      <c r="S52" s="44">
        <v>253</v>
      </c>
      <c r="T52" s="148">
        <f t="shared" si="12"/>
        <v>6896</v>
      </c>
      <c r="U52" s="149">
        <f t="shared" si="13"/>
        <v>0</v>
      </c>
    </row>
    <row r="53" spans="1:21" x14ac:dyDescent="0.25">
      <c r="A53" s="516"/>
      <c r="B53" s="516"/>
      <c r="C53" s="206">
        <v>50.65</v>
      </c>
      <c r="D53" s="206">
        <v>48.28</v>
      </c>
      <c r="E53" s="159">
        <f t="shared" si="10"/>
        <v>98.93</v>
      </c>
      <c r="F53" s="153" t="s">
        <v>14</v>
      </c>
      <c r="G53" s="54">
        <v>251</v>
      </c>
      <c r="H53" s="328">
        <f>'0054'!H53</f>
        <v>1173</v>
      </c>
      <c r="I53" s="130">
        <f t="shared" si="11"/>
        <v>116044.89</v>
      </c>
      <c r="N53" s="517"/>
      <c r="O53" s="517"/>
      <c r="P53" s="511"/>
      <c r="Q53" s="511"/>
      <c r="R53" s="46" t="s">
        <v>14</v>
      </c>
      <c r="S53" s="44">
        <v>251</v>
      </c>
      <c r="T53" s="148">
        <f t="shared" si="12"/>
        <v>1173</v>
      </c>
      <c r="U53" s="149">
        <f t="shared" si="13"/>
        <v>0</v>
      </c>
    </row>
    <row r="54" spans="1:21" x14ac:dyDescent="0.25">
      <c r="A54" s="516"/>
      <c r="B54" s="516"/>
      <c r="C54" s="206">
        <v>3.5</v>
      </c>
      <c r="D54" s="206">
        <v>3.49</v>
      </c>
      <c r="E54" s="159">
        <f t="shared" si="10"/>
        <v>6.99</v>
      </c>
      <c r="F54" s="153" t="s">
        <v>14</v>
      </c>
      <c r="G54" s="54">
        <v>252</v>
      </c>
      <c r="H54" s="328">
        <f>'0054'!H54</f>
        <v>3506</v>
      </c>
      <c r="I54" s="130">
        <f t="shared" si="11"/>
        <v>24506.94</v>
      </c>
      <c r="N54" s="517"/>
      <c r="O54" s="517"/>
      <c r="P54" s="511"/>
      <c r="Q54" s="511"/>
      <c r="R54" s="46" t="s">
        <v>14</v>
      </c>
      <c r="S54" s="44">
        <v>252</v>
      </c>
      <c r="T54" s="148">
        <f t="shared" si="12"/>
        <v>3506</v>
      </c>
      <c r="U54" s="149">
        <f t="shared" si="13"/>
        <v>0</v>
      </c>
    </row>
    <row r="55" spans="1:21" x14ac:dyDescent="0.25">
      <c r="A55" s="516"/>
      <c r="B55" s="516"/>
      <c r="C55" s="206">
        <v>0.5</v>
      </c>
      <c r="D55" s="206">
        <v>0.49</v>
      </c>
      <c r="E55" s="159">
        <f t="shared" si="10"/>
        <v>0.99</v>
      </c>
      <c r="F55" s="153" t="s">
        <v>14</v>
      </c>
      <c r="G55" s="54">
        <v>253</v>
      </c>
      <c r="H55" s="328">
        <f>'0054'!H55</f>
        <v>7023</v>
      </c>
      <c r="I55" s="130">
        <f t="shared" si="11"/>
        <v>6952.77</v>
      </c>
      <c r="N55" s="517"/>
      <c r="O55" s="517"/>
      <c r="P55" s="511"/>
      <c r="Q55" s="511"/>
      <c r="R55" s="46" t="s">
        <v>14</v>
      </c>
      <c r="S55" s="44">
        <v>253</v>
      </c>
      <c r="T55" s="148">
        <f t="shared" si="12"/>
        <v>7023</v>
      </c>
      <c r="U55" s="149">
        <f t="shared" si="13"/>
        <v>0</v>
      </c>
    </row>
    <row r="56" spans="1:21" x14ac:dyDescent="0.25">
      <c r="A56" s="516"/>
      <c r="B56" s="516"/>
      <c r="C56" s="206">
        <v>0</v>
      </c>
      <c r="D56" s="206">
        <v>0</v>
      </c>
      <c r="E56" s="159">
        <f t="shared" si="10"/>
        <v>0</v>
      </c>
      <c r="F56" s="153" t="s">
        <v>15</v>
      </c>
      <c r="G56" s="54">
        <v>251</v>
      </c>
      <c r="H56" s="328">
        <f>'0054'!H56</f>
        <v>835</v>
      </c>
      <c r="I56" s="130">
        <f t="shared" si="11"/>
        <v>0</v>
      </c>
      <c r="N56" s="517"/>
      <c r="O56" s="517"/>
      <c r="P56" s="511"/>
      <c r="Q56" s="511"/>
      <c r="R56" s="46" t="s">
        <v>15</v>
      </c>
      <c r="S56" s="44">
        <v>251</v>
      </c>
      <c r="T56" s="148">
        <f t="shared" si="12"/>
        <v>835</v>
      </c>
      <c r="U56" s="149">
        <f t="shared" si="13"/>
        <v>0</v>
      </c>
    </row>
    <row r="57" spans="1:21" x14ac:dyDescent="0.25">
      <c r="A57" s="516"/>
      <c r="B57" s="516"/>
      <c r="C57" s="206">
        <v>0</v>
      </c>
      <c r="D57" s="206">
        <v>0</v>
      </c>
      <c r="E57" s="159">
        <f t="shared" si="10"/>
        <v>0</v>
      </c>
      <c r="F57" s="153" t="s">
        <v>15</v>
      </c>
      <c r="G57" s="54">
        <v>252</v>
      </c>
      <c r="H57" s="328">
        <f>'0054'!H57</f>
        <v>3168</v>
      </c>
      <c r="I57" s="130">
        <f t="shared" si="11"/>
        <v>0</v>
      </c>
      <c r="N57" s="517"/>
      <c r="O57" s="517"/>
      <c r="P57" s="511"/>
      <c r="Q57" s="511"/>
      <c r="R57" s="46" t="s">
        <v>15</v>
      </c>
      <c r="S57" s="44">
        <v>252</v>
      </c>
      <c r="T57" s="148">
        <f t="shared" si="12"/>
        <v>3168</v>
      </c>
      <c r="U57" s="149">
        <f t="shared" si="13"/>
        <v>0</v>
      </c>
    </row>
    <row r="58" spans="1:21" ht="16.5" thickBot="1" x14ac:dyDescent="0.3">
      <c r="A58" s="516"/>
      <c r="B58" s="516"/>
      <c r="C58" s="206">
        <v>0</v>
      </c>
      <c r="D58" s="206">
        <v>0</v>
      </c>
      <c r="E58" s="159">
        <f t="shared" si="10"/>
        <v>0</v>
      </c>
      <c r="F58" s="153" t="s">
        <v>15</v>
      </c>
      <c r="G58" s="54">
        <v>253</v>
      </c>
      <c r="H58" s="328">
        <f>'0054'!H58</f>
        <v>6685</v>
      </c>
      <c r="I58" s="130">
        <f t="shared" si="11"/>
        <v>0</v>
      </c>
      <c r="N58" s="517"/>
      <c r="O58" s="517"/>
      <c r="P58" s="512"/>
      <c r="Q58" s="512"/>
      <c r="R58" s="46" t="s">
        <v>15</v>
      </c>
      <c r="S58" s="44">
        <v>253</v>
      </c>
      <c r="T58" s="148">
        <f t="shared" si="12"/>
        <v>6685</v>
      </c>
      <c r="U58" s="151">
        <f t="shared" si="13"/>
        <v>0</v>
      </c>
    </row>
    <row r="59" spans="1:21" ht="16.5" thickBot="1" x14ac:dyDescent="0.3">
      <c r="A59" s="465" t="s">
        <v>16</v>
      </c>
      <c r="B59" s="465"/>
      <c r="C59" s="126">
        <f>SUM(C50:C58)</f>
        <v>92.87</v>
      </c>
      <c r="D59" s="126">
        <f>SUM(D50:D58)</f>
        <v>94.88</v>
      </c>
      <c r="E59" s="126">
        <f>SUM(E50:E58)</f>
        <v>187.75</v>
      </c>
      <c r="F59" s="465" t="s">
        <v>81</v>
      </c>
      <c r="G59" s="465"/>
      <c r="H59" s="465"/>
      <c r="I59" s="126">
        <f>SUM(I50:I58)</f>
        <v>235620.24999999997</v>
      </c>
      <c r="N59" s="464" t="s">
        <v>16</v>
      </c>
      <c r="O59" s="464"/>
      <c r="P59" s="513">
        <f>SUM(P50:P58)</f>
        <v>0</v>
      </c>
      <c r="Q59" s="513"/>
      <c r="R59" s="464" t="s">
        <v>81</v>
      </c>
      <c r="S59" s="464"/>
      <c r="T59" s="464"/>
      <c r="U59" s="140">
        <f>SUM(U50:U58)</f>
        <v>0</v>
      </c>
    </row>
    <row r="60" spans="1:21" x14ac:dyDescent="0.25">
      <c r="A60" s="481"/>
      <c r="B60" s="481"/>
      <c r="C60" s="481"/>
      <c r="D60" s="481"/>
      <c r="E60" s="481"/>
      <c r="F60" s="481"/>
      <c r="G60" s="481"/>
      <c r="H60" s="481"/>
      <c r="I60" s="481"/>
      <c r="N60" s="471"/>
      <c r="O60" s="471"/>
      <c r="P60" s="471"/>
      <c r="Q60" s="471"/>
      <c r="R60" s="471"/>
      <c r="S60" s="471"/>
      <c r="T60" s="471"/>
      <c r="U60" s="471"/>
    </row>
    <row r="61" spans="1:21" x14ac:dyDescent="0.25">
      <c r="A61" s="509" t="s">
        <v>175</v>
      </c>
      <c r="B61" s="458"/>
      <c r="C61" s="458"/>
      <c r="D61" s="458"/>
      <c r="E61" s="458"/>
      <c r="F61" s="458"/>
      <c r="G61" s="458"/>
      <c r="H61" s="458"/>
      <c r="I61" s="458"/>
      <c r="N61" s="461" t="s">
        <v>104</v>
      </c>
      <c r="O61" s="461"/>
      <c r="P61" s="461"/>
      <c r="Q61" s="461"/>
      <c r="R61" s="461"/>
      <c r="S61" s="461"/>
      <c r="T61" s="461"/>
      <c r="U61" s="461"/>
    </row>
    <row r="62" spans="1:21" x14ac:dyDescent="0.25">
      <c r="A62" s="509" t="s">
        <v>177</v>
      </c>
      <c r="B62" s="458"/>
      <c r="C62" s="152">
        <f>E29</f>
        <v>1268.3300000000002</v>
      </c>
      <c r="D62" s="576" t="s">
        <v>174</v>
      </c>
      <c r="E62" s="576"/>
      <c r="F62" s="576"/>
      <c r="G62" s="576"/>
      <c r="H62" s="331">
        <f>'0054'!H62</f>
        <v>186422.85</v>
      </c>
      <c r="I62" s="155"/>
      <c r="N62" s="510" t="s">
        <v>173</v>
      </c>
      <c r="O62" s="461"/>
      <c r="P62" s="47">
        <f>P29</f>
        <v>0</v>
      </c>
      <c r="Q62" s="507" t="s">
        <v>83</v>
      </c>
      <c r="R62" s="507"/>
      <c r="S62" s="507"/>
      <c r="T62" s="508">
        <f>H62</f>
        <v>186422.85</v>
      </c>
      <c r="U62" s="508"/>
    </row>
    <row r="63" spans="1:21" x14ac:dyDescent="0.25">
      <c r="B63" s="91"/>
      <c r="G63" s="48" t="s">
        <v>13</v>
      </c>
      <c r="H63" s="156">
        <f>ROUND(C62/H62,6)</f>
        <v>6.8040000000000002E-3</v>
      </c>
      <c r="I63" s="157"/>
      <c r="N63" s="461" t="s">
        <v>19</v>
      </c>
      <c r="O63" s="461"/>
      <c r="P63" s="461"/>
      <c r="Q63" s="461"/>
      <c r="R63" s="461"/>
      <c r="S63" s="461"/>
      <c r="T63" s="505">
        <f>ROUND(P62/T62,6)</f>
        <v>0</v>
      </c>
      <c r="U63" s="505"/>
    </row>
    <row r="64" spans="1:21" x14ac:dyDescent="0.25">
      <c r="A64" s="509" t="s">
        <v>176</v>
      </c>
      <c r="B64" s="458"/>
      <c r="C64" s="458"/>
      <c r="D64" s="458"/>
      <c r="E64" s="458"/>
      <c r="F64" s="458"/>
      <c r="G64" s="458"/>
      <c r="H64" s="458"/>
      <c r="I64" s="458"/>
      <c r="N64" s="461" t="s">
        <v>105</v>
      </c>
      <c r="O64" s="461"/>
      <c r="P64" s="461"/>
      <c r="Q64" s="461"/>
      <c r="R64" s="461"/>
      <c r="S64" s="461"/>
      <c r="T64" s="461"/>
      <c r="U64" s="461"/>
    </row>
    <row r="65" spans="1:21" x14ac:dyDescent="0.25">
      <c r="A65" s="509" t="s">
        <v>178</v>
      </c>
      <c r="B65" s="458"/>
      <c r="C65" s="152">
        <f>E45</f>
        <v>1340.9243000000001</v>
      </c>
      <c r="D65" s="576" t="s">
        <v>179</v>
      </c>
      <c r="E65" s="576"/>
      <c r="F65" s="576"/>
      <c r="G65" s="576"/>
      <c r="H65" s="220">
        <f>'0054'!H65</f>
        <v>204954.58</v>
      </c>
      <c r="I65" s="159"/>
      <c r="N65" s="461" t="s">
        <v>85</v>
      </c>
      <c r="O65" s="461"/>
      <c r="P65" s="49">
        <f>R45</f>
        <v>0</v>
      </c>
      <c r="Q65" s="507" t="s">
        <v>84</v>
      </c>
      <c r="R65" s="507"/>
      <c r="S65" s="507"/>
      <c r="T65" s="508">
        <f>H65</f>
        <v>204954.58</v>
      </c>
      <c r="U65" s="508"/>
    </row>
    <row r="66" spans="1:21" s="39" customFormat="1" x14ac:dyDescent="0.25">
      <c r="A66" s="160"/>
      <c r="G66" s="50" t="s">
        <v>13</v>
      </c>
      <c r="H66" s="161">
        <f>ROUND(C65/H65,6)</f>
        <v>6.5430000000000002E-3</v>
      </c>
      <c r="I66" s="161"/>
      <c r="N66" s="469" t="s">
        <v>20</v>
      </c>
      <c r="O66" s="469"/>
      <c r="P66" s="469"/>
      <c r="Q66" s="469"/>
      <c r="R66" s="469"/>
      <c r="S66" s="469"/>
      <c r="T66" s="503">
        <f>ROUND(P65/T65,6)</f>
        <v>0</v>
      </c>
      <c r="U66" s="503"/>
    </row>
    <row r="67" spans="1:21" s="64" customFormat="1" x14ac:dyDescent="0.25">
      <c r="A67" s="136"/>
      <c r="G67" s="48"/>
      <c r="H67" s="162"/>
      <c r="I67" s="162"/>
      <c r="N67" s="163"/>
      <c r="O67" s="163"/>
      <c r="P67" s="163"/>
      <c r="Q67" s="163"/>
      <c r="R67" s="164"/>
      <c r="S67" s="163"/>
      <c r="T67" s="165"/>
      <c r="U67" s="166"/>
    </row>
    <row r="68" spans="1:21" x14ac:dyDescent="0.25">
      <c r="A68" s="458" t="s">
        <v>100</v>
      </c>
      <c r="B68" s="458"/>
      <c r="C68" s="458"/>
      <c r="D68" s="91"/>
      <c r="E68" s="74" t="s">
        <v>3</v>
      </c>
      <c r="F68" s="174">
        <f>'0054'!F68</f>
        <v>35355377</v>
      </c>
      <c r="G68" s="41" t="s">
        <v>6</v>
      </c>
      <c r="H68" s="167">
        <f>H63</f>
        <v>6.8040000000000002E-3</v>
      </c>
      <c r="I68" s="130">
        <f>ROUND(F68*H68,2)</f>
        <v>240557.99</v>
      </c>
      <c r="N68" s="461" t="s">
        <v>100</v>
      </c>
      <c r="O68" s="461"/>
      <c r="P68" s="461"/>
      <c r="Q68" s="52" t="s">
        <v>3</v>
      </c>
      <c r="R68" s="168">
        <f>F68</f>
        <v>35355377</v>
      </c>
      <c r="S68" s="43" t="s">
        <v>6</v>
      </c>
      <c r="T68" s="169">
        <f>T63</f>
        <v>0</v>
      </c>
      <c r="U68" s="125">
        <f>ROUND(R68*T68,0)</f>
        <v>0</v>
      </c>
    </row>
    <row r="69" spans="1:21" x14ac:dyDescent="0.25">
      <c r="A69" s="571" t="s">
        <v>119</v>
      </c>
      <c r="B69" s="458"/>
      <c r="C69" s="458"/>
      <c r="D69" s="91"/>
      <c r="E69" s="74"/>
      <c r="F69" s="174"/>
      <c r="G69" s="41"/>
      <c r="H69" s="167"/>
      <c r="I69" s="130"/>
      <c r="N69" s="461" t="s">
        <v>99</v>
      </c>
      <c r="O69" s="461"/>
      <c r="P69" s="461"/>
      <c r="Q69" s="170"/>
      <c r="R69" s="170"/>
      <c r="S69" s="170"/>
      <c r="T69" s="170"/>
      <c r="U69" s="170"/>
    </row>
    <row r="70" spans="1:21" x14ac:dyDescent="0.25">
      <c r="A70" s="570" t="s">
        <v>180</v>
      </c>
      <c r="B70" s="458"/>
      <c r="C70" s="458"/>
      <c r="D70" s="91"/>
      <c r="E70" s="74" t="s">
        <v>3</v>
      </c>
      <c r="F70" s="174">
        <f>'0054'!F70</f>
        <v>0</v>
      </c>
      <c r="G70" s="41" t="s">
        <v>6</v>
      </c>
      <c r="H70" s="167">
        <f>H63</f>
        <v>6.8040000000000002E-3</v>
      </c>
      <c r="I70" s="130">
        <f>ROUND(F70*H70,2)</f>
        <v>0</v>
      </c>
      <c r="N70" s="53"/>
      <c r="O70" s="53"/>
      <c r="P70" s="53"/>
      <c r="Q70" s="52" t="s">
        <v>3</v>
      </c>
      <c r="R70" s="168">
        <f>F70</f>
        <v>0</v>
      </c>
      <c r="S70" s="43" t="s">
        <v>6</v>
      </c>
      <c r="T70" s="169">
        <f>T63</f>
        <v>0</v>
      </c>
      <c r="U70" s="125">
        <f>ROUND(R70*T70,0)</f>
        <v>0</v>
      </c>
    </row>
    <row r="71" spans="1:21" x14ac:dyDescent="0.25">
      <c r="A71" s="458" t="s">
        <v>98</v>
      </c>
      <c r="B71" s="458"/>
      <c r="C71" s="458"/>
      <c r="D71" s="91"/>
      <c r="E71" s="74" t="s">
        <v>128</v>
      </c>
      <c r="F71" s="174">
        <f>'0054'!F71</f>
        <v>3088857</v>
      </c>
      <c r="G71" s="41" t="s">
        <v>6</v>
      </c>
      <c r="H71" s="167">
        <f>H63</f>
        <v>6.8040000000000002E-3</v>
      </c>
      <c r="I71" s="130">
        <f>ROUND(F71*H71,2)</f>
        <v>21016.58</v>
      </c>
      <c r="N71" s="461" t="s">
        <v>98</v>
      </c>
      <c r="O71" s="461"/>
      <c r="P71" s="461"/>
      <c r="Q71" s="52" t="s">
        <v>86</v>
      </c>
      <c r="R71" s="168">
        <f>F71</f>
        <v>3088857</v>
      </c>
      <c r="S71" s="43" t="s">
        <v>6</v>
      </c>
      <c r="T71" s="169">
        <f>T63</f>
        <v>0</v>
      </c>
      <c r="U71" s="125">
        <f>ROUND(R71*T71,0)</f>
        <v>0</v>
      </c>
    </row>
    <row r="72" spans="1:21" x14ac:dyDescent="0.25">
      <c r="A72" s="458" t="s">
        <v>97</v>
      </c>
      <c r="B72" s="458"/>
      <c r="C72" s="458"/>
      <c r="D72" s="91"/>
      <c r="E72" s="74" t="s">
        <v>3</v>
      </c>
      <c r="F72" s="174">
        <f>'0054'!F72</f>
        <v>4226978</v>
      </c>
      <c r="G72" s="41" t="s">
        <v>6</v>
      </c>
      <c r="H72" s="167">
        <f>H63</f>
        <v>6.8040000000000002E-3</v>
      </c>
      <c r="I72" s="130">
        <f>ROUND(F72*H72,2)</f>
        <v>28760.36</v>
      </c>
      <c r="N72" s="461" t="s">
        <v>97</v>
      </c>
      <c r="O72" s="461"/>
      <c r="P72" s="461"/>
      <c r="Q72" s="52" t="s">
        <v>3</v>
      </c>
      <c r="R72" s="168">
        <f>F72</f>
        <v>4226978</v>
      </c>
      <c r="S72" s="43" t="s">
        <v>6</v>
      </c>
      <c r="T72" s="169">
        <f>T63</f>
        <v>0</v>
      </c>
      <c r="U72" s="125">
        <f>ROUND(R72*T72,0)</f>
        <v>0</v>
      </c>
    </row>
    <row r="73" spans="1:21" x14ac:dyDescent="0.25">
      <c r="A73" s="458" t="s">
        <v>96</v>
      </c>
      <c r="B73" s="458"/>
      <c r="C73" s="458"/>
      <c r="D73" s="91"/>
      <c r="E73" s="74" t="s">
        <v>3</v>
      </c>
      <c r="F73" s="174">
        <f>'0054'!F73</f>
        <v>14485979</v>
      </c>
      <c r="G73" s="41" t="s">
        <v>6</v>
      </c>
      <c r="H73" s="167">
        <f>H63</f>
        <v>6.8040000000000002E-3</v>
      </c>
      <c r="I73" s="130">
        <f>ROUND(F73*H73,2)</f>
        <v>98562.6</v>
      </c>
      <c r="N73" s="461" t="s">
        <v>96</v>
      </c>
      <c r="O73" s="461"/>
      <c r="P73" s="461"/>
      <c r="Q73" s="52" t="s">
        <v>3</v>
      </c>
      <c r="R73" s="171">
        <f>F73</f>
        <v>14485979</v>
      </c>
      <c r="S73" s="43" t="s">
        <v>6</v>
      </c>
      <c r="T73" s="169">
        <f>T63</f>
        <v>0</v>
      </c>
      <c r="U73" s="125">
        <f>ROUND(R73*T73,0)</f>
        <v>0</v>
      </c>
    </row>
    <row r="74" spans="1:21" x14ac:dyDescent="0.25">
      <c r="A74" s="375" t="s">
        <v>129</v>
      </c>
      <c r="D74" s="91"/>
      <c r="E74" s="54" t="s">
        <v>130</v>
      </c>
      <c r="F74" s="496"/>
      <c r="G74" s="496"/>
      <c r="H74" s="496"/>
      <c r="I74" s="130">
        <v>0</v>
      </c>
      <c r="N74" s="461" t="s">
        <v>156</v>
      </c>
      <c r="O74" s="461"/>
      <c r="P74" s="461"/>
      <c r="Q74" s="461"/>
      <c r="R74" s="461"/>
      <c r="S74" s="461"/>
      <c r="T74" s="461"/>
      <c r="U74" s="125">
        <f>IF($H$115=1,I74,0)</f>
        <v>0</v>
      </c>
    </row>
    <row r="75" spans="1:21" x14ac:dyDescent="0.25">
      <c r="A75" s="376" t="s">
        <v>181</v>
      </c>
      <c r="I75" s="130"/>
      <c r="N75" s="461" t="s">
        <v>44</v>
      </c>
      <c r="O75" s="461"/>
      <c r="P75" s="461"/>
      <c r="Q75" s="461"/>
      <c r="R75" s="461"/>
      <c r="S75" s="461"/>
      <c r="T75" s="461"/>
      <c r="U75" s="125">
        <f>IF($H$115=1,I75,0)</f>
        <v>0</v>
      </c>
    </row>
    <row r="76" spans="1:21" x14ac:dyDescent="0.25">
      <c r="A76" s="90" t="s">
        <v>134</v>
      </c>
      <c r="B76" s="91"/>
      <c r="C76" s="91"/>
      <c r="D76" s="91"/>
      <c r="E76" s="91"/>
      <c r="F76" s="91"/>
      <c r="G76" s="91"/>
      <c r="H76" s="91"/>
      <c r="I76" s="172"/>
      <c r="N76" s="173" t="s">
        <v>45</v>
      </c>
      <c r="O76" s="53"/>
      <c r="P76" s="53"/>
      <c r="Q76" s="53"/>
      <c r="R76" s="53"/>
      <c r="S76" s="53"/>
      <c r="T76" s="53"/>
      <c r="U76" s="132"/>
    </row>
    <row r="77" spans="1:21" x14ac:dyDescent="0.25">
      <c r="A77" s="509" t="s">
        <v>182</v>
      </c>
      <c r="B77" s="458"/>
      <c r="C77" s="458"/>
      <c r="D77" s="91"/>
      <c r="E77" s="74" t="s">
        <v>4</v>
      </c>
      <c r="F77" s="174">
        <f>'0054'!F77</f>
        <v>0</v>
      </c>
      <c r="G77" s="41" t="s">
        <v>6</v>
      </c>
      <c r="H77" s="167">
        <f>H66</f>
        <v>6.5430000000000002E-3</v>
      </c>
      <c r="I77" s="130">
        <f>ROUND(F77*H77,2)</f>
        <v>0</v>
      </c>
      <c r="N77" s="461" t="s">
        <v>101</v>
      </c>
      <c r="O77" s="461"/>
      <c r="P77" s="461"/>
      <c r="Q77" s="52" t="s">
        <v>4</v>
      </c>
      <c r="R77" s="171">
        <f>F77</f>
        <v>0</v>
      </c>
      <c r="S77" s="43" t="s">
        <v>6</v>
      </c>
      <c r="T77" s="169">
        <f>T66</f>
        <v>0</v>
      </c>
      <c r="U77" s="125">
        <f>ROUND(R77*T77,0)</f>
        <v>0</v>
      </c>
    </row>
    <row r="78" spans="1:21" x14ac:dyDescent="0.25">
      <c r="A78" s="458" t="s">
        <v>67</v>
      </c>
      <c r="B78" s="458"/>
      <c r="C78" s="458"/>
      <c r="D78" s="91"/>
      <c r="E78" s="74" t="s">
        <v>4</v>
      </c>
      <c r="F78" s="174">
        <f>'0054'!F78</f>
        <v>0</v>
      </c>
      <c r="G78" s="41" t="s">
        <v>6</v>
      </c>
      <c r="H78" s="167">
        <f>H66</f>
        <v>6.5430000000000002E-3</v>
      </c>
      <c r="I78" s="130">
        <f>ROUND(F78*H78,2)</f>
        <v>0</v>
      </c>
      <c r="N78" s="461" t="s">
        <v>67</v>
      </c>
      <c r="O78" s="461"/>
      <c r="P78" s="461"/>
      <c r="Q78" s="52" t="s">
        <v>4</v>
      </c>
      <c r="R78" s="171">
        <f>F78</f>
        <v>0</v>
      </c>
      <c r="S78" s="43" t="s">
        <v>6</v>
      </c>
      <c r="T78" s="169">
        <f>T66</f>
        <v>0</v>
      </c>
      <c r="U78" s="125">
        <f>ROUND(R78*T78,0)</f>
        <v>0</v>
      </c>
    </row>
    <row r="79" spans="1:21" x14ac:dyDescent="0.25">
      <c r="A79" s="458" t="s">
        <v>88</v>
      </c>
      <c r="B79" s="458"/>
      <c r="C79" s="458"/>
      <c r="D79" s="91"/>
      <c r="E79" s="74" t="s">
        <v>4</v>
      </c>
      <c r="F79" s="174">
        <f>'0054'!F79</f>
        <v>118620773</v>
      </c>
      <c r="G79" s="41" t="s">
        <v>6</v>
      </c>
      <c r="H79" s="167">
        <f>H66</f>
        <v>6.5430000000000002E-3</v>
      </c>
      <c r="I79" s="130">
        <f>ROUND(F79*H79,2)</f>
        <v>776135.72</v>
      </c>
      <c r="N79" s="461" t="s">
        <v>88</v>
      </c>
      <c r="O79" s="461"/>
      <c r="P79" s="461"/>
      <c r="Q79" s="52" t="s">
        <v>4</v>
      </c>
      <c r="R79" s="171">
        <f>F79</f>
        <v>118620773</v>
      </c>
      <c r="S79" s="43" t="s">
        <v>6</v>
      </c>
      <c r="T79" s="169">
        <f>T66</f>
        <v>0</v>
      </c>
      <c r="U79" s="125">
        <f>ROUND(R79*T79,0)</f>
        <v>0</v>
      </c>
    </row>
    <row r="80" spans="1:21" x14ac:dyDescent="0.25">
      <c r="A80" s="458" t="s">
        <v>89</v>
      </c>
      <c r="B80" s="458"/>
      <c r="C80" s="458"/>
      <c r="D80" s="91"/>
      <c r="E80" s="74" t="s">
        <v>4</v>
      </c>
      <c r="F80" s="174">
        <f>'0054'!F80</f>
        <v>-391991</v>
      </c>
      <c r="G80" s="41" t="s">
        <v>6</v>
      </c>
      <c r="H80" s="167">
        <f>H66</f>
        <v>6.5430000000000002E-3</v>
      </c>
      <c r="I80" s="130">
        <f>ROUND(F80*H80,2)</f>
        <v>-2564.8000000000002</v>
      </c>
      <c r="N80" s="461" t="s">
        <v>89</v>
      </c>
      <c r="O80" s="461"/>
      <c r="P80" s="461"/>
      <c r="Q80" s="52" t="s">
        <v>4</v>
      </c>
      <c r="R80" s="168">
        <f>F80</f>
        <v>-391991</v>
      </c>
      <c r="S80" s="43" t="s">
        <v>6</v>
      </c>
      <c r="T80" s="169">
        <f>T66</f>
        <v>0</v>
      </c>
      <c r="U80" s="125">
        <f>ROUND(R80*T80,0)</f>
        <v>0</v>
      </c>
    </row>
    <row r="81" spans="1:21" x14ac:dyDescent="0.25">
      <c r="A81" s="458" t="s">
        <v>90</v>
      </c>
      <c r="B81" s="458"/>
      <c r="C81" s="458"/>
      <c r="D81" s="91"/>
      <c r="E81" s="74" t="s">
        <v>4</v>
      </c>
      <c r="F81" s="174">
        <f>'0054'!F81</f>
        <v>698197</v>
      </c>
      <c r="G81" s="41" t="s">
        <v>6</v>
      </c>
      <c r="H81" s="167">
        <f>H66</f>
        <v>6.5430000000000002E-3</v>
      </c>
      <c r="I81" s="130">
        <f>ROUND(F81*H81,2)</f>
        <v>4568.3</v>
      </c>
      <c r="N81" s="461" t="s">
        <v>90</v>
      </c>
      <c r="O81" s="461"/>
      <c r="P81" s="461"/>
      <c r="Q81" s="52" t="s">
        <v>4</v>
      </c>
      <c r="R81" s="171">
        <f>F81</f>
        <v>698197</v>
      </c>
      <c r="S81" s="43" t="s">
        <v>6</v>
      </c>
      <c r="T81" s="169">
        <f>T66</f>
        <v>0</v>
      </c>
      <c r="U81" s="125">
        <f>ROUND(R81*T81,0)</f>
        <v>0</v>
      </c>
    </row>
    <row r="82" spans="1:21" x14ac:dyDescent="0.25">
      <c r="B82" s="91"/>
      <c r="C82" s="91"/>
      <c r="D82" s="91"/>
      <c r="E82" s="74"/>
      <c r="F82" s="174"/>
      <c r="G82" s="41"/>
      <c r="H82" s="167"/>
      <c r="I82" s="130"/>
      <c r="N82" s="53"/>
      <c r="O82" s="53"/>
      <c r="P82" s="53"/>
      <c r="Q82" s="52"/>
      <c r="R82" s="175"/>
      <c r="S82" s="43"/>
      <c r="T82" s="169"/>
      <c r="U82" s="132"/>
    </row>
    <row r="83" spans="1:21" x14ac:dyDescent="0.25">
      <c r="A83" s="458" t="s">
        <v>112</v>
      </c>
      <c r="B83" s="458"/>
      <c r="C83" s="458"/>
      <c r="D83" s="458"/>
      <c r="E83" s="458"/>
      <c r="F83" s="458"/>
      <c r="G83" s="458"/>
      <c r="H83" s="458"/>
      <c r="I83" s="458"/>
      <c r="N83" s="461" t="s">
        <v>91</v>
      </c>
      <c r="O83" s="461"/>
      <c r="P83" s="461"/>
      <c r="Q83" s="461"/>
      <c r="R83" s="461"/>
      <c r="S83" s="461"/>
      <c r="T83" s="461"/>
      <c r="U83" s="461"/>
    </row>
    <row r="84" spans="1:21" x14ac:dyDescent="0.25">
      <c r="B84" s="91"/>
      <c r="C84" s="496" t="s">
        <v>77</v>
      </c>
      <c r="D84" s="496"/>
      <c r="E84" s="91"/>
      <c r="F84" s="153" t="s">
        <v>38</v>
      </c>
      <c r="G84" s="91"/>
      <c r="H84" s="91"/>
      <c r="I84" s="91"/>
      <c r="N84" s="53"/>
      <c r="O84" s="53"/>
      <c r="P84" s="53"/>
      <c r="Q84" s="53"/>
      <c r="R84" s="53"/>
      <c r="S84" s="53"/>
      <c r="T84" s="53"/>
      <c r="U84" s="53"/>
    </row>
    <row r="85" spans="1:21" x14ac:dyDescent="0.25">
      <c r="A85" s="4"/>
      <c r="B85" s="176"/>
      <c r="C85" s="481" t="s">
        <v>184</v>
      </c>
      <c r="D85" s="481"/>
      <c r="E85" s="177" t="s">
        <v>190</v>
      </c>
      <c r="F85" s="178" t="s">
        <v>189</v>
      </c>
      <c r="G85" s="179"/>
      <c r="H85" s="179"/>
      <c r="I85" s="179"/>
      <c r="N85" s="497" t="s">
        <v>49</v>
      </c>
      <c r="O85" s="497"/>
      <c r="P85" s="498" t="s">
        <v>157</v>
      </c>
      <c r="Q85" s="498"/>
      <c r="R85" s="499" t="s">
        <v>41</v>
      </c>
      <c r="S85" s="499"/>
      <c r="T85" s="499"/>
      <c r="U85" s="499"/>
    </row>
    <row r="86" spans="1:21" x14ac:dyDescent="0.25">
      <c r="A86" s="55"/>
      <c r="B86" s="67" t="s">
        <v>188</v>
      </c>
      <c r="C86" s="494">
        <f>H13+H14+H19+H22+H25</f>
        <v>670.4969000000001</v>
      </c>
      <c r="D86" s="494"/>
      <c r="E86" s="56">
        <f>H8</f>
        <v>1.0319</v>
      </c>
      <c r="F86" s="346">
        <f>'0054'!F86</f>
        <v>1313.27</v>
      </c>
      <c r="G86" s="200" t="s">
        <v>13</v>
      </c>
      <c r="H86" s="130">
        <f>ROUND(C86*E86*F86,2)</f>
        <v>908632.8</v>
      </c>
      <c r="I86" s="134"/>
      <c r="N86" s="59" t="s">
        <v>22</v>
      </c>
      <c r="O86" s="60">
        <f>T13+T14+T19+T22+T25</f>
        <v>0</v>
      </c>
      <c r="P86" s="495">
        <f>T8</f>
        <v>1.0319</v>
      </c>
      <c r="Q86" s="495"/>
      <c r="R86" s="61">
        <f>F86</f>
        <v>1313.27</v>
      </c>
      <c r="S86" s="62" t="s">
        <v>13</v>
      </c>
      <c r="T86" s="171">
        <f>ROUND(O86*P86*R86,0)</f>
        <v>0</v>
      </c>
      <c r="U86" s="131"/>
    </row>
    <row r="87" spans="1:21" x14ac:dyDescent="0.25">
      <c r="A87" s="63"/>
      <c r="B87" s="63" t="s">
        <v>187</v>
      </c>
      <c r="C87" s="494">
        <f>H15+H16+H20+H23+H26</f>
        <v>670.42739999999992</v>
      </c>
      <c r="D87" s="494"/>
      <c r="E87" s="56">
        <f>H8</f>
        <v>1.0319</v>
      </c>
      <c r="F87" s="346">
        <f>'0054'!F87</f>
        <v>895.79</v>
      </c>
      <c r="G87" s="200" t="s">
        <v>13</v>
      </c>
      <c r="H87" s="130">
        <f>ROUND(C87*E87*F87,2)</f>
        <v>619720.09</v>
      </c>
      <c r="I87" s="64"/>
      <c r="N87" s="65" t="s">
        <v>14</v>
      </c>
      <c r="O87" s="60">
        <f>T15+T16+T20+T23+T26</f>
        <v>0</v>
      </c>
      <c r="P87" s="495">
        <f>T8</f>
        <v>1.0319</v>
      </c>
      <c r="Q87" s="495"/>
      <c r="R87" s="61">
        <f>F87</f>
        <v>895.79</v>
      </c>
      <c r="S87" s="62" t="s">
        <v>13</v>
      </c>
      <c r="T87" s="171">
        <f>ROUND(O87*P87*R87,0)</f>
        <v>0</v>
      </c>
      <c r="U87" s="66"/>
    </row>
    <row r="88" spans="1:21" ht="16.5" thickBot="1" x14ac:dyDescent="0.3">
      <c r="A88" s="67"/>
      <c r="B88" s="67" t="s">
        <v>186</v>
      </c>
      <c r="C88" s="494">
        <f>H17+H18+H21+H24+H27+H28</f>
        <v>0</v>
      </c>
      <c r="D88" s="494"/>
      <c r="E88" s="56">
        <f>H8</f>
        <v>1.0319</v>
      </c>
      <c r="F88" s="346">
        <f>'0054'!F88</f>
        <v>897.95</v>
      </c>
      <c r="G88" s="200" t="s">
        <v>13</v>
      </c>
      <c r="H88" s="123">
        <f>ROUND(C88*E88*F88,2)</f>
        <v>0</v>
      </c>
      <c r="I88" s="64"/>
      <c r="N88" s="68" t="s">
        <v>15</v>
      </c>
      <c r="O88" s="69">
        <f>T17+T18+T21+T24+T27+T28</f>
        <v>0</v>
      </c>
      <c r="P88" s="495">
        <f>T8</f>
        <v>1.0319</v>
      </c>
      <c r="Q88" s="495"/>
      <c r="R88" s="61">
        <f>F88</f>
        <v>897.95</v>
      </c>
      <c r="S88" s="62" t="s">
        <v>13</v>
      </c>
      <c r="T88" s="171">
        <f>ROUND(O88*P88*R88,0)</f>
        <v>0</v>
      </c>
      <c r="U88" s="66"/>
    </row>
    <row r="89" spans="1:21" ht="16.5" thickBot="1" x14ac:dyDescent="0.3">
      <c r="A89" s="70"/>
      <c r="B89" s="180" t="s">
        <v>185</v>
      </c>
      <c r="C89" s="487">
        <f>SUM(C86:C88)</f>
        <v>1340.9243000000001</v>
      </c>
      <c r="D89" s="487"/>
      <c r="E89" s="181"/>
      <c r="F89" s="181"/>
      <c r="G89" s="181"/>
      <c r="H89" s="182" t="s">
        <v>183</v>
      </c>
      <c r="I89" s="130">
        <f>IF(A1=75,0,H88+H87+H86)</f>
        <v>1528352.8900000001</v>
      </c>
      <c r="N89" s="73" t="s">
        <v>158</v>
      </c>
      <c r="O89" s="72">
        <f>SUM(O86:O88)</f>
        <v>0</v>
      </c>
      <c r="P89" s="488" t="s">
        <v>18</v>
      </c>
      <c r="Q89" s="489"/>
      <c r="R89" s="489"/>
      <c r="S89" s="489"/>
      <c r="T89" s="489"/>
      <c r="U89" s="125">
        <f>IF(N1=75,0,T88+T87+T86)</f>
        <v>0</v>
      </c>
    </row>
    <row r="90" spans="1:21" ht="16.5" thickTop="1" x14ac:dyDescent="0.25">
      <c r="A90" s="490" t="s">
        <v>107</v>
      </c>
      <c r="B90" s="490"/>
      <c r="C90" s="490"/>
      <c r="D90" s="490"/>
      <c r="E90" s="490"/>
      <c r="F90" s="490"/>
      <c r="G90" s="490"/>
      <c r="H90" s="490"/>
      <c r="I90" s="490"/>
      <c r="N90" s="491" t="s">
        <v>107</v>
      </c>
      <c r="O90" s="491"/>
      <c r="P90" s="491"/>
      <c r="Q90" s="491"/>
      <c r="R90" s="491"/>
      <c r="S90" s="491"/>
      <c r="T90" s="491"/>
      <c r="U90" s="491"/>
    </row>
    <row r="91" spans="1:21" x14ac:dyDescent="0.25">
      <c r="A91" s="183"/>
      <c r="B91" s="183"/>
      <c r="C91" s="183"/>
      <c r="D91" s="183"/>
      <c r="E91" s="183"/>
      <c r="F91" s="183"/>
      <c r="G91" s="183"/>
      <c r="H91" s="183"/>
      <c r="I91" s="183"/>
      <c r="N91" s="184"/>
      <c r="O91" s="184"/>
      <c r="P91" s="184"/>
      <c r="Q91" s="184"/>
      <c r="R91" s="184"/>
      <c r="S91" s="184"/>
      <c r="T91" s="184"/>
      <c r="U91" s="184"/>
    </row>
    <row r="92" spans="1:21" x14ac:dyDescent="0.25">
      <c r="A92" s="4" t="s">
        <v>92</v>
      </c>
      <c r="C92" s="74"/>
      <c r="D92" s="91"/>
      <c r="E92" s="74" t="s">
        <v>46</v>
      </c>
      <c r="F92" s="492"/>
      <c r="G92" s="492"/>
      <c r="H92" s="492"/>
      <c r="I92" s="492"/>
      <c r="N92" s="461" t="s">
        <v>92</v>
      </c>
      <c r="O92" s="461"/>
      <c r="P92" s="461"/>
      <c r="Q92" s="493" t="s">
        <v>46</v>
      </c>
      <c r="R92" s="493"/>
      <c r="S92" s="493"/>
      <c r="T92" s="493"/>
      <c r="U92" s="132"/>
    </row>
    <row r="93" spans="1:21" x14ac:dyDescent="0.25">
      <c r="B93" s="91"/>
      <c r="C93" s="117" t="s">
        <v>162</v>
      </c>
      <c r="D93" s="117" t="s">
        <v>163</v>
      </c>
      <c r="E93" s="118" t="s">
        <v>191</v>
      </c>
      <c r="F93" s="74"/>
      <c r="G93" s="74"/>
      <c r="H93" s="74"/>
      <c r="I93" s="74"/>
      <c r="N93" s="53"/>
      <c r="O93" s="53"/>
      <c r="P93" s="53"/>
      <c r="Q93" s="185"/>
      <c r="R93" s="185"/>
      <c r="S93" s="185"/>
      <c r="T93" s="185"/>
      <c r="U93" s="132"/>
    </row>
    <row r="94" spans="1:21" x14ac:dyDescent="0.25">
      <c r="B94" s="91"/>
      <c r="C94" s="119" t="s">
        <v>2</v>
      </c>
      <c r="D94" s="119" t="s">
        <v>2</v>
      </c>
      <c r="E94" s="119" t="s">
        <v>2</v>
      </c>
      <c r="F94" s="74"/>
      <c r="G94" s="74"/>
      <c r="H94" s="74"/>
      <c r="I94" s="74"/>
      <c r="N94" s="53"/>
      <c r="O94" s="53"/>
      <c r="P94" s="53"/>
      <c r="Q94" s="185"/>
      <c r="R94" s="185"/>
      <c r="S94" s="185"/>
      <c r="T94" s="185"/>
      <c r="U94" s="132"/>
    </row>
    <row r="95" spans="1:21" x14ac:dyDescent="0.25">
      <c r="A95" s="465" t="s">
        <v>69</v>
      </c>
      <c r="B95" s="465"/>
      <c r="C95" s="206">
        <v>364</v>
      </c>
      <c r="D95" s="206">
        <v>340</v>
      </c>
      <c r="E95" s="159">
        <f>AVERAGE(C95:D95)</f>
        <v>352</v>
      </c>
      <c r="F95" s="186" t="s">
        <v>40</v>
      </c>
      <c r="G95" s="189">
        <f>'0054'!G95</f>
        <v>371</v>
      </c>
      <c r="I95" s="130">
        <f>ROUND(G95*E95,2)</f>
        <v>130592</v>
      </c>
      <c r="N95" s="486" t="s">
        <v>69</v>
      </c>
      <c r="O95" s="486"/>
      <c r="P95" s="485">
        <f>IF(H115=1,E95,0)</f>
        <v>0</v>
      </c>
      <c r="Q95" s="485"/>
      <c r="R95" s="485"/>
      <c r="S95" s="111" t="s">
        <v>40</v>
      </c>
      <c r="T95" s="76">
        <f>G95</f>
        <v>371</v>
      </c>
      <c r="U95" s="125">
        <f>ROUND(T95*P95,0)</f>
        <v>0</v>
      </c>
    </row>
    <row r="96" spans="1:21" x14ac:dyDescent="0.25">
      <c r="A96" s="465" t="s">
        <v>87</v>
      </c>
      <c r="B96" s="465"/>
      <c r="C96" s="206">
        <v>0</v>
      </c>
      <c r="D96" s="206">
        <v>0</v>
      </c>
      <c r="E96" s="159">
        <f>AVERAGE(C96:D96)</f>
        <v>0</v>
      </c>
      <c r="F96" s="186" t="s">
        <v>40</v>
      </c>
      <c r="G96" s="189">
        <f>'0054'!G96</f>
        <v>1391</v>
      </c>
      <c r="I96" s="130">
        <f>ROUND(G96*E96,2)</f>
        <v>0</v>
      </c>
      <c r="N96" s="486" t="s">
        <v>87</v>
      </c>
      <c r="O96" s="486"/>
      <c r="P96" s="470"/>
      <c r="Q96" s="470"/>
      <c r="R96" s="470"/>
      <c r="S96" s="111" t="s">
        <v>40</v>
      </c>
      <c r="T96" s="76">
        <f>G96</f>
        <v>1391</v>
      </c>
      <c r="U96" s="125">
        <f>ROUND(T96*P96,0)</f>
        <v>0</v>
      </c>
    </row>
    <row r="97" spans="1:21" x14ac:dyDescent="0.25">
      <c r="A97" s="187"/>
      <c r="B97" s="187"/>
      <c r="C97" s="94"/>
      <c r="D97" s="94"/>
      <c r="E97" s="94"/>
      <c r="F97" s="94"/>
      <c r="G97" s="188"/>
      <c r="H97" s="189"/>
      <c r="I97" s="130"/>
      <c r="N97" s="190"/>
      <c r="O97" s="190"/>
      <c r="P97" s="191"/>
      <c r="Q97" s="191"/>
      <c r="R97" s="191"/>
      <c r="S97" s="111"/>
      <c r="T97" s="76"/>
      <c r="U97" s="132"/>
    </row>
    <row r="98" spans="1:21" x14ac:dyDescent="0.25">
      <c r="A98" s="187"/>
      <c r="B98" s="187"/>
      <c r="C98" s="94"/>
      <c r="D98" s="94"/>
      <c r="E98" s="94"/>
      <c r="F98" s="94"/>
      <c r="G98" s="188"/>
      <c r="H98" s="189"/>
      <c r="I98" s="130"/>
      <c r="N98" s="190"/>
      <c r="O98" s="190"/>
      <c r="P98" s="191"/>
      <c r="Q98" s="191"/>
      <c r="R98" s="191"/>
      <c r="S98" s="111"/>
      <c r="T98" s="76"/>
      <c r="U98" s="132"/>
    </row>
    <row r="99" spans="1:21" hidden="1" x14ac:dyDescent="0.25">
      <c r="A99" s="458" t="s">
        <v>131</v>
      </c>
      <c r="B99" s="458"/>
      <c r="C99" s="458"/>
      <c r="D99" s="91"/>
      <c r="E99" s="54" t="s">
        <v>132</v>
      </c>
      <c r="F99" s="496"/>
      <c r="G99" s="496"/>
      <c r="H99" s="496"/>
      <c r="I99" s="496"/>
      <c r="N99" s="461" t="s">
        <v>106</v>
      </c>
      <c r="O99" s="461"/>
      <c r="P99" s="461"/>
      <c r="Q99" s="461"/>
      <c r="R99" s="461"/>
      <c r="S99" s="461"/>
      <c r="T99" s="461"/>
      <c r="U99" s="461"/>
    </row>
    <row r="100" spans="1:21" hidden="1" x14ac:dyDescent="0.25">
      <c r="B100" s="91"/>
      <c r="C100" s="481" t="s">
        <v>108</v>
      </c>
      <c r="D100" s="481"/>
      <c r="E100" s="481"/>
      <c r="F100" s="54"/>
      <c r="G100" s="54"/>
      <c r="H100" s="200" t="s">
        <v>192</v>
      </c>
      <c r="I100" s="54"/>
      <c r="N100" s="53"/>
      <c r="O100" s="53"/>
      <c r="P100" s="53"/>
      <c r="Q100" s="53"/>
      <c r="R100" s="53"/>
      <c r="S100" s="53"/>
      <c r="T100" s="53"/>
      <c r="U100" s="53"/>
    </row>
    <row r="101" spans="1:21" hidden="1" x14ac:dyDescent="0.25">
      <c r="B101" s="91"/>
      <c r="C101" s="117" t="s">
        <v>162</v>
      </c>
      <c r="D101" s="117" t="s">
        <v>163</v>
      </c>
      <c r="E101" s="199" t="s">
        <v>8</v>
      </c>
      <c r="F101" s="577" t="s">
        <v>193</v>
      </c>
      <c r="G101" s="472"/>
      <c r="H101" s="41" t="s">
        <v>39</v>
      </c>
      <c r="I101" s="54"/>
      <c r="N101" s="53"/>
      <c r="O101" s="53"/>
      <c r="P101" s="53"/>
      <c r="Q101" s="53"/>
      <c r="R101" s="53"/>
      <c r="S101" s="53"/>
      <c r="T101" s="53"/>
      <c r="U101" s="53"/>
    </row>
    <row r="102" spans="1:21" hidden="1" x14ac:dyDescent="0.25">
      <c r="A102" s="481" t="s">
        <v>113</v>
      </c>
      <c r="B102" s="481"/>
      <c r="C102" s="119" t="s">
        <v>2</v>
      </c>
      <c r="D102" s="119" t="s">
        <v>2</v>
      </c>
      <c r="E102" s="77" t="s">
        <v>2</v>
      </c>
      <c r="F102" s="481" t="s">
        <v>38</v>
      </c>
      <c r="G102" s="481"/>
      <c r="H102" s="77" t="s">
        <v>38</v>
      </c>
      <c r="I102" s="77" t="s">
        <v>8</v>
      </c>
      <c r="N102" s="471" t="s">
        <v>70</v>
      </c>
      <c r="O102" s="471"/>
      <c r="P102" s="485" t="s">
        <v>108</v>
      </c>
      <c r="Q102" s="485"/>
      <c r="R102" s="471" t="s">
        <v>71</v>
      </c>
      <c r="S102" s="471"/>
      <c r="T102" s="78" t="s">
        <v>72</v>
      </c>
      <c r="U102" s="78" t="s">
        <v>8</v>
      </c>
    </row>
    <row r="103" spans="1:21" hidden="1" x14ac:dyDescent="0.25">
      <c r="A103" s="474" t="s">
        <v>73</v>
      </c>
      <c r="B103" s="474"/>
      <c r="C103" s="204">
        <v>0</v>
      </c>
      <c r="D103" s="204">
        <v>0</v>
      </c>
      <c r="E103" s="276">
        <f>IF(D$59=0,C103*2,C103+D103)</f>
        <v>0</v>
      </c>
      <c r="F103" s="475">
        <v>0</v>
      </c>
      <c r="G103" s="475"/>
      <c r="H103" s="349">
        <f>IF(C103=0,0,125)</f>
        <v>0</v>
      </c>
      <c r="I103" s="130">
        <f>ROUND((H103+F103)*E103,2)</f>
        <v>0</v>
      </c>
      <c r="N103" s="476" t="s">
        <v>73</v>
      </c>
      <c r="O103" s="476"/>
      <c r="P103" s="470">
        <f>IF(H$115=1,C103,0)</f>
        <v>0</v>
      </c>
      <c r="Q103" s="470"/>
      <c r="R103" s="477">
        <f>F103</f>
        <v>0</v>
      </c>
      <c r="S103" s="477"/>
      <c r="T103" s="80">
        <f>H103</f>
        <v>0</v>
      </c>
      <c r="U103" s="125">
        <f>ROUND((T103+R103)*P103,0)</f>
        <v>0</v>
      </c>
    </row>
    <row r="104" spans="1:21" hidden="1" x14ac:dyDescent="0.25">
      <c r="A104" s="450" t="s">
        <v>74</v>
      </c>
      <c r="B104" s="450"/>
      <c r="C104" s="206">
        <v>0</v>
      </c>
      <c r="D104" s="206">
        <v>0</v>
      </c>
      <c r="E104" s="159">
        <f>IF(D$59=0,C104*2,C104+D104)</f>
        <v>0</v>
      </c>
      <c r="F104" s="572">
        <f>ROUND(F103/2,2)</f>
        <v>0</v>
      </c>
      <c r="G104" s="572"/>
      <c r="H104" s="350">
        <f>IF(C104=0,0,62.5)</f>
        <v>0</v>
      </c>
      <c r="I104" s="130">
        <f>ROUND((H104+F104)*E104,2)</f>
        <v>0</v>
      </c>
      <c r="N104" s="476" t="s">
        <v>74</v>
      </c>
      <c r="O104" s="476"/>
      <c r="P104" s="470">
        <f>IF(H$115=1,C104,0)</f>
        <v>0</v>
      </c>
      <c r="Q104" s="470"/>
      <c r="R104" s="479">
        <f>ROUND(R103/2,2)</f>
        <v>0</v>
      </c>
      <c r="S104" s="479"/>
      <c r="T104" s="82">
        <f>H104</f>
        <v>0</v>
      </c>
      <c r="U104" s="125">
        <f>ROUND((T104+R104)*P104,0)</f>
        <v>0</v>
      </c>
    </row>
    <row r="105" spans="1:21" ht="16.5" hidden="1" thickBot="1" x14ac:dyDescent="0.3">
      <c r="A105" s="450" t="s">
        <v>75</v>
      </c>
      <c r="B105" s="450"/>
      <c r="C105" s="206">
        <v>0</v>
      </c>
      <c r="D105" s="206">
        <v>0</v>
      </c>
      <c r="E105" s="159">
        <f>IF(D$59=0,C105*2,C105+D105)</f>
        <v>0</v>
      </c>
      <c r="F105" s="468"/>
      <c r="G105" s="468"/>
      <c r="H105" s="351">
        <f>IF(H103&gt;0,436,0)</f>
        <v>0</v>
      </c>
      <c r="I105" s="130">
        <f>ROUND(H105*E105,2)</f>
        <v>0</v>
      </c>
      <c r="N105" s="469" t="s">
        <v>75</v>
      </c>
      <c r="O105" s="469"/>
      <c r="P105" s="470">
        <f>IF(H$115=1,C105,0)</f>
        <v>0</v>
      </c>
      <c r="Q105" s="470"/>
      <c r="R105" s="471"/>
      <c r="S105" s="471"/>
      <c r="T105" s="84">
        <f>H105</f>
        <v>0</v>
      </c>
      <c r="U105" s="132">
        <f>ROUND(T105*P105,0)</f>
        <v>0</v>
      </c>
    </row>
    <row r="106" spans="1:21" ht="16.5" hidden="1" thickBot="1" x14ac:dyDescent="0.3">
      <c r="A106" s="472" t="s">
        <v>8</v>
      </c>
      <c r="B106" s="472"/>
      <c r="C106" s="85"/>
      <c r="D106" s="85"/>
      <c r="E106" s="85"/>
      <c r="F106" s="85"/>
      <c r="G106" s="85"/>
      <c r="H106" s="85"/>
      <c r="I106" s="126">
        <f>SUM(I103:I105)</f>
        <v>0</v>
      </c>
      <c r="N106" s="473" t="s">
        <v>8</v>
      </c>
      <c r="O106" s="473"/>
      <c r="P106" s="86"/>
      <c r="Q106" s="86"/>
      <c r="R106" s="86"/>
      <c r="S106" s="86"/>
      <c r="T106" s="86"/>
      <c r="U106" s="87">
        <f>SUM(U103:U105)</f>
        <v>0</v>
      </c>
    </row>
    <row r="107" spans="1:21" hidden="1" x14ac:dyDescent="0.25">
      <c r="A107" s="41"/>
      <c r="B107" s="41"/>
      <c r="C107" s="85"/>
      <c r="D107" s="85"/>
      <c r="E107" s="85"/>
      <c r="F107" s="85"/>
      <c r="G107" s="85"/>
      <c r="H107" s="85"/>
      <c r="I107" s="130"/>
      <c r="N107" s="43"/>
      <c r="O107" s="43"/>
      <c r="P107" s="86"/>
      <c r="Q107" s="86"/>
      <c r="R107" s="86"/>
      <c r="S107" s="86"/>
      <c r="T107" s="86"/>
      <c r="U107" s="201"/>
    </row>
    <row r="108" spans="1:21" x14ac:dyDescent="0.25">
      <c r="A108" s="458" t="s">
        <v>93</v>
      </c>
      <c r="B108" s="458"/>
      <c r="C108" s="458"/>
      <c r="D108" s="91"/>
      <c r="E108" s="89" t="s">
        <v>42</v>
      </c>
      <c r="F108" s="463"/>
      <c r="G108" s="463"/>
      <c r="H108" s="463"/>
      <c r="I108" s="159">
        <v>0</v>
      </c>
      <c r="N108" s="461" t="s">
        <v>93</v>
      </c>
      <c r="O108" s="461"/>
      <c r="P108" s="461"/>
      <c r="Q108" s="462" t="s">
        <v>42</v>
      </c>
      <c r="R108" s="462"/>
      <c r="S108" s="462"/>
      <c r="T108" s="462"/>
      <c r="U108" s="125">
        <f>IF('4020'!$H$115=1,'4020'!U109,0)</f>
        <v>0</v>
      </c>
    </row>
    <row r="109" spans="1:21" x14ac:dyDescent="0.25">
      <c r="A109" s="458" t="s">
        <v>94</v>
      </c>
      <c r="B109" s="458"/>
      <c r="C109" s="458"/>
      <c r="D109" s="91"/>
      <c r="E109" s="467"/>
      <c r="F109" s="467"/>
      <c r="G109" s="467"/>
      <c r="H109" s="467"/>
      <c r="I109" s="159">
        <v>0</v>
      </c>
      <c r="N109" s="461" t="s">
        <v>94</v>
      </c>
      <c r="O109" s="461"/>
      <c r="P109" s="461"/>
      <c r="Q109" s="462" t="s">
        <v>47</v>
      </c>
      <c r="R109" s="462"/>
      <c r="S109" s="462"/>
      <c r="T109" s="462"/>
      <c r="U109" s="125">
        <f>IF('4020'!$H$115=1,'4020'!U110,0)</f>
        <v>0</v>
      </c>
    </row>
    <row r="110" spans="1:21" x14ac:dyDescent="0.25">
      <c r="A110" s="90" t="s">
        <v>122</v>
      </c>
      <c r="B110" s="91"/>
      <c r="C110" s="91"/>
      <c r="D110" s="91"/>
      <c r="E110" s="192"/>
      <c r="F110" s="192"/>
      <c r="G110" s="192"/>
      <c r="H110" s="192"/>
      <c r="I110" s="219"/>
      <c r="N110" s="461" t="s">
        <v>95</v>
      </c>
      <c r="O110" s="461"/>
      <c r="P110" s="461"/>
      <c r="Q110" s="462" t="s">
        <v>48</v>
      </c>
      <c r="R110" s="462"/>
      <c r="S110" s="462"/>
      <c r="T110" s="462"/>
      <c r="U110" s="125">
        <f>IF('4020'!$H$115=1,'4020'!U113,0)</f>
        <v>0</v>
      </c>
    </row>
    <row r="111" spans="1:21" ht="16.5" thickBot="1" x14ac:dyDescent="0.3">
      <c r="A111" s="458" t="s">
        <v>95</v>
      </c>
      <c r="B111" s="458"/>
      <c r="C111" s="458"/>
      <c r="D111" s="91"/>
      <c r="E111" s="89" t="s">
        <v>47</v>
      </c>
      <c r="F111" s="463"/>
      <c r="G111" s="463"/>
      <c r="H111" s="463"/>
      <c r="I111" s="220">
        <v>0</v>
      </c>
      <c r="N111" s="464" t="s">
        <v>43</v>
      </c>
      <c r="O111" s="464"/>
      <c r="P111" s="464"/>
      <c r="Q111" s="464"/>
      <c r="R111" s="464"/>
      <c r="S111" s="464"/>
      <c r="T111" s="464"/>
      <c r="U111" s="193">
        <f>SUM(U109,U108,U106,U95,U89,U75,U74,U73,U72,U71,U70,U68,U59,U45,U77,U78,U79,U80,U81,U110)</f>
        <v>0</v>
      </c>
    </row>
    <row r="112" spans="1:21" ht="16.5" thickTop="1" x14ac:dyDescent="0.25">
      <c r="B112" s="91"/>
      <c r="C112" s="91"/>
      <c r="D112" s="91"/>
      <c r="E112" s="89"/>
      <c r="F112" s="89"/>
      <c r="G112" s="89"/>
      <c r="H112" s="89"/>
      <c r="I112" s="159"/>
      <c r="N112" s="59"/>
      <c r="O112" s="59"/>
      <c r="P112" s="59"/>
      <c r="Q112" s="59"/>
      <c r="R112" s="59"/>
      <c r="S112" s="59"/>
      <c r="T112" s="59"/>
      <c r="U112" s="201"/>
    </row>
    <row r="113" spans="1:21" x14ac:dyDescent="0.25">
      <c r="A113" s="465" t="s">
        <v>8</v>
      </c>
      <c r="B113" s="465"/>
      <c r="C113" s="465"/>
      <c r="D113" s="465"/>
      <c r="E113" s="465"/>
      <c r="F113" s="465"/>
      <c r="G113" s="465"/>
      <c r="H113" s="465"/>
      <c r="I113" s="130">
        <f>SUM(I111,I109,I108,I106,I96,I95,I89,I81,I80,I79,I78,I77,I75,I74,I73,I72,I71,I70,I68,I59,I45)</f>
        <v>8810113.4700000025</v>
      </c>
      <c r="N113" s="466"/>
      <c r="O113" s="466"/>
      <c r="P113" s="466"/>
      <c r="Q113" s="466"/>
      <c r="R113" s="466"/>
      <c r="S113" s="466"/>
      <c r="T113" s="466"/>
      <c r="U113" s="466"/>
    </row>
    <row r="114" spans="1:21" x14ac:dyDescent="0.25">
      <c r="A114" s="458" t="s">
        <v>121</v>
      </c>
      <c r="B114" s="458"/>
      <c r="C114" s="458"/>
      <c r="D114" s="458"/>
      <c r="E114" s="458"/>
      <c r="F114" s="458"/>
      <c r="G114" s="458"/>
      <c r="H114" s="91" t="s">
        <v>48</v>
      </c>
      <c r="I114" s="195"/>
      <c r="N114" s="459" t="s">
        <v>7</v>
      </c>
      <c r="O114" s="459"/>
      <c r="P114" s="459"/>
      <c r="Q114" s="459"/>
      <c r="R114" s="459"/>
      <c r="S114" s="459"/>
      <c r="T114" s="459"/>
      <c r="U114" s="459"/>
    </row>
    <row r="115" spans="1:21" x14ac:dyDescent="0.25">
      <c r="A115" s="458" t="s">
        <v>116</v>
      </c>
      <c r="B115" s="458"/>
      <c r="C115" s="458"/>
      <c r="D115" s="458"/>
      <c r="E115" s="458"/>
      <c r="F115" s="458"/>
      <c r="G115" s="458"/>
      <c r="H115" s="92" t="str">
        <f>IF(E29=0,"",IF((E14+E16+SUM(E18:E24))/E29&gt;0.75,1,""))</f>
        <v/>
      </c>
      <c r="I115" s="159">
        <f>U111</f>
        <v>0</v>
      </c>
      <c r="N115" s="93" t="s">
        <v>144</v>
      </c>
      <c r="O115" s="93"/>
      <c r="P115" s="93"/>
      <c r="Q115" s="93"/>
      <c r="R115" s="93"/>
      <c r="S115" s="93"/>
      <c r="T115" s="93"/>
      <c r="U115" s="93"/>
    </row>
    <row r="116" spans="1:21" x14ac:dyDescent="0.25">
      <c r="B116" s="91"/>
      <c r="C116" s="91"/>
      <c r="D116" s="91"/>
      <c r="E116" s="91"/>
      <c r="F116" s="91"/>
      <c r="G116" s="91"/>
      <c r="H116" s="94"/>
      <c r="I116" s="130"/>
      <c r="N116" s="95" t="s">
        <v>145</v>
      </c>
      <c r="O116" s="93"/>
      <c r="P116" s="93"/>
      <c r="Q116" s="93"/>
      <c r="R116" s="93"/>
      <c r="S116" s="93"/>
      <c r="T116" s="93"/>
      <c r="U116" s="93"/>
    </row>
    <row r="117" spans="1:21" x14ac:dyDescent="0.25">
      <c r="A117" s="4" t="s">
        <v>138</v>
      </c>
      <c r="B117" s="91"/>
      <c r="C117" s="91"/>
      <c r="D117" s="91"/>
      <c r="E117" s="91"/>
      <c r="F117" s="91"/>
      <c r="G117" s="91"/>
      <c r="H117" s="202">
        <f>IF(H115=1,I115,I113)</f>
        <v>8810113.4700000025</v>
      </c>
      <c r="I117" s="123">
        <f>IF(E29=0,0,IF(E29&gt;250,-(((250/E29)*H117)*IF(J117="H",0.02,0.05)),IF(J117="H",-0.02*H117,-0.05*H117)))</f>
        <v>-86827.890513509905</v>
      </c>
      <c r="N117" s="97"/>
      <c r="O117" s="97"/>
      <c r="P117" s="97"/>
      <c r="Q117" s="97"/>
      <c r="R117" s="97"/>
      <c r="S117" s="97"/>
      <c r="T117" s="97"/>
      <c r="U117" s="97"/>
    </row>
    <row r="118" spans="1:21" x14ac:dyDescent="0.25">
      <c r="B118" s="91"/>
      <c r="C118" s="91"/>
      <c r="D118" s="91"/>
      <c r="E118" s="91"/>
      <c r="F118" s="91"/>
      <c r="G118" s="91"/>
      <c r="H118" s="94"/>
      <c r="I118" s="130"/>
      <c r="N118" s="97"/>
      <c r="O118" s="97"/>
      <c r="P118" s="97"/>
      <c r="Q118" s="97"/>
      <c r="R118" s="97"/>
      <c r="S118" s="97"/>
      <c r="T118" s="97"/>
      <c r="U118" s="97"/>
    </row>
    <row r="119" spans="1:21" x14ac:dyDescent="0.25">
      <c r="A119" s="4" t="s">
        <v>139</v>
      </c>
      <c r="B119" s="91"/>
      <c r="C119" s="91"/>
      <c r="D119" s="91"/>
      <c r="E119" s="91"/>
      <c r="F119" s="91"/>
      <c r="G119" s="91"/>
      <c r="H119" s="94"/>
      <c r="I119" s="130">
        <f>I113+I117</f>
        <v>8723285.579486493</v>
      </c>
      <c r="N119" s="97"/>
      <c r="O119" s="97"/>
      <c r="P119" s="97"/>
      <c r="Q119" s="97"/>
      <c r="R119" s="97"/>
      <c r="S119" s="97"/>
      <c r="T119" s="97"/>
      <c r="U119" s="97"/>
    </row>
    <row r="120" spans="1:21" x14ac:dyDescent="0.25">
      <c r="B120" s="91"/>
      <c r="C120" s="91"/>
      <c r="D120" s="91"/>
      <c r="E120" s="91"/>
      <c r="F120" s="91"/>
      <c r="G120" s="91"/>
      <c r="H120" s="94"/>
      <c r="I120" s="130"/>
      <c r="N120" s="97"/>
      <c r="O120" s="97"/>
      <c r="P120" s="97"/>
      <c r="Q120" s="97"/>
      <c r="R120" s="97"/>
      <c r="S120" s="97"/>
      <c r="T120" s="97"/>
      <c r="U120" s="97"/>
    </row>
    <row r="121" spans="1:21" x14ac:dyDescent="0.25">
      <c r="A121" s="106" t="s">
        <v>140</v>
      </c>
      <c r="B121" s="91"/>
      <c r="C121" s="203">
        <f>'0054'!C121</f>
        <v>2</v>
      </c>
      <c r="D121" s="91"/>
      <c r="E121" s="4" t="s">
        <v>141</v>
      </c>
      <c r="F121" s="91"/>
      <c r="G121" s="91"/>
      <c r="H121" s="94"/>
      <c r="I121" s="130">
        <f>ROUND(I119/12*C121,2)</f>
        <v>1453880.93</v>
      </c>
      <c r="N121" s="97"/>
      <c r="O121" s="97"/>
      <c r="P121" s="97"/>
      <c r="Q121" s="97"/>
      <c r="R121" s="97"/>
      <c r="S121" s="97"/>
      <c r="T121" s="97"/>
      <c r="U121" s="97"/>
    </row>
    <row r="122" spans="1:21" x14ac:dyDescent="0.25">
      <c r="B122" s="91"/>
      <c r="C122" s="91"/>
      <c r="D122" s="91"/>
      <c r="E122" s="91"/>
      <c r="F122" s="91"/>
      <c r="G122" s="91"/>
      <c r="H122" s="94"/>
      <c r="I122" s="130"/>
      <c r="N122" s="97"/>
      <c r="O122" s="97"/>
      <c r="P122" s="97"/>
      <c r="Q122" s="97"/>
      <c r="R122" s="97"/>
      <c r="S122" s="97"/>
      <c r="T122" s="97"/>
      <c r="U122" s="97"/>
    </row>
    <row r="123" spans="1:21" x14ac:dyDescent="0.25">
      <c r="A123" s="4" t="s">
        <v>142</v>
      </c>
      <c r="B123" s="91"/>
      <c r="C123" s="91"/>
      <c r="D123" s="91"/>
      <c r="E123" s="91"/>
      <c r="F123" s="91"/>
      <c r="G123" s="91"/>
      <c r="H123" s="94"/>
      <c r="I123" s="123">
        <v>-726940.46</v>
      </c>
      <c r="N123" s="97"/>
      <c r="O123" s="97"/>
      <c r="P123" s="97"/>
      <c r="Q123" s="97"/>
      <c r="R123" s="97"/>
      <c r="S123" s="97"/>
      <c r="T123" s="97"/>
      <c r="U123" s="97"/>
    </row>
    <row r="124" spans="1:21" x14ac:dyDescent="0.25">
      <c r="B124" s="91"/>
      <c r="C124" s="91"/>
      <c r="D124" s="91"/>
      <c r="E124" s="91"/>
      <c r="F124" s="91"/>
      <c r="G124" s="91"/>
      <c r="H124" s="94"/>
      <c r="I124" s="130"/>
      <c r="N124" s="97"/>
      <c r="O124" s="97"/>
      <c r="P124" s="97"/>
      <c r="Q124" s="97"/>
      <c r="R124" s="97"/>
      <c r="S124" s="97"/>
      <c r="T124" s="97"/>
      <c r="U124" s="97"/>
    </row>
    <row r="125" spans="1:21" ht="16.5" thickBot="1" x14ac:dyDescent="0.3">
      <c r="A125" s="4" t="s">
        <v>143</v>
      </c>
      <c r="B125" s="91"/>
      <c r="C125" s="91"/>
      <c r="D125" s="91"/>
      <c r="E125" s="91"/>
      <c r="F125" s="91"/>
      <c r="G125" s="91"/>
      <c r="H125" s="94"/>
      <c r="I125" s="222">
        <f>I121+I123</f>
        <v>726940.47</v>
      </c>
      <c r="N125" s="97"/>
      <c r="O125" s="97"/>
      <c r="P125" s="97"/>
      <c r="Q125" s="97"/>
      <c r="R125" s="97"/>
      <c r="S125" s="97"/>
      <c r="T125" s="97"/>
      <c r="U125" s="97"/>
    </row>
    <row r="126" spans="1:21" ht="16.5" thickTop="1" x14ac:dyDescent="0.25">
      <c r="B126" s="91"/>
      <c r="C126" s="91"/>
      <c r="D126" s="91"/>
      <c r="E126" s="91"/>
      <c r="F126" s="91"/>
      <c r="G126" s="91"/>
      <c r="H126" s="94"/>
      <c r="I126" s="130"/>
      <c r="N126" s="97"/>
      <c r="O126" s="97"/>
      <c r="P126" s="97"/>
      <c r="Q126" s="97"/>
      <c r="R126" s="97"/>
      <c r="S126" s="97"/>
      <c r="T126" s="97"/>
      <c r="U126" s="97"/>
    </row>
    <row r="127" spans="1:21" ht="16.5" thickBot="1" x14ac:dyDescent="0.3">
      <c r="A127" s="4" t="s">
        <v>159</v>
      </c>
      <c r="B127" s="91"/>
      <c r="C127" s="91"/>
      <c r="D127" s="91"/>
      <c r="E127" s="91"/>
      <c r="F127" s="91"/>
      <c r="G127" s="91"/>
      <c r="H127" s="94"/>
      <c r="I127" s="194">
        <f>IF(J117="H",(H117*0.02)+I117,(H117*0.05)+I117)</f>
        <v>353677.78298649023</v>
      </c>
      <c r="N127" s="97"/>
      <c r="O127" s="97"/>
      <c r="P127" s="97"/>
      <c r="Q127" s="97"/>
      <c r="R127" s="97"/>
      <c r="S127" s="97"/>
      <c r="T127" s="97"/>
      <c r="U127" s="97"/>
    </row>
    <row r="128" spans="1:21" ht="16.5" thickTop="1" x14ac:dyDescent="0.25">
      <c r="B128" s="91"/>
      <c r="C128" s="91"/>
      <c r="D128" s="91"/>
      <c r="E128" s="91"/>
      <c r="F128" s="91"/>
      <c r="G128" s="91"/>
      <c r="H128" s="94"/>
      <c r="I128" s="195"/>
      <c r="N128" s="97"/>
      <c r="O128" s="97"/>
      <c r="P128" s="97"/>
      <c r="Q128" s="97"/>
      <c r="R128" s="97"/>
      <c r="S128" s="97"/>
      <c r="T128" s="97"/>
      <c r="U128" s="97"/>
    </row>
    <row r="129" spans="1:21" x14ac:dyDescent="0.25">
      <c r="B129" s="91"/>
      <c r="C129" s="91"/>
      <c r="D129" s="91"/>
      <c r="E129" s="91"/>
      <c r="F129" s="91"/>
      <c r="G129" s="91"/>
      <c r="H129" s="94"/>
      <c r="I129" s="195"/>
      <c r="N129" s="97"/>
      <c r="O129" s="97"/>
      <c r="P129" s="97"/>
      <c r="Q129" s="97"/>
      <c r="R129" s="97"/>
      <c r="S129" s="97"/>
      <c r="T129" s="97"/>
      <c r="U129" s="97"/>
    </row>
    <row r="130" spans="1:21" x14ac:dyDescent="0.25">
      <c r="B130" s="91"/>
      <c r="C130" s="91"/>
      <c r="D130" s="91"/>
      <c r="E130" s="91"/>
      <c r="F130" s="91"/>
      <c r="G130" s="91"/>
      <c r="H130" s="94"/>
      <c r="I130" s="195"/>
      <c r="N130" s="97"/>
      <c r="O130" s="97"/>
      <c r="P130" s="97"/>
      <c r="Q130" s="97"/>
      <c r="R130" s="97"/>
      <c r="S130" s="97"/>
      <c r="T130" s="97"/>
      <c r="U130" s="97"/>
    </row>
    <row r="131" spans="1:21" x14ac:dyDescent="0.25">
      <c r="A131" s="455" t="s">
        <v>7</v>
      </c>
      <c r="B131" s="455"/>
      <c r="C131" s="455"/>
      <c r="D131" s="455"/>
      <c r="E131" s="455"/>
      <c r="F131" s="455"/>
      <c r="G131" s="455"/>
      <c r="H131" s="455"/>
      <c r="I131" s="455"/>
      <c r="J131" s="196"/>
      <c r="N131" s="455"/>
      <c r="O131" s="455"/>
      <c r="P131" s="455"/>
      <c r="Q131" s="455"/>
      <c r="R131" s="455"/>
      <c r="S131" s="455"/>
      <c r="T131" s="455"/>
      <c r="U131" s="455"/>
    </row>
    <row r="132" spans="1:21" s="101" customFormat="1" ht="28.5" customHeight="1" x14ac:dyDescent="0.2">
      <c r="A132" s="460" t="s">
        <v>114</v>
      </c>
      <c r="B132" s="460"/>
      <c r="C132" s="460"/>
      <c r="D132" s="460"/>
      <c r="E132" s="460"/>
      <c r="F132" s="460"/>
      <c r="G132" s="460"/>
      <c r="H132" s="460"/>
      <c r="I132" s="460"/>
      <c r="J132" s="102"/>
      <c r="N132" s="103"/>
      <c r="O132" s="104"/>
      <c r="P132" s="104"/>
      <c r="Q132" s="104"/>
      <c r="R132" s="104"/>
      <c r="S132" s="104"/>
      <c r="T132" s="104"/>
      <c r="U132" s="104"/>
    </row>
    <row r="133" spans="1:21" s="101" customFormat="1" ht="15.75" customHeight="1" x14ac:dyDescent="0.2">
      <c r="A133" s="455" t="s">
        <v>64</v>
      </c>
      <c r="B133" s="455"/>
      <c r="C133" s="455"/>
      <c r="D133" s="455"/>
      <c r="E133" s="455"/>
      <c r="F133" s="455"/>
      <c r="G133" s="455"/>
      <c r="H133" s="455"/>
      <c r="I133" s="455"/>
      <c r="N133" s="103"/>
    </row>
    <row r="134" spans="1:21" s="101" customFormat="1" ht="15.75" customHeight="1" x14ac:dyDescent="0.2">
      <c r="A134" s="455" t="s">
        <v>65</v>
      </c>
      <c r="B134" s="455"/>
      <c r="C134" s="455"/>
      <c r="D134" s="455"/>
      <c r="E134" s="455"/>
      <c r="F134" s="455"/>
      <c r="G134" s="455"/>
      <c r="H134" s="455"/>
      <c r="I134" s="455"/>
      <c r="N134" s="103"/>
    </row>
    <row r="135" spans="1:21" s="101" customFormat="1" ht="28.5" customHeight="1" x14ac:dyDescent="0.2">
      <c r="A135" s="454" t="s">
        <v>115</v>
      </c>
      <c r="B135" s="454"/>
      <c r="C135" s="454"/>
      <c r="D135" s="454"/>
      <c r="E135" s="454"/>
      <c r="F135" s="454"/>
      <c r="G135" s="454"/>
      <c r="H135" s="454"/>
      <c r="I135" s="454"/>
      <c r="N135" s="103"/>
    </row>
    <row r="136" spans="1:21" s="101" customFormat="1" ht="28.5" customHeight="1" x14ac:dyDescent="0.2">
      <c r="A136" s="454" t="s">
        <v>123</v>
      </c>
      <c r="B136" s="454"/>
      <c r="C136" s="454"/>
      <c r="D136" s="454"/>
      <c r="E136" s="454"/>
      <c r="F136" s="454"/>
      <c r="G136" s="454"/>
      <c r="H136" s="454"/>
      <c r="I136" s="454"/>
      <c r="N136" s="103"/>
    </row>
    <row r="137" spans="1:21" s="101" customFormat="1" ht="28.5" customHeight="1" x14ac:dyDescent="0.2">
      <c r="A137" s="454" t="s">
        <v>111</v>
      </c>
      <c r="B137" s="454"/>
      <c r="C137" s="454"/>
      <c r="D137" s="454"/>
      <c r="E137" s="454"/>
      <c r="F137" s="454"/>
      <c r="G137" s="454"/>
      <c r="H137" s="454"/>
      <c r="I137" s="454"/>
      <c r="N137" s="103"/>
    </row>
    <row r="138" spans="1:21" s="101" customFormat="1" ht="28.5" customHeight="1" x14ac:dyDescent="0.2">
      <c r="A138" s="454" t="s">
        <v>120</v>
      </c>
      <c r="B138" s="454"/>
      <c r="C138" s="454"/>
      <c r="D138" s="454"/>
      <c r="E138" s="454"/>
      <c r="F138" s="454"/>
      <c r="G138" s="454"/>
      <c r="H138" s="454"/>
      <c r="I138" s="454"/>
      <c r="N138" s="103"/>
    </row>
    <row r="139" spans="1:21" s="101" customFormat="1" ht="41.25" customHeight="1" x14ac:dyDescent="0.2">
      <c r="A139" s="454" t="s">
        <v>133</v>
      </c>
      <c r="B139" s="454"/>
      <c r="C139" s="454"/>
      <c r="D139" s="454"/>
      <c r="E139" s="454"/>
      <c r="F139" s="454"/>
      <c r="G139" s="454"/>
      <c r="H139" s="454"/>
      <c r="I139" s="454"/>
      <c r="N139" s="103"/>
    </row>
    <row r="140" spans="1:21" s="101" customFormat="1" ht="15.75" customHeight="1" x14ac:dyDescent="0.2">
      <c r="A140" s="455" t="s">
        <v>117</v>
      </c>
      <c r="B140" s="455"/>
      <c r="C140" s="455"/>
      <c r="D140" s="455"/>
      <c r="E140" s="455"/>
      <c r="F140" s="455"/>
      <c r="G140" s="455"/>
      <c r="H140" s="455"/>
      <c r="I140" s="455"/>
      <c r="N140" s="103"/>
    </row>
    <row r="141" spans="1:21" s="101" customFormat="1" ht="28.5" customHeight="1" x14ac:dyDescent="0.2">
      <c r="A141" s="456" t="s">
        <v>118</v>
      </c>
      <c r="B141" s="456"/>
      <c r="C141" s="456"/>
      <c r="D141" s="456"/>
      <c r="E141" s="456"/>
      <c r="F141" s="456"/>
      <c r="G141" s="456"/>
      <c r="H141" s="456"/>
      <c r="I141" s="456"/>
      <c r="N141" s="103"/>
    </row>
    <row r="142" spans="1:21" s="101" customFormat="1" ht="26.25" customHeight="1" x14ac:dyDescent="0.2">
      <c r="A142" s="457" t="s">
        <v>109</v>
      </c>
      <c r="B142" s="456"/>
      <c r="C142" s="456"/>
      <c r="D142" s="456"/>
      <c r="E142" s="456"/>
      <c r="F142" s="456"/>
      <c r="G142" s="456"/>
      <c r="H142" s="456"/>
      <c r="I142" s="456"/>
      <c r="N142" s="103"/>
    </row>
    <row r="143" spans="1:21" s="101" customFormat="1" ht="54" customHeight="1" x14ac:dyDescent="0.2">
      <c r="A143" s="452" t="s">
        <v>125</v>
      </c>
      <c r="B143" s="452"/>
      <c r="C143" s="452"/>
      <c r="D143" s="452"/>
      <c r="E143" s="452"/>
      <c r="F143" s="452"/>
      <c r="G143" s="452"/>
      <c r="H143" s="452"/>
      <c r="I143" s="452"/>
      <c r="N143" s="103"/>
    </row>
    <row r="144" spans="1:21" ht="57" customHeight="1" x14ac:dyDescent="0.25">
      <c r="A144" s="452" t="s">
        <v>124</v>
      </c>
      <c r="B144" s="452"/>
      <c r="C144" s="452"/>
      <c r="D144" s="452"/>
      <c r="E144" s="452"/>
      <c r="F144" s="452"/>
      <c r="G144" s="452"/>
      <c r="H144" s="452"/>
      <c r="I144" s="452"/>
      <c r="N144" s="98"/>
    </row>
    <row r="145" spans="1:14" s="101" customFormat="1" ht="26.25" customHeight="1" x14ac:dyDescent="0.2">
      <c r="A145" s="451" t="s">
        <v>110</v>
      </c>
      <c r="B145" s="451"/>
      <c r="C145" s="451"/>
      <c r="D145" s="451"/>
      <c r="E145" s="451"/>
      <c r="F145" s="451"/>
      <c r="G145" s="451"/>
      <c r="H145" s="451"/>
      <c r="I145" s="451"/>
      <c r="N145" s="103"/>
    </row>
    <row r="146" spans="1:14" s="101" customFormat="1" ht="28.5" customHeight="1" x14ac:dyDescent="0.2">
      <c r="A146" s="452" t="s">
        <v>36</v>
      </c>
      <c r="B146" s="452"/>
      <c r="C146" s="452"/>
      <c r="D146" s="452"/>
      <c r="E146" s="452"/>
      <c r="F146" s="452"/>
      <c r="G146" s="452"/>
      <c r="H146" s="452"/>
      <c r="I146" s="452"/>
      <c r="N146" s="103"/>
    </row>
    <row r="147" spans="1:14" s="101" customFormat="1" ht="15.75" customHeight="1" x14ac:dyDescent="0.2">
      <c r="A147" s="453" t="s">
        <v>12</v>
      </c>
      <c r="B147" s="453"/>
      <c r="C147" s="453"/>
      <c r="D147" s="453"/>
      <c r="E147" s="453"/>
      <c r="F147" s="453"/>
      <c r="G147" s="453"/>
      <c r="H147" s="453"/>
      <c r="I147" s="453"/>
      <c r="N147" s="103"/>
    </row>
    <row r="148" spans="1:14" x14ac:dyDescent="0.25">
      <c r="A148" s="453"/>
      <c r="B148" s="453"/>
      <c r="C148" s="453"/>
      <c r="D148" s="453"/>
      <c r="E148" s="453"/>
      <c r="F148" s="453"/>
      <c r="G148" s="453"/>
      <c r="H148" s="453"/>
      <c r="I148" s="453"/>
      <c r="N148" s="98"/>
    </row>
    <row r="149" spans="1:14" x14ac:dyDescent="0.25">
      <c r="A149" s="98"/>
      <c r="N149" s="98"/>
    </row>
    <row r="150" spans="1:14" x14ac:dyDescent="0.25">
      <c r="A150" s="98"/>
      <c r="N150" s="98"/>
    </row>
    <row r="151" spans="1:14" x14ac:dyDescent="0.25">
      <c r="A151" s="98"/>
      <c r="N151" s="98"/>
    </row>
    <row r="152" spans="1:14" x14ac:dyDescent="0.25">
      <c r="A152" s="98"/>
      <c r="B152" s="197"/>
      <c r="C152" s="197"/>
      <c r="D152" s="197"/>
      <c r="E152" s="197"/>
      <c r="F152" s="197"/>
      <c r="G152" s="197"/>
      <c r="H152" s="197"/>
      <c r="I152" s="197"/>
      <c r="N152" s="98"/>
    </row>
    <row r="153" spans="1:14" x14ac:dyDescent="0.25">
      <c r="A153" s="98"/>
      <c r="N153" s="98"/>
    </row>
    <row r="154" spans="1:14" x14ac:dyDescent="0.25">
      <c r="A154" s="98"/>
      <c r="N154" s="98"/>
    </row>
    <row r="155" spans="1:14" x14ac:dyDescent="0.25">
      <c r="A155" s="98"/>
      <c r="N155" s="98"/>
    </row>
    <row r="156" spans="1:14" x14ac:dyDescent="0.25">
      <c r="A156" s="98"/>
      <c r="N156" s="98"/>
    </row>
    <row r="157" spans="1:14" x14ac:dyDescent="0.25">
      <c r="A157" s="98"/>
      <c r="N157" s="98"/>
    </row>
    <row r="158" spans="1:14" x14ac:dyDescent="0.25">
      <c r="A158" s="98"/>
      <c r="N158" s="98"/>
    </row>
    <row r="159" spans="1:14" x14ac:dyDescent="0.25">
      <c r="A159" s="98"/>
      <c r="N159" s="98"/>
    </row>
    <row r="160" spans="1:14" x14ac:dyDescent="0.25">
      <c r="A160" s="98"/>
      <c r="N160" s="98"/>
    </row>
    <row r="161" spans="1:14" x14ac:dyDescent="0.25">
      <c r="A161" s="98"/>
      <c r="N161" s="98"/>
    </row>
    <row r="162" spans="1:14" x14ac:dyDescent="0.25">
      <c r="A162" s="98"/>
      <c r="N162" s="98"/>
    </row>
    <row r="163" spans="1:14" x14ac:dyDescent="0.25">
      <c r="A163" s="98"/>
      <c r="N163" s="98"/>
    </row>
    <row r="164" spans="1:14" x14ac:dyDescent="0.25">
      <c r="A164" s="98"/>
      <c r="N164" s="98"/>
    </row>
    <row r="165" spans="1:14" x14ac:dyDescent="0.25">
      <c r="A165" s="98"/>
      <c r="N165" s="98"/>
    </row>
    <row r="166" spans="1:14" x14ac:dyDescent="0.25">
      <c r="A166" s="98"/>
      <c r="N166" s="98"/>
    </row>
    <row r="167" spans="1:14" x14ac:dyDescent="0.25">
      <c r="A167" s="98"/>
      <c r="N167" s="98"/>
    </row>
    <row r="168" spans="1:14" x14ac:dyDescent="0.25">
      <c r="A168" s="98"/>
      <c r="N168" s="98"/>
    </row>
    <row r="169" spans="1:14" x14ac:dyDescent="0.25">
      <c r="A169" s="98"/>
      <c r="N169" s="98"/>
    </row>
    <row r="170" spans="1:14" x14ac:dyDescent="0.25">
      <c r="A170" s="98"/>
      <c r="N170" s="98"/>
    </row>
    <row r="171" spans="1:14" x14ac:dyDescent="0.25">
      <c r="A171" s="98"/>
      <c r="N171" s="98"/>
    </row>
    <row r="172" spans="1:14" x14ac:dyDescent="0.25">
      <c r="A172" s="98"/>
      <c r="N172" s="98"/>
    </row>
    <row r="173" spans="1:14" x14ac:dyDescent="0.25">
      <c r="A173" s="98"/>
      <c r="N173" s="98"/>
    </row>
    <row r="174" spans="1:14" x14ac:dyDescent="0.25">
      <c r="A174" s="98"/>
      <c r="N174" s="98"/>
    </row>
    <row r="175" spans="1:14" x14ac:dyDescent="0.25">
      <c r="A175" s="98"/>
      <c r="N175" s="98"/>
    </row>
    <row r="176" spans="1:14" x14ac:dyDescent="0.25">
      <c r="A176" s="98"/>
      <c r="N176" s="98"/>
    </row>
    <row r="177" spans="1:14" x14ac:dyDescent="0.25">
      <c r="A177" s="98"/>
      <c r="N177" s="98"/>
    </row>
    <row r="178" spans="1:14" x14ac:dyDescent="0.25">
      <c r="A178" s="98"/>
      <c r="N178" s="98"/>
    </row>
    <row r="179" spans="1:14" x14ac:dyDescent="0.25">
      <c r="A179" s="98"/>
      <c r="N179" s="98"/>
    </row>
    <row r="180" spans="1:14" x14ac:dyDescent="0.25">
      <c r="A180" s="98"/>
      <c r="N180" s="98"/>
    </row>
    <row r="181" spans="1:14" x14ac:dyDescent="0.25">
      <c r="A181" s="98"/>
      <c r="N181" s="98"/>
    </row>
    <row r="182" spans="1:14" x14ac:dyDescent="0.25">
      <c r="A182" s="98"/>
      <c r="N182" s="98"/>
    </row>
    <row r="183" spans="1:14" x14ac:dyDescent="0.25">
      <c r="A183" s="98"/>
      <c r="N183" s="98"/>
    </row>
    <row r="184" spans="1:14" x14ac:dyDescent="0.25">
      <c r="A184" s="98"/>
      <c r="N184" s="98"/>
    </row>
    <row r="185" spans="1:14" x14ac:dyDescent="0.25">
      <c r="A185" s="98"/>
      <c r="N185" s="98"/>
    </row>
    <row r="186" spans="1:14" x14ac:dyDescent="0.25">
      <c r="A186" s="98"/>
      <c r="N186" s="98"/>
    </row>
    <row r="187" spans="1:14" x14ac:dyDescent="0.25">
      <c r="A187" s="98"/>
      <c r="N187" s="98"/>
    </row>
    <row r="188" spans="1:14" x14ac:dyDescent="0.25">
      <c r="A188" s="98"/>
      <c r="N188" s="98"/>
    </row>
    <row r="189" spans="1:14" x14ac:dyDescent="0.25">
      <c r="A189" s="98"/>
    </row>
    <row r="190" spans="1:14" x14ac:dyDescent="0.25">
      <c r="A190" s="98"/>
    </row>
    <row r="191" spans="1:14" x14ac:dyDescent="0.25">
      <c r="A191" s="98"/>
    </row>
    <row r="192" spans="1:14" x14ac:dyDescent="0.25">
      <c r="A192" s="98"/>
    </row>
    <row r="193" spans="1:1" x14ac:dyDescent="0.25">
      <c r="A193" s="98"/>
    </row>
    <row r="194" spans="1:1" x14ac:dyDescent="0.25">
      <c r="A194" s="98"/>
    </row>
    <row r="195" spans="1:1" x14ac:dyDescent="0.25">
      <c r="A195" s="98"/>
    </row>
    <row r="196" spans="1:1" x14ac:dyDescent="0.25">
      <c r="A196" s="98"/>
    </row>
    <row r="197" spans="1:1" x14ac:dyDescent="0.25">
      <c r="A197" s="98"/>
    </row>
    <row r="198" spans="1:1" x14ac:dyDescent="0.25">
      <c r="A198" s="98"/>
    </row>
    <row r="199" spans="1:1" x14ac:dyDescent="0.25">
      <c r="A199" s="98"/>
    </row>
    <row r="200" spans="1:1" x14ac:dyDescent="0.25">
      <c r="A200" s="98"/>
    </row>
    <row r="201" spans="1:1" x14ac:dyDescent="0.25">
      <c r="A201" s="98"/>
    </row>
    <row r="202" spans="1:1" x14ac:dyDescent="0.25">
      <c r="A202" s="98"/>
    </row>
    <row r="203" spans="1:1" x14ac:dyDescent="0.25">
      <c r="A203" s="98"/>
    </row>
    <row r="204" spans="1:1" x14ac:dyDescent="0.25">
      <c r="A204" s="98"/>
    </row>
    <row r="205" spans="1:1" x14ac:dyDescent="0.25">
      <c r="A205" s="98"/>
    </row>
    <row r="206" spans="1:1" x14ac:dyDescent="0.25">
      <c r="A206" s="98"/>
    </row>
    <row r="207" spans="1:1" x14ac:dyDescent="0.25">
      <c r="A207" s="98"/>
    </row>
    <row r="208" spans="1:1" x14ac:dyDescent="0.25">
      <c r="A208" s="98"/>
    </row>
  </sheetData>
  <sheetProtection password="CDD2" sheet="1" objects="1" scenarios="1"/>
  <mergeCells count="290">
    <mergeCell ref="B1:I1"/>
    <mergeCell ref="O1:U1"/>
    <mergeCell ref="N2:U2"/>
    <mergeCell ref="N3:U3"/>
    <mergeCell ref="A4:B4"/>
    <mergeCell ref="C4:E4"/>
    <mergeCell ref="N4:O4"/>
    <mergeCell ref="P4:Q4"/>
    <mergeCell ref="A7:I7"/>
    <mergeCell ref="N7:U7"/>
    <mergeCell ref="N8:O8"/>
    <mergeCell ref="P8:Q8"/>
    <mergeCell ref="R8:S8"/>
    <mergeCell ref="T8:U8"/>
    <mergeCell ref="F10:G10"/>
    <mergeCell ref="R10:S10"/>
    <mergeCell ref="A11:B11"/>
    <mergeCell ref="F11:G11"/>
    <mergeCell ref="N11:O11"/>
    <mergeCell ref="P11:Q11"/>
    <mergeCell ref="R11:S11"/>
    <mergeCell ref="A12:B12"/>
    <mergeCell ref="F12:G12"/>
    <mergeCell ref="N12:O12"/>
    <mergeCell ref="P12:Q12"/>
    <mergeCell ref="R12:S12"/>
    <mergeCell ref="A13:B13"/>
    <mergeCell ref="F13:G13"/>
    <mergeCell ref="N13:O13"/>
    <mergeCell ref="P13:Q13"/>
    <mergeCell ref="R13:S13"/>
    <mergeCell ref="A14:B14"/>
    <mergeCell ref="F14:G14"/>
    <mergeCell ref="N14:O14"/>
    <mergeCell ref="P14:Q14"/>
    <mergeCell ref="R14:S14"/>
    <mergeCell ref="A15:B15"/>
    <mergeCell ref="F15:G15"/>
    <mergeCell ref="N15:O15"/>
    <mergeCell ref="P15:Q15"/>
    <mergeCell ref="R15:S15"/>
    <mergeCell ref="A16:B16"/>
    <mergeCell ref="F16:G16"/>
    <mergeCell ref="N16:O16"/>
    <mergeCell ref="P16:Q16"/>
    <mergeCell ref="R16:S16"/>
    <mergeCell ref="A17:B17"/>
    <mergeCell ref="F17:G17"/>
    <mergeCell ref="N17:O17"/>
    <mergeCell ref="P17:Q17"/>
    <mergeCell ref="R17:S17"/>
    <mergeCell ref="A18:B18"/>
    <mergeCell ref="F18:G18"/>
    <mergeCell ref="N18:O18"/>
    <mergeCell ref="P18:Q18"/>
    <mergeCell ref="R18:S18"/>
    <mergeCell ref="A19:B19"/>
    <mergeCell ref="F19:G19"/>
    <mergeCell ref="N19:O19"/>
    <mergeCell ref="P19:Q19"/>
    <mergeCell ref="R19:S19"/>
    <mergeCell ref="A20:B20"/>
    <mergeCell ref="F20:G20"/>
    <mergeCell ref="N20:O20"/>
    <mergeCell ref="P20:Q20"/>
    <mergeCell ref="R20:S20"/>
    <mergeCell ref="A21:B21"/>
    <mergeCell ref="F21:G21"/>
    <mergeCell ref="N21:O21"/>
    <mergeCell ref="P21:Q21"/>
    <mergeCell ref="R21:S21"/>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N34:T34"/>
    <mergeCell ref="A36:B36"/>
    <mergeCell ref="N36:O36"/>
    <mergeCell ref="P36:T36"/>
    <mergeCell ref="A37:B37"/>
    <mergeCell ref="N37:O37"/>
    <mergeCell ref="P37:T37"/>
    <mergeCell ref="F33:H36"/>
    <mergeCell ref="A38:B38"/>
    <mergeCell ref="N38:O38"/>
    <mergeCell ref="P38:T38"/>
    <mergeCell ref="A39:B39"/>
    <mergeCell ref="N39:O39"/>
    <mergeCell ref="P39:T39"/>
    <mergeCell ref="A40:B40"/>
    <mergeCell ref="N40:O40"/>
    <mergeCell ref="P40:T40"/>
    <mergeCell ref="A41:B41"/>
    <mergeCell ref="N41:O41"/>
    <mergeCell ref="P41:T41"/>
    <mergeCell ref="A42:B42"/>
    <mergeCell ref="N42:O42"/>
    <mergeCell ref="P42:T42"/>
    <mergeCell ref="N43:Q43"/>
    <mergeCell ref="S43:T43"/>
    <mergeCell ref="N45:Q45"/>
    <mergeCell ref="S45:T45"/>
    <mergeCell ref="N49:O49"/>
    <mergeCell ref="P49:Q49"/>
    <mergeCell ref="A50:B58"/>
    <mergeCell ref="N50:O58"/>
    <mergeCell ref="P50:Q50"/>
    <mergeCell ref="P51:Q51"/>
    <mergeCell ref="P52:Q52"/>
    <mergeCell ref="P53:Q53"/>
    <mergeCell ref="P54:Q54"/>
    <mergeCell ref="P55:Q55"/>
    <mergeCell ref="P56:Q56"/>
    <mergeCell ref="P57:Q57"/>
    <mergeCell ref="P58:Q58"/>
    <mergeCell ref="A59:B59"/>
    <mergeCell ref="F59:H59"/>
    <mergeCell ref="N59:O59"/>
    <mergeCell ref="P59:Q59"/>
    <mergeCell ref="R59:T59"/>
    <mergeCell ref="A60:I60"/>
    <mergeCell ref="N60:U60"/>
    <mergeCell ref="A61:I61"/>
    <mergeCell ref="N61:U61"/>
    <mergeCell ref="A62:B62"/>
    <mergeCell ref="D62:G62"/>
    <mergeCell ref="N62:O62"/>
    <mergeCell ref="Q62:S62"/>
    <mergeCell ref="T62:U62"/>
    <mergeCell ref="N63:S63"/>
    <mergeCell ref="T63:U63"/>
    <mergeCell ref="A64:I64"/>
    <mergeCell ref="N64:U64"/>
    <mergeCell ref="A65:B65"/>
    <mergeCell ref="D65:G65"/>
    <mergeCell ref="N65:O65"/>
    <mergeCell ref="Q65:S65"/>
    <mergeCell ref="T65:U65"/>
    <mergeCell ref="N66:S66"/>
    <mergeCell ref="T66:U66"/>
    <mergeCell ref="A68:C68"/>
    <mergeCell ref="N68:P68"/>
    <mergeCell ref="A69:C69"/>
    <mergeCell ref="N69:P69"/>
    <mergeCell ref="A70:C70"/>
    <mergeCell ref="A71:C71"/>
    <mergeCell ref="N71:P71"/>
    <mergeCell ref="A72:C72"/>
    <mergeCell ref="N72:P72"/>
    <mergeCell ref="A73:C73"/>
    <mergeCell ref="N73:P73"/>
    <mergeCell ref="F74:H74"/>
    <mergeCell ref="N74:T74"/>
    <mergeCell ref="N75:T75"/>
    <mergeCell ref="A77:C77"/>
    <mergeCell ref="N77:P77"/>
    <mergeCell ref="A78:C78"/>
    <mergeCell ref="N78:P78"/>
    <mergeCell ref="A79:C79"/>
    <mergeCell ref="N79:P79"/>
    <mergeCell ref="A80:C80"/>
    <mergeCell ref="N80:P80"/>
    <mergeCell ref="A81:C81"/>
    <mergeCell ref="N81:P81"/>
    <mergeCell ref="A83:I83"/>
    <mergeCell ref="N83:U83"/>
    <mergeCell ref="C84:D84"/>
    <mergeCell ref="C85:D85"/>
    <mergeCell ref="N85:O85"/>
    <mergeCell ref="P85:Q85"/>
    <mergeCell ref="R85:U85"/>
    <mergeCell ref="C86:D86"/>
    <mergeCell ref="P86:Q86"/>
    <mergeCell ref="C87:D87"/>
    <mergeCell ref="P87:Q87"/>
    <mergeCell ref="C88:D88"/>
    <mergeCell ref="P88:Q88"/>
    <mergeCell ref="C89:D89"/>
    <mergeCell ref="P89:T89"/>
    <mergeCell ref="A90:I90"/>
    <mergeCell ref="N90:U90"/>
    <mergeCell ref="F92:I92"/>
    <mergeCell ref="N92:P92"/>
    <mergeCell ref="Q92:T92"/>
    <mergeCell ref="A95:B95"/>
    <mergeCell ref="N95:O95"/>
    <mergeCell ref="P95:R95"/>
    <mergeCell ref="A96:B96"/>
    <mergeCell ref="N96:O96"/>
    <mergeCell ref="P96:R96"/>
    <mergeCell ref="A99:C99"/>
    <mergeCell ref="F99:I99"/>
    <mergeCell ref="N99:U99"/>
    <mergeCell ref="C100:E100"/>
    <mergeCell ref="F101:G101"/>
    <mergeCell ref="A102:B102"/>
    <mergeCell ref="F102:G102"/>
    <mergeCell ref="N102:O102"/>
    <mergeCell ref="P102:Q102"/>
    <mergeCell ref="R102:S102"/>
    <mergeCell ref="A103:B103"/>
    <mergeCell ref="F103:G103"/>
    <mergeCell ref="N103:O103"/>
    <mergeCell ref="P103:Q103"/>
    <mergeCell ref="R103:S103"/>
    <mergeCell ref="A104:B104"/>
    <mergeCell ref="F104:G104"/>
    <mergeCell ref="N104:O104"/>
    <mergeCell ref="P104:Q104"/>
    <mergeCell ref="R104:S104"/>
    <mergeCell ref="A105:B105"/>
    <mergeCell ref="F105:G105"/>
    <mergeCell ref="N105:O105"/>
    <mergeCell ref="P105:Q105"/>
    <mergeCell ref="R105:S105"/>
    <mergeCell ref="A106:B106"/>
    <mergeCell ref="N106:O106"/>
    <mergeCell ref="A108:C108"/>
    <mergeCell ref="F108:H108"/>
    <mergeCell ref="N108:P108"/>
    <mergeCell ref="Q108:T108"/>
    <mergeCell ref="A109:C109"/>
    <mergeCell ref="E109:H109"/>
    <mergeCell ref="N109:P109"/>
    <mergeCell ref="Q109:T109"/>
    <mergeCell ref="N110:P110"/>
    <mergeCell ref="Q110:T110"/>
    <mergeCell ref="A111:C111"/>
    <mergeCell ref="F111:H111"/>
    <mergeCell ref="N111:T111"/>
    <mergeCell ref="A113:H113"/>
    <mergeCell ref="N113:U113"/>
    <mergeCell ref="A114:G114"/>
    <mergeCell ref="N114:U114"/>
    <mergeCell ref="A115:G115"/>
    <mergeCell ref="A131:I131"/>
    <mergeCell ref="N131:U131"/>
    <mergeCell ref="A132:I132"/>
    <mergeCell ref="A133:I133"/>
    <mergeCell ref="A134:I134"/>
    <mergeCell ref="A135:I135"/>
    <mergeCell ref="A136:I136"/>
    <mergeCell ref="A137:I137"/>
    <mergeCell ref="A138:I138"/>
    <mergeCell ref="A145:I145"/>
    <mergeCell ref="A146:I146"/>
    <mergeCell ref="A147:I147"/>
    <mergeCell ref="A148:I148"/>
    <mergeCell ref="A139:I139"/>
    <mergeCell ref="A140:I140"/>
    <mergeCell ref="A141:I141"/>
    <mergeCell ref="A142:I142"/>
    <mergeCell ref="A143:I143"/>
    <mergeCell ref="A144:I144"/>
  </mergeCells>
  <pageMargins left="0.1" right="0.1" top="0.5" bottom="0.5" header="0" footer="0.1"/>
  <pageSetup scale="70" fitToHeight="3" orientation="portrait" r:id="rId1"/>
  <headerFooter alignWithMargins="0">
    <oddFooter>&amp;R&amp;P of &amp;N</oddFooter>
  </headerFooter>
  <rowBreaks count="1" manualBreakCount="1">
    <brk id="129" max="16383" man="1"/>
  </rowBreaks>
  <colBreaks count="1" manualBreakCount="1">
    <brk id="9" max="1048575" man="1"/>
  </colBreaks>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5"/>
  <dimension ref="A1:U208"/>
  <sheetViews>
    <sheetView showGridLines="0" zoomScale="90" zoomScaleNormal="90" workbookViewId="0">
      <pane ySplit="1" topLeftCell="A91" activePane="bottomLeft" state="frozen"/>
      <selection activeCell="A111" sqref="A111:C111"/>
      <selection pane="bottomLeft" activeCell="A111" sqref="A111:C111"/>
    </sheetView>
  </sheetViews>
  <sheetFormatPr defaultRowHeight="15.75" x14ac:dyDescent="0.25"/>
  <cols>
    <col min="1" max="1" width="10.28515625" style="91" customWidth="1"/>
    <col min="2" max="2" width="30.28515625" style="4" bestFit="1" customWidth="1"/>
    <col min="3" max="4" width="10.7109375" style="4" customWidth="1"/>
    <col min="5" max="5" width="11.7109375" style="4" customWidth="1"/>
    <col min="6" max="6" width="14" style="4" customWidth="1"/>
    <col min="7" max="7" width="7.42578125" style="4" customWidth="1"/>
    <col min="8" max="8" width="14.5703125" style="4" customWidth="1"/>
    <col min="9" max="9" width="23.7109375" style="4" bestFit="1" customWidth="1"/>
    <col min="10" max="10" width="11" style="4" bestFit="1" customWidth="1"/>
    <col min="11" max="12" width="10.28515625" style="4" bestFit="1" customWidth="1"/>
    <col min="13" max="13" width="9.140625" style="4"/>
    <col min="14" max="14" width="10.28515625" style="91" customWidth="1"/>
    <col min="15" max="15" width="34.28515625" style="4" customWidth="1"/>
    <col min="16" max="16" width="16.42578125" style="4" customWidth="1"/>
    <col min="17" max="17" width="6.7109375" style="4" customWidth="1"/>
    <col min="18" max="18" width="14.5703125" style="4" customWidth="1"/>
    <col min="19" max="19" width="8" style="4" customWidth="1"/>
    <col min="20" max="20" width="15.42578125" style="4" customWidth="1"/>
    <col min="21" max="21" width="21.42578125" style="4" customWidth="1"/>
    <col min="22" max="16384" width="9.140625" style="4"/>
  </cols>
  <sheetData>
    <row r="1" spans="1:21" ht="16.5" thickBot="1" x14ac:dyDescent="0.3">
      <c r="A1" s="107">
        <v>50</v>
      </c>
      <c r="B1" s="554" t="s">
        <v>17</v>
      </c>
      <c r="C1" s="555"/>
      <c r="D1" s="555"/>
      <c r="E1" s="556"/>
      <c r="F1" s="556"/>
      <c r="G1" s="556"/>
      <c r="H1" s="556"/>
      <c r="I1" s="556"/>
      <c r="J1" s="325"/>
      <c r="K1" s="325"/>
      <c r="L1" s="325"/>
      <c r="N1" s="107">
        <f>A1</f>
        <v>50</v>
      </c>
      <c r="O1" s="557" t="s">
        <v>17</v>
      </c>
      <c r="P1" s="558"/>
      <c r="Q1" s="559"/>
      <c r="R1" s="559"/>
      <c r="S1" s="559"/>
      <c r="T1" s="559"/>
      <c r="U1" s="559"/>
    </row>
    <row r="2" spans="1:21" ht="21" x14ac:dyDescent="0.35">
      <c r="A2" s="1" t="s">
        <v>235</v>
      </c>
      <c r="B2" s="2"/>
      <c r="C2" s="2"/>
      <c r="D2" s="2"/>
      <c r="E2" s="2"/>
      <c r="F2" s="2"/>
      <c r="G2" s="2"/>
      <c r="H2" s="2"/>
      <c r="I2" s="2"/>
      <c r="N2" s="560" t="s">
        <v>23</v>
      </c>
      <c r="O2" s="560"/>
      <c r="P2" s="560"/>
      <c r="Q2" s="560"/>
      <c r="R2" s="560"/>
      <c r="S2" s="560"/>
      <c r="T2" s="560"/>
      <c r="U2" s="560"/>
    </row>
    <row r="3" spans="1:21" x14ac:dyDescent="0.25">
      <c r="A3" s="106" t="str">
        <f>'0054'!A3</f>
        <v>Based on the 2015-16 FEFP 2nd Calculation</v>
      </c>
      <c r="N3" s="561" t="str">
        <f>A3</f>
        <v>Based on the 2015-16 FEFP 2nd Calculation</v>
      </c>
      <c r="O3" s="561"/>
      <c r="P3" s="561"/>
      <c r="Q3" s="561"/>
      <c r="R3" s="561"/>
      <c r="S3" s="561"/>
      <c r="T3" s="561"/>
      <c r="U3" s="561"/>
    </row>
    <row r="4" spans="1:21" x14ac:dyDescent="0.25">
      <c r="A4" s="562" t="s">
        <v>0</v>
      </c>
      <c r="B4" s="562"/>
      <c r="C4" s="563" t="s">
        <v>9</v>
      </c>
      <c r="D4" s="563"/>
      <c r="E4" s="563"/>
      <c r="F4" s="5"/>
      <c r="G4" s="5"/>
      <c r="H4" s="5"/>
      <c r="I4" s="5"/>
      <c r="N4" s="549" t="s">
        <v>0</v>
      </c>
      <c r="O4" s="549"/>
      <c r="P4" s="564" t="str">
        <f>C4</f>
        <v>Palm Beach</v>
      </c>
      <c r="Q4" s="564"/>
      <c r="R4" s="6"/>
      <c r="S4" s="6"/>
      <c r="T4" s="6"/>
      <c r="U4" s="6"/>
    </row>
    <row r="5" spans="1:21" ht="12" customHeight="1" thickBot="1" x14ac:dyDescent="0.3">
      <c r="A5" s="371"/>
      <c r="B5" s="371"/>
      <c r="C5" s="353"/>
      <c r="D5" s="353"/>
      <c r="E5" s="353"/>
      <c r="F5" s="354"/>
      <c r="G5" s="354"/>
      <c r="H5" s="354"/>
      <c r="I5" s="354"/>
      <c r="N5" s="111"/>
      <c r="O5" s="111"/>
      <c r="P5" s="7"/>
      <c r="Q5" s="7"/>
      <c r="R5" s="6"/>
      <c r="S5" s="6"/>
      <c r="T5" s="6"/>
      <c r="U5" s="6"/>
    </row>
    <row r="6" spans="1:21" ht="12" customHeight="1" x14ac:dyDescent="0.25">
      <c r="A6" s="368"/>
      <c r="B6" s="368"/>
      <c r="C6" s="365"/>
      <c r="D6" s="365"/>
      <c r="E6" s="365"/>
      <c r="F6" s="5"/>
      <c r="G6" s="5"/>
      <c r="H6" s="5"/>
      <c r="I6" s="5"/>
      <c r="N6" s="366"/>
      <c r="O6" s="366"/>
      <c r="P6" s="367"/>
      <c r="Q6" s="367"/>
      <c r="R6" s="6"/>
      <c r="S6" s="6"/>
      <c r="T6" s="6"/>
      <c r="U6" s="6"/>
    </row>
    <row r="7" spans="1:21" x14ac:dyDescent="0.25">
      <c r="A7" s="548" t="s">
        <v>102</v>
      </c>
      <c r="B7" s="548"/>
      <c r="C7" s="548"/>
      <c r="D7" s="548"/>
      <c r="E7" s="548"/>
      <c r="F7" s="548"/>
      <c r="G7" s="548"/>
      <c r="H7" s="548"/>
      <c r="I7" s="548"/>
      <c r="N7" s="549" t="s">
        <v>102</v>
      </c>
      <c r="O7" s="549"/>
      <c r="P7" s="549"/>
      <c r="Q7" s="549"/>
      <c r="R7" s="549"/>
      <c r="S7" s="549"/>
      <c r="T7" s="549"/>
      <c r="U7" s="549"/>
    </row>
    <row r="8" spans="1:21" x14ac:dyDescent="0.25">
      <c r="A8" s="112"/>
      <c r="B8" s="113" t="s">
        <v>161</v>
      </c>
      <c r="C8" s="321">
        <f>'0054'!C8</f>
        <v>4154.45</v>
      </c>
      <c r="D8" s="115"/>
      <c r="E8" s="116"/>
      <c r="F8" s="112"/>
      <c r="G8" s="113" t="s">
        <v>160</v>
      </c>
      <c r="H8" s="324">
        <f>'0054'!H8</f>
        <v>1.0319</v>
      </c>
      <c r="I8" s="99"/>
      <c r="N8" s="550" t="s">
        <v>10</v>
      </c>
      <c r="O8" s="550"/>
      <c r="P8" s="551">
        <v>4154.45</v>
      </c>
      <c r="Q8" s="551"/>
      <c r="R8" s="552" t="s">
        <v>11</v>
      </c>
      <c r="S8" s="552"/>
      <c r="T8" s="553">
        <f>H8</f>
        <v>1.0319</v>
      </c>
      <c r="U8" s="553"/>
    </row>
    <row r="9" spans="1:21" x14ac:dyDescent="0.25">
      <c r="A9" s="8"/>
      <c r="B9" s="8"/>
      <c r="C9" s="9"/>
      <c r="D9" s="9"/>
      <c r="E9" s="9"/>
      <c r="F9" s="10"/>
      <c r="G9" s="10"/>
      <c r="H9" s="11"/>
      <c r="I9" s="12" t="s">
        <v>78</v>
      </c>
      <c r="N9" s="13"/>
      <c r="O9" s="13"/>
      <c r="P9" s="14"/>
      <c r="Q9" s="14"/>
      <c r="R9" s="15"/>
      <c r="S9" s="15"/>
      <c r="T9" s="16"/>
      <c r="U9" s="17" t="s">
        <v>78</v>
      </c>
    </row>
    <row r="10" spans="1:21" x14ac:dyDescent="0.25">
      <c r="A10" s="8"/>
      <c r="B10" s="8"/>
      <c r="C10" s="117" t="s">
        <v>162</v>
      </c>
      <c r="D10" s="117" t="s">
        <v>163</v>
      </c>
      <c r="E10" s="118" t="s">
        <v>8</v>
      </c>
      <c r="F10" s="543" t="s">
        <v>1</v>
      </c>
      <c r="G10" s="543"/>
      <c r="H10" s="11" t="s">
        <v>77</v>
      </c>
      <c r="I10" s="12" t="s">
        <v>37</v>
      </c>
      <c r="N10" s="13"/>
      <c r="O10" s="13"/>
      <c r="P10" s="14"/>
      <c r="Q10" s="14"/>
      <c r="R10" s="544" t="s">
        <v>1</v>
      </c>
      <c r="S10" s="544"/>
      <c r="T10" s="16" t="s">
        <v>77</v>
      </c>
      <c r="U10" s="17" t="s">
        <v>37</v>
      </c>
    </row>
    <row r="11" spans="1:21" x14ac:dyDescent="0.25">
      <c r="A11" s="524" t="s">
        <v>1</v>
      </c>
      <c r="B11" s="524"/>
      <c r="C11" s="119" t="s">
        <v>2</v>
      </c>
      <c r="D11" s="119" t="s">
        <v>2</v>
      </c>
      <c r="E11" s="119" t="s">
        <v>2</v>
      </c>
      <c r="F11" s="545" t="s">
        <v>80</v>
      </c>
      <c r="G11" s="545"/>
      <c r="H11" s="18" t="s">
        <v>76</v>
      </c>
      <c r="I11" s="19" t="s">
        <v>79</v>
      </c>
      <c r="N11" s="525" t="s">
        <v>1</v>
      </c>
      <c r="O11" s="525"/>
      <c r="P11" s="546" t="s">
        <v>24</v>
      </c>
      <c r="Q11" s="546"/>
      <c r="R11" s="547" t="s">
        <v>80</v>
      </c>
      <c r="S11" s="547"/>
      <c r="T11" s="20" t="s">
        <v>76</v>
      </c>
      <c r="U11" s="21" t="s">
        <v>79</v>
      </c>
    </row>
    <row r="12" spans="1:21" x14ac:dyDescent="0.25">
      <c r="A12" s="536" t="s">
        <v>50</v>
      </c>
      <c r="B12" s="536"/>
      <c r="C12" s="120"/>
      <c r="D12" s="120"/>
      <c r="E12" s="121" t="s">
        <v>51</v>
      </c>
      <c r="F12" s="537" t="s">
        <v>52</v>
      </c>
      <c r="G12" s="537"/>
      <c r="H12" s="22" t="s">
        <v>53</v>
      </c>
      <c r="I12" s="23" t="s">
        <v>54</v>
      </c>
      <c r="N12" s="538" t="s">
        <v>50</v>
      </c>
      <c r="O12" s="538"/>
      <c r="P12" s="539" t="s">
        <v>51</v>
      </c>
      <c r="Q12" s="539"/>
      <c r="R12" s="540" t="s">
        <v>52</v>
      </c>
      <c r="S12" s="540"/>
      <c r="T12" s="24" t="s">
        <v>53</v>
      </c>
      <c r="U12" s="25" t="s">
        <v>54</v>
      </c>
    </row>
    <row r="13" spans="1:21" x14ac:dyDescent="0.25">
      <c r="A13" s="527" t="s">
        <v>29</v>
      </c>
      <c r="B13" s="527"/>
      <c r="C13" s="204">
        <v>168.07</v>
      </c>
      <c r="D13" s="204">
        <v>184.13</v>
      </c>
      <c r="E13" s="276">
        <f>IF(D$29=0,C13*2,C13+D13)</f>
        <v>352.2</v>
      </c>
      <c r="F13" s="541">
        <f>'0054'!F13:G13</f>
        <v>1.115</v>
      </c>
      <c r="G13" s="541"/>
      <c r="H13" s="208">
        <f>ROUND(E13*F13,4)</f>
        <v>392.70299999999997</v>
      </c>
      <c r="I13" s="150">
        <f t="shared" ref="I13:I28" si="0">ROUND(ROUND(H13*$C$8,4)*($H$8),2)</f>
        <v>1683508.71</v>
      </c>
      <c r="N13" s="528" t="s">
        <v>29</v>
      </c>
      <c r="O13" s="528"/>
      <c r="P13" s="530">
        <f t="shared" ref="P13:P28" si="1">IF($H$115=1,E13,0)</f>
        <v>0</v>
      </c>
      <c r="Q13" s="530"/>
      <c r="R13" s="542">
        <v>1</v>
      </c>
      <c r="S13" s="542"/>
      <c r="T13" s="124">
        <f>ROUND(P13*R13,4)</f>
        <v>0</v>
      </c>
      <c r="U13" s="125">
        <f t="shared" ref="U13:U28" si="2">ROUND(ROUND(T13*$C$8,4)*($H$8),0)</f>
        <v>0</v>
      </c>
    </row>
    <row r="14" spans="1:21" x14ac:dyDescent="0.25">
      <c r="A14" s="458" t="s">
        <v>30</v>
      </c>
      <c r="B14" s="458"/>
      <c r="C14" s="206">
        <v>23.36</v>
      </c>
      <c r="D14" s="206">
        <v>30.72</v>
      </c>
      <c r="E14" s="159">
        <f t="shared" ref="E14:E28" si="3">IF(D$29=0,C14*2,C14+D14)</f>
        <v>54.08</v>
      </c>
      <c r="F14" s="448">
        <f>'0054'!F14:G14</f>
        <v>1.115</v>
      </c>
      <c r="G14" s="448"/>
      <c r="H14" s="105">
        <f t="shared" ref="H14:H28" si="4">ROUND(E14*F14,4)</f>
        <v>60.299199999999999</v>
      </c>
      <c r="I14" s="130">
        <f t="shared" si="0"/>
        <v>258501.28</v>
      </c>
      <c r="J14" s="85" t="str">
        <f>IF(ROUND(E14,2)=ROUND(SUM(E50:E52),2)," ","CHECK PK-3 LINES BELOW")</f>
        <v xml:space="preserve"> </v>
      </c>
      <c r="N14" s="461" t="s">
        <v>30</v>
      </c>
      <c r="O14" s="461"/>
      <c r="P14" s="530">
        <f t="shared" si="1"/>
        <v>0</v>
      </c>
      <c r="Q14" s="530"/>
      <c r="R14" s="535">
        <v>1</v>
      </c>
      <c r="S14" s="535"/>
      <c r="T14" s="124">
        <f t="shared" ref="T14:T28" si="5">ROUND(P14*R14,4)</f>
        <v>0</v>
      </c>
      <c r="U14" s="125">
        <f t="shared" si="2"/>
        <v>0</v>
      </c>
    </row>
    <row r="15" spans="1:21" x14ac:dyDescent="0.25">
      <c r="A15" s="458" t="s">
        <v>31</v>
      </c>
      <c r="B15" s="458"/>
      <c r="C15" s="206">
        <v>93.82</v>
      </c>
      <c r="D15" s="206">
        <v>101.13</v>
      </c>
      <c r="E15" s="159">
        <f t="shared" si="3"/>
        <v>194.95</v>
      </c>
      <c r="F15" s="448">
        <f>'0054'!F15:G15</f>
        <v>1</v>
      </c>
      <c r="G15" s="448"/>
      <c r="H15" s="105">
        <f t="shared" si="4"/>
        <v>194.95</v>
      </c>
      <c r="I15" s="130">
        <f t="shared" si="0"/>
        <v>835746.16</v>
      </c>
      <c r="N15" s="461" t="s">
        <v>31</v>
      </c>
      <c r="O15" s="461"/>
      <c r="P15" s="530">
        <f t="shared" si="1"/>
        <v>0</v>
      </c>
      <c r="Q15" s="530"/>
      <c r="R15" s="535">
        <v>1</v>
      </c>
      <c r="S15" s="535"/>
      <c r="T15" s="124">
        <f t="shared" si="5"/>
        <v>0</v>
      </c>
      <c r="U15" s="125">
        <f t="shared" si="2"/>
        <v>0</v>
      </c>
    </row>
    <row r="16" spans="1:21" x14ac:dyDescent="0.25">
      <c r="A16" s="458" t="s">
        <v>32</v>
      </c>
      <c r="B16" s="458"/>
      <c r="C16" s="206">
        <v>23.36</v>
      </c>
      <c r="D16" s="206">
        <v>24.84</v>
      </c>
      <c r="E16" s="159">
        <f t="shared" si="3"/>
        <v>48.2</v>
      </c>
      <c r="F16" s="448">
        <f>'0054'!F16:G16</f>
        <v>1</v>
      </c>
      <c r="G16" s="448"/>
      <c r="H16" s="105">
        <f t="shared" si="4"/>
        <v>48.2</v>
      </c>
      <c r="I16" s="130">
        <f t="shared" si="0"/>
        <v>206632.29</v>
      </c>
      <c r="J16" s="85" t="str">
        <f>IF(ROUND(E16,2)=ROUND(SUM(E53:E55),2)," ","CHECK 4-8 LINES BELOW")</f>
        <v xml:space="preserve"> </v>
      </c>
      <c r="N16" s="461" t="s">
        <v>32</v>
      </c>
      <c r="O16" s="461"/>
      <c r="P16" s="530">
        <f t="shared" si="1"/>
        <v>0</v>
      </c>
      <c r="Q16" s="530"/>
      <c r="R16" s="535">
        <v>1</v>
      </c>
      <c r="S16" s="535"/>
      <c r="T16" s="124">
        <f t="shared" si="5"/>
        <v>0</v>
      </c>
      <c r="U16" s="125">
        <f t="shared" si="2"/>
        <v>0</v>
      </c>
    </row>
    <row r="17" spans="1:21" x14ac:dyDescent="0.25">
      <c r="A17" s="458" t="s">
        <v>33</v>
      </c>
      <c r="B17" s="458"/>
      <c r="C17" s="206">
        <v>0</v>
      </c>
      <c r="D17" s="206">
        <v>0</v>
      </c>
      <c r="E17" s="159">
        <f t="shared" si="3"/>
        <v>0</v>
      </c>
      <c r="F17" s="448">
        <f>'0054'!F17:G17</f>
        <v>1.0049999999999999</v>
      </c>
      <c r="G17" s="448"/>
      <c r="H17" s="105">
        <f t="shared" si="4"/>
        <v>0</v>
      </c>
      <c r="I17" s="130">
        <f t="shared" si="0"/>
        <v>0</v>
      </c>
      <c r="N17" s="461" t="s">
        <v>33</v>
      </c>
      <c r="O17" s="461"/>
      <c r="P17" s="530">
        <f t="shared" si="1"/>
        <v>0</v>
      </c>
      <c r="Q17" s="530"/>
      <c r="R17" s="535">
        <v>1</v>
      </c>
      <c r="S17" s="535"/>
      <c r="T17" s="124">
        <f t="shared" si="5"/>
        <v>0</v>
      </c>
      <c r="U17" s="125">
        <f t="shared" si="2"/>
        <v>0</v>
      </c>
    </row>
    <row r="18" spans="1:21" x14ac:dyDescent="0.25">
      <c r="A18" s="458" t="s">
        <v>34</v>
      </c>
      <c r="B18" s="458"/>
      <c r="C18" s="206">
        <v>0</v>
      </c>
      <c r="D18" s="206">
        <v>0</v>
      </c>
      <c r="E18" s="159">
        <f t="shared" si="3"/>
        <v>0</v>
      </c>
      <c r="F18" s="448">
        <f>'0054'!F18:G18</f>
        <v>1.0049999999999999</v>
      </c>
      <c r="G18" s="448"/>
      <c r="H18" s="105">
        <f t="shared" si="4"/>
        <v>0</v>
      </c>
      <c r="I18" s="130">
        <f t="shared" si="0"/>
        <v>0</v>
      </c>
      <c r="J18" s="85" t="str">
        <f>IF(ROUND(E18,2)=ROUND(SUM(E56:E58),2)," ","CHECK 4-8 LINES BELOW")</f>
        <v xml:space="preserve"> </v>
      </c>
      <c r="N18" s="461" t="s">
        <v>34</v>
      </c>
      <c r="O18" s="461"/>
      <c r="P18" s="530">
        <f t="shared" si="1"/>
        <v>0</v>
      </c>
      <c r="Q18" s="530"/>
      <c r="R18" s="535">
        <v>1</v>
      </c>
      <c r="S18" s="535"/>
      <c r="T18" s="124">
        <f t="shared" si="5"/>
        <v>0</v>
      </c>
      <c r="U18" s="127">
        <f t="shared" si="2"/>
        <v>0</v>
      </c>
    </row>
    <row r="19" spans="1:21" x14ac:dyDescent="0.25">
      <c r="A19" s="458" t="s">
        <v>146</v>
      </c>
      <c r="B19" s="458"/>
      <c r="C19" s="206">
        <v>0</v>
      </c>
      <c r="D19" s="206">
        <v>0</v>
      </c>
      <c r="E19" s="159">
        <f t="shared" si="3"/>
        <v>0</v>
      </c>
      <c r="F19" s="448">
        <f>'0054'!F19:G19</f>
        <v>3.613</v>
      </c>
      <c r="G19" s="448"/>
      <c r="H19" s="105">
        <f t="shared" si="4"/>
        <v>0</v>
      </c>
      <c r="I19" s="130">
        <f t="shared" si="0"/>
        <v>0</v>
      </c>
      <c r="N19" s="461" t="s">
        <v>146</v>
      </c>
      <c r="O19" s="461"/>
      <c r="P19" s="530">
        <f t="shared" si="1"/>
        <v>0</v>
      </c>
      <c r="Q19" s="530"/>
      <c r="R19" s="535">
        <v>1</v>
      </c>
      <c r="S19" s="535"/>
      <c r="T19" s="124">
        <f t="shared" si="5"/>
        <v>0</v>
      </c>
      <c r="U19" s="125">
        <f t="shared" si="2"/>
        <v>0</v>
      </c>
    </row>
    <row r="20" spans="1:21" x14ac:dyDescent="0.25">
      <c r="A20" s="458" t="s">
        <v>147</v>
      </c>
      <c r="B20" s="458"/>
      <c r="C20" s="206">
        <v>0</v>
      </c>
      <c r="D20" s="206">
        <v>0</v>
      </c>
      <c r="E20" s="159">
        <f t="shared" si="3"/>
        <v>0</v>
      </c>
      <c r="F20" s="448">
        <f>'0054'!F20:G20</f>
        <v>3.613</v>
      </c>
      <c r="G20" s="448"/>
      <c r="H20" s="105">
        <f t="shared" si="4"/>
        <v>0</v>
      </c>
      <c r="I20" s="130">
        <f t="shared" si="0"/>
        <v>0</v>
      </c>
      <c r="N20" s="461" t="s">
        <v>147</v>
      </c>
      <c r="O20" s="461"/>
      <c r="P20" s="530">
        <f t="shared" si="1"/>
        <v>0</v>
      </c>
      <c r="Q20" s="530"/>
      <c r="R20" s="535">
        <v>1</v>
      </c>
      <c r="S20" s="535"/>
      <c r="T20" s="124">
        <f t="shared" si="5"/>
        <v>0</v>
      </c>
      <c r="U20" s="125">
        <f t="shared" si="2"/>
        <v>0</v>
      </c>
    </row>
    <row r="21" spans="1:21" x14ac:dyDescent="0.25">
      <c r="A21" s="458" t="s">
        <v>148</v>
      </c>
      <c r="B21" s="458"/>
      <c r="C21" s="206">
        <v>0</v>
      </c>
      <c r="D21" s="206">
        <v>0</v>
      </c>
      <c r="E21" s="159">
        <f t="shared" si="3"/>
        <v>0</v>
      </c>
      <c r="F21" s="448">
        <f>'0054'!F21:G21</f>
        <v>3.613</v>
      </c>
      <c r="G21" s="448"/>
      <c r="H21" s="105">
        <f t="shared" si="4"/>
        <v>0</v>
      </c>
      <c r="I21" s="130">
        <f t="shared" si="0"/>
        <v>0</v>
      </c>
      <c r="N21" s="461" t="s">
        <v>148</v>
      </c>
      <c r="O21" s="461"/>
      <c r="P21" s="530">
        <f t="shared" si="1"/>
        <v>0</v>
      </c>
      <c r="Q21" s="530"/>
      <c r="R21" s="535">
        <v>1</v>
      </c>
      <c r="S21" s="535"/>
      <c r="T21" s="124">
        <f t="shared" si="5"/>
        <v>0</v>
      </c>
      <c r="U21" s="125">
        <f t="shared" si="2"/>
        <v>0</v>
      </c>
    </row>
    <row r="22" spans="1:21" x14ac:dyDescent="0.25">
      <c r="A22" s="458" t="s">
        <v>149</v>
      </c>
      <c r="B22" s="458"/>
      <c r="C22" s="206">
        <v>0</v>
      </c>
      <c r="D22" s="206">
        <v>0</v>
      </c>
      <c r="E22" s="159">
        <f t="shared" si="3"/>
        <v>0</v>
      </c>
      <c r="F22" s="448">
        <f>'0054'!F22:G22</f>
        <v>5.258</v>
      </c>
      <c r="G22" s="448"/>
      <c r="H22" s="105">
        <f t="shared" si="4"/>
        <v>0</v>
      </c>
      <c r="I22" s="130">
        <f t="shared" si="0"/>
        <v>0</v>
      </c>
      <c r="N22" s="461" t="s">
        <v>149</v>
      </c>
      <c r="O22" s="461"/>
      <c r="P22" s="530">
        <f t="shared" si="1"/>
        <v>0</v>
      </c>
      <c r="Q22" s="530"/>
      <c r="R22" s="535">
        <v>1</v>
      </c>
      <c r="S22" s="535"/>
      <c r="T22" s="124">
        <f t="shared" si="5"/>
        <v>0</v>
      </c>
      <c r="U22" s="125">
        <f t="shared" si="2"/>
        <v>0</v>
      </c>
    </row>
    <row r="23" spans="1:21" x14ac:dyDescent="0.25">
      <c r="A23" s="458" t="s">
        <v>150</v>
      </c>
      <c r="B23" s="458"/>
      <c r="C23" s="206">
        <v>0</v>
      </c>
      <c r="D23" s="206">
        <v>0</v>
      </c>
      <c r="E23" s="159">
        <f t="shared" si="3"/>
        <v>0</v>
      </c>
      <c r="F23" s="448">
        <f>'0054'!F23:G23</f>
        <v>5.258</v>
      </c>
      <c r="G23" s="448"/>
      <c r="H23" s="105">
        <f t="shared" si="4"/>
        <v>0</v>
      </c>
      <c r="I23" s="130">
        <f t="shared" si="0"/>
        <v>0</v>
      </c>
      <c r="N23" s="461" t="s">
        <v>150</v>
      </c>
      <c r="O23" s="461"/>
      <c r="P23" s="530">
        <f t="shared" si="1"/>
        <v>0</v>
      </c>
      <c r="Q23" s="530"/>
      <c r="R23" s="535">
        <v>1</v>
      </c>
      <c r="S23" s="535"/>
      <c r="T23" s="124">
        <f t="shared" si="5"/>
        <v>0</v>
      </c>
      <c r="U23" s="125">
        <f t="shared" si="2"/>
        <v>0</v>
      </c>
    </row>
    <row r="24" spans="1:21" x14ac:dyDescent="0.25">
      <c r="A24" s="458" t="s">
        <v>151</v>
      </c>
      <c r="B24" s="458"/>
      <c r="C24" s="206">
        <v>0</v>
      </c>
      <c r="D24" s="206">
        <v>0</v>
      </c>
      <c r="E24" s="159">
        <f t="shared" si="3"/>
        <v>0</v>
      </c>
      <c r="F24" s="448">
        <f>'0054'!F24:G24</f>
        <v>5.258</v>
      </c>
      <c r="G24" s="448"/>
      <c r="H24" s="105">
        <f t="shared" si="4"/>
        <v>0</v>
      </c>
      <c r="I24" s="130">
        <f t="shared" si="0"/>
        <v>0</v>
      </c>
      <c r="N24" s="461" t="s">
        <v>151</v>
      </c>
      <c r="O24" s="461"/>
      <c r="P24" s="530">
        <f t="shared" si="1"/>
        <v>0</v>
      </c>
      <c r="Q24" s="530"/>
      <c r="R24" s="535">
        <v>1</v>
      </c>
      <c r="S24" s="535"/>
      <c r="T24" s="124">
        <f t="shared" si="5"/>
        <v>0</v>
      </c>
      <c r="U24" s="125">
        <f t="shared" si="2"/>
        <v>0</v>
      </c>
    </row>
    <row r="25" spans="1:21" x14ac:dyDescent="0.25">
      <c r="A25" s="458" t="s">
        <v>152</v>
      </c>
      <c r="B25" s="458"/>
      <c r="C25" s="206">
        <v>5.46</v>
      </c>
      <c r="D25" s="206">
        <v>6.7399999999999993</v>
      </c>
      <c r="E25" s="159">
        <f t="shared" si="3"/>
        <v>12.2</v>
      </c>
      <c r="F25" s="448">
        <f>'0054'!F25:G25</f>
        <v>1.18</v>
      </c>
      <c r="G25" s="448"/>
      <c r="H25" s="105">
        <f t="shared" si="4"/>
        <v>14.396000000000001</v>
      </c>
      <c r="I25" s="130">
        <f t="shared" si="0"/>
        <v>61715.32</v>
      </c>
      <c r="N25" s="461" t="s">
        <v>152</v>
      </c>
      <c r="O25" s="461"/>
      <c r="P25" s="530">
        <f t="shared" si="1"/>
        <v>0</v>
      </c>
      <c r="Q25" s="530"/>
      <c r="R25" s="535">
        <v>1</v>
      </c>
      <c r="S25" s="535"/>
      <c r="T25" s="124">
        <f t="shared" si="5"/>
        <v>0</v>
      </c>
      <c r="U25" s="125">
        <f t="shared" si="2"/>
        <v>0</v>
      </c>
    </row>
    <row r="26" spans="1:21" x14ac:dyDescent="0.25">
      <c r="A26" s="458" t="s">
        <v>153</v>
      </c>
      <c r="B26" s="458"/>
      <c r="C26" s="206">
        <v>2.73</v>
      </c>
      <c r="D26" s="206">
        <v>4.4000000000000004</v>
      </c>
      <c r="E26" s="159">
        <f t="shared" si="3"/>
        <v>7.1300000000000008</v>
      </c>
      <c r="F26" s="448">
        <f>'0054'!F26:G26</f>
        <v>1.18</v>
      </c>
      <c r="G26" s="448"/>
      <c r="H26" s="105">
        <f t="shared" si="4"/>
        <v>8.4133999999999993</v>
      </c>
      <c r="I26" s="130">
        <f t="shared" si="0"/>
        <v>36068.050000000003</v>
      </c>
      <c r="N26" s="461" t="s">
        <v>153</v>
      </c>
      <c r="O26" s="461"/>
      <c r="P26" s="530">
        <f t="shared" si="1"/>
        <v>0</v>
      </c>
      <c r="Q26" s="530"/>
      <c r="R26" s="535">
        <v>1</v>
      </c>
      <c r="S26" s="535"/>
      <c r="T26" s="124">
        <f t="shared" si="5"/>
        <v>0</v>
      </c>
      <c r="U26" s="125">
        <f t="shared" si="2"/>
        <v>0</v>
      </c>
    </row>
    <row r="27" spans="1:21" x14ac:dyDescent="0.25">
      <c r="A27" s="458" t="s">
        <v>154</v>
      </c>
      <c r="B27" s="458"/>
      <c r="C27" s="206">
        <v>0</v>
      </c>
      <c r="D27" s="206">
        <v>0</v>
      </c>
      <c r="E27" s="159">
        <f t="shared" si="3"/>
        <v>0</v>
      </c>
      <c r="F27" s="448">
        <f>'0054'!F27:G27</f>
        <v>1.18</v>
      </c>
      <c r="G27" s="448"/>
      <c r="H27" s="105">
        <f t="shared" si="4"/>
        <v>0</v>
      </c>
      <c r="I27" s="130">
        <f t="shared" si="0"/>
        <v>0</v>
      </c>
      <c r="N27" s="461" t="s">
        <v>154</v>
      </c>
      <c r="O27" s="461"/>
      <c r="P27" s="530">
        <f t="shared" si="1"/>
        <v>0</v>
      </c>
      <c r="Q27" s="530"/>
      <c r="R27" s="535">
        <v>1</v>
      </c>
      <c r="S27" s="535"/>
      <c r="T27" s="124">
        <f t="shared" si="5"/>
        <v>0</v>
      </c>
      <c r="U27" s="125">
        <f t="shared" si="2"/>
        <v>0</v>
      </c>
    </row>
    <row r="28" spans="1:21" x14ac:dyDescent="0.25">
      <c r="A28" s="575" t="s">
        <v>155</v>
      </c>
      <c r="B28" s="575"/>
      <c r="C28" s="147">
        <v>0</v>
      </c>
      <c r="D28" s="147">
        <v>0</v>
      </c>
      <c r="E28" s="220">
        <f t="shared" si="3"/>
        <v>0</v>
      </c>
      <c r="F28" s="529">
        <f>'0054'!F28:G28</f>
        <v>1.0049999999999999</v>
      </c>
      <c r="G28" s="529"/>
      <c r="H28" s="122">
        <f t="shared" si="4"/>
        <v>0</v>
      </c>
      <c r="I28" s="123">
        <f t="shared" si="0"/>
        <v>0</v>
      </c>
      <c r="N28" s="469" t="s">
        <v>155</v>
      </c>
      <c r="O28" s="469"/>
      <c r="P28" s="530">
        <f t="shared" si="1"/>
        <v>0</v>
      </c>
      <c r="Q28" s="530"/>
      <c r="R28" s="531">
        <v>1</v>
      </c>
      <c r="S28" s="531"/>
      <c r="T28" s="124">
        <f t="shared" si="5"/>
        <v>0</v>
      </c>
      <c r="U28" s="125">
        <f t="shared" si="2"/>
        <v>0</v>
      </c>
    </row>
    <row r="29" spans="1:21" x14ac:dyDescent="0.25">
      <c r="A29" s="573" t="s">
        <v>5</v>
      </c>
      <c r="B29" s="573"/>
      <c r="C29" s="123">
        <f>SUM(C13:C28)</f>
        <v>316.8</v>
      </c>
      <c r="D29" s="123">
        <f>SUM(D13:D28)</f>
        <v>351.96</v>
      </c>
      <c r="E29" s="123">
        <f>SUM(E13:E28)</f>
        <v>668.7600000000001</v>
      </c>
      <c r="F29" s="574"/>
      <c r="G29" s="574"/>
      <c r="H29" s="128">
        <f>SUM(H13:H28)</f>
        <v>718.96159999999998</v>
      </c>
      <c r="I29" s="123">
        <f>SUM(I13:I28)</f>
        <v>3082171.8099999996</v>
      </c>
      <c r="N29" s="533" t="s">
        <v>5</v>
      </c>
      <c r="O29" s="533"/>
      <c r="P29" s="534">
        <f>SUM(P13:P28)</f>
        <v>0</v>
      </c>
      <c r="Q29" s="534"/>
      <c r="R29" s="521"/>
      <c r="S29" s="521"/>
      <c r="T29" s="129">
        <f>SUM(T13:T28)</f>
        <v>0</v>
      </c>
      <c r="U29" s="125">
        <f>SUM(U13:U28)</f>
        <v>0</v>
      </c>
    </row>
    <row r="30" spans="1:21" x14ac:dyDescent="0.25">
      <c r="A30" s="28"/>
      <c r="B30" s="28"/>
      <c r="C30" s="130"/>
      <c r="D30" s="130"/>
      <c r="E30" s="130"/>
      <c r="F30" s="29"/>
      <c r="G30" s="29"/>
      <c r="H30" s="105"/>
      <c r="I30" s="130"/>
      <c r="N30" s="35"/>
      <c r="O30" s="35"/>
      <c r="P30" s="31"/>
      <c r="Q30" s="31"/>
      <c r="R30" s="32"/>
      <c r="S30" s="32"/>
      <c r="T30" s="131"/>
      <c r="U30" s="132"/>
    </row>
    <row r="31" spans="1:21" x14ac:dyDescent="0.25">
      <c r="A31" s="209" t="s">
        <v>126</v>
      </c>
      <c r="B31" s="28"/>
      <c r="C31" s="130"/>
      <c r="D31" s="130"/>
      <c r="E31" s="130"/>
      <c r="F31" s="29"/>
      <c r="G31" s="29"/>
      <c r="H31" s="105"/>
      <c r="I31" s="130"/>
      <c r="N31" s="35"/>
      <c r="O31" s="35"/>
      <c r="P31" s="31"/>
      <c r="Q31" s="31"/>
      <c r="R31" s="32"/>
      <c r="S31" s="32"/>
      <c r="T31" s="131"/>
      <c r="U31" s="132"/>
    </row>
    <row r="32" spans="1:21" hidden="1" x14ac:dyDescent="0.25">
      <c r="A32" s="209"/>
      <c r="B32" s="28"/>
      <c r="C32" s="130"/>
      <c r="D32" s="130"/>
      <c r="E32" s="130"/>
      <c r="F32" s="364"/>
      <c r="G32" s="364"/>
      <c r="H32" s="105"/>
      <c r="I32" s="130"/>
      <c r="N32" s="362"/>
      <c r="O32" s="362"/>
      <c r="P32" s="31"/>
      <c r="Q32" s="31"/>
      <c r="R32" s="363"/>
      <c r="S32" s="363"/>
      <c r="T32" s="131"/>
      <c r="U32" s="132"/>
    </row>
    <row r="33" spans="1:21" hidden="1" x14ac:dyDescent="0.25">
      <c r="A33" s="209"/>
      <c r="B33" s="28"/>
      <c r="C33" s="130"/>
      <c r="D33" s="130"/>
      <c r="E33" s="130"/>
      <c r="F33" s="578" t="s">
        <v>386</v>
      </c>
      <c r="G33" s="578"/>
      <c r="H33" s="578"/>
      <c r="I33" s="130"/>
      <c r="N33" s="362"/>
      <c r="O33" s="362"/>
      <c r="P33" s="31"/>
      <c r="Q33" s="31"/>
      <c r="R33" s="363"/>
      <c r="S33" s="363"/>
      <c r="T33" s="131"/>
      <c r="U33" s="132"/>
    </row>
    <row r="34" spans="1:21" hidden="1" x14ac:dyDescent="0.25">
      <c r="A34" s="4"/>
      <c r="B34" s="136"/>
      <c r="C34" s="136"/>
      <c r="D34" s="136"/>
      <c r="E34" s="136"/>
      <c r="F34" s="578"/>
      <c r="G34" s="578"/>
      <c r="H34" s="578"/>
      <c r="I34" s="26" t="s">
        <v>78</v>
      </c>
      <c r="N34" s="473" t="s">
        <v>35</v>
      </c>
      <c r="O34" s="473"/>
      <c r="P34" s="473"/>
      <c r="Q34" s="473"/>
      <c r="R34" s="473"/>
      <c r="S34" s="473"/>
      <c r="T34" s="473"/>
      <c r="U34" s="27" t="s">
        <v>78</v>
      </c>
    </row>
    <row r="35" spans="1:21" hidden="1" x14ac:dyDescent="0.25">
      <c r="A35" s="28"/>
      <c r="B35" s="28"/>
      <c r="C35" s="117" t="s">
        <v>162</v>
      </c>
      <c r="D35" s="117" t="s">
        <v>163</v>
      </c>
      <c r="E35" s="118" t="s">
        <v>8</v>
      </c>
      <c r="F35" s="578"/>
      <c r="G35" s="578"/>
      <c r="H35" s="578"/>
      <c r="I35" s="26" t="s">
        <v>37</v>
      </c>
      <c r="N35" s="35"/>
      <c r="O35" s="35"/>
      <c r="P35" s="31"/>
      <c r="Q35" s="31"/>
      <c r="R35" s="32"/>
      <c r="S35" s="32"/>
      <c r="T35" s="131"/>
      <c r="U35" s="27" t="s">
        <v>37</v>
      </c>
    </row>
    <row r="36" spans="1:21" hidden="1" x14ac:dyDescent="0.25">
      <c r="A36" s="524" t="s">
        <v>66</v>
      </c>
      <c r="B36" s="524"/>
      <c r="C36" s="119" t="s">
        <v>2</v>
      </c>
      <c r="D36" s="119" t="s">
        <v>2</v>
      </c>
      <c r="E36" s="119" t="s">
        <v>2</v>
      </c>
      <c r="F36" s="579"/>
      <c r="G36" s="579"/>
      <c r="H36" s="579"/>
      <c r="I36" s="33" t="s">
        <v>79</v>
      </c>
      <c r="N36" s="525" t="s">
        <v>66</v>
      </c>
      <c r="O36" s="525"/>
      <c r="P36" s="526" t="s">
        <v>24</v>
      </c>
      <c r="Q36" s="526"/>
      <c r="R36" s="526"/>
      <c r="S36" s="526"/>
      <c r="T36" s="526"/>
      <c r="U36" s="21" t="s">
        <v>79</v>
      </c>
    </row>
    <row r="37" spans="1:21" hidden="1" x14ac:dyDescent="0.25">
      <c r="A37" s="527" t="s">
        <v>59</v>
      </c>
      <c r="B37" s="527"/>
      <c r="C37" s="210">
        <v>0</v>
      </c>
      <c r="D37" s="210">
        <v>0</v>
      </c>
      <c r="E37" s="276">
        <f t="shared" ref="E37:E42" si="6">IF(D$43=0,C37*2,C37+D37)</f>
        <v>0</v>
      </c>
      <c r="F37" s="211"/>
      <c r="G37" s="211"/>
      <c r="H37" s="211"/>
      <c r="I37" s="150">
        <f t="shared" ref="I37:I42" si="7">ROUND(ROUND(E37*$C$8,4)*($H$8),2)</f>
        <v>0</v>
      </c>
      <c r="N37" s="528" t="s">
        <v>59</v>
      </c>
      <c r="O37" s="528"/>
      <c r="P37" s="470">
        <f t="shared" ref="P37:P42" si="8">IF($H$115=1,E37,0)</f>
        <v>0</v>
      </c>
      <c r="Q37" s="470"/>
      <c r="R37" s="470"/>
      <c r="S37" s="470"/>
      <c r="T37" s="470"/>
      <c r="U37" s="127">
        <f t="shared" ref="U37:U42" si="9">ROUND(ROUND(P37*$C$8,4)*($H$8),0)</f>
        <v>0</v>
      </c>
    </row>
    <row r="38" spans="1:21" hidden="1" x14ac:dyDescent="0.25">
      <c r="A38" s="519" t="s">
        <v>60</v>
      </c>
      <c r="B38" s="519"/>
      <c r="C38" s="213">
        <v>0</v>
      </c>
      <c r="D38" s="213">
        <v>0</v>
      </c>
      <c r="E38" s="159">
        <f t="shared" si="6"/>
        <v>0</v>
      </c>
      <c r="F38" s="214"/>
      <c r="G38" s="214"/>
      <c r="H38" s="214"/>
      <c r="I38" s="130">
        <f t="shared" si="7"/>
        <v>0</v>
      </c>
      <c r="N38" s="476" t="s">
        <v>60</v>
      </c>
      <c r="O38" s="476"/>
      <c r="P38" s="470">
        <f t="shared" si="8"/>
        <v>0</v>
      </c>
      <c r="Q38" s="470"/>
      <c r="R38" s="470"/>
      <c r="S38" s="470"/>
      <c r="T38" s="470"/>
      <c r="U38" s="127">
        <f t="shared" si="9"/>
        <v>0</v>
      </c>
    </row>
    <row r="39" spans="1:21" hidden="1" x14ac:dyDescent="0.25">
      <c r="A39" s="522" t="s">
        <v>61</v>
      </c>
      <c r="B39" s="522"/>
      <c r="C39" s="213">
        <v>0</v>
      </c>
      <c r="D39" s="213">
        <v>0</v>
      </c>
      <c r="E39" s="159">
        <f t="shared" si="6"/>
        <v>0</v>
      </c>
      <c r="F39" s="214"/>
      <c r="G39" s="214"/>
      <c r="H39" s="214"/>
      <c r="I39" s="130">
        <f t="shared" si="7"/>
        <v>0</v>
      </c>
      <c r="N39" s="523" t="s">
        <v>61</v>
      </c>
      <c r="O39" s="523"/>
      <c r="P39" s="470">
        <f t="shared" si="8"/>
        <v>0</v>
      </c>
      <c r="Q39" s="470"/>
      <c r="R39" s="470"/>
      <c r="S39" s="470"/>
      <c r="T39" s="470"/>
      <c r="U39" s="127">
        <f t="shared" si="9"/>
        <v>0</v>
      </c>
    </row>
    <row r="40" spans="1:21" hidden="1" x14ac:dyDescent="0.25">
      <c r="A40" s="519" t="s">
        <v>62</v>
      </c>
      <c r="B40" s="519"/>
      <c r="C40" s="213">
        <v>0</v>
      </c>
      <c r="D40" s="213">
        <v>0</v>
      </c>
      <c r="E40" s="159">
        <f t="shared" si="6"/>
        <v>0</v>
      </c>
      <c r="F40" s="214"/>
      <c r="G40" s="214"/>
      <c r="H40" s="214"/>
      <c r="I40" s="130">
        <f t="shared" si="7"/>
        <v>0</v>
      </c>
      <c r="N40" s="476" t="s">
        <v>62</v>
      </c>
      <c r="O40" s="476"/>
      <c r="P40" s="470">
        <f t="shared" si="8"/>
        <v>0</v>
      </c>
      <c r="Q40" s="470"/>
      <c r="R40" s="470"/>
      <c r="S40" s="470"/>
      <c r="T40" s="470"/>
      <c r="U40" s="127">
        <f t="shared" si="9"/>
        <v>0</v>
      </c>
    </row>
    <row r="41" spans="1:21" hidden="1" x14ac:dyDescent="0.25">
      <c r="A41" s="519" t="s">
        <v>63</v>
      </c>
      <c r="B41" s="519"/>
      <c r="C41" s="213">
        <v>0</v>
      </c>
      <c r="D41" s="213">
        <v>0</v>
      </c>
      <c r="E41" s="159">
        <f t="shared" si="6"/>
        <v>0</v>
      </c>
      <c r="F41" s="214"/>
      <c r="G41" s="214"/>
      <c r="H41" s="214"/>
      <c r="I41" s="130">
        <f t="shared" si="7"/>
        <v>0</v>
      </c>
      <c r="N41" s="476" t="s">
        <v>63</v>
      </c>
      <c r="O41" s="476"/>
      <c r="P41" s="470">
        <f t="shared" si="8"/>
        <v>0</v>
      </c>
      <c r="Q41" s="470"/>
      <c r="R41" s="470"/>
      <c r="S41" s="470"/>
      <c r="T41" s="470"/>
      <c r="U41" s="127">
        <f t="shared" si="9"/>
        <v>0</v>
      </c>
    </row>
    <row r="42" spans="1:21" hidden="1" x14ac:dyDescent="0.25">
      <c r="A42" s="519" t="s">
        <v>55</v>
      </c>
      <c r="B42" s="519"/>
      <c r="C42" s="212">
        <v>0</v>
      </c>
      <c r="D42" s="212">
        <v>0</v>
      </c>
      <c r="E42" s="220">
        <f t="shared" si="6"/>
        <v>0</v>
      </c>
      <c r="F42" s="214"/>
      <c r="G42" s="214"/>
      <c r="H42" s="214"/>
      <c r="I42" s="123">
        <f t="shared" si="7"/>
        <v>0</v>
      </c>
      <c r="N42" s="469" t="s">
        <v>55</v>
      </c>
      <c r="O42" s="469"/>
      <c r="P42" s="470">
        <f t="shared" si="8"/>
        <v>0</v>
      </c>
      <c r="Q42" s="470"/>
      <c r="R42" s="470"/>
      <c r="S42" s="470"/>
      <c r="T42" s="470"/>
      <c r="U42" s="127">
        <f t="shared" si="9"/>
        <v>0</v>
      </c>
    </row>
    <row r="43" spans="1:21" hidden="1" x14ac:dyDescent="0.25">
      <c r="A43" s="64"/>
      <c r="B43" s="137" t="s">
        <v>164</v>
      </c>
      <c r="C43" s="126">
        <f>SUM(C37:C42)</f>
        <v>0</v>
      </c>
      <c r="D43" s="126">
        <f>SUM(D37:D42)</f>
        <v>0</v>
      </c>
      <c r="E43" s="126">
        <f>SUM(E37:E42)</f>
        <v>0</v>
      </c>
      <c r="F43" s="34"/>
      <c r="G43" s="138"/>
      <c r="H43" s="139" t="s">
        <v>166</v>
      </c>
      <c r="I43" s="126">
        <f>SUM(I37:I42)</f>
        <v>0</v>
      </c>
      <c r="N43" s="520" t="s">
        <v>57</v>
      </c>
      <c r="O43" s="520"/>
      <c r="P43" s="520"/>
      <c r="Q43" s="520"/>
      <c r="R43" s="36">
        <f>SUM(P37:R42)</f>
        <v>0</v>
      </c>
      <c r="S43" s="521" t="s">
        <v>68</v>
      </c>
      <c r="T43" s="521"/>
      <c r="U43" s="132">
        <f>SUM(U37:U42)</f>
        <v>0</v>
      </c>
    </row>
    <row r="44" spans="1:21" ht="16.5" hidden="1" thickBot="1" x14ac:dyDescent="0.3">
      <c r="A44" s="64"/>
      <c r="B44" s="137"/>
      <c r="C44" s="130"/>
      <c r="D44" s="130"/>
      <c r="E44" s="150"/>
      <c r="F44" s="34"/>
      <c r="G44" s="138"/>
      <c r="H44" s="139"/>
      <c r="I44" s="130"/>
      <c r="N44" s="35"/>
      <c r="O44" s="35"/>
      <c r="P44" s="35"/>
      <c r="Q44" s="35"/>
      <c r="R44" s="36"/>
      <c r="S44" s="32"/>
      <c r="T44" s="32"/>
      <c r="U44" s="132"/>
    </row>
    <row r="45" spans="1:21" ht="16.5" hidden="1" thickBot="1" x14ac:dyDescent="0.3">
      <c r="A45" s="64"/>
      <c r="B45" s="137" t="s">
        <v>165</v>
      </c>
      <c r="C45" s="64"/>
      <c r="D45" s="64"/>
      <c r="E45" s="215">
        <f>H29+E43</f>
        <v>718.96159999999998</v>
      </c>
      <c r="F45" s="37"/>
      <c r="G45" s="138"/>
      <c r="H45" s="139" t="s">
        <v>167</v>
      </c>
      <c r="I45" s="123">
        <f>SUM(I43,I29)</f>
        <v>3082171.8099999996</v>
      </c>
      <c r="N45" s="520" t="s">
        <v>58</v>
      </c>
      <c r="O45" s="520"/>
      <c r="P45" s="520"/>
      <c r="Q45" s="520"/>
      <c r="R45" s="38">
        <f>R43+T29</f>
        <v>0</v>
      </c>
      <c r="S45" s="521" t="s">
        <v>56</v>
      </c>
      <c r="T45" s="521"/>
      <c r="U45" s="140">
        <f>SUM(U43,U29)</f>
        <v>0</v>
      </c>
    </row>
    <row r="46" spans="1:21" x14ac:dyDescent="0.25">
      <c r="A46" s="28"/>
      <c r="B46" s="28"/>
      <c r="C46" s="28"/>
      <c r="D46" s="28"/>
      <c r="E46" s="28"/>
      <c r="F46" s="37"/>
      <c r="G46" s="141"/>
      <c r="H46" s="141"/>
      <c r="I46" s="130"/>
      <c r="N46" s="35"/>
      <c r="O46" s="35"/>
      <c r="P46" s="35"/>
      <c r="Q46" s="35"/>
      <c r="R46" s="38"/>
      <c r="S46" s="32"/>
      <c r="T46" s="32"/>
      <c r="U46" s="132"/>
    </row>
    <row r="47" spans="1:21" x14ac:dyDescent="0.25">
      <c r="A47" s="28"/>
      <c r="B47" s="28"/>
      <c r="C47" s="28"/>
      <c r="D47" s="28"/>
      <c r="E47" s="28"/>
      <c r="F47" s="37"/>
      <c r="G47" s="141"/>
      <c r="H47" s="141"/>
      <c r="I47" s="130"/>
      <c r="N47" s="35"/>
      <c r="O47" s="35"/>
      <c r="P47" s="35"/>
      <c r="Q47" s="35"/>
      <c r="R47" s="38"/>
      <c r="S47" s="32"/>
      <c r="T47" s="32"/>
      <c r="U47" s="132"/>
    </row>
    <row r="48" spans="1:21" x14ac:dyDescent="0.25">
      <c r="A48" s="28"/>
      <c r="B48" s="28"/>
      <c r="C48" s="117" t="s">
        <v>162</v>
      </c>
      <c r="D48" s="117" t="s">
        <v>163</v>
      </c>
      <c r="E48" s="118" t="s">
        <v>8</v>
      </c>
      <c r="F48" s="142" t="s">
        <v>168</v>
      </c>
      <c r="G48" s="143" t="s">
        <v>170</v>
      </c>
      <c r="H48" s="144" t="s">
        <v>171</v>
      </c>
      <c r="I48" s="130"/>
      <c r="N48" s="35"/>
      <c r="O48" s="35"/>
      <c r="P48" s="35"/>
      <c r="Q48" s="35"/>
      <c r="R48" s="38"/>
      <c r="S48" s="32"/>
      <c r="T48" s="32"/>
      <c r="U48" s="132"/>
    </row>
    <row r="49" spans="1:21" x14ac:dyDescent="0.25">
      <c r="A49" s="39" t="s">
        <v>103</v>
      </c>
      <c r="B49" s="39"/>
      <c r="C49" s="119" t="s">
        <v>2</v>
      </c>
      <c r="D49" s="119" t="s">
        <v>2</v>
      </c>
      <c r="E49" s="119" t="s">
        <v>2</v>
      </c>
      <c r="F49" s="121" t="s">
        <v>169</v>
      </c>
      <c r="G49" s="77" t="s">
        <v>169</v>
      </c>
      <c r="H49" s="145" t="s">
        <v>172</v>
      </c>
      <c r="I49" s="39"/>
      <c r="N49" s="469" t="s">
        <v>103</v>
      </c>
      <c r="O49" s="469"/>
      <c r="P49" s="514" t="s">
        <v>2</v>
      </c>
      <c r="Q49" s="514"/>
      <c r="R49" s="40" t="s">
        <v>25</v>
      </c>
      <c r="S49" s="78" t="s">
        <v>26</v>
      </c>
      <c r="T49" s="146" t="s">
        <v>27</v>
      </c>
      <c r="U49" s="40"/>
    </row>
    <row r="50" spans="1:21" x14ac:dyDescent="0.25">
      <c r="A50" s="515" t="s">
        <v>127</v>
      </c>
      <c r="B50" s="515"/>
      <c r="C50" s="206">
        <v>20.36</v>
      </c>
      <c r="D50" s="206">
        <v>27.68</v>
      </c>
      <c r="E50" s="159">
        <f>IF(D$59=0,C50*2,C50+D50)</f>
        <v>48.04</v>
      </c>
      <c r="F50" s="41" t="s">
        <v>21</v>
      </c>
      <c r="G50" s="54">
        <v>251</v>
      </c>
      <c r="H50" s="328">
        <f>'0054'!H50</f>
        <v>1047</v>
      </c>
      <c r="I50" s="130">
        <f>ROUND(E50*H50,2)</f>
        <v>50297.88</v>
      </c>
      <c r="N50" s="517" t="s">
        <v>28</v>
      </c>
      <c r="O50" s="517"/>
      <c r="P50" s="518"/>
      <c r="Q50" s="518"/>
      <c r="R50" s="43" t="s">
        <v>21</v>
      </c>
      <c r="S50" s="44">
        <v>251</v>
      </c>
      <c r="T50" s="148">
        <f>H50</f>
        <v>1047</v>
      </c>
      <c r="U50" s="149">
        <f>ROUND(P50*T50,0)</f>
        <v>0</v>
      </c>
    </row>
    <row r="51" spans="1:21" x14ac:dyDescent="0.25">
      <c r="A51" s="516"/>
      <c r="B51" s="516"/>
      <c r="C51" s="206">
        <v>3</v>
      </c>
      <c r="D51" s="206">
        <v>3.04</v>
      </c>
      <c r="E51" s="159">
        <f t="shared" ref="E51:E58" si="10">IF(D$59=0,C51*2,C51+D51)</f>
        <v>6.04</v>
      </c>
      <c r="F51" s="54" t="s">
        <v>21</v>
      </c>
      <c r="G51" s="54">
        <v>252</v>
      </c>
      <c r="H51" s="328">
        <f>'0054'!H51</f>
        <v>3380</v>
      </c>
      <c r="I51" s="130">
        <f t="shared" ref="I51:I58" si="11">ROUND(E51*H51,2)</f>
        <v>20415.2</v>
      </c>
      <c r="N51" s="517"/>
      <c r="O51" s="517"/>
      <c r="P51" s="511"/>
      <c r="Q51" s="511"/>
      <c r="R51" s="44" t="s">
        <v>21</v>
      </c>
      <c r="S51" s="44">
        <v>252</v>
      </c>
      <c r="T51" s="148">
        <f t="shared" ref="T51:T58" si="12">H51</f>
        <v>3380</v>
      </c>
      <c r="U51" s="149">
        <f t="shared" ref="U51:U58" si="13">ROUND(P51*T51,0)</f>
        <v>0</v>
      </c>
    </row>
    <row r="52" spans="1:21" x14ac:dyDescent="0.25">
      <c r="A52" s="516"/>
      <c r="B52" s="516"/>
      <c r="C52" s="206">
        <v>0</v>
      </c>
      <c r="D52" s="206">
        <v>0</v>
      </c>
      <c r="E52" s="159">
        <f t="shared" si="10"/>
        <v>0</v>
      </c>
      <c r="F52" s="54" t="s">
        <v>21</v>
      </c>
      <c r="G52" s="54">
        <v>253</v>
      </c>
      <c r="H52" s="328">
        <f>'0054'!H52</f>
        <v>6896</v>
      </c>
      <c r="I52" s="130">
        <f t="shared" si="11"/>
        <v>0</v>
      </c>
      <c r="N52" s="517"/>
      <c r="O52" s="517"/>
      <c r="P52" s="511"/>
      <c r="Q52" s="511"/>
      <c r="R52" s="44" t="s">
        <v>21</v>
      </c>
      <c r="S52" s="44">
        <v>253</v>
      </c>
      <c r="T52" s="148">
        <f t="shared" si="12"/>
        <v>6896</v>
      </c>
      <c r="U52" s="149">
        <f t="shared" si="13"/>
        <v>0</v>
      </c>
    </row>
    <row r="53" spans="1:21" x14ac:dyDescent="0.25">
      <c r="A53" s="516"/>
      <c r="B53" s="516"/>
      <c r="C53" s="206">
        <v>21.86</v>
      </c>
      <c r="D53" s="206">
        <v>22.63</v>
      </c>
      <c r="E53" s="159">
        <f t="shared" si="10"/>
        <v>44.489999999999995</v>
      </c>
      <c r="F53" s="153" t="s">
        <v>14</v>
      </c>
      <c r="G53" s="54">
        <v>251</v>
      </c>
      <c r="H53" s="328">
        <f>'0054'!H53</f>
        <v>1173</v>
      </c>
      <c r="I53" s="130">
        <f t="shared" si="11"/>
        <v>52186.77</v>
      </c>
      <c r="N53" s="517"/>
      <c r="O53" s="517"/>
      <c r="P53" s="511"/>
      <c r="Q53" s="511"/>
      <c r="R53" s="46" t="s">
        <v>14</v>
      </c>
      <c r="S53" s="44">
        <v>251</v>
      </c>
      <c r="T53" s="148">
        <f t="shared" si="12"/>
        <v>1173</v>
      </c>
      <c r="U53" s="149">
        <f t="shared" si="13"/>
        <v>0</v>
      </c>
    </row>
    <row r="54" spans="1:21" x14ac:dyDescent="0.25">
      <c r="A54" s="516"/>
      <c r="B54" s="516"/>
      <c r="C54" s="206">
        <v>1.5</v>
      </c>
      <c r="D54" s="206">
        <v>2.21</v>
      </c>
      <c r="E54" s="159">
        <f t="shared" si="10"/>
        <v>3.71</v>
      </c>
      <c r="F54" s="153" t="s">
        <v>14</v>
      </c>
      <c r="G54" s="54">
        <v>252</v>
      </c>
      <c r="H54" s="328">
        <f>'0054'!H54</f>
        <v>3506</v>
      </c>
      <c r="I54" s="130">
        <f t="shared" si="11"/>
        <v>13007.26</v>
      </c>
      <c r="N54" s="517"/>
      <c r="O54" s="517"/>
      <c r="P54" s="511"/>
      <c r="Q54" s="511"/>
      <c r="R54" s="46" t="s">
        <v>14</v>
      </c>
      <c r="S54" s="44">
        <v>252</v>
      </c>
      <c r="T54" s="148">
        <f t="shared" si="12"/>
        <v>3506</v>
      </c>
      <c r="U54" s="149">
        <f t="shared" si="13"/>
        <v>0</v>
      </c>
    </row>
    <row r="55" spans="1:21" x14ac:dyDescent="0.25">
      <c r="A55" s="516"/>
      <c r="B55" s="516"/>
      <c r="C55" s="206">
        <v>0</v>
      </c>
      <c r="D55" s="206">
        <v>0</v>
      </c>
      <c r="E55" s="159">
        <f t="shared" si="10"/>
        <v>0</v>
      </c>
      <c r="F55" s="153" t="s">
        <v>14</v>
      </c>
      <c r="G55" s="54">
        <v>253</v>
      </c>
      <c r="H55" s="328">
        <f>'0054'!H55</f>
        <v>7023</v>
      </c>
      <c r="I55" s="130">
        <f t="shared" si="11"/>
        <v>0</v>
      </c>
      <c r="N55" s="517"/>
      <c r="O55" s="517"/>
      <c r="P55" s="511"/>
      <c r="Q55" s="511"/>
      <c r="R55" s="46" t="s">
        <v>14</v>
      </c>
      <c r="S55" s="44">
        <v>253</v>
      </c>
      <c r="T55" s="148">
        <f t="shared" si="12"/>
        <v>7023</v>
      </c>
      <c r="U55" s="149">
        <f t="shared" si="13"/>
        <v>0</v>
      </c>
    </row>
    <row r="56" spans="1:21" x14ac:dyDescent="0.25">
      <c r="A56" s="516"/>
      <c r="B56" s="516"/>
      <c r="C56" s="206">
        <v>0</v>
      </c>
      <c r="D56" s="206">
        <v>0</v>
      </c>
      <c r="E56" s="159">
        <f t="shared" si="10"/>
        <v>0</v>
      </c>
      <c r="F56" s="153" t="s">
        <v>15</v>
      </c>
      <c r="G56" s="54">
        <v>251</v>
      </c>
      <c r="H56" s="328">
        <f>'0054'!H56</f>
        <v>835</v>
      </c>
      <c r="I56" s="130">
        <f t="shared" si="11"/>
        <v>0</v>
      </c>
      <c r="N56" s="517"/>
      <c r="O56" s="517"/>
      <c r="P56" s="511"/>
      <c r="Q56" s="511"/>
      <c r="R56" s="46" t="s">
        <v>15</v>
      </c>
      <c r="S56" s="44">
        <v>251</v>
      </c>
      <c r="T56" s="148">
        <f t="shared" si="12"/>
        <v>835</v>
      </c>
      <c r="U56" s="149">
        <f t="shared" si="13"/>
        <v>0</v>
      </c>
    </row>
    <row r="57" spans="1:21" x14ac:dyDescent="0.25">
      <c r="A57" s="516"/>
      <c r="B57" s="516"/>
      <c r="C57" s="206">
        <v>0</v>
      </c>
      <c r="D57" s="206">
        <v>0</v>
      </c>
      <c r="E57" s="159">
        <f t="shared" si="10"/>
        <v>0</v>
      </c>
      <c r="F57" s="153" t="s">
        <v>15</v>
      </c>
      <c r="G57" s="54">
        <v>252</v>
      </c>
      <c r="H57" s="328">
        <f>'0054'!H57</f>
        <v>3168</v>
      </c>
      <c r="I57" s="130">
        <f t="shared" si="11"/>
        <v>0</v>
      </c>
      <c r="N57" s="517"/>
      <c r="O57" s="517"/>
      <c r="P57" s="511"/>
      <c r="Q57" s="511"/>
      <c r="R57" s="46" t="s">
        <v>15</v>
      </c>
      <c r="S57" s="44">
        <v>252</v>
      </c>
      <c r="T57" s="148">
        <f t="shared" si="12"/>
        <v>3168</v>
      </c>
      <c r="U57" s="149">
        <f t="shared" si="13"/>
        <v>0</v>
      </c>
    </row>
    <row r="58" spans="1:21" ht="16.5" thickBot="1" x14ac:dyDescent="0.3">
      <c r="A58" s="516"/>
      <c r="B58" s="516"/>
      <c r="C58" s="206">
        <v>0</v>
      </c>
      <c r="D58" s="206">
        <v>0</v>
      </c>
      <c r="E58" s="159">
        <f t="shared" si="10"/>
        <v>0</v>
      </c>
      <c r="F58" s="153" t="s">
        <v>15</v>
      </c>
      <c r="G58" s="54">
        <v>253</v>
      </c>
      <c r="H58" s="328">
        <f>'0054'!H58</f>
        <v>6685</v>
      </c>
      <c r="I58" s="130">
        <f t="shared" si="11"/>
        <v>0</v>
      </c>
      <c r="N58" s="517"/>
      <c r="O58" s="517"/>
      <c r="P58" s="512"/>
      <c r="Q58" s="512"/>
      <c r="R58" s="46" t="s">
        <v>15</v>
      </c>
      <c r="S58" s="44">
        <v>253</v>
      </c>
      <c r="T58" s="148">
        <f t="shared" si="12"/>
        <v>6685</v>
      </c>
      <c r="U58" s="151">
        <f t="shared" si="13"/>
        <v>0</v>
      </c>
    </row>
    <row r="59" spans="1:21" ht="16.5" thickBot="1" x14ac:dyDescent="0.3">
      <c r="A59" s="465" t="s">
        <v>16</v>
      </c>
      <c r="B59" s="465"/>
      <c r="C59" s="126">
        <f>SUM(C50:C58)</f>
        <v>46.72</v>
      </c>
      <c r="D59" s="126">
        <f>SUM(D50:D58)</f>
        <v>55.559999999999995</v>
      </c>
      <c r="E59" s="126">
        <f>SUM(E50:E58)</f>
        <v>102.27999999999999</v>
      </c>
      <c r="F59" s="465" t="s">
        <v>81</v>
      </c>
      <c r="G59" s="465"/>
      <c r="H59" s="465"/>
      <c r="I59" s="126">
        <f>SUM(I50:I58)</f>
        <v>135907.11000000002</v>
      </c>
      <c r="N59" s="464" t="s">
        <v>16</v>
      </c>
      <c r="O59" s="464"/>
      <c r="P59" s="513">
        <f>SUM(P50:P58)</f>
        <v>0</v>
      </c>
      <c r="Q59" s="513"/>
      <c r="R59" s="464" t="s">
        <v>81</v>
      </c>
      <c r="S59" s="464"/>
      <c r="T59" s="464"/>
      <c r="U59" s="140">
        <f>SUM(U50:U58)</f>
        <v>0</v>
      </c>
    </row>
    <row r="60" spans="1:21" x14ac:dyDescent="0.25">
      <c r="A60" s="481"/>
      <c r="B60" s="481"/>
      <c r="C60" s="481"/>
      <c r="D60" s="481"/>
      <c r="E60" s="481"/>
      <c r="F60" s="481"/>
      <c r="G60" s="481"/>
      <c r="H60" s="481"/>
      <c r="I60" s="481"/>
      <c r="N60" s="471"/>
      <c r="O60" s="471"/>
      <c r="P60" s="471"/>
      <c r="Q60" s="471"/>
      <c r="R60" s="471"/>
      <c r="S60" s="471"/>
      <c r="T60" s="471"/>
      <c r="U60" s="471"/>
    </row>
    <row r="61" spans="1:21" x14ac:dyDescent="0.25">
      <c r="A61" s="509" t="s">
        <v>175</v>
      </c>
      <c r="B61" s="458"/>
      <c r="C61" s="458"/>
      <c r="D61" s="458"/>
      <c r="E61" s="458"/>
      <c r="F61" s="458"/>
      <c r="G61" s="458"/>
      <c r="H61" s="458"/>
      <c r="I61" s="458"/>
      <c r="N61" s="461" t="s">
        <v>104</v>
      </c>
      <c r="O61" s="461"/>
      <c r="P61" s="461"/>
      <c r="Q61" s="461"/>
      <c r="R61" s="461"/>
      <c r="S61" s="461"/>
      <c r="T61" s="461"/>
      <c r="U61" s="461"/>
    </row>
    <row r="62" spans="1:21" x14ac:dyDescent="0.25">
      <c r="A62" s="509" t="s">
        <v>177</v>
      </c>
      <c r="B62" s="458"/>
      <c r="C62" s="152">
        <f>E29</f>
        <v>668.7600000000001</v>
      </c>
      <c r="D62" s="576" t="s">
        <v>174</v>
      </c>
      <c r="E62" s="576"/>
      <c r="F62" s="576"/>
      <c r="G62" s="576"/>
      <c r="H62" s="331">
        <f>'0054'!H62</f>
        <v>186422.85</v>
      </c>
      <c r="I62" s="155"/>
      <c r="N62" s="510" t="s">
        <v>173</v>
      </c>
      <c r="O62" s="461"/>
      <c r="P62" s="47">
        <f>P29</f>
        <v>0</v>
      </c>
      <c r="Q62" s="507" t="s">
        <v>83</v>
      </c>
      <c r="R62" s="507"/>
      <c r="S62" s="507"/>
      <c r="T62" s="508">
        <f>H62</f>
        <v>186422.85</v>
      </c>
      <c r="U62" s="508"/>
    </row>
    <row r="63" spans="1:21" x14ac:dyDescent="0.25">
      <c r="B63" s="91"/>
      <c r="G63" s="48" t="s">
        <v>13</v>
      </c>
      <c r="H63" s="156">
        <f>ROUND(C62/H62,6)</f>
        <v>3.5869999999999999E-3</v>
      </c>
      <c r="I63" s="157"/>
      <c r="N63" s="461" t="s">
        <v>19</v>
      </c>
      <c r="O63" s="461"/>
      <c r="P63" s="461"/>
      <c r="Q63" s="461"/>
      <c r="R63" s="461"/>
      <c r="S63" s="461"/>
      <c r="T63" s="505">
        <f>ROUND(P62/T62,6)</f>
        <v>0</v>
      </c>
      <c r="U63" s="505"/>
    </row>
    <row r="64" spans="1:21" x14ac:dyDescent="0.25">
      <c r="A64" s="509" t="s">
        <v>176</v>
      </c>
      <c r="B64" s="458"/>
      <c r="C64" s="458"/>
      <c r="D64" s="458"/>
      <c r="E64" s="458"/>
      <c r="F64" s="458"/>
      <c r="G64" s="458"/>
      <c r="H64" s="458"/>
      <c r="I64" s="458"/>
      <c r="N64" s="461" t="s">
        <v>105</v>
      </c>
      <c r="O64" s="461"/>
      <c r="P64" s="461"/>
      <c r="Q64" s="461"/>
      <c r="R64" s="461"/>
      <c r="S64" s="461"/>
      <c r="T64" s="461"/>
      <c r="U64" s="461"/>
    </row>
    <row r="65" spans="1:21" x14ac:dyDescent="0.25">
      <c r="A65" s="509" t="s">
        <v>178</v>
      </c>
      <c r="B65" s="458"/>
      <c r="C65" s="152">
        <f>E45</f>
        <v>718.96159999999998</v>
      </c>
      <c r="D65" s="576" t="s">
        <v>179</v>
      </c>
      <c r="E65" s="576"/>
      <c r="F65" s="576"/>
      <c r="G65" s="576"/>
      <c r="H65" s="220">
        <f>'0054'!H65</f>
        <v>204954.58</v>
      </c>
      <c r="I65" s="159"/>
      <c r="N65" s="461" t="s">
        <v>85</v>
      </c>
      <c r="O65" s="461"/>
      <c r="P65" s="49">
        <f>R45</f>
        <v>0</v>
      </c>
      <c r="Q65" s="507" t="s">
        <v>84</v>
      </c>
      <c r="R65" s="507"/>
      <c r="S65" s="507"/>
      <c r="T65" s="508">
        <f>H65</f>
        <v>204954.58</v>
      </c>
      <c r="U65" s="508"/>
    </row>
    <row r="66" spans="1:21" s="39" customFormat="1" x14ac:dyDescent="0.25">
      <c r="A66" s="160"/>
      <c r="G66" s="50" t="s">
        <v>13</v>
      </c>
      <c r="H66" s="161">
        <f>ROUND(C65/H65,6)</f>
        <v>3.5079999999999998E-3</v>
      </c>
      <c r="I66" s="161"/>
      <c r="N66" s="469" t="s">
        <v>20</v>
      </c>
      <c r="O66" s="469"/>
      <c r="P66" s="469"/>
      <c r="Q66" s="469"/>
      <c r="R66" s="469"/>
      <c r="S66" s="469"/>
      <c r="T66" s="503">
        <f>ROUND(P65/T65,6)</f>
        <v>0</v>
      </c>
      <c r="U66" s="503"/>
    </row>
    <row r="67" spans="1:21" s="64" customFormat="1" x14ac:dyDescent="0.25">
      <c r="A67" s="136"/>
      <c r="G67" s="48"/>
      <c r="H67" s="162"/>
      <c r="I67" s="162"/>
      <c r="N67" s="163"/>
      <c r="O67" s="163"/>
      <c r="P67" s="163"/>
      <c r="Q67" s="163"/>
      <c r="R67" s="164"/>
      <c r="S67" s="163"/>
      <c r="T67" s="165"/>
      <c r="U67" s="166"/>
    </row>
    <row r="68" spans="1:21" x14ac:dyDescent="0.25">
      <c r="A68" s="458" t="s">
        <v>100</v>
      </c>
      <c r="B68" s="458"/>
      <c r="C68" s="458"/>
      <c r="D68" s="91"/>
      <c r="E68" s="74" t="s">
        <v>3</v>
      </c>
      <c r="F68" s="174">
        <f>'0054'!F68</f>
        <v>35355377</v>
      </c>
      <c r="G68" s="41" t="s">
        <v>6</v>
      </c>
      <c r="H68" s="167">
        <f>H63</f>
        <v>3.5869999999999999E-3</v>
      </c>
      <c r="I68" s="130">
        <f>ROUND(F68*H68,2)</f>
        <v>126819.74</v>
      </c>
      <c r="N68" s="461" t="s">
        <v>100</v>
      </c>
      <c r="O68" s="461"/>
      <c r="P68" s="461"/>
      <c r="Q68" s="52" t="s">
        <v>3</v>
      </c>
      <c r="R68" s="168">
        <f>F68</f>
        <v>35355377</v>
      </c>
      <c r="S68" s="43" t="s">
        <v>6</v>
      </c>
      <c r="T68" s="169">
        <f>T63</f>
        <v>0</v>
      </c>
      <c r="U68" s="125">
        <f>ROUND(R68*T68,0)</f>
        <v>0</v>
      </c>
    </row>
    <row r="69" spans="1:21" x14ac:dyDescent="0.25">
      <c r="A69" s="571" t="s">
        <v>119</v>
      </c>
      <c r="B69" s="458"/>
      <c r="C69" s="458"/>
      <c r="D69" s="91"/>
      <c r="E69" s="74"/>
      <c r="F69" s="174"/>
      <c r="G69" s="41"/>
      <c r="H69" s="167"/>
      <c r="I69" s="130"/>
      <c r="N69" s="461" t="s">
        <v>99</v>
      </c>
      <c r="O69" s="461"/>
      <c r="P69" s="461"/>
      <c r="Q69" s="170"/>
      <c r="R69" s="170"/>
      <c r="S69" s="170"/>
      <c r="T69" s="170"/>
      <c r="U69" s="170"/>
    </row>
    <row r="70" spans="1:21" x14ac:dyDescent="0.25">
      <c r="A70" s="570" t="s">
        <v>180</v>
      </c>
      <c r="B70" s="458"/>
      <c r="C70" s="458"/>
      <c r="D70" s="91"/>
      <c r="E70" s="74" t="s">
        <v>3</v>
      </c>
      <c r="F70" s="174">
        <f>'0054'!F70</f>
        <v>0</v>
      </c>
      <c r="G70" s="41" t="s">
        <v>6</v>
      </c>
      <c r="H70" s="167">
        <f>H63</f>
        <v>3.5869999999999999E-3</v>
      </c>
      <c r="I70" s="130">
        <f>ROUND(F70*H70,2)</f>
        <v>0</v>
      </c>
      <c r="N70" s="53"/>
      <c r="O70" s="53"/>
      <c r="P70" s="53"/>
      <c r="Q70" s="52" t="s">
        <v>3</v>
      </c>
      <c r="R70" s="168">
        <f>F70</f>
        <v>0</v>
      </c>
      <c r="S70" s="43" t="s">
        <v>6</v>
      </c>
      <c r="T70" s="169">
        <f>T63</f>
        <v>0</v>
      </c>
      <c r="U70" s="125">
        <f>ROUND(R70*T70,0)</f>
        <v>0</v>
      </c>
    </row>
    <row r="71" spans="1:21" x14ac:dyDescent="0.25">
      <c r="A71" s="458" t="s">
        <v>98</v>
      </c>
      <c r="B71" s="458"/>
      <c r="C71" s="458"/>
      <c r="D71" s="91"/>
      <c r="E71" s="74" t="s">
        <v>128</v>
      </c>
      <c r="F71" s="174">
        <f>'0054'!F71</f>
        <v>3088857</v>
      </c>
      <c r="G71" s="41" t="s">
        <v>6</v>
      </c>
      <c r="H71" s="167">
        <f>H63</f>
        <v>3.5869999999999999E-3</v>
      </c>
      <c r="I71" s="130">
        <f>ROUND(F71*H71,2)</f>
        <v>11079.73</v>
      </c>
      <c r="N71" s="461" t="s">
        <v>98</v>
      </c>
      <c r="O71" s="461"/>
      <c r="P71" s="461"/>
      <c r="Q71" s="52" t="s">
        <v>86</v>
      </c>
      <c r="R71" s="168">
        <f>F71</f>
        <v>3088857</v>
      </c>
      <c r="S71" s="43" t="s">
        <v>6</v>
      </c>
      <c r="T71" s="169">
        <f>T63</f>
        <v>0</v>
      </c>
      <c r="U71" s="125">
        <f>ROUND(R71*T71,0)</f>
        <v>0</v>
      </c>
    </row>
    <row r="72" spans="1:21" x14ac:dyDescent="0.25">
      <c r="A72" s="458" t="s">
        <v>97</v>
      </c>
      <c r="B72" s="458"/>
      <c r="C72" s="458"/>
      <c r="D72" s="91"/>
      <c r="E72" s="74" t="s">
        <v>3</v>
      </c>
      <c r="F72" s="174">
        <f>'0054'!F72</f>
        <v>4226978</v>
      </c>
      <c r="G72" s="41" t="s">
        <v>6</v>
      </c>
      <c r="H72" s="167">
        <f>H63</f>
        <v>3.5869999999999999E-3</v>
      </c>
      <c r="I72" s="130">
        <f>ROUND(F72*H72,2)</f>
        <v>15162.17</v>
      </c>
      <c r="N72" s="461" t="s">
        <v>97</v>
      </c>
      <c r="O72" s="461"/>
      <c r="P72" s="461"/>
      <c r="Q72" s="52" t="s">
        <v>3</v>
      </c>
      <c r="R72" s="168">
        <f>F72</f>
        <v>4226978</v>
      </c>
      <c r="S72" s="43" t="s">
        <v>6</v>
      </c>
      <c r="T72" s="169">
        <f>T63</f>
        <v>0</v>
      </c>
      <c r="U72" s="125">
        <f>ROUND(R72*T72,0)</f>
        <v>0</v>
      </c>
    </row>
    <row r="73" spans="1:21" x14ac:dyDescent="0.25">
      <c r="A73" s="458" t="s">
        <v>96</v>
      </c>
      <c r="B73" s="458"/>
      <c r="C73" s="458"/>
      <c r="D73" s="91"/>
      <c r="E73" s="74" t="s">
        <v>3</v>
      </c>
      <c r="F73" s="174">
        <f>'0054'!F73</f>
        <v>14485979</v>
      </c>
      <c r="G73" s="41" t="s">
        <v>6</v>
      </c>
      <c r="H73" s="167">
        <f>H63</f>
        <v>3.5869999999999999E-3</v>
      </c>
      <c r="I73" s="130">
        <f>ROUND(F73*H73,2)</f>
        <v>51961.21</v>
      </c>
      <c r="N73" s="461" t="s">
        <v>96</v>
      </c>
      <c r="O73" s="461"/>
      <c r="P73" s="461"/>
      <c r="Q73" s="52" t="s">
        <v>3</v>
      </c>
      <c r="R73" s="171">
        <f>F73</f>
        <v>14485979</v>
      </c>
      <c r="S73" s="43" t="s">
        <v>6</v>
      </c>
      <c r="T73" s="169">
        <f>T63</f>
        <v>0</v>
      </c>
      <c r="U73" s="125">
        <f>ROUND(R73*T73,0)</f>
        <v>0</v>
      </c>
    </row>
    <row r="74" spans="1:21" x14ac:dyDescent="0.25">
      <c r="A74" s="375" t="s">
        <v>129</v>
      </c>
      <c r="D74" s="91"/>
      <c r="E74" s="54" t="s">
        <v>130</v>
      </c>
      <c r="F74" s="496"/>
      <c r="G74" s="496"/>
      <c r="H74" s="496"/>
      <c r="I74" s="130">
        <v>0</v>
      </c>
      <c r="N74" s="461" t="s">
        <v>156</v>
      </c>
      <c r="O74" s="461"/>
      <c r="P74" s="461"/>
      <c r="Q74" s="461"/>
      <c r="R74" s="461"/>
      <c r="S74" s="461"/>
      <c r="T74" s="461"/>
      <c r="U74" s="125">
        <f>IF($H$115=1,I74,0)</f>
        <v>0</v>
      </c>
    </row>
    <row r="75" spans="1:21" x14ac:dyDescent="0.25">
      <c r="A75" s="376" t="s">
        <v>181</v>
      </c>
      <c r="I75" s="130"/>
      <c r="N75" s="461" t="s">
        <v>44</v>
      </c>
      <c r="O75" s="461"/>
      <c r="P75" s="461"/>
      <c r="Q75" s="461"/>
      <c r="R75" s="461"/>
      <c r="S75" s="461"/>
      <c r="T75" s="461"/>
      <c r="U75" s="125">
        <f>IF($H$115=1,I75,0)</f>
        <v>0</v>
      </c>
    </row>
    <row r="76" spans="1:21" x14ac:dyDescent="0.25">
      <c r="A76" s="90" t="s">
        <v>134</v>
      </c>
      <c r="B76" s="91"/>
      <c r="C76" s="91"/>
      <c r="D76" s="91"/>
      <c r="E76" s="91"/>
      <c r="F76" s="91"/>
      <c r="G76" s="91"/>
      <c r="H76" s="91"/>
      <c r="I76" s="172"/>
      <c r="N76" s="173" t="s">
        <v>45</v>
      </c>
      <c r="O76" s="53"/>
      <c r="P76" s="53"/>
      <c r="Q76" s="53"/>
      <c r="R76" s="53"/>
      <c r="S76" s="53"/>
      <c r="T76" s="53"/>
      <c r="U76" s="132"/>
    </row>
    <row r="77" spans="1:21" x14ac:dyDescent="0.25">
      <c r="A77" s="509" t="s">
        <v>182</v>
      </c>
      <c r="B77" s="458"/>
      <c r="C77" s="458"/>
      <c r="D77" s="91"/>
      <c r="E77" s="74" t="s">
        <v>4</v>
      </c>
      <c r="F77" s="174">
        <f>'0054'!F77</f>
        <v>0</v>
      </c>
      <c r="G77" s="41" t="s">
        <v>6</v>
      </c>
      <c r="H77" s="167">
        <f>H66</f>
        <v>3.5079999999999998E-3</v>
      </c>
      <c r="I77" s="130">
        <f>ROUND(F77*H77,2)</f>
        <v>0</v>
      </c>
      <c r="N77" s="461" t="s">
        <v>101</v>
      </c>
      <c r="O77" s="461"/>
      <c r="P77" s="461"/>
      <c r="Q77" s="52" t="s">
        <v>4</v>
      </c>
      <c r="R77" s="171">
        <f>F77</f>
        <v>0</v>
      </c>
      <c r="S77" s="43" t="s">
        <v>6</v>
      </c>
      <c r="T77" s="169">
        <f>T66</f>
        <v>0</v>
      </c>
      <c r="U77" s="125">
        <f>ROUND(R77*T77,0)</f>
        <v>0</v>
      </c>
    </row>
    <row r="78" spans="1:21" x14ac:dyDescent="0.25">
      <c r="A78" s="458" t="s">
        <v>67</v>
      </c>
      <c r="B78" s="458"/>
      <c r="C78" s="458"/>
      <c r="D78" s="91"/>
      <c r="E78" s="74" t="s">
        <v>4</v>
      </c>
      <c r="F78" s="174">
        <f>'0054'!F78</f>
        <v>0</v>
      </c>
      <c r="G78" s="41" t="s">
        <v>6</v>
      </c>
      <c r="H78" s="167">
        <f>H66</f>
        <v>3.5079999999999998E-3</v>
      </c>
      <c r="I78" s="130">
        <f>ROUND(F78*H78,2)</f>
        <v>0</v>
      </c>
      <c r="N78" s="461" t="s">
        <v>67</v>
      </c>
      <c r="O78" s="461"/>
      <c r="P78" s="461"/>
      <c r="Q78" s="52" t="s">
        <v>4</v>
      </c>
      <c r="R78" s="171">
        <f>F78</f>
        <v>0</v>
      </c>
      <c r="S78" s="43" t="s">
        <v>6</v>
      </c>
      <c r="T78" s="169">
        <f>T66</f>
        <v>0</v>
      </c>
      <c r="U78" s="125">
        <f>ROUND(R78*T78,0)</f>
        <v>0</v>
      </c>
    </row>
    <row r="79" spans="1:21" x14ac:dyDescent="0.25">
      <c r="A79" s="458" t="s">
        <v>88</v>
      </c>
      <c r="B79" s="458"/>
      <c r="C79" s="458"/>
      <c r="D79" s="91"/>
      <c r="E79" s="74" t="s">
        <v>4</v>
      </c>
      <c r="F79" s="174">
        <f>'0054'!F79</f>
        <v>118620773</v>
      </c>
      <c r="G79" s="41" t="s">
        <v>6</v>
      </c>
      <c r="H79" s="167">
        <f>H66</f>
        <v>3.5079999999999998E-3</v>
      </c>
      <c r="I79" s="130">
        <f>ROUND(F79*H79,2)</f>
        <v>416121.67</v>
      </c>
      <c r="N79" s="461" t="s">
        <v>88</v>
      </c>
      <c r="O79" s="461"/>
      <c r="P79" s="461"/>
      <c r="Q79" s="52" t="s">
        <v>4</v>
      </c>
      <c r="R79" s="171">
        <f>F79</f>
        <v>118620773</v>
      </c>
      <c r="S79" s="43" t="s">
        <v>6</v>
      </c>
      <c r="T79" s="169">
        <f>T66</f>
        <v>0</v>
      </c>
      <c r="U79" s="125">
        <f>ROUND(R79*T79,0)</f>
        <v>0</v>
      </c>
    </row>
    <row r="80" spans="1:21" x14ac:dyDescent="0.25">
      <c r="A80" s="458" t="s">
        <v>89</v>
      </c>
      <c r="B80" s="458"/>
      <c r="C80" s="458"/>
      <c r="D80" s="91"/>
      <c r="E80" s="74" t="s">
        <v>4</v>
      </c>
      <c r="F80" s="174">
        <f>'0054'!F80</f>
        <v>-391991</v>
      </c>
      <c r="G80" s="41" t="s">
        <v>6</v>
      </c>
      <c r="H80" s="167">
        <f>H66</f>
        <v>3.5079999999999998E-3</v>
      </c>
      <c r="I80" s="130">
        <f>ROUND(F80*H80,2)</f>
        <v>-1375.1</v>
      </c>
      <c r="N80" s="461" t="s">
        <v>89</v>
      </c>
      <c r="O80" s="461"/>
      <c r="P80" s="461"/>
      <c r="Q80" s="52" t="s">
        <v>4</v>
      </c>
      <c r="R80" s="168">
        <f>F80</f>
        <v>-391991</v>
      </c>
      <c r="S80" s="43" t="s">
        <v>6</v>
      </c>
      <c r="T80" s="169">
        <f>T66</f>
        <v>0</v>
      </c>
      <c r="U80" s="125">
        <f>ROUND(R80*T80,0)</f>
        <v>0</v>
      </c>
    </row>
    <row r="81" spans="1:21" x14ac:dyDescent="0.25">
      <c r="A81" s="458" t="s">
        <v>90</v>
      </c>
      <c r="B81" s="458"/>
      <c r="C81" s="458"/>
      <c r="D81" s="91"/>
      <c r="E81" s="74" t="s">
        <v>4</v>
      </c>
      <c r="F81" s="174">
        <f>'0054'!F81</f>
        <v>698197</v>
      </c>
      <c r="G81" s="41" t="s">
        <v>6</v>
      </c>
      <c r="H81" s="167">
        <f>H66</f>
        <v>3.5079999999999998E-3</v>
      </c>
      <c r="I81" s="130">
        <f>ROUND(F81*H81,2)</f>
        <v>2449.2800000000002</v>
      </c>
      <c r="N81" s="461" t="s">
        <v>90</v>
      </c>
      <c r="O81" s="461"/>
      <c r="P81" s="461"/>
      <c r="Q81" s="52" t="s">
        <v>4</v>
      </c>
      <c r="R81" s="171">
        <f>F81</f>
        <v>698197</v>
      </c>
      <c r="S81" s="43" t="s">
        <v>6</v>
      </c>
      <c r="T81" s="169">
        <f>T66</f>
        <v>0</v>
      </c>
      <c r="U81" s="125">
        <f>ROUND(R81*T81,0)</f>
        <v>0</v>
      </c>
    </row>
    <row r="82" spans="1:21" x14ac:dyDescent="0.25">
      <c r="B82" s="91"/>
      <c r="C82" s="91"/>
      <c r="D82" s="91"/>
      <c r="E82" s="74"/>
      <c r="F82" s="174"/>
      <c r="G82" s="41"/>
      <c r="H82" s="167"/>
      <c r="I82" s="130"/>
      <c r="N82" s="53"/>
      <c r="O82" s="53"/>
      <c r="P82" s="53"/>
      <c r="Q82" s="52"/>
      <c r="R82" s="175"/>
      <c r="S82" s="43"/>
      <c r="T82" s="169"/>
      <c r="U82" s="132"/>
    </row>
    <row r="83" spans="1:21" x14ac:dyDescent="0.25">
      <c r="A83" s="458" t="s">
        <v>112</v>
      </c>
      <c r="B83" s="458"/>
      <c r="C83" s="458"/>
      <c r="D83" s="458"/>
      <c r="E83" s="458"/>
      <c r="F83" s="458"/>
      <c r="G83" s="458"/>
      <c r="H83" s="458"/>
      <c r="I83" s="458"/>
      <c r="N83" s="461" t="s">
        <v>91</v>
      </c>
      <c r="O83" s="461"/>
      <c r="P83" s="461"/>
      <c r="Q83" s="461"/>
      <c r="R83" s="461"/>
      <c r="S83" s="461"/>
      <c r="T83" s="461"/>
      <c r="U83" s="461"/>
    </row>
    <row r="84" spans="1:21" x14ac:dyDescent="0.25">
      <c r="B84" s="91"/>
      <c r="C84" s="496" t="s">
        <v>77</v>
      </c>
      <c r="D84" s="496"/>
      <c r="E84" s="91"/>
      <c r="F84" s="153" t="s">
        <v>38</v>
      </c>
      <c r="G84" s="91"/>
      <c r="H84" s="91"/>
      <c r="I84" s="91"/>
      <c r="N84" s="53"/>
      <c r="O84" s="53"/>
      <c r="P84" s="53"/>
      <c r="Q84" s="53"/>
      <c r="R84" s="53"/>
      <c r="S84" s="53"/>
      <c r="T84" s="53"/>
      <c r="U84" s="53"/>
    </row>
    <row r="85" spans="1:21" x14ac:dyDescent="0.25">
      <c r="A85" s="4"/>
      <c r="B85" s="176"/>
      <c r="C85" s="481" t="s">
        <v>184</v>
      </c>
      <c r="D85" s="481"/>
      <c r="E85" s="177" t="s">
        <v>190</v>
      </c>
      <c r="F85" s="178" t="s">
        <v>189</v>
      </c>
      <c r="G85" s="179"/>
      <c r="H85" s="179"/>
      <c r="I85" s="179"/>
      <c r="N85" s="497" t="s">
        <v>49</v>
      </c>
      <c r="O85" s="497"/>
      <c r="P85" s="498" t="s">
        <v>157</v>
      </c>
      <c r="Q85" s="498"/>
      <c r="R85" s="499" t="s">
        <v>41</v>
      </c>
      <c r="S85" s="499"/>
      <c r="T85" s="499"/>
      <c r="U85" s="499"/>
    </row>
    <row r="86" spans="1:21" x14ac:dyDescent="0.25">
      <c r="A86" s="55"/>
      <c r="B86" s="67" t="s">
        <v>188</v>
      </c>
      <c r="C86" s="494">
        <f>H13+H14+H19+H22+H25</f>
        <v>467.39819999999997</v>
      </c>
      <c r="D86" s="494"/>
      <c r="E86" s="56">
        <f>H8</f>
        <v>1.0319</v>
      </c>
      <c r="F86" s="346">
        <f>'0054'!F86</f>
        <v>1313.27</v>
      </c>
      <c r="G86" s="200" t="s">
        <v>13</v>
      </c>
      <c r="H86" s="130">
        <f>ROUND(C86*E86*F86,2)</f>
        <v>633400.89</v>
      </c>
      <c r="I86" s="134"/>
      <c r="N86" s="59" t="s">
        <v>22</v>
      </c>
      <c r="O86" s="60">
        <f>T13+T14+T19+T22+T25</f>
        <v>0</v>
      </c>
      <c r="P86" s="495">
        <f>T8</f>
        <v>1.0319</v>
      </c>
      <c r="Q86" s="495"/>
      <c r="R86" s="61">
        <f>F86</f>
        <v>1313.27</v>
      </c>
      <c r="S86" s="62" t="s">
        <v>13</v>
      </c>
      <c r="T86" s="171">
        <f>ROUND(O86*P86*R86,0)</f>
        <v>0</v>
      </c>
      <c r="U86" s="131"/>
    </row>
    <row r="87" spans="1:21" x14ac:dyDescent="0.25">
      <c r="A87" s="63"/>
      <c r="B87" s="63" t="s">
        <v>187</v>
      </c>
      <c r="C87" s="494">
        <f>H15+H16+H20+H23+H26</f>
        <v>251.56339999999997</v>
      </c>
      <c r="D87" s="494"/>
      <c r="E87" s="56">
        <f>H8</f>
        <v>1.0319</v>
      </c>
      <c r="F87" s="346">
        <f>'0054'!F87</f>
        <v>895.79</v>
      </c>
      <c r="G87" s="200" t="s">
        <v>13</v>
      </c>
      <c r="H87" s="130">
        <f>ROUND(C87*E87*F87,2)</f>
        <v>232536.58</v>
      </c>
      <c r="I87" s="64"/>
      <c r="N87" s="65" t="s">
        <v>14</v>
      </c>
      <c r="O87" s="60">
        <f>T15+T16+T20+T23+T26</f>
        <v>0</v>
      </c>
      <c r="P87" s="495">
        <f>T8</f>
        <v>1.0319</v>
      </c>
      <c r="Q87" s="495"/>
      <c r="R87" s="61">
        <f>F87</f>
        <v>895.79</v>
      </c>
      <c r="S87" s="62" t="s">
        <v>13</v>
      </c>
      <c r="T87" s="171">
        <f>ROUND(O87*P87*R87,0)</f>
        <v>0</v>
      </c>
      <c r="U87" s="66"/>
    </row>
    <row r="88" spans="1:21" ht="16.5" thickBot="1" x14ac:dyDescent="0.3">
      <c r="A88" s="67"/>
      <c r="B88" s="67" t="s">
        <v>186</v>
      </c>
      <c r="C88" s="494">
        <f>H17+H18+H21+H24+H27+H28</f>
        <v>0</v>
      </c>
      <c r="D88" s="494"/>
      <c r="E88" s="56">
        <f>H8</f>
        <v>1.0319</v>
      </c>
      <c r="F88" s="346">
        <f>'0054'!F88</f>
        <v>897.95</v>
      </c>
      <c r="G88" s="200" t="s">
        <v>13</v>
      </c>
      <c r="H88" s="123">
        <f>ROUND(C88*E88*F88,2)</f>
        <v>0</v>
      </c>
      <c r="I88" s="64"/>
      <c r="N88" s="68" t="s">
        <v>15</v>
      </c>
      <c r="O88" s="69">
        <f>T17+T18+T21+T24+T27+T28</f>
        <v>0</v>
      </c>
      <c r="P88" s="495">
        <f>T8</f>
        <v>1.0319</v>
      </c>
      <c r="Q88" s="495"/>
      <c r="R88" s="61">
        <f>F88</f>
        <v>897.95</v>
      </c>
      <c r="S88" s="62" t="s">
        <v>13</v>
      </c>
      <c r="T88" s="171">
        <f>ROUND(O88*P88*R88,0)</f>
        <v>0</v>
      </c>
      <c r="U88" s="66"/>
    </row>
    <row r="89" spans="1:21" ht="16.5" thickBot="1" x14ac:dyDescent="0.3">
      <c r="A89" s="70"/>
      <c r="B89" s="180" t="s">
        <v>185</v>
      </c>
      <c r="C89" s="487">
        <f>SUM(C86:C88)</f>
        <v>718.96159999999998</v>
      </c>
      <c r="D89" s="487"/>
      <c r="E89" s="181"/>
      <c r="F89" s="181"/>
      <c r="G89" s="181"/>
      <c r="H89" s="182" t="s">
        <v>183</v>
      </c>
      <c r="I89" s="130">
        <f>IF(A1=75,0,H88+H87+H86)</f>
        <v>865937.47</v>
      </c>
      <c r="N89" s="73" t="s">
        <v>158</v>
      </c>
      <c r="O89" s="72">
        <f>SUM(O86:O88)</f>
        <v>0</v>
      </c>
      <c r="P89" s="488" t="s">
        <v>18</v>
      </c>
      <c r="Q89" s="489"/>
      <c r="R89" s="489"/>
      <c r="S89" s="489"/>
      <c r="T89" s="489"/>
      <c r="U89" s="125">
        <f>IF(N1=75,0,T88+T87+T86)</f>
        <v>0</v>
      </c>
    </row>
    <row r="90" spans="1:21" ht="16.5" thickTop="1" x14ac:dyDescent="0.25">
      <c r="A90" s="490" t="s">
        <v>107</v>
      </c>
      <c r="B90" s="490"/>
      <c r="C90" s="490"/>
      <c r="D90" s="490"/>
      <c r="E90" s="490"/>
      <c r="F90" s="490"/>
      <c r="G90" s="490"/>
      <c r="H90" s="490"/>
      <c r="I90" s="490"/>
      <c r="N90" s="491" t="s">
        <v>107</v>
      </c>
      <c r="O90" s="491"/>
      <c r="P90" s="491"/>
      <c r="Q90" s="491"/>
      <c r="R90" s="491"/>
      <c r="S90" s="491"/>
      <c r="T90" s="491"/>
      <c r="U90" s="491"/>
    </row>
    <row r="91" spans="1:21" x14ac:dyDescent="0.25">
      <c r="A91" s="183"/>
      <c r="B91" s="183"/>
      <c r="C91" s="183"/>
      <c r="D91" s="183"/>
      <c r="E91" s="183"/>
      <c r="F91" s="183"/>
      <c r="G91" s="183"/>
      <c r="H91" s="183"/>
      <c r="I91" s="183"/>
      <c r="N91" s="184"/>
      <c r="O91" s="184"/>
      <c r="P91" s="184"/>
      <c r="Q91" s="184"/>
      <c r="R91" s="184"/>
      <c r="S91" s="184"/>
      <c r="T91" s="184"/>
      <c r="U91" s="184"/>
    </row>
    <row r="92" spans="1:21" x14ac:dyDescent="0.25">
      <c r="A92" s="4" t="s">
        <v>92</v>
      </c>
      <c r="C92" s="74"/>
      <c r="D92" s="91"/>
      <c r="E92" s="74" t="s">
        <v>46</v>
      </c>
      <c r="F92" s="492"/>
      <c r="G92" s="492"/>
      <c r="H92" s="492"/>
      <c r="I92" s="492"/>
      <c r="N92" s="461" t="s">
        <v>92</v>
      </c>
      <c r="O92" s="461"/>
      <c r="P92" s="461"/>
      <c r="Q92" s="493" t="s">
        <v>46</v>
      </c>
      <c r="R92" s="493"/>
      <c r="S92" s="493"/>
      <c r="T92" s="493"/>
      <c r="U92" s="132"/>
    </row>
    <row r="93" spans="1:21" x14ac:dyDescent="0.25">
      <c r="B93" s="91"/>
      <c r="C93" s="117" t="s">
        <v>162</v>
      </c>
      <c r="D93" s="117" t="s">
        <v>163</v>
      </c>
      <c r="E93" s="118" t="s">
        <v>191</v>
      </c>
      <c r="F93" s="74"/>
      <c r="G93" s="74"/>
      <c r="H93" s="74"/>
      <c r="I93" s="74"/>
      <c r="N93" s="53"/>
      <c r="O93" s="53"/>
      <c r="P93" s="53"/>
      <c r="Q93" s="185"/>
      <c r="R93" s="185"/>
      <c r="S93" s="185"/>
      <c r="T93" s="185"/>
      <c r="U93" s="132"/>
    </row>
    <row r="94" spans="1:21" x14ac:dyDescent="0.25">
      <c r="B94" s="91"/>
      <c r="C94" s="119" t="s">
        <v>2</v>
      </c>
      <c r="D94" s="119" t="s">
        <v>2</v>
      </c>
      <c r="E94" s="119" t="s">
        <v>2</v>
      </c>
      <c r="F94" s="74"/>
      <c r="G94" s="74"/>
      <c r="H94" s="74"/>
      <c r="I94" s="74"/>
      <c r="N94" s="53"/>
      <c r="O94" s="53"/>
      <c r="P94" s="53"/>
      <c r="Q94" s="185"/>
      <c r="R94" s="185"/>
      <c r="S94" s="185"/>
      <c r="T94" s="185"/>
      <c r="U94" s="132"/>
    </row>
    <row r="95" spans="1:21" x14ac:dyDescent="0.25">
      <c r="A95" s="465" t="s">
        <v>69</v>
      </c>
      <c r="B95" s="465"/>
      <c r="C95" s="206">
        <v>105</v>
      </c>
      <c r="D95" s="206">
        <v>94</v>
      </c>
      <c r="E95" s="159">
        <f>AVERAGE(C95:D95)</f>
        <v>99.5</v>
      </c>
      <c r="F95" s="186" t="s">
        <v>40</v>
      </c>
      <c r="G95" s="189">
        <f>'0054'!G95</f>
        <v>371</v>
      </c>
      <c r="I95" s="130">
        <f>ROUND(G95*E95,2)</f>
        <v>36914.5</v>
      </c>
      <c r="N95" s="486" t="s">
        <v>69</v>
      </c>
      <c r="O95" s="486"/>
      <c r="P95" s="485">
        <f>IF(H115=1,E95,0)</f>
        <v>0</v>
      </c>
      <c r="Q95" s="485"/>
      <c r="R95" s="485"/>
      <c r="S95" s="111" t="s">
        <v>40</v>
      </c>
      <c r="T95" s="76">
        <f>G95</f>
        <v>371</v>
      </c>
      <c r="U95" s="125">
        <f>ROUND(T95*P95,0)</f>
        <v>0</v>
      </c>
    </row>
    <row r="96" spans="1:21" x14ac:dyDescent="0.25">
      <c r="A96" s="465" t="s">
        <v>87</v>
      </c>
      <c r="B96" s="465"/>
      <c r="C96" s="206">
        <v>0</v>
      </c>
      <c r="D96" s="206">
        <v>0</v>
      </c>
      <c r="E96" s="159">
        <f>AVERAGE(C96:D96)</f>
        <v>0</v>
      </c>
      <c r="F96" s="186" t="s">
        <v>40</v>
      </c>
      <c r="G96" s="189">
        <f>'0054'!G96</f>
        <v>1391</v>
      </c>
      <c r="I96" s="130">
        <f>ROUND(G96*E96,2)</f>
        <v>0</v>
      </c>
      <c r="N96" s="486" t="s">
        <v>87</v>
      </c>
      <c r="O96" s="486"/>
      <c r="P96" s="470"/>
      <c r="Q96" s="470"/>
      <c r="R96" s="470"/>
      <c r="S96" s="111" t="s">
        <v>40</v>
      </c>
      <c r="T96" s="76">
        <f>G96</f>
        <v>1391</v>
      </c>
      <c r="U96" s="125">
        <f>ROUND(T96*P96,0)</f>
        <v>0</v>
      </c>
    </row>
    <row r="97" spans="1:21" x14ac:dyDescent="0.25">
      <c r="A97" s="187"/>
      <c r="B97" s="187"/>
      <c r="C97" s="94"/>
      <c r="D97" s="94"/>
      <c r="E97" s="94"/>
      <c r="F97" s="94"/>
      <c r="G97" s="188"/>
      <c r="H97" s="189"/>
      <c r="I97" s="130"/>
      <c r="N97" s="190"/>
      <c r="O97" s="190"/>
      <c r="P97" s="191"/>
      <c r="Q97" s="191"/>
      <c r="R97" s="191"/>
      <c r="S97" s="111"/>
      <c r="T97" s="76"/>
      <c r="U97" s="132"/>
    </row>
    <row r="98" spans="1:21" x14ac:dyDescent="0.25">
      <c r="A98" s="187"/>
      <c r="B98" s="187"/>
      <c r="C98" s="94"/>
      <c r="D98" s="94"/>
      <c r="E98" s="94"/>
      <c r="F98" s="94"/>
      <c r="G98" s="188"/>
      <c r="H98" s="189"/>
      <c r="I98" s="130"/>
      <c r="N98" s="190"/>
      <c r="O98" s="190"/>
      <c r="P98" s="191"/>
      <c r="Q98" s="191"/>
      <c r="R98" s="191"/>
      <c r="S98" s="111"/>
      <c r="T98" s="76"/>
      <c r="U98" s="132"/>
    </row>
    <row r="99" spans="1:21" hidden="1" x14ac:dyDescent="0.25">
      <c r="A99" s="458" t="s">
        <v>131</v>
      </c>
      <c r="B99" s="458"/>
      <c r="C99" s="458"/>
      <c r="D99" s="91"/>
      <c r="E99" s="54" t="s">
        <v>132</v>
      </c>
      <c r="F99" s="496"/>
      <c r="G99" s="496"/>
      <c r="H99" s="496"/>
      <c r="I99" s="496"/>
      <c r="N99" s="461" t="s">
        <v>106</v>
      </c>
      <c r="O99" s="461"/>
      <c r="P99" s="461"/>
      <c r="Q99" s="461"/>
      <c r="R99" s="461"/>
      <c r="S99" s="461"/>
      <c r="T99" s="461"/>
      <c r="U99" s="461"/>
    </row>
    <row r="100" spans="1:21" hidden="1" x14ac:dyDescent="0.25">
      <c r="B100" s="91"/>
      <c r="C100" s="481" t="s">
        <v>108</v>
      </c>
      <c r="D100" s="481"/>
      <c r="E100" s="481"/>
      <c r="F100" s="54"/>
      <c r="G100" s="54"/>
      <c r="H100" s="200" t="s">
        <v>192</v>
      </c>
      <c r="I100" s="54"/>
      <c r="N100" s="53"/>
      <c r="O100" s="53"/>
      <c r="P100" s="53"/>
      <c r="Q100" s="53"/>
      <c r="R100" s="53"/>
      <c r="S100" s="53"/>
      <c r="T100" s="53"/>
      <c r="U100" s="53"/>
    </row>
    <row r="101" spans="1:21" hidden="1" x14ac:dyDescent="0.25">
      <c r="B101" s="91"/>
      <c r="C101" s="117" t="s">
        <v>162</v>
      </c>
      <c r="D101" s="117" t="s">
        <v>163</v>
      </c>
      <c r="E101" s="199" t="s">
        <v>8</v>
      </c>
      <c r="F101" s="577" t="s">
        <v>193</v>
      </c>
      <c r="G101" s="472"/>
      <c r="H101" s="41" t="s">
        <v>39</v>
      </c>
      <c r="I101" s="54"/>
      <c r="N101" s="53"/>
      <c r="O101" s="53"/>
      <c r="P101" s="53"/>
      <c r="Q101" s="53"/>
      <c r="R101" s="53"/>
      <c r="S101" s="53"/>
      <c r="T101" s="53"/>
      <c r="U101" s="53"/>
    </row>
    <row r="102" spans="1:21" hidden="1" x14ac:dyDescent="0.25">
      <c r="A102" s="481" t="s">
        <v>113</v>
      </c>
      <c r="B102" s="481"/>
      <c r="C102" s="119" t="s">
        <v>2</v>
      </c>
      <c r="D102" s="119" t="s">
        <v>2</v>
      </c>
      <c r="E102" s="77" t="s">
        <v>2</v>
      </c>
      <c r="F102" s="481" t="s">
        <v>38</v>
      </c>
      <c r="G102" s="481"/>
      <c r="H102" s="77" t="s">
        <v>38</v>
      </c>
      <c r="I102" s="77" t="s">
        <v>8</v>
      </c>
      <c r="N102" s="471" t="s">
        <v>70</v>
      </c>
      <c r="O102" s="471"/>
      <c r="P102" s="485" t="s">
        <v>108</v>
      </c>
      <c r="Q102" s="485"/>
      <c r="R102" s="471" t="s">
        <v>71</v>
      </c>
      <c r="S102" s="471"/>
      <c r="T102" s="78" t="s">
        <v>72</v>
      </c>
      <c r="U102" s="78" t="s">
        <v>8</v>
      </c>
    </row>
    <row r="103" spans="1:21" hidden="1" x14ac:dyDescent="0.25">
      <c r="A103" s="474" t="s">
        <v>73</v>
      </c>
      <c r="B103" s="474"/>
      <c r="C103" s="204">
        <v>0</v>
      </c>
      <c r="D103" s="204">
        <v>0</v>
      </c>
      <c r="E103" s="276">
        <f>IF(D$59=0,C103*2,C103+D103)</f>
        <v>0</v>
      </c>
      <c r="F103" s="475">
        <v>0</v>
      </c>
      <c r="G103" s="475"/>
      <c r="H103" s="349">
        <f>IF(C103=0,0,125)</f>
        <v>0</v>
      </c>
      <c r="I103" s="130">
        <f>ROUND((H103+F103)*E103,2)</f>
        <v>0</v>
      </c>
      <c r="N103" s="476" t="s">
        <v>73</v>
      </c>
      <c r="O103" s="476"/>
      <c r="P103" s="470">
        <f>IF(H$115=1,C103,0)</f>
        <v>0</v>
      </c>
      <c r="Q103" s="470"/>
      <c r="R103" s="477">
        <f>F103</f>
        <v>0</v>
      </c>
      <c r="S103" s="477"/>
      <c r="T103" s="80">
        <f>H103</f>
        <v>0</v>
      </c>
      <c r="U103" s="125">
        <f>ROUND((T103+R103)*P103,0)</f>
        <v>0</v>
      </c>
    </row>
    <row r="104" spans="1:21" hidden="1" x14ac:dyDescent="0.25">
      <c r="A104" s="450" t="s">
        <v>74</v>
      </c>
      <c r="B104" s="450"/>
      <c r="C104" s="206">
        <v>0</v>
      </c>
      <c r="D104" s="206">
        <v>0</v>
      </c>
      <c r="E104" s="159">
        <f>IF(D$59=0,C104*2,C104+D104)</f>
        <v>0</v>
      </c>
      <c r="F104" s="572">
        <f>ROUND(F103/2,2)</f>
        <v>0</v>
      </c>
      <c r="G104" s="572"/>
      <c r="H104" s="350">
        <f>IF(C104=0,0,62.5)</f>
        <v>0</v>
      </c>
      <c r="I104" s="130">
        <f>ROUND((H104+F104)*E104,2)</f>
        <v>0</v>
      </c>
      <c r="N104" s="476" t="s">
        <v>74</v>
      </c>
      <c r="O104" s="476"/>
      <c r="P104" s="470">
        <f>IF(H$115=1,C104,0)</f>
        <v>0</v>
      </c>
      <c r="Q104" s="470"/>
      <c r="R104" s="479">
        <f>ROUND(R103/2,2)</f>
        <v>0</v>
      </c>
      <c r="S104" s="479"/>
      <c r="T104" s="82">
        <f>H104</f>
        <v>0</v>
      </c>
      <c r="U104" s="125">
        <f>ROUND((T104+R104)*P104,0)</f>
        <v>0</v>
      </c>
    </row>
    <row r="105" spans="1:21" ht="16.5" hidden="1" thickBot="1" x14ac:dyDescent="0.3">
      <c r="A105" s="450" t="s">
        <v>75</v>
      </c>
      <c r="B105" s="450"/>
      <c r="C105" s="206">
        <v>0</v>
      </c>
      <c r="D105" s="206">
        <v>0</v>
      </c>
      <c r="E105" s="159">
        <f>IF(D$59=0,C105*2,C105+D105)</f>
        <v>0</v>
      </c>
      <c r="F105" s="468"/>
      <c r="G105" s="468"/>
      <c r="H105" s="351">
        <f>IF(H103&gt;0,436,0)</f>
        <v>0</v>
      </c>
      <c r="I105" s="130">
        <f>ROUND(H105*E105,2)</f>
        <v>0</v>
      </c>
      <c r="N105" s="469" t="s">
        <v>75</v>
      </c>
      <c r="O105" s="469"/>
      <c r="P105" s="470">
        <f>IF(H$115=1,C105,0)</f>
        <v>0</v>
      </c>
      <c r="Q105" s="470"/>
      <c r="R105" s="471"/>
      <c r="S105" s="471"/>
      <c r="T105" s="84">
        <f>H105</f>
        <v>0</v>
      </c>
      <c r="U105" s="132">
        <f>ROUND(T105*P105,0)</f>
        <v>0</v>
      </c>
    </row>
    <row r="106" spans="1:21" ht="16.5" hidden="1" thickBot="1" x14ac:dyDescent="0.3">
      <c r="A106" s="472" t="s">
        <v>8</v>
      </c>
      <c r="B106" s="472"/>
      <c r="C106" s="85"/>
      <c r="D106" s="85"/>
      <c r="E106" s="85"/>
      <c r="F106" s="85"/>
      <c r="G106" s="85"/>
      <c r="H106" s="85"/>
      <c r="I106" s="126">
        <f>SUM(I103:I105)</f>
        <v>0</v>
      </c>
      <c r="N106" s="473" t="s">
        <v>8</v>
      </c>
      <c r="O106" s="473"/>
      <c r="P106" s="86"/>
      <c r="Q106" s="86"/>
      <c r="R106" s="86"/>
      <c r="S106" s="86"/>
      <c r="T106" s="86"/>
      <c r="U106" s="87">
        <f>SUM(U103:U105)</f>
        <v>0</v>
      </c>
    </row>
    <row r="107" spans="1:21" hidden="1" x14ac:dyDescent="0.25">
      <c r="A107" s="41"/>
      <c r="B107" s="41"/>
      <c r="C107" s="85"/>
      <c r="D107" s="85"/>
      <c r="E107" s="85"/>
      <c r="F107" s="85"/>
      <c r="G107" s="85"/>
      <c r="H107" s="85"/>
      <c r="I107" s="130"/>
      <c r="N107" s="43"/>
      <c r="O107" s="43"/>
      <c r="P107" s="86"/>
      <c r="Q107" s="86"/>
      <c r="R107" s="86"/>
      <c r="S107" s="86"/>
      <c r="T107" s="86"/>
      <c r="U107" s="201"/>
    </row>
    <row r="108" spans="1:21" x14ac:dyDescent="0.25">
      <c r="A108" s="458" t="s">
        <v>93</v>
      </c>
      <c r="B108" s="458"/>
      <c r="C108" s="458"/>
      <c r="D108" s="91"/>
      <c r="E108" s="89" t="s">
        <v>42</v>
      </c>
      <c r="F108" s="463"/>
      <c r="G108" s="463"/>
      <c r="H108" s="463"/>
      <c r="I108" s="159">
        <v>0</v>
      </c>
      <c r="N108" s="461" t="s">
        <v>93</v>
      </c>
      <c r="O108" s="461"/>
      <c r="P108" s="461"/>
      <c r="Q108" s="462" t="s">
        <v>42</v>
      </c>
      <c r="R108" s="462"/>
      <c r="S108" s="462"/>
      <c r="T108" s="462"/>
      <c r="U108" s="125">
        <f>IF('4021'!$H$115=1,'4021'!U109,0)</f>
        <v>0</v>
      </c>
    </row>
    <row r="109" spans="1:21" x14ac:dyDescent="0.25">
      <c r="A109" s="458" t="s">
        <v>94</v>
      </c>
      <c r="B109" s="458"/>
      <c r="C109" s="458"/>
      <c r="D109" s="91"/>
      <c r="E109" s="467"/>
      <c r="F109" s="467"/>
      <c r="G109" s="467"/>
      <c r="H109" s="467"/>
      <c r="I109" s="159">
        <v>0</v>
      </c>
      <c r="N109" s="461" t="s">
        <v>94</v>
      </c>
      <c r="O109" s="461"/>
      <c r="P109" s="461"/>
      <c r="Q109" s="462" t="s">
        <v>47</v>
      </c>
      <c r="R109" s="462"/>
      <c r="S109" s="462"/>
      <c r="T109" s="462"/>
      <c r="U109" s="125">
        <f>IF('4021'!$H$115=1,'4021'!U110,0)</f>
        <v>0</v>
      </c>
    </row>
    <row r="110" spans="1:21" x14ac:dyDescent="0.25">
      <c r="A110" s="90" t="s">
        <v>122</v>
      </c>
      <c r="B110" s="91"/>
      <c r="C110" s="91"/>
      <c r="D110" s="91"/>
      <c r="E110" s="192"/>
      <c r="F110" s="192"/>
      <c r="G110" s="192"/>
      <c r="H110" s="192"/>
      <c r="I110" s="219"/>
      <c r="N110" s="461" t="s">
        <v>95</v>
      </c>
      <c r="O110" s="461"/>
      <c r="P110" s="461"/>
      <c r="Q110" s="462" t="s">
        <v>48</v>
      </c>
      <c r="R110" s="462"/>
      <c r="S110" s="462"/>
      <c r="T110" s="462"/>
      <c r="U110" s="125">
        <f>IF('4021'!$H$115=1,'4021'!U113,0)</f>
        <v>0</v>
      </c>
    </row>
    <row r="111" spans="1:21" ht="16.5" thickBot="1" x14ac:dyDescent="0.3">
      <c r="A111" s="458" t="s">
        <v>95</v>
      </c>
      <c r="B111" s="458"/>
      <c r="C111" s="458"/>
      <c r="D111" s="91"/>
      <c r="E111" s="89" t="s">
        <v>47</v>
      </c>
      <c r="F111" s="463"/>
      <c r="G111" s="463"/>
      <c r="H111" s="463"/>
      <c r="I111" s="220">
        <v>0</v>
      </c>
      <c r="N111" s="464" t="s">
        <v>43</v>
      </c>
      <c r="O111" s="464"/>
      <c r="P111" s="464"/>
      <c r="Q111" s="464"/>
      <c r="R111" s="464"/>
      <c r="S111" s="464"/>
      <c r="T111" s="464"/>
      <c r="U111" s="193">
        <f>SUM(U109,U108,U106,U95,U89,U75,U74,U73,U72,U71,U70,U68,U59,U45,U77,U78,U79,U80,U81,U110)</f>
        <v>0</v>
      </c>
    </row>
    <row r="112" spans="1:21" ht="16.5" thickTop="1" x14ac:dyDescent="0.25">
      <c r="B112" s="91"/>
      <c r="C112" s="91"/>
      <c r="D112" s="91"/>
      <c r="E112" s="89"/>
      <c r="F112" s="89"/>
      <c r="G112" s="89"/>
      <c r="H112" s="89"/>
      <c r="I112" s="159"/>
      <c r="N112" s="59"/>
      <c r="O112" s="59"/>
      <c r="P112" s="59"/>
      <c r="Q112" s="59"/>
      <c r="R112" s="59"/>
      <c r="S112" s="59"/>
      <c r="T112" s="59"/>
      <c r="U112" s="201"/>
    </row>
    <row r="113" spans="1:21" x14ac:dyDescent="0.25">
      <c r="A113" s="465" t="s">
        <v>8</v>
      </c>
      <c r="B113" s="465"/>
      <c r="C113" s="465"/>
      <c r="D113" s="465"/>
      <c r="E113" s="465"/>
      <c r="F113" s="465"/>
      <c r="G113" s="465"/>
      <c r="H113" s="465"/>
      <c r="I113" s="130">
        <f>SUM(I111,I109,I108,I106,I96,I95,I89,I81,I80,I79,I78,I77,I75,I74,I73,I72,I71,I70,I68,I59,I45)</f>
        <v>4743149.59</v>
      </c>
      <c r="N113" s="466"/>
      <c r="O113" s="466"/>
      <c r="P113" s="466"/>
      <c r="Q113" s="466"/>
      <c r="R113" s="466"/>
      <c r="S113" s="466"/>
      <c r="T113" s="466"/>
      <c r="U113" s="466"/>
    </row>
    <row r="114" spans="1:21" x14ac:dyDescent="0.25">
      <c r="A114" s="458" t="s">
        <v>121</v>
      </c>
      <c r="B114" s="458"/>
      <c r="C114" s="458"/>
      <c r="D114" s="458"/>
      <c r="E114" s="458"/>
      <c r="F114" s="458"/>
      <c r="G114" s="458"/>
      <c r="H114" s="91" t="s">
        <v>48</v>
      </c>
      <c r="I114" s="195"/>
      <c r="N114" s="459" t="s">
        <v>7</v>
      </c>
      <c r="O114" s="459"/>
      <c r="P114" s="459"/>
      <c r="Q114" s="459"/>
      <c r="R114" s="459"/>
      <c r="S114" s="459"/>
      <c r="T114" s="459"/>
      <c r="U114" s="459"/>
    </row>
    <row r="115" spans="1:21" x14ac:dyDescent="0.25">
      <c r="A115" s="458" t="s">
        <v>116</v>
      </c>
      <c r="B115" s="458"/>
      <c r="C115" s="458"/>
      <c r="D115" s="458"/>
      <c r="E115" s="458"/>
      <c r="F115" s="458"/>
      <c r="G115" s="458"/>
      <c r="H115" s="92" t="str">
        <f>IF(E29=0,"",IF((E14+E16+SUM(E18:E24))/E29&gt;0.75,1,""))</f>
        <v/>
      </c>
      <c r="I115" s="159">
        <f>U111</f>
        <v>0</v>
      </c>
      <c r="N115" s="93" t="s">
        <v>144</v>
      </c>
      <c r="O115" s="93"/>
      <c r="P115" s="93"/>
      <c r="Q115" s="93"/>
      <c r="R115" s="93"/>
      <c r="S115" s="93"/>
      <c r="T115" s="93"/>
      <c r="U115" s="93"/>
    </row>
    <row r="116" spans="1:21" x14ac:dyDescent="0.25">
      <c r="B116" s="91"/>
      <c r="C116" s="91"/>
      <c r="D116" s="91"/>
      <c r="E116" s="91"/>
      <c r="F116" s="91"/>
      <c r="G116" s="91"/>
      <c r="H116" s="94"/>
      <c r="I116" s="130"/>
      <c r="N116" s="95" t="s">
        <v>145</v>
      </c>
      <c r="O116" s="93"/>
      <c r="P116" s="93"/>
      <c r="Q116" s="93"/>
      <c r="R116" s="93"/>
      <c r="S116" s="93"/>
      <c r="T116" s="93"/>
      <c r="U116" s="93"/>
    </row>
    <row r="117" spans="1:21" x14ac:dyDescent="0.25">
      <c r="A117" s="4" t="s">
        <v>138</v>
      </c>
      <c r="B117" s="91"/>
      <c r="C117" s="91"/>
      <c r="D117" s="91"/>
      <c r="E117" s="91"/>
      <c r="F117" s="91"/>
      <c r="G117" s="91"/>
      <c r="H117" s="202">
        <f>IF(H115=1,I115,I113)</f>
        <v>4743149.59</v>
      </c>
      <c r="I117" s="123">
        <f>IF(E29=0,0,IF(E29&gt;250,-(((250/E29)*H117)*IF(J117="H",0.02,0.05)),IF(J117="H",-0.02*H117,-0.05*H117)))</f>
        <v>-88655.675989891723</v>
      </c>
      <c r="N117" s="97"/>
      <c r="O117" s="97"/>
      <c r="P117" s="97"/>
      <c r="Q117" s="97"/>
      <c r="R117" s="97"/>
      <c r="S117" s="97"/>
      <c r="T117" s="97"/>
      <c r="U117" s="97"/>
    </row>
    <row r="118" spans="1:21" x14ac:dyDescent="0.25">
      <c r="B118" s="91"/>
      <c r="C118" s="91"/>
      <c r="D118" s="91"/>
      <c r="E118" s="91"/>
      <c r="F118" s="91"/>
      <c r="G118" s="91"/>
      <c r="H118" s="94"/>
      <c r="I118" s="130"/>
      <c r="N118" s="97"/>
      <c r="O118" s="97"/>
      <c r="P118" s="97"/>
      <c r="Q118" s="97"/>
      <c r="R118" s="97"/>
      <c r="S118" s="97"/>
      <c r="T118" s="97"/>
      <c r="U118" s="97"/>
    </row>
    <row r="119" spans="1:21" x14ac:dyDescent="0.25">
      <c r="A119" s="4" t="s">
        <v>139</v>
      </c>
      <c r="B119" s="91"/>
      <c r="C119" s="91"/>
      <c r="D119" s="91"/>
      <c r="E119" s="91"/>
      <c r="F119" s="91"/>
      <c r="G119" s="91"/>
      <c r="H119" s="94"/>
      <c r="I119" s="130">
        <f>I113+I117</f>
        <v>4654493.9140101084</v>
      </c>
      <c r="N119" s="97"/>
      <c r="O119" s="97"/>
      <c r="P119" s="97"/>
      <c r="Q119" s="97"/>
      <c r="R119" s="97"/>
      <c r="S119" s="97"/>
      <c r="T119" s="97"/>
      <c r="U119" s="97"/>
    </row>
    <row r="120" spans="1:21" x14ac:dyDescent="0.25">
      <c r="B120" s="91"/>
      <c r="C120" s="91"/>
      <c r="D120" s="91"/>
      <c r="E120" s="91"/>
      <c r="F120" s="91"/>
      <c r="G120" s="91"/>
      <c r="H120" s="94"/>
      <c r="I120" s="130"/>
      <c r="N120" s="97"/>
      <c r="O120" s="97"/>
      <c r="P120" s="97"/>
      <c r="Q120" s="97"/>
      <c r="R120" s="97"/>
      <c r="S120" s="97"/>
      <c r="T120" s="97"/>
      <c r="U120" s="97"/>
    </row>
    <row r="121" spans="1:21" x14ac:dyDescent="0.25">
      <c r="A121" s="106" t="s">
        <v>140</v>
      </c>
      <c r="B121" s="91"/>
      <c r="C121" s="203">
        <f>'0054'!C121</f>
        <v>2</v>
      </c>
      <c r="D121" s="91"/>
      <c r="E121" s="4" t="s">
        <v>141</v>
      </c>
      <c r="F121" s="91"/>
      <c r="G121" s="91"/>
      <c r="H121" s="94"/>
      <c r="I121" s="130">
        <f>ROUND(I119/12*C121,2)</f>
        <v>775748.99</v>
      </c>
      <c r="N121" s="97"/>
      <c r="O121" s="97"/>
      <c r="P121" s="97"/>
      <c r="Q121" s="97"/>
      <c r="R121" s="97"/>
      <c r="S121" s="97"/>
      <c r="T121" s="97"/>
      <c r="U121" s="97"/>
    </row>
    <row r="122" spans="1:21" x14ac:dyDescent="0.25">
      <c r="B122" s="91"/>
      <c r="C122" s="91"/>
      <c r="D122" s="91"/>
      <c r="E122" s="91"/>
      <c r="F122" s="91"/>
      <c r="G122" s="91"/>
      <c r="H122" s="94"/>
      <c r="I122" s="130"/>
      <c r="N122" s="97"/>
      <c r="O122" s="97"/>
      <c r="P122" s="97"/>
      <c r="Q122" s="97"/>
      <c r="R122" s="97"/>
      <c r="S122" s="97"/>
      <c r="T122" s="97"/>
      <c r="U122" s="97"/>
    </row>
    <row r="123" spans="1:21" x14ac:dyDescent="0.25">
      <c r="A123" s="4" t="s">
        <v>142</v>
      </c>
      <c r="B123" s="91"/>
      <c r="C123" s="91"/>
      <c r="D123" s="91"/>
      <c r="E123" s="91"/>
      <c r="F123" s="91"/>
      <c r="G123" s="91"/>
      <c r="H123" s="94"/>
      <c r="I123" s="123">
        <v>-387874.49</v>
      </c>
      <c r="N123" s="97"/>
      <c r="O123" s="97"/>
      <c r="P123" s="97"/>
      <c r="Q123" s="97"/>
      <c r="R123" s="97"/>
      <c r="S123" s="97"/>
      <c r="T123" s="97"/>
      <c r="U123" s="97"/>
    </row>
    <row r="124" spans="1:21" x14ac:dyDescent="0.25">
      <c r="B124" s="91"/>
      <c r="C124" s="91"/>
      <c r="D124" s="91"/>
      <c r="E124" s="91"/>
      <c r="F124" s="91"/>
      <c r="G124" s="91"/>
      <c r="H124" s="94"/>
      <c r="I124" s="130"/>
      <c r="N124" s="97"/>
      <c r="O124" s="97"/>
      <c r="P124" s="97"/>
      <c r="Q124" s="97"/>
      <c r="R124" s="97"/>
      <c r="S124" s="97"/>
      <c r="T124" s="97"/>
      <c r="U124" s="97"/>
    </row>
    <row r="125" spans="1:21" ht="16.5" thickBot="1" x14ac:dyDescent="0.3">
      <c r="A125" s="4" t="s">
        <v>143</v>
      </c>
      <c r="B125" s="91"/>
      <c r="C125" s="91"/>
      <c r="D125" s="91"/>
      <c r="E125" s="91"/>
      <c r="F125" s="91"/>
      <c r="G125" s="91"/>
      <c r="H125" s="94"/>
      <c r="I125" s="222">
        <f>I121+I123</f>
        <v>387874.5</v>
      </c>
      <c r="N125" s="97"/>
      <c r="O125" s="97"/>
      <c r="P125" s="97"/>
      <c r="Q125" s="97"/>
      <c r="R125" s="97"/>
      <c r="S125" s="97"/>
      <c r="T125" s="97"/>
      <c r="U125" s="97"/>
    </row>
    <row r="126" spans="1:21" ht="16.5" thickTop="1" x14ac:dyDescent="0.25">
      <c r="B126" s="91"/>
      <c r="C126" s="91"/>
      <c r="D126" s="91"/>
      <c r="E126" s="91"/>
      <c r="F126" s="91"/>
      <c r="G126" s="91"/>
      <c r="H126" s="94"/>
      <c r="I126" s="130"/>
      <c r="N126" s="97"/>
      <c r="O126" s="97"/>
      <c r="P126" s="97"/>
      <c r="Q126" s="97"/>
      <c r="R126" s="97"/>
      <c r="S126" s="97"/>
      <c r="T126" s="97"/>
      <c r="U126" s="97"/>
    </row>
    <row r="127" spans="1:21" ht="16.5" thickBot="1" x14ac:dyDescent="0.3">
      <c r="A127" s="4" t="s">
        <v>159</v>
      </c>
      <c r="B127" s="91"/>
      <c r="C127" s="91"/>
      <c r="D127" s="91"/>
      <c r="E127" s="91"/>
      <c r="F127" s="91"/>
      <c r="G127" s="91"/>
      <c r="H127" s="94"/>
      <c r="I127" s="194">
        <f>IF(J117="H",(H117*0.02)+I117,(H117*0.05)+I117)</f>
        <v>148501.80351010829</v>
      </c>
      <c r="N127" s="97"/>
      <c r="O127" s="97"/>
      <c r="P127" s="97"/>
      <c r="Q127" s="97"/>
      <c r="R127" s="97"/>
      <c r="S127" s="97"/>
      <c r="T127" s="97"/>
      <c r="U127" s="97"/>
    </row>
    <row r="128" spans="1:21" ht="16.5" thickTop="1" x14ac:dyDescent="0.25">
      <c r="B128" s="91"/>
      <c r="C128" s="91"/>
      <c r="D128" s="91"/>
      <c r="E128" s="91"/>
      <c r="F128" s="91"/>
      <c r="G128" s="91"/>
      <c r="H128" s="94"/>
      <c r="I128" s="195"/>
      <c r="N128" s="97"/>
      <c r="O128" s="97"/>
      <c r="P128" s="97"/>
      <c r="Q128" s="97"/>
      <c r="R128" s="97"/>
      <c r="S128" s="97"/>
      <c r="T128" s="97"/>
      <c r="U128" s="97"/>
    </row>
    <row r="129" spans="1:21" x14ac:dyDescent="0.25">
      <c r="B129" s="91"/>
      <c r="C129" s="91"/>
      <c r="D129" s="91"/>
      <c r="E129" s="91"/>
      <c r="F129" s="91"/>
      <c r="G129" s="91"/>
      <c r="H129" s="94"/>
      <c r="I129" s="195"/>
      <c r="N129" s="97"/>
      <c r="O129" s="97"/>
      <c r="P129" s="97"/>
      <c r="Q129" s="97"/>
      <c r="R129" s="97"/>
      <c r="S129" s="97"/>
      <c r="T129" s="97"/>
      <c r="U129" s="97"/>
    </row>
    <row r="130" spans="1:21" x14ac:dyDescent="0.25">
      <c r="B130" s="91"/>
      <c r="C130" s="91"/>
      <c r="D130" s="91"/>
      <c r="E130" s="91"/>
      <c r="F130" s="91"/>
      <c r="G130" s="91"/>
      <c r="H130" s="94"/>
      <c r="I130" s="195"/>
      <c r="N130" s="97"/>
      <c r="O130" s="97"/>
      <c r="P130" s="97"/>
      <c r="Q130" s="97"/>
      <c r="R130" s="97"/>
      <c r="S130" s="97"/>
      <c r="T130" s="97"/>
      <c r="U130" s="97"/>
    </row>
    <row r="131" spans="1:21" x14ac:dyDescent="0.25">
      <c r="A131" s="455" t="s">
        <v>7</v>
      </c>
      <c r="B131" s="455"/>
      <c r="C131" s="455"/>
      <c r="D131" s="455"/>
      <c r="E131" s="455"/>
      <c r="F131" s="455"/>
      <c r="G131" s="455"/>
      <c r="H131" s="455"/>
      <c r="I131" s="455"/>
      <c r="J131" s="196"/>
      <c r="N131" s="455"/>
      <c r="O131" s="455"/>
      <c r="P131" s="455"/>
      <c r="Q131" s="455"/>
      <c r="R131" s="455"/>
      <c r="S131" s="455"/>
      <c r="T131" s="455"/>
      <c r="U131" s="455"/>
    </row>
    <row r="132" spans="1:21" s="101" customFormat="1" ht="28.5" customHeight="1" x14ac:dyDescent="0.2">
      <c r="A132" s="460" t="s">
        <v>114</v>
      </c>
      <c r="B132" s="460"/>
      <c r="C132" s="460"/>
      <c r="D132" s="460"/>
      <c r="E132" s="460"/>
      <c r="F132" s="460"/>
      <c r="G132" s="460"/>
      <c r="H132" s="460"/>
      <c r="I132" s="460"/>
      <c r="J132" s="102"/>
      <c r="N132" s="103"/>
      <c r="O132" s="104"/>
      <c r="P132" s="104"/>
      <c r="Q132" s="104"/>
      <c r="R132" s="104"/>
      <c r="S132" s="104"/>
      <c r="T132" s="104"/>
      <c r="U132" s="104"/>
    </row>
    <row r="133" spans="1:21" s="101" customFormat="1" ht="15.75" customHeight="1" x14ac:dyDescent="0.2">
      <c r="A133" s="455" t="s">
        <v>64</v>
      </c>
      <c r="B133" s="455"/>
      <c r="C133" s="455"/>
      <c r="D133" s="455"/>
      <c r="E133" s="455"/>
      <c r="F133" s="455"/>
      <c r="G133" s="455"/>
      <c r="H133" s="455"/>
      <c r="I133" s="455"/>
      <c r="N133" s="103"/>
    </row>
    <row r="134" spans="1:21" s="101" customFormat="1" ht="15.75" customHeight="1" x14ac:dyDescent="0.2">
      <c r="A134" s="455" t="s">
        <v>65</v>
      </c>
      <c r="B134" s="455"/>
      <c r="C134" s="455"/>
      <c r="D134" s="455"/>
      <c r="E134" s="455"/>
      <c r="F134" s="455"/>
      <c r="G134" s="455"/>
      <c r="H134" s="455"/>
      <c r="I134" s="455"/>
      <c r="N134" s="103"/>
    </row>
    <row r="135" spans="1:21" s="101" customFormat="1" ht="28.5" customHeight="1" x14ac:dyDescent="0.2">
      <c r="A135" s="454" t="s">
        <v>115</v>
      </c>
      <c r="B135" s="454"/>
      <c r="C135" s="454"/>
      <c r="D135" s="454"/>
      <c r="E135" s="454"/>
      <c r="F135" s="454"/>
      <c r="G135" s="454"/>
      <c r="H135" s="454"/>
      <c r="I135" s="454"/>
      <c r="N135" s="103"/>
    </row>
    <row r="136" spans="1:21" s="101" customFormat="1" ht="28.5" customHeight="1" x14ac:dyDescent="0.2">
      <c r="A136" s="454" t="s">
        <v>123</v>
      </c>
      <c r="B136" s="454"/>
      <c r="C136" s="454"/>
      <c r="D136" s="454"/>
      <c r="E136" s="454"/>
      <c r="F136" s="454"/>
      <c r="G136" s="454"/>
      <c r="H136" s="454"/>
      <c r="I136" s="454"/>
      <c r="N136" s="103"/>
    </row>
    <row r="137" spans="1:21" s="101" customFormat="1" ht="28.5" customHeight="1" x14ac:dyDescent="0.2">
      <c r="A137" s="454" t="s">
        <v>111</v>
      </c>
      <c r="B137" s="454"/>
      <c r="C137" s="454"/>
      <c r="D137" s="454"/>
      <c r="E137" s="454"/>
      <c r="F137" s="454"/>
      <c r="G137" s="454"/>
      <c r="H137" s="454"/>
      <c r="I137" s="454"/>
      <c r="N137" s="103"/>
    </row>
    <row r="138" spans="1:21" s="101" customFormat="1" ht="28.5" customHeight="1" x14ac:dyDescent="0.2">
      <c r="A138" s="454" t="s">
        <v>120</v>
      </c>
      <c r="B138" s="454"/>
      <c r="C138" s="454"/>
      <c r="D138" s="454"/>
      <c r="E138" s="454"/>
      <c r="F138" s="454"/>
      <c r="G138" s="454"/>
      <c r="H138" s="454"/>
      <c r="I138" s="454"/>
      <c r="N138" s="103"/>
    </row>
    <row r="139" spans="1:21" s="101" customFormat="1" ht="41.25" customHeight="1" x14ac:dyDescent="0.2">
      <c r="A139" s="454" t="s">
        <v>133</v>
      </c>
      <c r="B139" s="454"/>
      <c r="C139" s="454"/>
      <c r="D139" s="454"/>
      <c r="E139" s="454"/>
      <c r="F139" s="454"/>
      <c r="G139" s="454"/>
      <c r="H139" s="454"/>
      <c r="I139" s="454"/>
      <c r="N139" s="103"/>
    </row>
    <row r="140" spans="1:21" s="101" customFormat="1" ht="15.75" customHeight="1" x14ac:dyDescent="0.2">
      <c r="A140" s="455" t="s">
        <v>117</v>
      </c>
      <c r="B140" s="455"/>
      <c r="C140" s="455"/>
      <c r="D140" s="455"/>
      <c r="E140" s="455"/>
      <c r="F140" s="455"/>
      <c r="G140" s="455"/>
      <c r="H140" s="455"/>
      <c r="I140" s="455"/>
      <c r="N140" s="103"/>
    </row>
    <row r="141" spans="1:21" s="101" customFormat="1" ht="28.5" customHeight="1" x14ac:dyDescent="0.2">
      <c r="A141" s="456" t="s">
        <v>118</v>
      </c>
      <c r="B141" s="456"/>
      <c r="C141" s="456"/>
      <c r="D141" s="456"/>
      <c r="E141" s="456"/>
      <c r="F141" s="456"/>
      <c r="G141" s="456"/>
      <c r="H141" s="456"/>
      <c r="I141" s="456"/>
      <c r="N141" s="103"/>
    </row>
    <row r="142" spans="1:21" s="101" customFormat="1" ht="26.25" customHeight="1" x14ac:dyDescent="0.2">
      <c r="A142" s="457" t="s">
        <v>109</v>
      </c>
      <c r="B142" s="456"/>
      <c r="C142" s="456"/>
      <c r="D142" s="456"/>
      <c r="E142" s="456"/>
      <c r="F142" s="456"/>
      <c r="G142" s="456"/>
      <c r="H142" s="456"/>
      <c r="I142" s="456"/>
      <c r="N142" s="103"/>
    </row>
    <row r="143" spans="1:21" s="101" customFormat="1" ht="54" customHeight="1" x14ac:dyDescent="0.2">
      <c r="A143" s="452" t="s">
        <v>125</v>
      </c>
      <c r="B143" s="452"/>
      <c r="C143" s="452"/>
      <c r="D143" s="452"/>
      <c r="E143" s="452"/>
      <c r="F143" s="452"/>
      <c r="G143" s="452"/>
      <c r="H143" s="452"/>
      <c r="I143" s="452"/>
      <c r="N143" s="103"/>
    </row>
    <row r="144" spans="1:21" ht="57" customHeight="1" x14ac:dyDescent="0.25">
      <c r="A144" s="452" t="s">
        <v>124</v>
      </c>
      <c r="B144" s="452"/>
      <c r="C144" s="452"/>
      <c r="D144" s="452"/>
      <c r="E144" s="452"/>
      <c r="F144" s="452"/>
      <c r="G144" s="452"/>
      <c r="H144" s="452"/>
      <c r="I144" s="452"/>
      <c r="N144" s="98"/>
    </row>
    <row r="145" spans="1:14" s="101" customFormat="1" ht="26.25" customHeight="1" x14ac:dyDescent="0.2">
      <c r="A145" s="451" t="s">
        <v>110</v>
      </c>
      <c r="B145" s="451"/>
      <c r="C145" s="451"/>
      <c r="D145" s="451"/>
      <c r="E145" s="451"/>
      <c r="F145" s="451"/>
      <c r="G145" s="451"/>
      <c r="H145" s="451"/>
      <c r="I145" s="451"/>
      <c r="N145" s="103"/>
    </row>
    <row r="146" spans="1:14" s="101" customFormat="1" ht="28.5" customHeight="1" x14ac:dyDescent="0.2">
      <c r="A146" s="452" t="s">
        <v>36</v>
      </c>
      <c r="B146" s="452"/>
      <c r="C146" s="452"/>
      <c r="D146" s="452"/>
      <c r="E146" s="452"/>
      <c r="F146" s="452"/>
      <c r="G146" s="452"/>
      <c r="H146" s="452"/>
      <c r="I146" s="452"/>
      <c r="N146" s="103"/>
    </row>
    <row r="147" spans="1:14" s="101" customFormat="1" ht="15.75" customHeight="1" x14ac:dyDescent="0.2">
      <c r="A147" s="453" t="s">
        <v>12</v>
      </c>
      <c r="B147" s="453"/>
      <c r="C147" s="453"/>
      <c r="D147" s="453"/>
      <c r="E147" s="453"/>
      <c r="F147" s="453"/>
      <c r="G147" s="453"/>
      <c r="H147" s="453"/>
      <c r="I147" s="453"/>
      <c r="N147" s="103"/>
    </row>
    <row r="148" spans="1:14" x14ac:dyDescent="0.25">
      <c r="A148" s="453"/>
      <c r="B148" s="453"/>
      <c r="C148" s="453"/>
      <c r="D148" s="453"/>
      <c r="E148" s="453"/>
      <c r="F148" s="453"/>
      <c r="G148" s="453"/>
      <c r="H148" s="453"/>
      <c r="I148" s="453"/>
      <c r="N148" s="98"/>
    </row>
    <row r="149" spans="1:14" x14ac:dyDescent="0.25">
      <c r="A149" s="98"/>
      <c r="N149" s="98"/>
    </row>
    <row r="150" spans="1:14" x14ac:dyDescent="0.25">
      <c r="A150" s="98"/>
      <c r="N150" s="98"/>
    </row>
    <row r="151" spans="1:14" x14ac:dyDescent="0.25">
      <c r="A151" s="98"/>
      <c r="N151" s="98"/>
    </row>
    <row r="152" spans="1:14" x14ac:dyDescent="0.25">
      <c r="A152" s="98"/>
      <c r="B152" s="197"/>
      <c r="C152" s="197"/>
      <c r="D152" s="197"/>
      <c r="E152" s="197"/>
      <c r="F152" s="197"/>
      <c r="G152" s="197"/>
      <c r="H152" s="197"/>
      <c r="I152" s="197"/>
      <c r="N152" s="98"/>
    </row>
    <row r="153" spans="1:14" x14ac:dyDescent="0.25">
      <c r="A153" s="98"/>
      <c r="N153" s="98"/>
    </row>
    <row r="154" spans="1:14" x14ac:dyDescent="0.25">
      <c r="A154" s="98"/>
      <c r="N154" s="98"/>
    </row>
    <row r="155" spans="1:14" x14ac:dyDescent="0.25">
      <c r="A155" s="98"/>
      <c r="N155" s="98"/>
    </row>
    <row r="156" spans="1:14" x14ac:dyDescent="0.25">
      <c r="A156" s="98"/>
      <c r="N156" s="98"/>
    </row>
    <row r="157" spans="1:14" x14ac:dyDescent="0.25">
      <c r="A157" s="98"/>
      <c r="N157" s="98"/>
    </row>
    <row r="158" spans="1:14" x14ac:dyDescent="0.25">
      <c r="A158" s="98"/>
      <c r="N158" s="98"/>
    </row>
    <row r="159" spans="1:14" x14ac:dyDescent="0.25">
      <c r="A159" s="98"/>
      <c r="N159" s="98"/>
    </row>
    <row r="160" spans="1:14" x14ac:dyDescent="0.25">
      <c r="A160" s="98"/>
      <c r="N160" s="98"/>
    </row>
    <row r="161" spans="1:14" x14ac:dyDescent="0.25">
      <c r="A161" s="98"/>
      <c r="N161" s="98"/>
    </row>
    <row r="162" spans="1:14" x14ac:dyDescent="0.25">
      <c r="A162" s="98"/>
      <c r="N162" s="98"/>
    </row>
    <row r="163" spans="1:14" x14ac:dyDescent="0.25">
      <c r="A163" s="98"/>
      <c r="N163" s="98"/>
    </row>
    <row r="164" spans="1:14" x14ac:dyDescent="0.25">
      <c r="A164" s="98"/>
      <c r="N164" s="98"/>
    </row>
    <row r="165" spans="1:14" x14ac:dyDescent="0.25">
      <c r="A165" s="98"/>
      <c r="N165" s="98"/>
    </row>
    <row r="166" spans="1:14" x14ac:dyDescent="0.25">
      <c r="A166" s="98"/>
      <c r="N166" s="98"/>
    </row>
    <row r="167" spans="1:14" x14ac:dyDescent="0.25">
      <c r="A167" s="98"/>
      <c r="N167" s="98"/>
    </row>
    <row r="168" spans="1:14" x14ac:dyDescent="0.25">
      <c r="A168" s="98"/>
      <c r="N168" s="98"/>
    </row>
    <row r="169" spans="1:14" x14ac:dyDescent="0.25">
      <c r="A169" s="98"/>
      <c r="N169" s="98"/>
    </row>
    <row r="170" spans="1:14" x14ac:dyDescent="0.25">
      <c r="A170" s="98"/>
      <c r="N170" s="98"/>
    </row>
    <row r="171" spans="1:14" x14ac:dyDescent="0.25">
      <c r="A171" s="98"/>
      <c r="N171" s="98"/>
    </row>
    <row r="172" spans="1:14" x14ac:dyDescent="0.25">
      <c r="A172" s="98"/>
      <c r="N172" s="98"/>
    </row>
    <row r="173" spans="1:14" x14ac:dyDescent="0.25">
      <c r="A173" s="98"/>
      <c r="N173" s="98"/>
    </row>
    <row r="174" spans="1:14" x14ac:dyDescent="0.25">
      <c r="A174" s="98"/>
      <c r="N174" s="98"/>
    </row>
    <row r="175" spans="1:14" x14ac:dyDescent="0.25">
      <c r="A175" s="98"/>
      <c r="N175" s="98"/>
    </row>
    <row r="176" spans="1:14" x14ac:dyDescent="0.25">
      <c r="A176" s="98"/>
      <c r="N176" s="98"/>
    </row>
    <row r="177" spans="1:14" x14ac:dyDescent="0.25">
      <c r="A177" s="98"/>
      <c r="N177" s="98"/>
    </row>
    <row r="178" spans="1:14" x14ac:dyDescent="0.25">
      <c r="A178" s="98"/>
      <c r="N178" s="98"/>
    </row>
    <row r="179" spans="1:14" x14ac:dyDescent="0.25">
      <c r="A179" s="98"/>
      <c r="N179" s="98"/>
    </row>
    <row r="180" spans="1:14" x14ac:dyDescent="0.25">
      <c r="A180" s="98"/>
      <c r="N180" s="98"/>
    </row>
    <row r="181" spans="1:14" x14ac:dyDescent="0.25">
      <c r="A181" s="98"/>
      <c r="N181" s="98"/>
    </row>
    <row r="182" spans="1:14" x14ac:dyDescent="0.25">
      <c r="A182" s="98"/>
      <c r="N182" s="98"/>
    </row>
    <row r="183" spans="1:14" x14ac:dyDescent="0.25">
      <c r="A183" s="98"/>
      <c r="N183" s="98"/>
    </row>
    <row r="184" spans="1:14" x14ac:dyDescent="0.25">
      <c r="A184" s="98"/>
      <c r="N184" s="98"/>
    </row>
    <row r="185" spans="1:14" x14ac:dyDescent="0.25">
      <c r="A185" s="98"/>
      <c r="N185" s="98"/>
    </row>
    <row r="186" spans="1:14" x14ac:dyDescent="0.25">
      <c r="A186" s="98"/>
      <c r="N186" s="98"/>
    </row>
    <row r="187" spans="1:14" x14ac:dyDescent="0.25">
      <c r="A187" s="98"/>
      <c r="N187" s="98"/>
    </row>
    <row r="188" spans="1:14" x14ac:dyDescent="0.25">
      <c r="A188" s="98"/>
      <c r="N188" s="98"/>
    </row>
    <row r="189" spans="1:14" x14ac:dyDescent="0.25">
      <c r="A189" s="98"/>
    </row>
    <row r="190" spans="1:14" x14ac:dyDescent="0.25">
      <c r="A190" s="98"/>
    </row>
    <row r="191" spans="1:14" x14ac:dyDescent="0.25">
      <c r="A191" s="98"/>
    </row>
    <row r="192" spans="1:14" x14ac:dyDescent="0.25">
      <c r="A192" s="98"/>
    </row>
    <row r="193" spans="1:1" x14ac:dyDescent="0.25">
      <c r="A193" s="98"/>
    </row>
    <row r="194" spans="1:1" x14ac:dyDescent="0.25">
      <c r="A194" s="98"/>
    </row>
    <row r="195" spans="1:1" x14ac:dyDescent="0.25">
      <c r="A195" s="98"/>
    </row>
    <row r="196" spans="1:1" x14ac:dyDescent="0.25">
      <c r="A196" s="98"/>
    </row>
    <row r="197" spans="1:1" x14ac:dyDescent="0.25">
      <c r="A197" s="98"/>
    </row>
    <row r="198" spans="1:1" x14ac:dyDescent="0.25">
      <c r="A198" s="98"/>
    </row>
    <row r="199" spans="1:1" x14ac:dyDescent="0.25">
      <c r="A199" s="98"/>
    </row>
    <row r="200" spans="1:1" x14ac:dyDescent="0.25">
      <c r="A200" s="98"/>
    </row>
    <row r="201" spans="1:1" x14ac:dyDescent="0.25">
      <c r="A201" s="98"/>
    </row>
    <row r="202" spans="1:1" x14ac:dyDescent="0.25">
      <c r="A202" s="98"/>
    </row>
    <row r="203" spans="1:1" x14ac:dyDescent="0.25">
      <c r="A203" s="98"/>
    </row>
    <row r="204" spans="1:1" x14ac:dyDescent="0.25">
      <c r="A204" s="98"/>
    </row>
    <row r="205" spans="1:1" x14ac:dyDescent="0.25">
      <c r="A205" s="98"/>
    </row>
    <row r="206" spans="1:1" x14ac:dyDescent="0.25">
      <c r="A206" s="98"/>
    </row>
    <row r="207" spans="1:1" x14ac:dyDescent="0.25">
      <c r="A207" s="98"/>
    </row>
    <row r="208" spans="1:1" x14ac:dyDescent="0.25">
      <c r="A208" s="98"/>
    </row>
  </sheetData>
  <sheetProtection password="CDD2" sheet="1" objects="1" scenarios="1"/>
  <mergeCells count="290">
    <mergeCell ref="B1:I1"/>
    <mergeCell ref="O1:U1"/>
    <mergeCell ref="N2:U2"/>
    <mergeCell ref="N3:U3"/>
    <mergeCell ref="A4:B4"/>
    <mergeCell ref="C4:E4"/>
    <mergeCell ref="N4:O4"/>
    <mergeCell ref="P4:Q4"/>
    <mergeCell ref="A7:I7"/>
    <mergeCell ref="N7:U7"/>
    <mergeCell ref="N8:O8"/>
    <mergeCell ref="P8:Q8"/>
    <mergeCell ref="R8:S8"/>
    <mergeCell ref="T8:U8"/>
    <mergeCell ref="F10:G10"/>
    <mergeCell ref="R10:S10"/>
    <mergeCell ref="A11:B11"/>
    <mergeCell ref="F11:G11"/>
    <mergeCell ref="N11:O11"/>
    <mergeCell ref="P11:Q11"/>
    <mergeCell ref="R11:S11"/>
    <mergeCell ref="A12:B12"/>
    <mergeCell ref="F12:G12"/>
    <mergeCell ref="N12:O12"/>
    <mergeCell ref="P12:Q12"/>
    <mergeCell ref="R12:S12"/>
    <mergeCell ref="A13:B13"/>
    <mergeCell ref="F13:G13"/>
    <mergeCell ref="N13:O13"/>
    <mergeCell ref="P13:Q13"/>
    <mergeCell ref="R13:S13"/>
    <mergeCell ref="A14:B14"/>
    <mergeCell ref="F14:G14"/>
    <mergeCell ref="N14:O14"/>
    <mergeCell ref="P14:Q14"/>
    <mergeCell ref="R14:S14"/>
    <mergeCell ref="A15:B15"/>
    <mergeCell ref="F15:G15"/>
    <mergeCell ref="N15:O15"/>
    <mergeCell ref="P15:Q15"/>
    <mergeCell ref="R15:S15"/>
    <mergeCell ref="A16:B16"/>
    <mergeCell ref="F16:G16"/>
    <mergeCell ref="N16:O16"/>
    <mergeCell ref="P16:Q16"/>
    <mergeCell ref="R16:S16"/>
    <mergeCell ref="A17:B17"/>
    <mergeCell ref="F17:G17"/>
    <mergeCell ref="N17:O17"/>
    <mergeCell ref="P17:Q17"/>
    <mergeCell ref="R17:S17"/>
    <mergeCell ref="A18:B18"/>
    <mergeCell ref="F18:G18"/>
    <mergeCell ref="N18:O18"/>
    <mergeCell ref="P18:Q18"/>
    <mergeCell ref="R18:S18"/>
    <mergeCell ref="A19:B19"/>
    <mergeCell ref="F19:G19"/>
    <mergeCell ref="N19:O19"/>
    <mergeCell ref="P19:Q19"/>
    <mergeCell ref="R19:S19"/>
    <mergeCell ref="A20:B20"/>
    <mergeCell ref="F20:G20"/>
    <mergeCell ref="N20:O20"/>
    <mergeCell ref="P20:Q20"/>
    <mergeCell ref="R20:S20"/>
    <mergeCell ref="A21:B21"/>
    <mergeCell ref="F21:G21"/>
    <mergeCell ref="N21:O21"/>
    <mergeCell ref="P21:Q21"/>
    <mergeCell ref="R21:S21"/>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N34:T34"/>
    <mergeCell ref="A36:B36"/>
    <mergeCell ref="N36:O36"/>
    <mergeCell ref="P36:T36"/>
    <mergeCell ref="A37:B37"/>
    <mergeCell ref="N37:O37"/>
    <mergeCell ref="P37:T37"/>
    <mergeCell ref="F33:H36"/>
    <mergeCell ref="A38:B38"/>
    <mergeCell ref="N38:O38"/>
    <mergeCell ref="P38:T38"/>
    <mergeCell ref="A39:B39"/>
    <mergeCell ref="N39:O39"/>
    <mergeCell ref="P39:T39"/>
    <mergeCell ref="A40:B40"/>
    <mergeCell ref="N40:O40"/>
    <mergeCell ref="P40:T40"/>
    <mergeCell ref="A41:B41"/>
    <mergeCell ref="N41:O41"/>
    <mergeCell ref="P41:T41"/>
    <mergeCell ref="A42:B42"/>
    <mergeCell ref="N42:O42"/>
    <mergeCell ref="P42:T42"/>
    <mergeCell ref="N43:Q43"/>
    <mergeCell ref="S43:T43"/>
    <mergeCell ref="N45:Q45"/>
    <mergeCell ref="S45:T45"/>
    <mergeCell ref="N49:O49"/>
    <mergeCell ref="P49:Q49"/>
    <mergeCell ref="A50:B58"/>
    <mergeCell ref="N50:O58"/>
    <mergeCell ref="P50:Q50"/>
    <mergeCell ref="P51:Q51"/>
    <mergeCell ref="P52:Q52"/>
    <mergeCell ref="P53:Q53"/>
    <mergeCell ref="P54:Q54"/>
    <mergeCell ref="P55:Q55"/>
    <mergeCell ref="P56:Q56"/>
    <mergeCell ref="P57:Q57"/>
    <mergeCell ref="P58:Q58"/>
    <mergeCell ref="A59:B59"/>
    <mergeCell ref="F59:H59"/>
    <mergeCell ref="N59:O59"/>
    <mergeCell ref="P59:Q59"/>
    <mergeCell ref="R59:T59"/>
    <mergeCell ref="A60:I60"/>
    <mergeCell ref="N60:U60"/>
    <mergeCell ref="A61:I61"/>
    <mergeCell ref="N61:U61"/>
    <mergeCell ref="A62:B62"/>
    <mergeCell ref="D62:G62"/>
    <mergeCell ref="N62:O62"/>
    <mergeCell ref="Q62:S62"/>
    <mergeCell ref="T62:U62"/>
    <mergeCell ref="N63:S63"/>
    <mergeCell ref="T63:U63"/>
    <mergeCell ref="A64:I64"/>
    <mergeCell ref="N64:U64"/>
    <mergeCell ref="A65:B65"/>
    <mergeCell ref="D65:G65"/>
    <mergeCell ref="N65:O65"/>
    <mergeCell ref="Q65:S65"/>
    <mergeCell ref="T65:U65"/>
    <mergeCell ref="N66:S66"/>
    <mergeCell ref="T66:U66"/>
    <mergeCell ref="A68:C68"/>
    <mergeCell ref="N68:P68"/>
    <mergeCell ref="A69:C69"/>
    <mergeCell ref="N69:P69"/>
    <mergeCell ref="A70:C70"/>
    <mergeCell ref="A71:C71"/>
    <mergeCell ref="N71:P71"/>
    <mergeCell ref="A72:C72"/>
    <mergeCell ref="N72:P72"/>
    <mergeCell ref="A73:C73"/>
    <mergeCell ref="N73:P73"/>
    <mergeCell ref="F74:H74"/>
    <mergeCell ref="N74:T74"/>
    <mergeCell ref="N75:T75"/>
    <mergeCell ref="A77:C77"/>
    <mergeCell ref="N77:P77"/>
    <mergeCell ref="A78:C78"/>
    <mergeCell ref="N78:P78"/>
    <mergeCell ref="A79:C79"/>
    <mergeCell ref="N79:P79"/>
    <mergeCell ref="A80:C80"/>
    <mergeCell ref="N80:P80"/>
    <mergeCell ref="A81:C81"/>
    <mergeCell ref="N81:P81"/>
    <mergeCell ref="A83:I83"/>
    <mergeCell ref="N83:U83"/>
    <mergeCell ref="C84:D84"/>
    <mergeCell ref="C85:D85"/>
    <mergeCell ref="N85:O85"/>
    <mergeCell ref="P85:Q85"/>
    <mergeCell ref="R85:U85"/>
    <mergeCell ref="C86:D86"/>
    <mergeCell ref="P86:Q86"/>
    <mergeCell ref="C87:D87"/>
    <mergeCell ref="P87:Q87"/>
    <mergeCell ref="C88:D88"/>
    <mergeCell ref="P88:Q88"/>
    <mergeCell ref="C89:D89"/>
    <mergeCell ref="P89:T89"/>
    <mergeCell ref="A90:I90"/>
    <mergeCell ref="N90:U90"/>
    <mergeCell ref="F92:I92"/>
    <mergeCell ref="N92:P92"/>
    <mergeCell ref="Q92:T92"/>
    <mergeCell ref="A95:B95"/>
    <mergeCell ref="N95:O95"/>
    <mergeCell ref="P95:R95"/>
    <mergeCell ref="A96:B96"/>
    <mergeCell ref="N96:O96"/>
    <mergeCell ref="P96:R96"/>
    <mergeCell ref="A99:C99"/>
    <mergeCell ref="F99:I99"/>
    <mergeCell ref="N99:U99"/>
    <mergeCell ref="C100:E100"/>
    <mergeCell ref="F101:G101"/>
    <mergeCell ref="A102:B102"/>
    <mergeCell ref="F102:G102"/>
    <mergeCell ref="N102:O102"/>
    <mergeCell ref="P102:Q102"/>
    <mergeCell ref="R102:S102"/>
    <mergeCell ref="A103:B103"/>
    <mergeCell ref="F103:G103"/>
    <mergeCell ref="N103:O103"/>
    <mergeCell ref="P103:Q103"/>
    <mergeCell ref="R103:S103"/>
    <mergeCell ref="A104:B104"/>
    <mergeCell ref="F104:G104"/>
    <mergeCell ref="N104:O104"/>
    <mergeCell ref="P104:Q104"/>
    <mergeCell ref="R104:S104"/>
    <mergeCell ref="A105:B105"/>
    <mergeCell ref="F105:G105"/>
    <mergeCell ref="N105:O105"/>
    <mergeCell ref="P105:Q105"/>
    <mergeCell ref="R105:S105"/>
    <mergeCell ref="A106:B106"/>
    <mergeCell ref="N106:O106"/>
    <mergeCell ref="A108:C108"/>
    <mergeCell ref="F108:H108"/>
    <mergeCell ref="N108:P108"/>
    <mergeCell ref="Q108:T108"/>
    <mergeCell ref="A109:C109"/>
    <mergeCell ref="E109:H109"/>
    <mergeCell ref="N109:P109"/>
    <mergeCell ref="Q109:T109"/>
    <mergeCell ref="N110:P110"/>
    <mergeCell ref="Q110:T110"/>
    <mergeCell ref="A111:C111"/>
    <mergeCell ref="F111:H111"/>
    <mergeCell ref="N111:T111"/>
    <mergeCell ref="A113:H113"/>
    <mergeCell ref="N113:U113"/>
    <mergeCell ref="A114:G114"/>
    <mergeCell ref="N114:U114"/>
    <mergeCell ref="A115:G115"/>
    <mergeCell ref="A131:I131"/>
    <mergeCell ref="N131:U131"/>
    <mergeCell ref="A132:I132"/>
    <mergeCell ref="A133:I133"/>
    <mergeCell ref="A134:I134"/>
    <mergeCell ref="A135:I135"/>
    <mergeCell ref="A136:I136"/>
    <mergeCell ref="A137:I137"/>
    <mergeCell ref="A138:I138"/>
    <mergeCell ref="A145:I145"/>
    <mergeCell ref="A146:I146"/>
    <mergeCell ref="A147:I147"/>
    <mergeCell ref="A148:I148"/>
    <mergeCell ref="A139:I139"/>
    <mergeCell ref="A140:I140"/>
    <mergeCell ref="A141:I141"/>
    <mergeCell ref="A142:I142"/>
    <mergeCell ref="A143:I143"/>
    <mergeCell ref="A144:I144"/>
  </mergeCells>
  <pageMargins left="0.1" right="0.1" top="0.5" bottom="0.5" header="0" footer="0.1"/>
  <pageSetup scale="70" fitToHeight="3" orientation="portrait" r:id="rId1"/>
  <headerFooter alignWithMargins="0">
    <oddFooter>&amp;R&amp;P of &amp;N</oddFooter>
  </headerFooter>
  <rowBreaks count="1" manualBreakCount="1">
    <brk id="129" max="16383" man="1"/>
  </rowBreaks>
  <colBreaks count="1" manualBreakCount="1">
    <brk id="9" max="1048575" man="1"/>
  </colBreaks>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6"/>
  <dimension ref="A1:U208"/>
  <sheetViews>
    <sheetView showGridLines="0" zoomScale="90" zoomScaleNormal="90" workbookViewId="0">
      <pane ySplit="1" topLeftCell="A95" activePane="bottomLeft" state="frozen"/>
      <selection activeCell="A111" sqref="A111:C111"/>
      <selection pane="bottomLeft" activeCell="A111" sqref="A111:C111"/>
    </sheetView>
  </sheetViews>
  <sheetFormatPr defaultRowHeight="15.75" x14ac:dyDescent="0.25"/>
  <cols>
    <col min="1" max="1" width="10.28515625" style="91" customWidth="1"/>
    <col min="2" max="2" width="30.28515625" style="4" bestFit="1" customWidth="1"/>
    <col min="3" max="4" width="10.7109375" style="4" customWidth="1"/>
    <col min="5" max="5" width="11.7109375" style="4" customWidth="1"/>
    <col min="6" max="6" width="14" style="4" customWidth="1"/>
    <col min="7" max="7" width="7.42578125" style="4" customWidth="1"/>
    <col min="8" max="8" width="14.5703125" style="4" customWidth="1"/>
    <col min="9" max="9" width="23.7109375" style="4" bestFit="1" customWidth="1"/>
    <col min="10" max="10" width="11" style="4" bestFit="1" customWidth="1"/>
    <col min="11" max="12" width="10.28515625" style="4" bestFit="1" customWidth="1"/>
    <col min="13" max="13" width="9.140625" style="4"/>
    <col min="14" max="14" width="10.28515625" style="91" customWidth="1"/>
    <col min="15" max="15" width="34.28515625" style="4" customWidth="1"/>
    <col min="16" max="16" width="16.42578125" style="4" customWidth="1"/>
    <col min="17" max="17" width="6.7109375" style="4" customWidth="1"/>
    <col min="18" max="18" width="14.5703125" style="4" customWidth="1"/>
    <col min="19" max="19" width="8" style="4" customWidth="1"/>
    <col min="20" max="20" width="15.42578125" style="4" customWidth="1"/>
    <col min="21" max="21" width="21.42578125" style="4" customWidth="1"/>
    <col min="22" max="16384" width="9.140625" style="4"/>
  </cols>
  <sheetData>
    <row r="1" spans="1:21" ht="16.5" thickBot="1" x14ac:dyDescent="0.3">
      <c r="A1" s="107">
        <v>50</v>
      </c>
      <c r="B1" s="554" t="s">
        <v>17</v>
      </c>
      <c r="C1" s="555"/>
      <c r="D1" s="555"/>
      <c r="E1" s="556"/>
      <c r="F1" s="556"/>
      <c r="G1" s="556"/>
      <c r="H1" s="556"/>
      <c r="I1" s="556"/>
      <c r="J1" s="325"/>
      <c r="K1" s="325"/>
      <c r="L1" s="325"/>
      <c r="N1" s="107">
        <f>A1</f>
        <v>50</v>
      </c>
      <c r="O1" s="557" t="s">
        <v>17</v>
      </c>
      <c r="P1" s="558"/>
      <c r="Q1" s="559"/>
      <c r="R1" s="559"/>
      <c r="S1" s="559"/>
      <c r="T1" s="559"/>
      <c r="U1" s="559"/>
    </row>
    <row r="2" spans="1:21" ht="21" x14ac:dyDescent="0.35">
      <c r="A2" s="1" t="s">
        <v>194</v>
      </c>
      <c r="B2" s="2"/>
      <c r="C2" s="2"/>
      <c r="D2" s="2"/>
      <c r="E2" s="2"/>
      <c r="F2" s="2"/>
      <c r="G2" s="2"/>
      <c r="H2" s="2"/>
      <c r="I2" s="2"/>
      <c r="N2" s="560" t="s">
        <v>23</v>
      </c>
      <c r="O2" s="560"/>
      <c r="P2" s="560"/>
      <c r="Q2" s="560"/>
      <c r="R2" s="560"/>
      <c r="S2" s="560"/>
      <c r="T2" s="560"/>
      <c r="U2" s="560"/>
    </row>
    <row r="3" spans="1:21" x14ac:dyDescent="0.25">
      <c r="A3" s="106" t="str">
        <f>'0054'!A3</f>
        <v>Based on the 2015-16 FEFP 2nd Calculation</v>
      </c>
      <c r="N3" s="561" t="str">
        <f>A3</f>
        <v>Based on the 2015-16 FEFP 2nd Calculation</v>
      </c>
      <c r="O3" s="561"/>
      <c r="P3" s="561"/>
      <c r="Q3" s="561"/>
      <c r="R3" s="561"/>
      <c r="S3" s="561"/>
      <c r="T3" s="561"/>
      <c r="U3" s="561"/>
    </row>
    <row r="4" spans="1:21" x14ac:dyDescent="0.25">
      <c r="A4" s="562" t="s">
        <v>0</v>
      </c>
      <c r="B4" s="562"/>
      <c r="C4" s="563" t="s">
        <v>9</v>
      </c>
      <c r="D4" s="563"/>
      <c r="E4" s="563"/>
      <c r="F4" s="5"/>
      <c r="G4" s="5"/>
      <c r="H4" s="5"/>
      <c r="I4" s="5"/>
      <c r="N4" s="549" t="s">
        <v>0</v>
      </c>
      <c r="O4" s="549"/>
      <c r="P4" s="564" t="str">
        <f>C4</f>
        <v>Palm Beach</v>
      </c>
      <c r="Q4" s="564"/>
      <c r="R4" s="6"/>
      <c r="S4" s="6"/>
      <c r="T4" s="6"/>
      <c r="U4" s="6"/>
    </row>
    <row r="5" spans="1:21" ht="12" customHeight="1" thickBot="1" x14ac:dyDescent="0.3">
      <c r="A5" s="371"/>
      <c r="B5" s="371"/>
      <c r="C5" s="353"/>
      <c r="D5" s="353"/>
      <c r="E5" s="353"/>
      <c r="F5" s="354"/>
      <c r="G5" s="354"/>
      <c r="H5" s="354"/>
      <c r="I5" s="354"/>
      <c r="N5" s="111"/>
      <c r="O5" s="111"/>
      <c r="P5" s="7"/>
      <c r="Q5" s="7"/>
      <c r="R5" s="6"/>
      <c r="S5" s="6"/>
      <c r="T5" s="6"/>
      <c r="U5" s="6"/>
    </row>
    <row r="6" spans="1:21" ht="12" customHeight="1" x14ac:dyDescent="0.25">
      <c r="A6" s="368"/>
      <c r="B6" s="368"/>
      <c r="C6" s="365"/>
      <c r="D6" s="365"/>
      <c r="E6" s="365"/>
      <c r="F6" s="5"/>
      <c r="G6" s="5"/>
      <c r="H6" s="5"/>
      <c r="I6" s="5"/>
      <c r="N6" s="366"/>
      <c r="O6" s="366"/>
      <c r="P6" s="367"/>
      <c r="Q6" s="367"/>
      <c r="R6" s="6"/>
      <c r="S6" s="6"/>
      <c r="T6" s="6"/>
      <c r="U6" s="6"/>
    </row>
    <row r="7" spans="1:21" x14ac:dyDescent="0.25">
      <c r="A7" s="548" t="s">
        <v>102</v>
      </c>
      <c r="B7" s="548"/>
      <c r="C7" s="548"/>
      <c r="D7" s="548"/>
      <c r="E7" s="548"/>
      <c r="F7" s="548"/>
      <c r="G7" s="548"/>
      <c r="H7" s="548"/>
      <c r="I7" s="548"/>
      <c r="N7" s="549" t="s">
        <v>102</v>
      </c>
      <c r="O7" s="549"/>
      <c r="P7" s="549"/>
      <c r="Q7" s="549"/>
      <c r="R7" s="549"/>
      <c r="S7" s="549"/>
      <c r="T7" s="549"/>
      <c r="U7" s="549"/>
    </row>
    <row r="8" spans="1:21" x14ac:dyDescent="0.25">
      <c r="A8" s="112"/>
      <c r="B8" s="113" t="s">
        <v>161</v>
      </c>
      <c r="C8" s="321">
        <f>'0054'!C8</f>
        <v>4154.45</v>
      </c>
      <c r="D8" s="115"/>
      <c r="E8" s="116"/>
      <c r="F8" s="112"/>
      <c r="G8" s="113" t="s">
        <v>160</v>
      </c>
      <c r="H8" s="324">
        <f>'0054'!H8</f>
        <v>1.0319</v>
      </c>
      <c r="I8" s="99"/>
      <c r="N8" s="550" t="s">
        <v>10</v>
      </c>
      <c r="O8" s="550"/>
      <c r="P8" s="551">
        <v>4154.45</v>
      </c>
      <c r="Q8" s="551"/>
      <c r="R8" s="552" t="s">
        <v>11</v>
      </c>
      <c r="S8" s="552"/>
      <c r="T8" s="553">
        <f>H8</f>
        <v>1.0319</v>
      </c>
      <c r="U8" s="553"/>
    </row>
    <row r="9" spans="1:21" x14ac:dyDescent="0.25">
      <c r="A9" s="8"/>
      <c r="B9" s="8"/>
      <c r="C9" s="9"/>
      <c r="D9" s="9"/>
      <c r="E9" s="9"/>
      <c r="F9" s="10"/>
      <c r="G9" s="10"/>
      <c r="H9" s="11"/>
      <c r="I9" s="12" t="s">
        <v>78</v>
      </c>
      <c r="N9" s="13"/>
      <c r="O9" s="13"/>
      <c r="P9" s="14"/>
      <c r="Q9" s="14"/>
      <c r="R9" s="15"/>
      <c r="S9" s="15"/>
      <c r="T9" s="16"/>
      <c r="U9" s="17" t="s">
        <v>78</v>
      </c>
    </row>
    <row r="10" spans="1:21" x14ac:dyDescent="0.25">
      <c r="A10" s="8"/>
      <c r="B10" s="8"/>
      <c r="C10" s="117" t="s">
        <v>162</v>
      </c>
      <c r="D10" s="117" t="s">
        <v>163</v>
      </c>
      <c r="E10" s="118" t="s">
        <v>8</v>
      </c>
      <c r="F10" s="543" t="s">
        <v>1</v>
      </c>
      <c r="G10" s="543"/>
      <c r="H10" s="11" t="s">
        <v>77</v>
      </c>
      <c r="I10" s="12" t="s">
        <v>37</v>
      </c>
      <c r="N10" s="13"/>
      <c r="O10" s="13"/>
      <c r="P10" s="14"/>
      <c r="Q10" s="14"/>
      <c r="R10" s="544" t="s">
        <v>1</v>
      </c>
      <c r="S10" s="544"/>
      <c r="T10" s="16" t="s">
        <v>77</v>
      </c>
      <c r="U10" s="17" t="s">
        <v>37</v>
      </c>
    </row>
    <row r="11" spans="1:21" x14ac:dyDescent="0.25">
      <c r="A11" s="524" t="s">
        <v>1</v>
      </c>
      <c r="B11" s="524"/>
      <c r="C11" s="119" t="s">
        <v>2</v>
      </c>
      <c r="D11" s="119" t="s">
        <v>2</v>
      </c>
      <c r="E11" s="119" t="s">
        <v>2</v>
      </c>
      <c r="F11" s="545" t="s">
        <v>80</v>
      </c>
      <c r="G11" s="545"/>
      <c r="H11" s="18" t="s">
        <v>76</v>
      </c>
      <c r="I11" s="19" t="s">
        <v>79</v>
      </c>
      <c r="N11" s="525" t="s">
        <v>1</v>
      </c>
      <c r="O11" s="525"/>
      <c r="P11" s="546" t="s">
        <v>24</v>
      </c>
      <c r="Q11" s="546"/>
      <c r="R11" s="547" t="s">
        <v>80</v>
      </c>
      <c r="S11" s="547"/>
      <c r="T11" s="20" t="s">
        <v>76</v>
      </c>
      <c r="U11" s="21" t="s">
        <v>79</v>
      </c>
    </row>
    <row r="12" spans="1:21" x14ac:dyDescent="0.25">
      <c r="A12" s="536" t="s">
        <v>50</v>
      </c>
      <c r="B12" s="536"/>
      <c r="C12" s="120"/>
      <c r="D12" s="120"/>
      <c r="E12" s="121" t="s">
        <v>51</v>
      </c>
      <c r="F12" s="537" t="s">
        <v>52</v>
      </c>
      <c r="G12" s="537"/>
      <c r="H12" s="22" t="s">
        <v>53</v>
      </c>
      <c r="I12" s="23" t="s">
        <v>54</v>
      </c>
      <c r="N12" s="538" t="s">
        <v>50</v>
      </c>
      <c r="O12" s="538"/>
      <c r="P12" s="539" t="s">
        <v>51</v>
      </c>
      <c r="Q12" s="539"/>
      <c r="R12" s="540" t="s">
        <v>52</v>
      </c>
      <c r="S12" s="540"/>
      <c r="T12" s="24" t="s">
        <v>53</v>
      </c>
      <c r="U12" s="25" t="s">
        <v>54</v>
      </c>
    </row>
    <row r="13" spans="1:21" x14ac:dyDescent="0.25">
      <c r="A13" s="527" t="s">
        <v>29</v>
      </c>
      <c r="B13" s="527"/>
      <c r="C13" s="204">
        <v>8.44</v>
      </c>
      <c r="D13" s="204">
        <v>9.4600000000000009</v>
      </c>
      <c r="E13" s="276">
        <f>IF(D$29=0,C13*2,C13+D13)</f>
        <v>17.899999999999999</v>
      </c>
      <c r="F13" s="541">
        <f>'0054'!F13:G13</f>
        <v>1.115</v>
      </c>
      <c r="G13" s="541"/>
      <c r="H13" s="208">
        <f>ROUND(E13*F13,4)</f>
        <v>19.958500000000001</v>
      </c>
      <c r="I13" s="150">
        <f t="shared" ref="I13:I28" si="0">ROUND(ROUND(H13*$C$8,4)*($H$8),2)</f>
        <v>85561.63</v>
      </c>
      <c r="N13" s="528" t="s">
        <v>29</v>
      </c>
      <c r="O13" s="528"/>
      <c r="P13" s="530">
        <f t="shared" ref="P13:P28" si="1">IF($H$115=1,E13,0)</f>
        <v>0</v>
      </c>
      <c r="Q13" s="530"/>
      <c r="R13" s="542">
        <v>1</v>
      </c>
      <c r="S13" s="542"/>
      <c r="T13" s="124">
        <f>ROUND(P13*R13,4)</f>
        <v>0</v>
      </c>
      <c r="U13" s="125">
        <f t="shared" ref="U13:U28" si="2">ROUND(ROUND(T13*$C$8,4)*($H$8),0)</f>
        <v>0</v>
      </c>
    </row>
    <row r="14" spans="1:21" x14ac:dyDescent="0.25">
      <c r="A14" s="458" t="s">
        <v>30</v>
      </c>
      <c r="B14" s="458"/>
      <c r="C14" s="206">
        <v>48.36</v>
      </c>
      <c r="D14" s="206">
        <v>51.93</v>
      </c>
      <c r="E14" s="159">
        <f t="shared" ref="E14:E28" si="3">IF(D$29=0,C14*2,C14+D14)</f>
        <v>100.28999999999999</v>
      </c>
      <c r="F14" s="448">
        <f>'0054'!F14:G14</f>
        <v>1.115</v>
      </c>
      <c r="G14" s="448"/>
      <c r="H14" s="105">
        <f t="shared" ref="H14:H28" si="4">ROUND(E14*F14,4)</f>
        <v>111.82340000000001</v>
      </c>
      <c r="I14" s="130">
        <f t="shared" si="0"/>
        <v>479384.34</v>
      </c>
      <c r="J14" s="85" t="str">
        <f>IF(ROUND(E14,2)=ROUND(SUM(E50:E52),2)," ","CHECK PK-3 LINES BELOW")</f>
        <v xml:space="preserve"> </v>
      </c>
      <c r="N14" s="461" t="s">
        <v>30</v>
      </c>
      <c r="O14" s="461"/>
      <c r="P14" s="530">
        <f t="shared" si="1"/>
        <v>0</v>
      </c>
      <c r="Q14" s="530"/>
      <c r="R14" s="535">
        <v>1</v>
      </c>
      <c r="S14" s="535"/>
      <c r="T14" s="124">
        <f t="shared" ref="T14:T28" si="5">ROUND(P14*R14,4)</f>
        <v>0</v>
      </c>
      <c r="U14" s="125">
        <f t="shared" si="2"/>
        <v>0</v>
      </c>
    </row>
    <row r="15" spans="1:21" x14ac:dyDescent="0.25">
      <c r="A15" s="458" t="s">
        <v>31</v>
      </c>
      <c r="B15" s="458"/>
      <c r="C15" s="206">
        <v>4.62</v>
      </c>
      <c r="D15" s="206">
        <v>5.1100000000000003</v>
      </c>
      <c r="E15" s="159">
        <f t="shared" si="3"/>
        <v>9.73</v>
      </c>
      <c r="F15" s="448">
        <f>'0054'!F15:G15</f>
        <v>1</v>
      </c>
      <c r="G15" s="448"/>
      <c r="H15" s="105">
        <f t="shared" si="4"/>
        <v>9.73</v>
      </c>
      <c r="I15" s="130">
        <f t="shared" si="0"/>
        <v>41712.29</v>
      </c>
      <c r="N15" s="461" t="s">
        <v>31</v>
      </c>
      <c r="O15" s="461"/>
      <c r="P15" s="530">
        <f t="shared" si="1"/>
        <v>0</v>
      </c>
      <c r="Q15" s="530"/>
      <c r="R15" s="535">
        <v>1</v>
      </c>
      <c r="S15" s="535"/>
      <c r="T15" s="124">
        <f t="shared" si="5"/>
        <v>0</v>
      </c>
      <c r="U15" s="125">
        <f t="shared" si="2"/>
        <v>0</v>
      </c>
    </row>
    <row r="16" spans="1:21" x14ac:dyDescent="0.25">
      <c r="A16" s="458" t="s">
        <v>32</v>
      </c>
      <c r="B16" s="458"/>
      <c r="C16" s="206">
        <v>3</v>
      </c>
      <c r="D16" s="206">
        <v>3.5</v>
      </c>
      <c r="E16" s="159">
        <f t="shared" si="3"/>
        <v>6.5</v>
      </c>
      <c r="F16" s="448">
        <f>'0054'!F16:G16</f>
        <v>1</v>
      </c>
      <c r="G16" s="448"/>
      <c r="H16" s="105">
        <f t="shared" si="4"/>
        <v>6.5</v>
      </c>
      <c r="I16" s="130">
        <f t="shared" si="0"/>
        <v>27865.35</v>
      </c>
      <c r="J16" s="85" t="str">
        <f>IF(ROUND(E16,2)=ROUND(SUM(E53:E55),2)," ","CHECK 4-8 LINES BELOW")</f>
        <v xml:space="preserve"> </v>
      </c>
      <c r="N16" s="461" t="s">
        <v>32</v>
      </c>
      <c r="O16" s="461"/>
      <c r="P16" s="530">
        <f t="shared" si="1"/>
        <v>0</v>
      </c>
      <c r="Q16" s="530"/>
      <c r="R16" s="535">
        <v>1</v>
      </c>
      <c r="S16" s="535"/>
      <c r="T16" s="124">
        <f t="shared" si="5"/>
        <v>0</v>
      </c>
      <c r="U16" s="125">
        <f t="shared" si="2"/>
        <v>0</v>
      </c>
    </row>
    <row r="17" spans="1:21" x14ac:dyDescent="0.25">
      <c r="A17" s="458" t="s">
        <v>33</v>
      </c>
      <c r="B17" s="458"/>
      <c r="C17" s="206">
        <v>0</v>
      </c>
      <c r="D17" s="206">
        <v>0</v>
      </c>
      <c r="E17" s="159">
        <f t="shared" si="3"/>
        <v>0</v>
      </c>
      <c r="F17" s="448">
        <f>'0054'!F17:G17</f>
        <v>1.0049999999999999</v>
      </c>
      <c r="G17" s="448"/>
      <c r="H17" s="105">
        <f t="shared" si="4"/>
        <v>0</v>
      </c>
      <c r="I17" s="130">
        <f t="shared" si="0"/>
        <v>0</v>
      </c>
      <c r="N17" s="461" t="s">
        <v>33</v>
      </c>
      <c r="O17" s="461"/>
      <c r="P17" s="530">
        <f t="shared" si="1"/>
        <v>0</v>
      </c>
      <c r="Q17" s="530"/>
      <c r="R17" s="535">
        <v>1</v>
      </c>
      <c r="S17" s="535"/>
      <c r="T17" s="124">
        <f t="shared" si="5"/>
        <v>0</v>
      </c>
      <c r="U17" s="125">
        <f t="shared" si="2"/>
        <v>0</v>
      </c>
    </row>
    <row r="18" spans="1:21" x14ac:dyDescent="0.25">
      <c r="A18" s="458" t="s">
        <v>34</v>
      </c>
      <c r="B18" s="458"/>
      <c r="C18" s="206">
        <v>0</v>
      </c>
      <c r="D18" s="206">
        <v>0</v>
      </c>
      <c r="E18" s="159">
        <f t="shared" si="3"/>
        <v>0</v>
      </c>
      <c r="F18" s="448">
        <f>'0054'!F18:G18</f>
        <v>1.0049999999999999</v>
      </c>
      <c r="G18" s="448"/>
      <c r="H18" s="105">
        <f t="shared" si="4"/>
        <v>0</v>
      </c>
      <c r="I18" s="130">
        <f t="shared" si="0"/>
        <v>0</v>
      </c>
      <c r="J18" s="85" t="str">
        <f>IF(ROUND(E18,2)=ROUND(SUM(E56:E58),2)," ","CHECK 4-8 LINES BELOW")</f>
        <v xml:space="preserve"> </v>
      </c>
      <c r="N18" s="461" t="s">
        <v>34</v>
      </c>
      <c r="O18" s="461"/>
      <c r="P18" s="530">
        <f t="shared" si="1"/>
        <v>0</v>
      </c>
      <c r="Q18" s="530"/>
      <c r="R18" s="535">
        <v>1</v>
      </c>
      <c r="S18" s="535"/>
      <c r="T18" s="124">
        <f t="shared" si="5"/>
        <v>0</v>
      </c>
      <c r="U18" s="127">
        <f t="shared" si="2"/>
        <v>0</v>
      </c>
    </row>
    <row r="19" spans="1:21" x14ac:dyDescent="0.25">
      <c r="A19" s="458" t="s">
        <v>146</v>
      </c>
      <c r="B19" s="458"/>
      <c r="C19" s="206">
        <v>0.5</v>
      </c>
      <c r="D19" s="206">
        <v>0</v>
      </c>
      <c r="E19" s="159">
        <f t="shared" si="3"/>
        <v>0.5</v>
      </c>
      <c r="F19" s="448">
        <f>'0054'!F19:G19</f>
        <v>3.613</v>
      </c>
      <c r="G19" s="448"/>
      <c r="H19" s="105">
        <f t="shared" si="4"/>
        <v>1.8065</v>
      </c>
      <c r="I19" s="130">
        <f t="shared" si="0"/>
        <v>7744.42</v>
      </c>
      <c r="N19" s="461" t="s">
        <v>146</v>
      </c>
      <c r="O19" s="461"/>
      <c r="P19" s="530">
        <f t="shared" si="1"/>
        <v>0</v>
      </c>
      <c r="Q19" s="530"/>
      <c r="R19" s="535">
        <v>1</v>
      </c>
      <c r="S19" s="535"/>
      <c r="T19" s="124">
        <f t="shared" si="5"/>
        <v>0</v>
      </c>
      <c r="U19" s="125">
        <f t="shared" si="2"/>
        <v>0</v>
      </c>
    </row>
    <row r="20" spans="1:21" x14ac:dyDescent="0.25">
      <c r="A20" s="458" t="s">
        <v>147</v>
      </c>
      <c r="B20" s="458"/>
      <c r="C20" s="206">
        <v>0</v>
      </c>
      <c r="D20" s="206">
        <v>0</v>
      </c>
      <c r="E20" s="159">
        <f t="shared" si="3"/>
        <v>0</v>
      </c>
      <c r="F20" s="448">
        <f>'0054'!F20:G20</f>
        <v>3.613</v>
      </c>
      <c r="G20" s="448"/>
      <c r="H20" s="105">
        <f t="shared" si="4"/>
        <v>0</v>
      </c>
      <c r="I20" s="130">
        <f t="shared" si="0"/>
        <v>0</v>
      </c>
      <c r="N20" s="461" t="s">
        <v>147</v>
      </c>
      <c r="O20" s="461"/>
      <c r="P20" s="530">
        <f t="shared" si="1"/>
        <v>0</v>
      </c>
      <c r="Q20" s="530"/>
      <c r="R20" s="535">
        <v>1</v>
      </c>
      <c r="S20" s="535"/>
      <c r="T20" s="124">
        <f t="shared" si="5"/>
        <v>0</v>
      </c>
      <c r="U20" s="125">
        <f t="shared" si="2"/>
        <v>0</v>
      </c>
    </row>
    <row r="21" spans="1:21" x14ac:dyDescent="0.25">
      <c r="A21" s="458" t="s">
        <v>148</v>
      </c>
      <c r="B21" s="458"/>
      <c r="C21" s="206">
        <v>0</v>
      </c>
      <c r="D21" s="206">
        <v>0</v>
      </c>
      <c r="E21" s="159">
        <f t="shared" si="3"/>
        <v>0</v>
      </c>
      <c r="F21" s="448">
        <f>'0054'!F21:G21</f>
        <v>3.613</v>
      </c>
      <c r="G21" s="448"/>
      <c r="H21" s="105">
        <f t="shared" si="4"/>
        <v>0</v>
      </c>
      <c r="I21" s="130">
        <f t="shared" si="0"/>
        <v>0</v>
      </c>
      <c r="N21" s="461" t="s">
        <v>148</v>
      </c>
      <c r="O21" s="461"/>
      <c r="P21" s="530">
        <f t="shared" si="1"/>
        <v>0</v>
      </c>
      <c r="Q21" s="530"/>
      <c r="R21" s="535">
        <v>1</v>
      </c>
      <c r="S21" s="535"/>
      <c r="T21" s="124">
        <f t="shared" si="5"/>
        <v>0</v>
      </c>
      <c r="U21" s="125">
        <f t="shared" si="2"/>
        <v>0</v>
      </c>
    </row>
    <row r="22" spans="1:21" x14ac:dyDescent="0.25">
      <c r="A22" s="458" t="s">
        <v>149</v>
      </c>
      <c r="B22" s="458"/>
      <c r="C22" s="206">
        <v>0</v>
      </c>
      <c r="D22" s="206">
        <v>0</v>
      </c>
      <c r="E22" s="159">
        <f t="shared" si="3"/>
        <v>0</v>
      </c>
      <c r="F22" s="448">
        <f>'0054'!F22:G22</f>
        <v>5.258</v>
      </c>
      <c r="G22" s="448"/>
      <c r="H22" s="105">
        <f t="shared" si="4"/>
        <v>0</v>
      </c>
      <c r="I22" s="130">
        <f t="shared" si="0"/>
        <v>0</v>
      </c>
      <c r="N22" s="461" t="s">
        <v>149</v>
      </c>
      <c r="O22" s="461"/>
      <c r="P22" s="530">
        <f t="shared" si="1"/>
        <v>0</v>
      </c>
      <c r="Q22" s="530"/>
      <c r="R22" s="535">
        <v>1</v>
      </c>
      <c r="S22" s="535"/>
      <c r="T22" s="124">
        <f t="shared" si="5"/>
        <v>0</v>
      </c>
      <c r="U22" s="125">
        <f t="shared" si="2"/>
        <v>0</v>
      </c>
    </row>
    <row r="23" spans="1:21" x14ac:dyDescent="0.25">
      <c r="A23" s="458" t="s">
        <v>150</v>
      </c>
      <c r="B23" s="458"/>
      <c r="C23" s="206">
        <v>0</v>
      </c>
      <c r="D23" s="206">
        <v>0</v>
      </c>
      <c r="E23" s="159">
        <f t="shared" si="3"/>
        <v>0</v>
      </c>
      <c r="F23" s="448">
        <f>'0054'!F23:G23</f>
        <v>5.258</v>
      </c>
      <c r="G23" s="448"/>
      <c r="H23" s="105">
        <f t="shared" si="4"/>
        <v>0</v>
      </c>
      <c r="I23" s="130">
        <f t="shared" si="0"/>
        <v>0</v>
      </c>
      <c r="N23" s="461" t="s">
        <v>150</v>
      </c>
      <c r="O23" s="461"/>
      <c r="P23" s="530">
        <f t="shared" si="1"/>
        <v>0</v>
      </c>
      <c r="Q23" s="530"/>
      <c r="R23" s="535">
        <v>1</v>
      </c>
      <c r="S23" s="535"/>
      <c r="T23" s="124">
        <f t="shared" si="5"/>
        <v>0</v>
      </c>
      <c r="U23" s="125">
        <f t="shared" si="2"/>
        <v>0</v>
      </c>
    </row>
    <row r="24" spans="1:21" x14ac:dyDescent="0.25">
      <c r="A24" s="458" t="s">
        <v>151</v>
      </c>
      <c r="B24" s="458"/>
      <c r="C24" s="206">
        <v>0</v>
      </c>
      <c r="D24" s="206">
        <v>0</v>
      </c>
      <c r="E24" s="159">
        <f t="shared" si="3"/>
        <v>0</v>
      </c>
      <c r="F24" s="448">
        <f>'0054'!F24:G24</f>
        <v>5.258</v>
      </c>
      <c r="G24" s="448"/>
      <c r="H24" s="105">
        <f t="shared" si="4"/>
        <v>0</v>
      </c>
      <c r="I24" s="130">
        <f t="shared" si="0"/>
        <v>0</v>
      </c>
      <c r="N24" s="461" t="s">
        <v>151</v>
      </c>
      <c r="O24" s="461"/>
      <c r="P24" s="530">
        <f t="shared" si="1"/>
        <v>0</v>
      </c>
      <c r="Q24" s="530"/>
      <c r="R24" s="535">
        <v>1</v>
      </c>
      <c r="S24" s="535"/>
      <c r="T24" s="124">
        <f t="shared" si="5"/>
        <v>0</v>
      </c>
      <c r="U24" s="125">
        <f t="shared" si="2"/>
        <v>0</v>
      </c>
    </row>
    <row r="25" spans="1:21" x14ac:dyDescent="0.25">
      <c r="A25" s="458" t="s">
        <v>152</v>
      </c>
      <c r="B25" s="458"/>
      <c r="C25" s="206">
        <v>10.06</v>
      </c>
      <c r="D25" s="206">
        <v>10.06</v>
      </c>
      <c r="E25" s="159">
        <f t="shared" si="3"/>
        <v>20.12</v>
      </c>
      <c r="F25" s="448">
        <f>'0054'!F25:G25</f>
        <v>1.18</v>
      </c>
      <c r="G25" s="448"/>
      <c r="H25" s="105">
        <f t="shared" si="4"/>
        <v>23.741599999999998</v>
      </c>
      <c r="I25" s="130">
        <f t="shared" si="0"/>
        <v>101779.69</v>
      </c>
      <c r="N25" s="461" t="s">
        <v>152</v>
      </c>
      <c r="O25" s="461"/>
      <c r="P25" s="530">
        <f t="shared" si="1"/>
        <v>0</v>
      </c>
      <c r="Q25" s="530"/>
      <c r="R25" s="535">
        <v>1</v>
      </c>
      <c r="S25" s="535"/>
      <c r="T25" s="124">
        <f t="shared" si="5"/>
        <v>0</v>
      </c>
      <c r="U25" s="125">
        <f t="shared" si="2"/>
        <v>0</v>
      </c>
    </row>
    <row r="26" spans="1:21" x14ac:dyDescent="0.25">
      <c r="A26" s="458" t="s">
        <v>153</v>
      </c>
      <c r="B26" s="458"/>
      <c r="C26" s="206">
        <v>1.38</v>
      </c>
      <c r="D26" s="206">
        <v>1.3800000000000001</v>
      </c>
      <c r="E26" s="159">
        <f t="shared" si="3"/>
        <v>2.76</v>
      </c>
      <c r="F26" s="448">
        <f>'0054'!F26:G26</f>
        <v>1.18</v>
      </c>
      <c r="G26" s="448"/>
      <c r="H26" s="105">
        <f t="shared" si="4"/>
        <v>3.2568000000000001</v>
      </c>
      <c r="I26" s="130">
        <f t="shared" si="0"/>
        <v>13961.83</v>
      </c>
      <c r="N26" s="461" t="s">
        <v>153</v>
      </c>
      <c r="O26" s="461"/>
      <c r="P26" s="530">
        <f t="shared" si="1"/>
        <v>0</v>
      </c>
      <c r="Q26" s="530"/>
      <c r="R26" s="535">
        <v>1</v>
      </c>
      <c r="S26" s="535"/>
      <c r="T26" s="124">
        <f t="shared" si="5"/>
        <v>0</v>
      </c>
      <c r="U26" s="125">
        <f t="shared" si="2"/>
        <v>0</v>
      </c>
    </row>
    <row r="27" spans="1:21" x14ac:dyDescent="0.25">
      <c r="A27" s="458" t="s">
        <v>154</v>
      </c>
      <c r="B27" s="458"/>
      <c r="C27" s="206">
        <v>0</v>
      </c>
      <c r="D27" s="206">
        <v>0</v>
      </c>
      <c r="E27" s="159">
        <f t="shared" si="3"/>
        <v>0</v>
      </c>
      <c r="F27" s="448">
        <f>'0054'!F27:G27</f>
        <v>1.18</v>
      </c>
      <c r="G27" s="448"/>
      <c r="H27" s="105">
        <f t="shared" si="4"/>
        <v>0</v>
      </c>
      <c r="I27" s="130">
        <f t="shared" si="0"/>
        <v>0</v>
      </c>
      <c r="N27" s="461" t="s">
        <v>154</v>
      </c>
      <c r="O27" s="461"/>
      <c r="P27" s="530">
        <f t="shared" si="1"/>
        <v>0</v>
      </c>
      <c r="Q27" s="530"/>
      <c r="R27" s="535">
        <v>1</v>
      </c>
      <c r="S27" s="535"/>
      <c r="T27" s="124">
        <f t="shared" si="5"/>
        <v>0</v>
      </c>
      <c r="U27" s="125">
        <f t="shared" si="2"/>
        <v>0</v>
      </c>
    </row>
    <row r="28" spans="1:21" x14ac:dyDescent="0.25">
      <c r="A28" s="575" t="s">
        <v>155</v>
      </c>
      <c r="B28" s="575"/>
      <c r="C28" s="147">
        <v>0</v>
      </c>
      <c r="D28" s="147">
        <v>0</v>
      </c>
      <c r="E28" s="220">
        <f t="shared" si="3"/>
        <v>0</v>
      </c>
      <c r="F28" s="529">
        <f>'0054'!F28:G28</f>
        <v>1.0049999999999999</v>
      </c>
      <c r="G28" s="529"/>
      <c r="H28" s="122">
        <f t="shared" si="4"/>
        <v>0</v>
      </c>
      <c r="I28" s="123">
        <f t="shared" si="0"/>
        <v>0</v>
      </c>
      <c r="N28" s="469" t="s">
        <v>155</v>
      </c>
      <c r="O28" s="469"/>
      <c r="P28" s="530">
        <f t="shared" si="1"/>
        <v>0</v>
      </c>
      <c r="Q28" s="530"/>
      <c r="R28" s="531">
        <v>1</v>
      </c>
      <c r="S28" s="531"/>
      <c r="T28" s="124">
        <f t="shared" si="5"/>
        <v>0</v>
      </c>
      <c r="U28" s="125">
        <f t="shared" si="2"/>
        <v>0</v>
      </c>
    </row>
    <row r="29" spans="1:21" x14ac:dyDescent="0.25">
      <c r="A29" s="573" t="s">
        <v>5</v>
      </c>
      <c r="B29" s="573"/>
      <c r="C29" s="123">
        <f>SUM(C13:C28)</f>
        <v>76.359999999999985</v>
      </c>
      <c r="D29" s="123">
        <f>SUM(D13:D28)</f>
        <v>81.44</v>
      </c>
      <c r="E29" s="123">
        <f>SUM(E13:E28)</f>
        <v>157.80000000000001</v>
      </c>
      <c r="F29" s="574"/>
      <c r="G29" s="574"/>
      <c r="H29" s="128">
        <f>SUM(H13:H28)</f>
        <v>176.8168</v>
      </c>
      <c r="I29" s="123">
        <f>SUM(I13:I28)</f>
        <v>758009.54999999993</v>
      </c>
      <c r="N29" s="533" t="s">
        <v>5</v>
      </c>
      <c r="O29" s="533"/>
      <c r="P29" s="534">
        <f>SUM(P13:P28)</f>
        <v>0</v>
      </c>
      <c r="Q29" s="534"/>
      <c r="R29" s="521"/>
      <c r="S29" s="521"/>
      <c r="T29" s="129">
        <f>SUM(T13:T28)</f>
        <v>0</v>
      </c>
      <c r="U29" s="125">
        <f>SUM(U13:U28)</f>
        <v>0</v>
      </c>
    </row>
    <row r="30" spans="1:21" x14ac:dyDescent="0.25">
      <c r="A30" s="28"/>
      <c r="B30" s="28"/>
      <c r="C30" s="130"/>
      <c r="D30" s="130"/>
      <c r="E30" s="130"/>
      <c r="F30" s="29"/>
      <c r="G30" s="29"/>
      <c r="H30" s="105"/>
      <c r="I30" s="130"/>
      <c r="N30" s="35"/>
      <c r="O30" s="35"/>
      <c r="P30" s="31"/>
      <c r="Q30" s="31"/>
      <c r="R30" s="32"/>
      <c r="S30" s="32"/>
      <c r="T30" s="131"/>
      <c r="U30" s="132"/>
    </row>
    <row r="31" spans="1:21" x14ac:dyDescent="0.25">
      <c r="A31" s="209" t="s">
        <v>126</v>
      </c>
      <c r="B31" s="28"/>
      <c r="C31" s="130"/>
      <c r="D31" s="130"/>
      <c r="E31" s="130"/>
      <c r="F31" s="29"/>
      <c r="G31" s="29"/>
      <c r="H31" s="105"/>
      <c r="I31" s="130"/>
      <c r="N31" s="35"/>
      <c r="O31" s="35"/>
      <c r="P31" s="31"/>
      <c r="Q31" s="31"/>
      <c r="R31" s="32"/>
      <c r="S31" s="32"/>
      <c r="T31" s="131"/>
      <c r="U31" s="132"/>
    </row>
    <row r="32" spans="1:21" hidden="1" x14ac:dyDescent="0.25">
      <c r="A32" s="209"/>
      <c r="B32" s="28"/>
      <c r="C32" s="130"/>
      <c r="D32" s="130"/>
      <c r="E32" s="130"/>
      <c r="F32" s="364"/>
      <c r="G32" s="364"/>
      <c r="H32" s="105"/>
      <c r="I32" s="130"/>
      <c r="N32" s="362"/>
      <c r="O32" s="362"/>
      <c r="P32" s="31"/>
      <c r="Q32" s="31"/>
      <c r="R32" s="363"/>
      <c r="S32" s="363"/>
      <c r="T32" s="131"/>
      <c r="U32" s="132"/>
    </row>
    <row r="33" spans="1:21" hidden="1" x14ac:dyDescent="0.25">
      <c r="A33" s="209"/>
      <c r="B33" s="28"/>
      <c r="C33" s="130"/>
      <c r="D33" s="130"/>
      <c r="E33" s="130"/>
      <c r="F33" s="578" t="s">
        <v>386</v>
      </c>
      <c r="G33" s="578"/>
      <c r="H33" s="578"/>
      <c r="I33" s="130"/>
      <c r="N33" s="362"/>
      <c r="O33" s="362"/>
      <c r="P33" s="31"/>
      <c r="Q33" s="31"/>
      <c r="R33" s="363"/>
      <c r="S33" s="363"/>
      <c r="T33" s="131"/>
      <c r="U33" s="132"/>
    </row>
    <row r="34" spans="1:21" hidden="1" x14ac:dyDescent="0.25">
      <c r="A34" s="4"/>
      <c r="B34" s="136"/>
      <c r="C34" s="136"/>
      <c r="D34" s="136"/>
      <c r="E34" s="136"/>
      <c r="F34" s="578"/>
      <c r="G34" s="578"/>
      <c r="H34" s="578"/>
      <c r="I34" s="26" t="s">
        <v>78</v>
      </c>
      <c r="N34" s="473" t="s">
        <v>35</v>
      </c>
      <c r="O34" s="473"/>
      <c r="P34" s="473"/>
      <c r="Q34" s="473"/>
      <c r="R34" s="473"/>
      <c r="S34" s="473"/>
      <c r="T34" s="473"/>
      <c r="U34" s="27" t="s">
        <v>78</v>
      </c>
    </row>
    <row r="35" spans="1:21" hidden="1" x14ac:dyDescent="0.25">
      <c r="A35" s="28"/>
      <c r="B35" s="28"/>
      <c r="C35" s="117" t="s">
        <v>162</v>
      </c>
      <c r="D35" s="117" t="s">
        <v>163</v>
      </c>
      <c r="E35" s="118" t="s">
        <v>8</v>
      </c>
      <c r="F35" s="578"/>
      <c r="G35" s="578"/>
      <c r="H35" s="578"/>
      <c r="I35" s="26" t="s">
        <v>37</v>
      </c>
      <c r="N35" s="35"/>
      <c r="O35" s="35"/>
      <c r="P35" s="31"/>
      <c r="Q35" s="31"/>
      <c r="R35" s="32"/>
      <c r="S35" s="32"/>
      <c r="T35" s="131"/>
      <c r="U35" s="27" t="s">
        <v>37</v>
      </c>
    </row>
    <row r="36" spans="1:21" hidden="1" x14ac:dyDescent="0.25">
      <c r="A36" s="524" t="s">
        <v>66</v>
      </c>
      <c r="B36" s="524"/>
      <c r="C36" s="119" t="s">
        <v>2</v>
      </c>
      <c r="D36" s="119" t="s">
        <v>2</v>
      </c>
      <c r="E36" s="119" t="s">
        <v>2</v>
      </c>
      <c r="F36" s="579"/>
      <c r="G36" s="579"/>
      <c r="H36" s="579"/>
      <c r="I36" s="33" t="s">
        <v>79</v>
      </c>
      <c r="N36" s="525" t="s">
        <v>66</v>
      </c>
      <c r="O36" s="525"/>
      <c r="P36" s="526" t="s">
        <v>24</v>
      </c>
      <c r="Q36" s="526"/>
      <c r="R36" s="526"/>
      <c r="S36" s="526"/>
      <c r="T36" s="526"/>
      <c r="U36" s="21" t="s">
        <v>79</v>
      </c>
    </row>
    <row r="37" spans="1:21" hidden="1" x14ac:dyDescent="0.25">
      <c r="A37" s="527" t="s">
        <v>59</v>
      </c>
      <c r="B37" s="527"/>
      <c r="C37" s="210">
        <v>0</v>
      </c>
      <c r="D37" s="210">
        <v>0</v>
      </c>
      <c r="E37" s="276">
        <f t="shared" ref="E37:E42" si="6">IF(D$43=0,C37*2,C37+D37)</f>
        <v>0</v>
      </c>
      <c r="F37" s="211"/>
      <c r="G37" s="211"/>
      <c r="H37" s="211"/>
      <c r="I37" s="150">
        <f t="shared" ref="I37:I42" si="7">ROUND(ROUND(E37*$C$8,4)*($H$8),2)</f>
        <v>0</v>
      </c>
      <c r="N37" s="528" t="s">
        <v>59</v>
      </c>
      <c r="O37" s="528"/>
      <c r="P37" s="470">
        <f t="shared" ref="P37:P42" si="8">IF($H$115=1,E37,0)</f>
        <v>0</v>
      </c>
      <c r="Q37" s="470"/>
      <c r="R37" s="470"/>
      <c r="S37" s="470"/>
      <c r="T37" s="470"/>
      <c r="U37" s="127">
        <f t="shared" ref="U37:U42" si="9">ROUND(ROUND(P37*$C$8,4)*($H$8),0)</f>
        <v>0</v>
      </c>
    </row>
    <row r="38" spans="1:21" hidden="1" x14ac:dyDescent="0.25">
      <c r="A38" s="519" t="s">
        <v>60</v>
      </c>
      <c r="B38" s="519"/>
      <c r="C38" s="213">
        <v>0</v>
      </c>
      <c r="D38" s="213">
        <v>0</v>
      </c>
      <c r="E38" s="159">
        <f t="shared" si="6"/>
        <v>0</v>
      </c>
      <c r="F38" s="214"/>
      <c r="G38" s="214"/>
      <c r="H38" s="214"/>
      <c r="I38" s="130">
        <f t="shared" si="7"/>
        <v>0</v>
      </c>
      <c r="N38" s="476" t="s">
        <v>60</v>
      </c>
      <c r="O38" s="476"/>
      <c r="P38" s="470">
        <f t="shared" si="8"/>
        <v>0</v>
      </c>
      <c r="Q38" s="470"/>
      <c r="R38" s="470"/>
      <c r="S38" s="470"/>
      <c r="T38" s="470"/>
      <c r="U38" s="127">
        <f t="shared" si="9"/>
        <v>0</v>
      </c>
    </row>
    <row r="39" spans="1:21" hidden="1" x14ac:dyDescent="0.25">
      <c r="A39" s="522" t="s">
        <v>61</v>
      </c>
      <c r="B39" s="522"/>
      <c r="C39" s="213">
        <v>0</v>
      </c>
      <c r="D39" s="213">
        <v>0</v>
      </c>
      <c r="E39" s="159">
        <f t="shared" si="6"/>
        <v>0</v>
      </c>
      <c r="F39" s="214"/>
      <c r="G39" s="214"/>
      <c r="H39" s="214"/>
      <c r="I39" s="130">
        <f t="shared" si="7"/>
        <v>0</v>
      </c>
      <c r="N39" s="523" t="s">
        <v>61</v>
      </c>
      <c r="O39" s="523"/>
      <c r="P39" s="470">
        <f t="shared" si="8"/>
        <v>0</v>
      </c>
      <c r="Q39" s="470"/>
      <c r="R39" s="470"/>
      <c r="S39" s="470"/>
      <c r="T39" s="470"/>
      <c r="U39" s="127">
        <f t="shared" si="9"/>
        <v>0</v>
      </c>
    </row>
    <row r="40" spans="1:21" hidden="1" x14ac:dyDescent="0.25">
      <c r="A40" s="519" t="s">
        <v>62</v>
      </c>
      <c r="B40" s="519"/>
      <c r="C40" s="213">
        <v>0</v>
      </c>
      <c r="D40" s="213">
        <v>0</v>
      </c>
      <c r="E40" s="159">
        <f t="shared" si="6"/>
        <v>0</v>
      </c>
      <c r="F40" s="214"/>
      <c r="G40" s="214"/>
      <c r="H40" s="214"/>
      <c r="I40" s="130">
        <f t="shared" si="7"/>
        <v>0</v>
      </c>
      <c r="N40" s="476" t="s">
        <v>62</v>
      </c>
      <c r="O40" s="476"/>
      <c r="P40" s="470">
        <f t="shared" si="8"/>
        <v>0</v>
      </c>
      <c r="Q40" s="470"/>
      <c r="R40" s="470"/>
      <c r="S40" s="470"/>
      <c r="T40" s="470"/>
      <c r="U40" s="127">
        <f t="shared" si="9"/>
        <v>0</v>
      </c>
    </row>
    <row r="41" spans="1:21" hidden="1" x14ac:dyDescent="0.25">
      <c r="A41" s="519" t="s">
        <v>63</v>
      </c>
      <c r="B41" s="519"/>
      <c r="C41" s="213">
        <v>0</v>
      </c>
      <c r="D41" s="213">
        <v>0</v>
      </c>
      <c r="E41" s="159">
        <f t="shared" si="6"/>
        <v>0</v>
      </c>
      <c r="F41" s="214"/>
      <c r="G41" s="214"/>
      <c r="H41" s="214"/>
      <c r="I41" s="130">
        <f t="shared" si="7"/>
        <v>0</v>
      </c>
      <c r="N41" s="476" t="s">
        <v>63</v>
      </c>
      <c r="O41" s="476"/>
      <c r="P41" s="470">
        <f t="shared" si="8"/>
        <v>0</v>
      </c>
      <c r="Q41" s="470"/>
      <c r="R41" s="470"/>
      <c r="S41" s="470"/>
      <c r="T41" s="470"/>
      <c r="U41" s="127">
        <f t="shared" si="9"/>
        <v>0</v>
      </c>
    </row>
    <row r="42" spans="1:21" hidden="1" x14ac:dyDescent="0.25">
      <c r="A42" s="519" t="s">
        <v>55</v>
      </c>
      <c r="B42" s="519"/>
      <c r="C42" s="212">
        <v>0</v>
      </c>
      <c r="D42" s="212">
        <v>0</v>
      </c>
      <c r="E42" s="220">
        <f t="shared" si="6"/>
        <v>0</v>
      </c>
      <c r="F42" s="214"/>
      <c r="G42" s="214"/>
      <c r="H42" s="214"/>
      <c r="I42" s="123">
        <f t="shared" si="7"/>
        <v>0</v>
      </c>
      <c r="N42" s="469" t="s">
        <v>55</v>
      </c>
      <c r="O42" s="469"/>
      <c r="P42" s="470">
        <f t="shared" si="8"/>
        <v>0</v>
      </c>
      <c r="Q42" s="470"/>
      <c r="R42" s="470"/>
      <c r="S42" s="470"/>
      <c r="T42" s="470"/>
      <c r="U42" s="127">
        <f t="shared" si="9"/>
        <v>0</v>
      </c>
    </row>
    <row r="43" spans="1:21" hidden="1" x14ac:dyDescent="0.25">
      <c r="A43" s="64"/>
      <c r="B43" s="137" t="s">
        <v>164</v>
      </c>
      <c r="C43" s="126">
        <f>SUM(C37:C42)</f>
        <v>0</v>
      </c>
      <c r="D43" s="126">
        <f>SUM(D37:D42)</f>
        <v>0</v>
      </c>
      <c r="E43" s="126">
        <f>SUM(E37:E42)</f>
        <v>0</v>
      </c>
      <c r="F43" s="34"/>
      <c r="G43" s="138"/>
      <c r="H43" s="139" t="s">
        <v>166</v>
      </c>
      <c r="I43" s="126">
        <f>SUM(I37:I42)</f>
        <v>0</v>
      </c>
      <c r="N43" s="520" t="s">
        <v>57</v>
      </c>
      <c r="O43" s="520"/>
      <c r="P43" s="520"/>
      <c r="Q43" s="520"/>
      <c r="R43" s="36">
        <f>SUM(P37:R42)</f>
        <v>0</v>
      </c>
      <c r="S43" s="521" t="s">
        <v>68</v>
      </c>
      <c r="T43" s="521"/>
      <c r="U43" s="132">
        <f>SUM(U37:U42)</f>
        <v>0</v>
      </c>
    </row>
    <row r="44" spans="1:21" ht="16.5" hidden="1" thickBot="1" x14ac:dyDescent="0.3">
      <c r="A44" s="64"/>
      <c r="B44" s="137"/>
      <c r="C44" s="130"/>
      <c r="D44" s="130"/>
      <c r="E44" s="150"/>
      <c r="F44" s="34"/>
      <c r="G44" s="138"/>
      <c r="H44" s="139"/>
      <c r="I44" s="130"/>
      <c r="N44" s="35"/>
      <c r="O44" s="35"/>
      <c r="P44" s="35"/>
      <c r="Q44" s="35"/>
      <c r="R44" s="36"/>
      <c r="S44" s="32"/>
      <c r="T44" s="32"/>
      <c r="U44" s="132"/>
    </row>
    <row r="45" spans="1:21" ht="16.5" hidden="1" thickBot="1" x14ac:dyDescent="0.3">
      <c r="A45" s="64"/>
      <c r="B45" s="137" t="s">
        <v>165</v>
      </c>
      <c r="C45" s="64"/>
      <c r="D45" s="64"/>
      <c r="E45" s="215">
        <f>H29+E43</f>
        <v>176.8168</v>
      </c>
      <c r="F45" s="37"/>
      <c r="G45" s="138"/>
      <c r="H45" s="139" t="s">
        <v>167</v>
      </c>
      <c r="I45" s="123">
        <f>SUM(I43,I29)</f>
        <v>758009.54999999993</v>
      </c>
      <c r="N45" s="520" t="s">
        <v>58</v>
      </c>
      <c r="O45" s="520"/>
      <c r="P45" s="520"/>
      <c r="Q45" s="520"/>
      <c r="R45" s="38">
        <f>R43+T29</f>
        <v>0</v>
      </c>
      <c r="S45" s="521" t="s">
        <v>56</v>
      </c>
      <c r="T45" s="521"/>
      <c r="U45" s="140">
        <f>SUM(U43,U29)</f>
        <v>0</v>
      </c>
    </row>
    <row r="46" spans="1:21" x14ac:dyDescent="0.25">
      <c r="A46" s="28"/>
      <c r="B46" s="28"/>
      <c r="C46" s="28"/>
      <c r="D46" s="28"/>
      <c r="E46" s="28"/>
      <c r="F46" s="37"/>
      <c r="G46" s="141"/>
      <c r="H46" s="141"/>
      <c r="I46" s="130"/>
      <c r="N46" s="35"/>
      <c r="O46" s="35"/>
      <c r="P46" s="35"/>
      <c r="Q46" s="35"/>
      <c r="R46" s="38"/>
      <c r="S46" s="32"/>
      <c r="T46" s="32"/>
      <c r="U46" s="132"/>
    </row>
    <row r="47" spans="1:21" x14ac:dyDescent="0.25">
      <c r="A47" s="28"/>
      <c r="B47" s="28"/>
      <c r="C47" s="28"/>
      <c r="D47" s="28"/>
      <c r="E47" s="28"/>
      <c r="F47" s="37"/>
      <c r="G47" s="141"/>
      <c r="H47" s="141"/>
      <c r="I47" s="130"/>
      <c r="N47" s="35"/>
      <c r="O47" s="35"/>
      <c r="P47" s="35"/>
      <c r="Q47" s="35"/>
      <c r="R47" s="38"/>
      <c r="S47" s="32"/>
      <c r="T47" s="32"/>
      <c r="U47" s="132"/>
    </row>
    <row r="48" spans="1:21" x14ac:dyDescent="0.25">
      <c r="A48" s="28"/>
      <c r="B48" s="28"/>
      <c r="C48" s="117" t="s">
        <v>162</v>
      </c>
      <c r="D48" s="117" t="s">
        <v>163</v>
      </c>
      <c r="E48" s="118" t="s">
        <v>8</v>
      </c>
      <c r="F48" s="142" t="s">
        <v>168</v>
      </c>
      <c r="G48" s="143" t="s">
        <v>170</v>
      </c>
      <c r="H48" s="144" t="s">
        <v>171</v>
      </c>
      <c r="I48" s="130"/>
      <c r="N48" s="35"/>
      <c r="O48" s="35"/>
      <c r="P48" s="35"/>
      <c r="Q48" s="35"/>
      <c r="R48" s="38"/>
      <c r="S48" s="32"/>
      <c r="T48" s="32"/>
      <c r="U48" s="132"/>
    </row>
    <row r="49" spans="1:21" x14ac:dyDescent="0.25">
      <c r="A49" s="39" t="s">
        <v>103</v>
      </c>
      <c r="B49" s="39"/>
      <c r="C49" s="119" t="s">
        <v>2</v>
      </c>
      <c r="D49" s="119" t="s">
        <v>2</v>
      </c>
      <c r="E49" s="119" t="s">
        <v>2</v>
      </c>
      <c r="F49" s="121" t="s">
        <v>169</v>
      </c>
      <c r="G49" s="77" t="s">
        <v>169</v>
      </c>
      <c r="H49" s="145" t="s">
        <v>172</v>
      </c>
      <c r="I49" s="39"/>
      <c r="N49" s="469" t="s">
        <v>103</v>
      </c>
      <c r="O49" s="469"/>
      <c r="P49" s="514" t="s">
        <v>2</v>
      </c>
      <c r="Q49" s="514"/>
      <c r="R49" s="40" t="s">
        <v>25</v>
      </c>
      <c r="S49" s="78" t="s">
        <v>26</v>
      </c>
      <c r="T49" s="146" t="s">
        <v>27</v>
      </c>
      <c r="U49" s="40"/>
    </row>
    <row r="50" spans="1:21" x14ac:dyDescent="0.25">
      <c r="A50" s="515" t="s">
        <v>127</v>
      </c>
      <c r="B50" s="515"/>
      <c r="C50" s="206">
        <v>22.86</v>
      </c>
      <c r="D50" s="206">
        <v>27.83</v>
      </c>
      <c r="E50" s="159">
        <f>IF(D$59=0,C50*2,C50+D50)</f>
        <v>50.69</v>
      </c>
      <c r="F50" s="41" t="s">
        <v>21</v>
      </c>
      <c r="G50" s="54">
        <v>251</v>
      </c>
      <c r="H50" s="328">
        <f>'0054'!H50</f>
        <v>1047</v>
      </c>
      <c r="I50" s="130">
        <f>ROUND(E50*H50,2)</f>
        <v>53072.43</v>
      </c>
      <c r="N50" s="517" t="s">
        <v>28</v>
      </c>
      <c r="O50" s="517"/>
      <c r="P50" s="518"/>
      <c r="Q50" s="518"/>
      <c r="R50" s="43" t="s">
        <v>21</v>
      </c>
      <c r="S50" s="44">
        <v>251</v>
      </c>
      <c r="T50" s="148">
        <f>H50</f>
        <v>1047</v>
      </c>
      <c r="U50" s="149">
        <f>ROUND(P50*T50,0)</f>
        <v>0</v>
      </c>
    </row>
    <row r="51" spans="1:21" x14ac:dyDescent="0.25">
      <c r="A51" s="516"/>
      <c r="B51" s="516"/>
      <c r="C51" s="206">
        <v>17.5</v>
      </c>
      <c r="D51" s="206">
        <v>16.36</v>
      </c>
      <c r="E51" s="159">
        <f t="shared" ref="E51:E58" si="10">IF(D$59=0,C51*2,C51+D51)</f>
        <v>33.86</v>
      </c>
      <c r="F51" s="54" t="s">
        <v>21</v>
      </c>
      <c r="G51" s="54">
        <v>252</v>
      </c>
      <c r="H51" s="328">
        <f>'0054'!H51</f>
        <v>3380</v>
      </c>
      <c r="I51" s="130">
        <f t="shared" ref="I51:I58" si="11">ROUND(E51*H51,2)</f>
        <v>114446.8</v>
      </c>
      <c r="N51" s="517"/>
      <c r="O51" s="517"/>
      <c r="P51" s="511"/>
      <c r="Q51" s="511"/>
      <c r="R51" s="44" t="s">
        <v>21</v>
      </c>
      <c r="S51" s="44">
        <v>252</v>
      </c>
      <c r="T51" s="148">
        <f t="shared" ref="T51:T58" si="12">H51</f>
        <v>3380</v>
      </c>
      <c r="U51" s="149">
        <f t="shared" ref="U51:U58" si="13">ROUND(P51*T51,0)</f>
        <v>0</v>
      </c>
    </row>
    <row r="52" spans="1:21" x14ac:dyDescent="0.25">
      <c r="A52" s="516"/>
      <c r="B52" s="516"/>
      <c r="C52" s="206">
        <v>8</v>
      </c>
      <c r="D52" s="206">
        <v>7.74</v>
      </c>
      <c r="E52" s="159">
        <f t="shared" si="10"/>
        <v>15.74</v>
      </c>
      <c r="F52" s="54" t="s">
        <v>21</v>
      </c>
      <c r="G52" s="54">
        <v>253</v>
      </c>
      <c r="H52" s="328">
        <f>'0054'!H52</f>
        <v>6896</v>
      </c>
      <c r="I52" s="130">
        <f t="shared" si="11"/>
        <v>108543.03999999999</v>
      </c>
      <c r="N52" s="517"/>
      <c r="O52" s="517"/>
      <c r="P52" s="511"/>
      <c r="Q52" s="511"/>
      <c r="R52" s="44" t="s">
        <v>21</v>
      </c>
      <c r="S52" s="44">
        <v>253</v>
      </c>
      <c r="T52" s="148">
        <f t="shared" si="12"/>
        <v>6896</v>
      </c>
      <c r="U52" s="149">
        <f t="shared" si="13"/>
        <v>0</v>
      </c>
    </row>
    <row r="53" spans="1:21" x14ac:dyDescent="0.25">
      <c r="A53" s="516"/>
      <c r="B53" s="516"/>
      <c r="C53" s="206">
        <v>3</v>
      </c>
      <c r="D53" s="206">
        <v>3.5</v>
      </c>
      <c r="E53" s="159">
        <f t="shared" si="10"/>
        <v>6.5</v>
      </c>
      <c r="F53" s="153" t="s">
        <v>14</v>
      </c>
      <c r="G53" s="54">
        <v>251</v>
      </c>
      <c r="H53" s="328">
        <f>'0054'!H53</f>
        <v>1173</v>
      </c>
      <c r="I53" s="130">
        <f t="shared" si="11"/>
        <v>7624.5</v>
      </c>
      <c r="N53" s="517"/>
      <c r="O53" s="517"/>
      <c r="P53" s="511"/>
      <c r="Q53" s="511"/>
      <c r="R53" s="46" t="s">
        <v>14</v>
      </c>
      <c r="S53" s="44">
        <v>251</v>
      </c>
      <c r="T53" s="148">
        <f t="shared" si="12"/>
        <v>1173</v>
      </c>
      <c r="U53" s="149">
        <f t="shared" si="13"/>
        <v>0</v>
      </c>
    </row>
    <row r="54" spans="1:21" x14ac:dyDescent="0.25">
      <c r="A54" s="516"/>
      <c r="B54" s="516"/>
      <c r="C54" s="206">
        <v>0</v>
      </c>
      <c r="D54" s="206">
        <v>0</v>
      </c>
      <c r="E54" s="159">
        <f t="shared" si="10"/>
        <v>0</v>
      </c>
      <c r="F54" s="153" t="s">
        <v>14</v>
      </c>
      <c r="G54" s="54">
        <v>252</v>
      </c>
      <c r="H54" s="328">
        <f>'0054'!H54</f>
        <v>3506</v>
      </c>
      <c r="I54" s="130">
        <f t="shared" si="11"/>
        <v>0</v>
      </c>
      <c r="N54" s="517"/>
      <c r="O54" s="517"/>
      <c r="P54" s="511"/>
      <c r="Q54" s="511"/>
      <c r="R54" s="46" t="s">
        <v>14</v>
      </c>
      <c r="S54" s="44">
        <v>252</v>
      </c>
      <c r="T54" s="148">
        <f t="shared" si="12"/>
        <v>3506</v>
      </c>
      <c r="U54" s="149">
        <f t="shared" si="13"/>
        <v>0</v>
      </c>
    </row>
    <row r="55" spans="1:21" x14ac:dyDescent="0.25">
      <c r="A55" s="516"/>
      <c r="B55" s="516"/>
      <c r="C55" s="206">
        <v>0</v>
      </c>
      <c r="D55" s="206">
        <v>0</v>
      </c>
      <c r="E55" s="159">
        <f t="shared" si="10"/>
        <v>0</v>
      </c>
      <c r="F55" s="153" t="s">
        <v>14</v>
      </c>
      <c r="G55" s="54">
        <v>253</v>
      </c>
      <c r="H55" s="328">
        <f>'0054'!H55</f>
        <v>7023</v>
      </c>
      <c r="I55" s="130">
        <f t="shared" si="11"/>
        <v>0</v>
      </c>
      <c r="N55" s="517"/>
      <c r="O55" s="517"/>
      <c r="P55" s="511"/>
      <c r="Q55" s="511"/>
      <c r="R55" s="46" t="s">
        <v>14</v>
      </c>
      <c r="S55" s="44">
        <v>253</v>
      </c>
      <c r="T55" s="148">
        <f t="shared" si="12"/>
        <v>7023</v>
      </c>
      <c r="U55" s="149">
        <f t="shared" si="13"/>
        <v>0</v>
      </c>
    </row>
    <row r="56" spans="1:21" x14ac:dyDescent="0.25">
      <c r="A56" s="516"/>
      <c r="B56" s="516"/>
      <c r="C56" s="206">
        <v>0</v>
      </c>
      <c r="D56" s="206">
        <v>0</v>
      </c>
      <c r="E56" s="159">
        <f t="shared" si="10"/>
        <v>0</v>
      </c>
      <c r="F56" s="153" t="s">
        <v>15</v>
      </c>
      <c r="G56" s="54">
        <v>251</v>
      </c>
      <c r="H56" s="328">
        <f>'0054'!H56</f>
        <v>835</v>
      </c>
      <c r="I56" s="130">
        <f t="shared" si="11"/>
        <v>0</v>
      </c>
      <c r="N56" s="517"/>
      <c r="O56" s="517"/>
      <c r="P56" s="511"/>
      <c r="Q56" s="511"/>
      <c r="R56" s="46" t="s">
        <v>15</v>
      </c>
      <c r="S56" s="44">
        <v>251</v>
      </c>
      <c r="T56" s="148">
        <f t="shared" si="12"/>
        <v>835</v>
      </c>
      <c r="U56" s="149">
        <f t="shared" si="13"/>
        <v>0</v>
      </c>
    </row>
    <row r="57" spans="1:21" x14ac:dyDescent="0.25">
      <c r="A57" s="516"/>
      <c r="B57" s="516"/>
      <c r="C57" s="206">
        <v>0</v>
      </c>
      <c r="D57" s="206">
        <v>0</v>
      </c>
      <c r="E57" s="159">
        <f t="shared" si="10"/>
        <v>0</v>
      </c>
      <c r="F57" s="153" t="s">
        <v>15</v>
      </c>
      <c r="G57" s="54">
        <v>252</v>
      </c>
      <c r="H57" s="328">
        <f>'0054'!H57</f>
        <v>3168</v>
      </c>
      <c r="I57" s="130">
        <f t="shared" si="11"/>
        <v>0</v>
      </c>
      <c r="N57" s="517"/>
      <c r="O57" s="517"/>
      <c r="P57" s="511"/>
      <c r="Q57" s="511"/>
      <c r="R57" s="46" t="s">
        <v>15</v>
      </c>
      <c r="S57" s="44">
        <v>252</v>
      </c>
      <c r="T57" s="148">
        <f t="shared" si="12"/>
        <v>3168</v>
      </c>
      <c r="U57" s="149">
        <f t="shared" si="13"/>
        <v>0</v>
      </c>
    </row>
    <row r="58" spans="1:21" ht="16.5" thickBot="1" x14ac:dyDescent="0.3">
      <c r="A58" s="516"/>
      <c r="B58" s="516"/>
      <c r="C58" s="206">
        <v>0</v>
      </c>
      <c r="D58" s="206">
        <v>0</v>
      </c>
      <c r="E58" s="159">
        <f t="shared" si="10"/>
        <v>0</v>
      </c>
      <c r="F58" s="153" t="s">
        <v>15</v>
      </c>
      <c r="G58" s="54">
        <v>253</v>
      </c>
      <c r="H58" s="328">
        <f>'0054'!H58</f>
        <v>6685</v>
      </c>
      <c r="I58" s="130">
        <f t="shared" si="11"/>
        <v>0</v>
      </c>
      <c r="N58" s="517"/>
      <c r="O58" s="517"/>
      <c r="P58" s="512"/>
      <c r="Q58" s="512"/>
      <c r="R58" s="46" t="s">
        <v>15</v>
      </c>
      <c r="S58" s="44">
        <v>253</v>
      </c>
      <c r="T58" s="148">
        <f t="shared" si="12"/>
        <v>6685</v>
      </c>
      <c r="U58" s="151">
        <f t="shared" si="13"/>
        <v>0</v>
      </c>
    </row>
    <row r="59" spans="1:21" ht="16.5" thickBot="1" x14ac:dyDescent="0.3">
      <c r="A59" s="465" t="s">
        <v>16</v>
      </c>
      <c r="B59" s="465"/>
      <c r="C59" s="126">
        <f>SUM(C50:C58)</f>
        <v>51.36</v>
      </c>
      <c r="D59" s="126">
        <f>SUM(D50:D58)</f>
        <v>55.43</v>
      </c>
      <c r="E59" s="126">
        <f>SUM(E50:E58)</f>
        <v>106.78999999999999</v>
      </c>
      <c r="F59" s="465" t="s">
        <v>81</v>
      </c>
      <c r="G59" s="465"/>
      <c r="H59" s="465"/>
      <c r="I59" s="126">
        <f>SUM(I50:I58)</f>
        <v>283686.77</v>
      </c>
      <c r="N59" s="464" t="s">
        <v>16</v>
      </c>
      <c r="O59" s="464"/>
      <c r="P59" s="513">
        <f>SUM(P50:P58)</f>
        <v>0</v>
      </c>
      <c r="Q59" s="513"/>
      <c r="R59" s="464" t="s">
        <v>81</v>
      </c>
      <c r="S59" s="464"/>
      <c r="T59" s="464"/>
      <c r="U59" s="140">
        <f>SUM(U50:U58)</f>
        <v>0</v>
      </c>
    </row>
    <row r="60" spans="1:21" x14ac:dyDescent="0.25">
      <c r="A60" s="481"/>
      <c r="B60" s="481"/>
      <c r="C60" s="481"/>
      <c r="D60" s="481"/>
      <c r="E60" s="481"/>
      <c r="F60" s="481"/>
      <c r="G60" s="481"/>
      <c r="H60" s="481"/>
      <c r="I60" s="481"/>
      <c r="N60" s="471"/>
      <c r="O60" s="471"/>
      <c r="P60" s="471"/>
      <c r="Q60" s="471"/>
      <c r="R60" s="471"/>
      <c r="S60" s="471"/>
      <c r="T60" s="471"/>
      <c r="U60" s="471"/>
    </row>
    <row r="61" spans="1:21" x14ac:dyDescent="0.25">
      <c r="A61" s="509" t="s">
        <v>175</v>
      </c>
      <c r="B61" s="458"/>
      <c r="C61" s="458"/>
      <c r="D61" s="458"/>
      <c r="E61" s="458"/>
      <c r="F61" s="458"/>
      <c r="G61" s="458"/>
      <c r="H61" s="458"/>
      <c r="I61" s="458"/>
      <c r="N61" s="461" t="s">
        <v>104</v>
      </c>
      <c r="O61" s="461"/>
      <c r="P61" s="461"/>
      <c r="Q61" s="461"/>
      <c r="R61" s="461"/>
      <c r="S61" s="461"/>
      <c r="T61" s="461"/>
      <c r="U61" s="461"/>
    </row>
    <row r="62" spans="1:21" x14ac:dyDescent="0.25">
      <c r="A62" s="509" t="s">
        <v>177</v>
      </c>
      <c r="B62" s="458"/>
      <c r="C62" s="152">
        <f>E29</f>
        <v>157.80000000000001</v>
      </c>
      <c r="D62" s="576" t="s">
        <v>174</v>
      </c>
      <c r="E62" s="576"/>
      <c r="F62" s="576"/>
      <c r="G62" s="576"/>
      <c r="H62" s="331">
        <f>'0054'!H62</f>
        <v>186422.85</v>
      </c>
      <c r="I62" s="155"/>
      <c r="N62" s="510" t="s">
        <v>173</v>
      </c>
      <c r="O62" s="461"/>
      <c r="P62" s="47">
        <f>P29</f>
        <v>0</v>
      </c>
      <c r="Q62" s="507" t="s">
        <v>83</v>
      </c>
      <c r="R62" s="507"/>
      <c r="S62" s="507"/>
      <c r="T62" s="508">
        <f>H62</f>
        <v>186422.85</v>
      </c>
      <c r="U62" s="508"/>
    </row>
    <row r="63" spans="1:21" x14ac:dyDescent="0.25">
      <c r="B63" s="91"/>
      <c r="G63" s="48" t="s">
        <v>13</v>
      </c>
      <c r="H63" s="156">
        <f>ROUND(C62/H62,6)</f>
        <v>8.4599999999999996E-4</v>
      </c>
      <c r="I63" s="157"/>
      <c r="N63" s="461" t="s">
        <v>19</v>
      </c>
      <c r="O63" s="461"/>
      <c r="P63" s="461"/>
      <c r="Q63" s="461"/>
      <c r="R63" s="461"/>
      <c r="S63" s="461"/>
      <c r="T63" s="505">
        <f>ROUND(P62/T62,6)</f>
        <v>0</v>
      </c>
      <c r="U63" s="505"/>
    </row>
    <row r="64" spans="1:21" x14ac:dyDescent="0.25">
      <c r="A64" s="509" t="s">
        <v>176</v>
      </c>
      <c r="B64" s="458"/>
      <c r="C64" s="458"/>
      <c r="D64" s="458"/>
      <c r="E64" s="458"/>
      <c r="F64" s="458"/>
      <c r="G64" s="458"/>
      <c r="H64" s="458"/>
      <c r="I64" s="458"/>
      <c r="N64" s="461" t="s">
        <v>105</v>
      </c>
      <c r="O64" s="461"/>
      <c r="P64" s="461"/>
      <c r="Q64" s="461"/>
      <c r="R64" s="461"/>
      <c r="S64" s="461"/>
      <c r="T64" s="461"/>
      <c r="U64" s="461"/>
    </row>
    <row r="65" spans="1:21" x14ac:dyDescent="0.25">
      <c r="A65" s="509" t="s">
        <v>178</v>
      </c>
      <c r="B65" s="458"/>
      <c r="C65" s="152">
        <f>E45</f>
        <v>176.8168</v>
      </c>
      <c r="D65" s="576" t="s">
        <v>179</v>
      </c>
      <c r="E65" s="576"/>
      <c r="F65" s="576"/>
      <c r="G65" s="576"/>
      <c r="H65" s="220">
        <f>'0054'!H65</f>
        <v>204954.58</v>
      </c>
      <c r="I65" s="159"/>
      <c r="N65" s="461" t="s">
        <v>85</v>
      </c>
      <c r="O65" s="461"/>
      <c r="P65" s="49">
        <f>R45</f>
        <v>0</v>
      </c>
      <c r="Q65" s="507" t="s">
        <v>84</v>
      </c>
      <c r="R65" s="507"/>
      <c r="S65" s="507"/>
      <c r="T65" s="508">
        <f>H65</f>
        <v>204954.58</v>
      </c>
      <c r="U65" s="508"/>
    </row>
    <row r="66" spans="1:21" s="39" customFormat="1" x14ac:dyDescent="0.25">
      <c r="A66" s="160"/>
      <c r="G66" s="50" t="s">
        <v>13</v>
      </c>
      <c r="H66" s="161">
        <f>ROUND(C65/H65,6)</f>
        <v>8.6300000000000005E-4</v>
      </c>
      <c r="I66" s="161"/>
      <c r="N66" s="469" t="s">
        <v>20</v>
      </c>
      <c r="O66" s="469"/>
      <c r="P66" s="469"/>
      <c r="Q66" s="469"/>
      <c r="R66" s="469"/>
      <c r="S66" s="469"/>
      <c r="T66" s="503">
        <f>ROUND(P65/T65,6)</f>
        <v>0</v>
      </c>
      <c r="U66" s="503"/>
    </row>
    <row r="67" spans="1:21" s="64" customFormat="1" x14ac:dyDescent="0.25">
      <c r="A67" s="136"/>
      <c r="G67" s="48"/>
      <c r="H67" s="162"/>
      <c r="I67" s="162"/>
      <c r="N67" s="163"/>
      <c r="O67" s="163"/>
      <c r="P67" s="163"/>
      <c r="Q67" s="163"/>
      <c r="R67" s="164"/>
      <c r="S67" s="163"/>
      <c r="T67" s="165"/>
      <c r="U67" s="166"/>
    </row>
    <row r="68" spans="1:21" x14ac:dyDescent="0.25">
      <c r="A68" s="458" t="s">
        <v>100</v>
      </c>
      <c r="B68" s="458"/>
      <c r="C68" s="458"/>
      <c r="D68" s="91"/>
      <c r="E68" s="74" t="s">
        <v>3</v>
      </c>
      <c r="F68" s="174">
        <f>'0054'!F68</f>
        <v>35355377</v>
      </c>
      <c r="G68" s="41" t="s">
        <v>6</v>
      </c>
      <c r="H68" s="167">
        <f>H63</f>
        <v>8.4599999999999996E-4</v>
      </c>
      <c r="I68" s="130">
        <f>ROUND(F68*H68,2)</f>
        <v>29910.65</v>
      </c>
      <c r="N68" s="461" t="s">
        <v>100</v>
      </c>
      <c r="O68" s="461"/>
      <c r="P68" s="461"/>
      <c r="Q68" s="52" t="s">
        <v>3</v>
      </c>
      <c r="R68" s="168">
        <f>F68</f>
        <v>35355377</v>
      </c>
      <c r="S68" s="43" t="s">
        <v>6</v>
      </c>
      <c r="T68" s="169">
        <f>T63</f>
        <v>0</v>
      </c>
      <c r="U68" s="125">
        <f>ROUND(R68*T68,0)</f>
        <v>0</v>
      </c>
    </row>
    <row r="69" spans="1:21" x14ac:dyDescent="0.25">
      <c r="A69" s="571" t="s">
        <v>119</v>
      </c>
      <c r="B69" s="458"/>
      <c r="C69" s="458"/>
      <c r="D69" s="91"/>
      <c r="E69" s="74"/>
      <c r="F69" s="174"/>
      <c r="G69" s="41"/>
      <c r="H69" s="167"/>
      <c r="I69" s="130"/>
      <c r="N69" s="461" t="s">
        <v>99</v>
      </c>
      <c r="O69" s="461"/>
      <c r="P69" s="461"/>
      <c r="Q69" s="170"/>
      <c r="R69" s="170"/>
      <c r="S69" s="170"/>
      <c r="T69" s="170"/>
      <c r="U69" s="170"/>
    </row>
    <row r="70" spans="1:21" x14ac:dyDescent="0.25">
      <c r="A70" s="570" t="s">
        <v>180</v>
      </c>
      <c r="B70" s="458"/>
      <c r="C70" s="458"/>
      <c r="D70" s="91"/>
      <c r="E70" s="74" t="s">
        <v>3</v>
      </c>
      <c r="F70" s="174">
        <f>'0054'!F70</f>
        <v>0</v>
      </c>
      <c r="G70" s="41" t="s">
        <v>6</v>
      </c>
      <c r="H70" s="167">
        <f>H63</f>
        <v>8.4599999999999996E-4</v>
      </c>
      <c r="I70" s="130">
        <f>ROUND(F70*H70,2)</f>
        <v>0</v>
      </c>
      <c r="N70" s="53"/>
      <c r="O70" s="53"/>
      <c r="P70" s="53"/>
      <c r="Q70" s="52" t="s">
        <v>3</v>
      </c>
      <c r="R70" s="168">
        <f>F70</f>
        <v>0</v>
      </c>
      <c r="S70" s="43" t="s">
        <v>6</v>
      </c>
      <c r="T70" s="169">
        <f>T63</f>
        <v>0</v>
      </c>
      <c r="U70" s="125">
        <f>ROUND(R70*T70,0)</f>
        <v>0</v>
      </c>
    </row>
    <row r="71" spans="1:21" x14ac:dyDescent="0.25">
      <c r="A71" s="458" t="s">
        <v>98</v>
      </c>
      <c r="B71" s="458"/>
      <c r="C71" s="458"/>
      <c r="D71" s="91"/>
      <c r="E71" s="74" t="s">
        <v>128</v>
      </c>
      <c r="F71" s="174">
        <f>'0054'!F71</f>
        <v>3088857</v>
      </c>
      <c r="G71" s="41" t="s">
        <v>6</v>
      </c>
      <c r="H71" s="167">
        <f>H63</f>
        <v>8.4599999999999996E-4</v>
      </c>
      <c r="I71" s="130">
        <f>ROUND(F71*H71,2)</f>
        <v>2613.17</v>
      </c>
      <c r="N71" s="461" t="s">
        <v>98</v>
      </c>
      <c r="O71" s="461"/>
      <c r="P71" s="461"/>
      <c r="Q71" s="52" t="s">
        <v>86</v>
      </c>
      <c r="R71" s="168">
        <f>F71</f>
        <v>3088857</v>
      </c>
      <c r="S71" s="43" t="s">
        <v>6</v>
      </c>
      <c r="T71" s="169">
        <f>T63</f>
        <v>0</v>
      </c>
      <c r="U71" s="125">
        <f>ROUND(R71*T71,0)</f>
        <v>0</v>
      </c>
    </row>
    <row r="72" spans="1:21" x14ac:dyDescent="0.25">
      <c r="A72" s="458" t="s">
        <v>97</v>
      </c>
      <c r="B72" s="458"/>
      <c r="C72" s="458"/>
      <c r="D72" s="91"/>
      <c r="E72" s="74" t="s">
        <v>3</v>
      </c>
      <c r="F72" s="174">
        <f>'0054'!F72</f>
        <v>4226978</v>
      </c>
      <c r="G72" s="41" t="s">
        <v>6</v>
      </c>
      <c r="H72" s="167">
        <f>H63</f>
        <v>8.4599999999999996E-4</v>
      </c>
      <c r="I72" s="130">
        <f>ROUND(F72*H72,2)</f>
        <v>3576.02</v>
      </c>
      <c r="N72" s="461" t="s">
        <v>97</v>
      </c>
      <c r="O72" s="461"/>
      <c r="P72" s="461"/>
      <c r="Q72" s="52" t="s">
        <v>3</v>
      </c>
      <c r="R72" s="168">
        <f>F72</f>
        <v>4226978</v>
      </c>
      <c r="S72" s="43" t="s">
        <v>6</v>
      </c>
      <c r="T72" s="169">
        <f>T63</f>
        <v>0</v>
      </c>
      <c r="U72" s="125">
        <f>ROUND(R72*T72,0)</f>
        <v>0</v>
      </c>
    </row>
    <row r="73" spans="1:21" x14ac:dyDescent="0.25">
      <c r="A73" s="458" t="s">
        <v>96</v>
      </c>
      <c r="B73" s="458"/>
      <c r="C73" s="458"/>
      <c r="D73" s="91"/>
      <c r="E73" s="74" t="s">
        <v>3</v>
      </c>
      <c r="F73" s="174">
        <f>'0054'!F73</f>
        <v>14485979</v>
      </c>
      <c r="G73" s="41" t="s">
        <v>6</v>
      </c>
      <c r="H73" s="167">
        <f>H63</f>
        <v>8.4599999999999996E-4</v>
      </c>
      <c r="I73" s="130">
        <f>ROUND(F73*H73,2)</f>
        <v>12255.14</v>
      </c>
      <c r="N73" s="461" t="s">
        <v>96</v>
      </c>
      <c r="O73" s="461"/>
      <c r="P73" s="461"/>
      <c r="Q73" s="52" t="s">
        <v>3</v>
      </c>
      <c r="R73" s="171">
        <f>F73</f>
        <v>14485979</v>
      </c>
      <c r="S73" s="43" t="s">
        <v>6</v>
      </c>
      <c r="T73" s="169">
        <f>T63</f>
        <v>0</v>
      </c>
      <c r="U73" s="125">
        <f>ROUND(R73*T73,0)</f>
        <v>0</v>
      </c>
    </row>
    <row r="74" spans="1:21" x14ac:dyDescent="0.25">
      <c r="A74" s="375" t="s">
        <v>129</v>
      </c>
      <c r="D74" s="91"/>
      <c r="E74" s="54" t="s">
        <v>130</v>
      </c>
      <c r="F74" s="496"/>
      <c r="G74" s="496"/>
      <c r="H74" s="496"/>
      <c r="I74" s="130">
        <v>0</v>
      </c>
      <c r="N74" s="461" t="s">
        <v>156</v>
      </c>
      <c r="O74" s="461"/>
      <c r="P74" s="461"/>
      <c r="Q74" s="461"/>
      <c r="R74" s="461"/>
      <c r="S74" s="461"/>
      <c r="T74" s="461"/>
      <c r="U74" s="125">
        <f>IF($H$115=1,I74,0)</f>
        <v>0</v>
      </c>
    </row>
    <row r="75" spans="1:21" x14ac:dyDescent="0.25">
      <c r="A75" s="376" t="s">
        <v>181</v>
      </c>
      <c r="I75" s="130"/>
      <c r="N75" s="461" t="s">
        <v>44</v>
      </c>
      <c r="O75" s="461"/>
      <c r="P75" s="461"/>
      <c r="Q75" s="461"/>
      <c r="R75" s="461"/>
      <c r="S75" s="461"/>
      <c r="T75" s="461"/>
      <c r="U75" s="125">
        <f>IF($H$115=1,I75,0)</f>
        <v>0</v>
      </c>
    </row>
    <row r="76" spans="1:21" x14ac:dyDescent="0.25">
      <c r="A76" s="90" t="s">
        <v>134</v>
      </c>
      <c r="B76" s="91"/>
      <c r="C76" s="91"/>
      <c r="D76" s="91"/>
      <c r="E76" s="91"/>
      <c r="F76" s="91"/>
      <c r="G76" s="91"/>
      <c r="H76" s="91"/>
      <c r="I76" s="172"/>
      <c r="N76" s="173" t="s">
        <v>45</v>
      </c>
      <c r="O76" s="53"/>
      <c r="P76" s="53"/>
      <c r="Q76" s="53"/>
      <c r="R76" s="53"/>
      <c r="S76" s="53"/>
      <c r="T76" s="53"/>
      <c r="U76" s="132"/>
    </row>
    <row r="77" spans="1:21" x14ac:dyDescent="0.25">
      <c r="A77" s="509" t="s">
        <v>182</v>
      </c>
      <c r="B77" s="458"/>
      <c r="C77" s="458"/>
      <c r="D77" s="91"/>
      <c r="E77" s="74" t="s">
        <v>4</v>
      </c>
      <c r="F77" s="174">
        <f>'0054'!F77</f>
        <v>0</v>
      </c>
      <c r="G77" s="41" t="s">
        <v>6</v>
      </c>
      <c r="H77" s="167">
        <f>H66</f>
        <v>8.6300000000000005E-4</v>
      </c>
      <c r="I77" s="130">
        <f>ROUND(F77*H77,2)</f>
        <v>0</v>
      </c>
      <c r="N77" s="461" t="s">
        <v>101</v>
      </c>
      <c r="O77" s="461"/>
      <c r="P77" s="461"/>
      <c r="Q77" s="52" t="s">
        <v>4</v>
      </c>
      <c r="R77" s="171">
        <f>F77</f>
        <v>0</v>
      </c>
      <c r="S77" s="43" t="s">
        <v>6</v>
      </c>
      <c r="T77" s="169">
        <f>T66</f>
        <v>0</v>
      </c>
      <c r="U77" s="125">
        <f>ROUND(R77*T77,0)</f>
        <v>0</v>
      </c>
    </row>
    <row r="78" spans="1:21" x14ac:dyDescent="0.25">
      <c r="A78" s="458" t="s">
        <v>67</v>
      </c>
      <c r="B78" s="458"/>
      <c r="C78" s="458"/>
      <c r="D78" s="91"/>
      <c r="E78" s="74" t="s">
        <v>4</v>
      </c>
      <c r="F78" s="174">
        <f>'0054'!F78</f>
        <v>0</v>
      </c>
      <c r="G78" s="41" t="s">
        <v>6</v>
      </c>
      <c r="H78" s="167">
        <f>H66</f>
        <v>8.6300000000000005E-4</v>
      </c>
      <c r="I78" s="130">
        <f>ROUND(F78*H78,2)</f>
        <v>0</v>
      </c>
      <c r="N78" s="461" t="s">
        <v>67</v>
      </c>
      <c r="O78" s="461"/>
      <c r="P78" s="461"/>
      <c r="Q78" s="52" t="s">
        <v>4</v>
      </c>
      <c r="R78" s="171">
        <f>F78</f>
        <v>0</v>
      </c>
      <c r="S78" s="43" t="s">
        <v>6</v>
      </c>
      <c r="T78" s="169">
        <f>T66</f>
        <v>0</v>
      </c>
      <c r="U78" s="125">
        <f>ROUND(R78*T78,0)</f>
        <v>0</v>
      </c>
    </row>
    <row r="79" spans="1:21" x14ac:dyDescent="0.25">
      <c r="A79" s="458" t="s">
        <v>88</v>
      </c>
      <c r="B79" s="458"/>
      <c r="C79" s="458"/>
      <c r="D79" s="91"/>
      <c r="E79" s="74" t="s">
        <v>4</v>
      </c>
      <c r="F79" s="174">
        <f>'0054'!F79</f>
        <v>118620773</v>
      </c>
      <c r="G79" s="41" t="s">
        <v>6</v>
      </c>
      <c r="H79" s="167">
        <f>H66</f>
        <v>8.6300000000000005E-4</v>
      </c>
      <c r="I79" s="130">
        <f>ROUND(F79*H79,2)</f>
        <v>102369.73</v>
      </c>
      <c r="N79" s="461" t="s">
        <v>88</v>
      </c>
      <c r="O79" s="461"/>
      <c r="P79" s="461"/>
      <c r="Q79" s="52" t="s">
        <v>4</v>
      </c>
      <c r="R79" s="171">
        <f>F79</f>
        <v>118620773</v>
      </c>
      <c r="S79" s="43" t="s">
        <v>6</v>
      </c>
      <c r="T79" s="169">
        <f>T66</f>
        <v>0</v>
      </c>
      <c r="U79" s="125">
        <f>ROUND(R79*T79,0)</f>
        <v>0</v>
      </c>
    </row>
    <row r="80" spans="1:21" x14ac:dyDescent="0.25">
      <c r="A80" s="458" t="s">
        <v>89</v>
      </c>
      <c r="B80" s="458"/>
      <c r="C80" s="458"/>
      <c r="D80" s="91"/>
      <c r="E80" s="74" t="s">
        <v>4</v>
      </c>
      <c r="F80" s="174">
        <f>'0054'!F80</f>
        <v>-391991</v>
      </c>
      <c r="G80" s="41" t="s">
        <v>6</v>
      </c>
      <c r="H80" s="167">
        <f>H66</f>
        <v>8.6300000000000005E-4</v>
      </c>
      <c r="I80" s="130">
        <f>ROUND(F80*H80,2)</f>
        <v>-338.29</v>
      </c>
      <c r="N80" s="461" t="s">
        <v>89</v>
      </c>
      <c r="O80" s="461"/>
      <c r="P80" s="461"/>
      <c r="Q80" s="52" t="s">
        <v>4</v>
      </c>
      <c r="R80" s="168">
        <f>F80</f>
        <v>-391991</v>
      </c>
      <c r="S80" s="43" t="s">
        <v>6</v>
      </c>
      <c r="T80" s="169">
        <f>T66</f>
        <v>0</v>
      </c>
      <c r="U80" s="125">
        <f>ROUND(R80*T80,0)</f>
        <v>0</v>
      </c>
    </row>
    <row r="81" spans="1:21" x14ac:dyDescent="0.25">
      <c r="A81" s="458" t="s">
        <v>90</v>
      </c>
      <c r="B81" s="458"/>
      <c r="C81" s="458"/>
      <c r="D81" s="91"/>
      <c r="E81" s="74" t="s">
        <v>4</v>
      </c>
      <c r="F81" s="174">
        <f>'0054'!F81</f>
        <v>698197</v>
      </c>
      <c r="G81" s="41" t="s">
        <v>6</v>
      </c>
      <c r="H81" s="167">
        <f>H66</f>
        <v>8.6300000000000005E-4</v>
      </c>
      <c r="I81" s="130">
        <f>ROUND(F81*H81,2)</f>
        <v>602.54</v>
      </c>
      <c r="N81" s="461" t="s">
        <v>90</v>
      </c>
      <c r="O81" s="461"/>
      <c r="P81" s="461"/>
      <c r="Q81" s="52" t="s">
        <v>4</v>
      </c>
      <c r="R81" s="171">
        <f>F81</f>
        <v>698197</v>
      </c>
      <c r="S81" s="43" t="s">
        <v>6</v>
      </c>
      <c r="T81" s="169">
        <f>T66</f>
        <v>0</v>
      </c>
      <c r="U81" s="125">
        <f>ROUND(R81*T81,0)</f>
        <v>0</v>
      </c>
    </row>
    <row r="82" spans="1:21" x14ac:dyDescent="0.25">
      <c r="B82" s="91"/>
      <c r="C82" s="91"/>
      <c r="D82" s="91"/>
      <c r="E82" s="74"/>
      <c r="F82" s="174"/>
      <c r="G82" s="41"/>
      <c r="H82" s="167"/>
      <c r="I82" s="130"/>
      <c r="N82" s="53"/>
      <c r="O82" s="53"/>
      <c r="P82" s="53"/>
      <c r="Q82" s="52"/>
      <c r="R82" s="175"/>
      <c r="S82" s="43"/>
      <c r="T82" s="169"/>
      <c r="U82" s="132"/>
    </row>
    <row r="83" spans="1:21" x14ac:dyDescent="0.25">
      <c r="A83" s="458" t="s">
        <v>112</v>
      </c>
      <c r="B83" s="458"/>
      <c r="C83" s="458"/>
      <c r="D83" s="458"/>
      <c r="E83" s="458"/>
      <c r="F83" s="458"/>
      <c r="G83" s="458"/>
      <c r="H83" s="458"/>
      <c r="I83" s="458"/>
      <c r="N83" s="461" t="s">
        <v>91</v>
      </c>
      <c r="O83" s="461"/>
      <c r="P83" s="461"/>
      <c r="Q83" s="461"/>
      <c r="R83" s="461"/>
      <c r="S83" s="461"/>
      <c r="T83" s="461"/>
      <c r="U83" s="461"/>
    </row>
    <row r="84" spans="1:21" x14ac:dyDescent="0.25">
      <c r="B84" s="91"/>
      <c r="C84" s="496" t="s">
        <v>77</v>
      </c>
      <c r="D84" s="496"/>
      <c r="E84" s="91"/>
      <c r="F84" s="153" t="s">
        <v>38</v>
      </c>
      <c r="G84" s="91"/>
      <c r="H84" s="91"/>
      <c r="I84" s="91"/>
      <c r="N84" s="53"/>
      <c r="O84" s="53"/>
      <c r="P84" s="53"/>
      <c r="Q84" s="53"/>
      <c r="R84" s="53"/>
      <c r="S84" s="53"/>
      <c r="T84" s="53"/>
      <c r="U84" s="53"/>
    </row>
    <row r="85" spans="1:21" x14ac:dyDescent="0.25">
      <c r="A85" s="4"/>
      <c r="B85" s="176"/>
      <c r="C85" s="481" t="s">
        <v>184</v>
      </c>
      <c r="D85" s="481"/>
      <c r="E85" s="177" t="s">
        <v>190</v>
      </c>
      <c r="F85" s="178" t="s">
        <v>189</v>
      </c>
      <c r="G85" s="179"/>
      <c r="H85" s="179"/>
      <c r="I85" s="179"/>
      <c r="N85" s="497" t="s">
        <v>49</v>
      </c>
      <c r="O85" s="497"/>
      <c r="P85" s="498" t="s">
        <v>157</v>
      </c>
      <c r="Q85" s="498"/>
      <c r="R85" s="499" t="s">
        <v>41</v>
      </c>
      <c r="S85" s="499"/>
      <c r="T85" s="499"/>
      <c r="U85" s="499"/>
    </row>
    <row r="86" spans="1:21" x14ac:dyDescent="0.25">
      <c r="A86" s="55"/>
      <c r="B86" s="67" t="s">
        <v>188</v>
      </c>
      <c r="C86" s="494">
        <f>H13+H14+H19+H22+H25</f>
        <v>157.33000000000001</v>
      </c>
      <c r="D86" s="494"/>
      <c r="E86" s="56">
        <f>H8</f>
        <v>1.0319</v>
      </c>
      <c r="F86" s="346">
        <f>'0054'!F86</f>
        <v>1313.27</v>
      </c>
      <c r="G86" s="200" t="s">
        <v>13</v>
      </c>
      <c r="H86" s="130">
        <f>ROUND(C86*E86*F86,2)</f>
        <v>213207.84</v>
      </c>
      <c r="I86" s="134"/>
      <c r="N86" s="59" t="s">
        <v>22</v>
      </c>
      <c r="O86" s="60">
        <f>T13+T14+T19+T22+T25</f>
        <v>0</v>
      </c>
      <c r="P86" s="495">
        <f>T8</f>
        <v>1.0319</v>
      </c>
      <c r="Q86" s="495"/>
      <c r="R86" s="61">
        <f>F86</f>
        <v>1313.27</v>
      </c>
      <c r="S86" s="62" t="s">
        <v>13</v>
      </c>
      <c r="T86" s="171">
        <f>ROUND(O86*P86*R86,0)</f>
        <v>0</v>
      </c>
      <c r="U86" s="131"/>
    </row>
    <row r="87" spans="1:21" x14ac:dyDescent="0.25">
      <c r="A87" s="63"/>
      <c r="B87" s="63" t="s">
        <v>187</v>
      </c>
      <c r="C87" s="494">
        <f>H15+H16+H20+H23+H26</f>
        <v>19.486800000000002</v>
      </c>
      <c r="D87" s="494"/>
      <c r="E87" s="56">
        <f>H8</f>
        <v>1.0319</v>
      </c>
      <c r="F87" s="346">
        <f>'0054'!F87</f>
        <v>895.79</v>
      </c>
      <c r="G87" s="200" t="s">
        <v>13</v>
      </c>
      <c r="H87" s="130">
        <f>ROUND(C87*E87*F87,2)</f>
        <v>18012.93</v>
      </c>
      <c r="I87" s="64"/>
      <c r="N87" s="65" t="s">
        <v>14</v>
      </c>
      <c r="O87" s="60">
        <f>T15+T16+T20+T23+T26</f>
        <v>0</v>
      </c>
      <c r="P87" s="495">
        <f>T8</f>
        <v>1.0319</v>
      </c>
      <c r="Q87" s="495"/>
      <c r="R87" s="61">
        <f>F87</f>
        <v>895.79</v>
      </c>
      <c r="S87" s="62" t="s">
        <v>13</v>
      </c>
      <c r="T87" s="171">
        <f>ROUND(O87*P87*R87,0)</f>
        <v>0</v>
      </c>
      <c r="U87" s="66"/>
    </row>
    <row r="88" spans="1:21" ht="16.5" thickBot="1" x14ac:dyDescent="0.3">
      <c r="A88" s="67"/>
      <c r="B88" s="67" t="s">
        <v>186</v>
      </c>
      <c r="C88" s="494">
        <f>H17+H18+H21+H24+H27+H28</f>
        <v>0</v>
      </c>
      <c r="D88" s="494"/>
      <c r="E88" s="56">
        <f>H8</f>
        <v>1.0319</v>
      </c>
      <c r="F88" s="346">
        <f>'0054'!F88</f>
        <v>897.95</v>
      </c>
      <c r="G88" s="200" t="s">
        <v>13</v>
      </c>
      <c r="H88" s="123">
        <f>ROUND(C88*E88*F88,2)</f>
        <v>0</v>
      </c>
      <c r="I88" s="64"/>
      <c r="N88" s="68" t="s">
        <v>15</v>
      </c>
      <c r="O88" s="69">
        <f>T17+T18+T21+T24+T27+T28</f>
        <v>0</v>
      </c>
      <c r="P88" s="495">
        <f>T8</f>
        <v>1.0319</v>
      </c>
      <c r="Q88" s="495"/>
      <c r="R88" s="61">
        <f>F88</f>
        <v>897.95</v>
      </c>
      <c r="S88" s="62" t="s">
        <v>13</v>
      </c>
      <c r="T88" s="171">
        <f>ROUND(O88*P88*R88,0)</f>
        <v>0</v>
      </c>
      <c r="U88" s="66"/>
    </row>
    <row r="89" spans="1:21" ht="16.5" thickBot="1" x14ac:dyDescent="0.3">
      <c r="A89" s="70"/>
      <c r="B89" s="180" t="s">
        <v>185</v>
      </c>
      <c r="C89" s="487">
        <f>SUM(C86:C88)</f>
        <v>176.8168</v>
      </c>
      <c r="D89" s="487"/>
      <c r="E89" s="181"/>
      <c r="F89" s="181"/>
      <c r="G89" s="181"/>
      <c r="H89" s="182" t="s">
        <v>183</v>
      </c>
      <c r="I89" s="130">
        <f>IF(A1=75,0,H88+H87+H86)</f>
        <v>231220.77</v>
      </c>
      <c r="N89" s="73" t="s">
        <v>158</v>
      </c>
      <c r="O89" s="72">
        <f>SUM(O86:O88)</f>
        <v>0</v>
      </c>
      <c r="P89" s="488" t="s">
        <v>18</v>
      </c>
      <c r="Q89" s="489"/>
      <c r="R89" s="489"/>
      <c r="S89" s="489"/>
      <c r="T89" s="489"/>
      <c r="U89" s="125">
        <f>IF(N1=75,0,T88+T87+T86)</f>
        <v>0</v>
      </c>
    </row>
    <row r="90" spans="1:21" ht="16.5" thickTop="1" x14ac:dyDescent="0.25">
      <c r="A90" s="490" t="s">
        <v>107</v>
      </c>
      <c r="B90" s="490"/>
      <c r="C90" s="490"/>
      <c r="D90" s="490"/>
      <c r="E90" s="490"/>
      <c r="F90" s="490"/>
      <c r="G90" s="490"/>
      <c r="H90" s="490"/>
      <c r="I90" s="490"/>
      <c r="N90" s="491" t="s">
        <v>107</v>
      </c>
      <c r="O90" s="491"/>
      <c r="P90" s="491"/>
      <c r="Q90" s="491"/>
      <c r="R90" s="491"/>
      <c r="S90" s="491"/>
      <c r="T90" s="491"/>
      <c r="U90" s="491"/>
    </row>
    <row r="91" spans="1:21" x14ac:dyDescent="0.25">
      <c r="A91" s="183"/>
      <c r="B91" s="183"/>
      <c r="C91" s="183"/>
      <c r="D91" s="183"/>
      <c r="E91" s="183"/>
      <c r="F91" s="183"/>
      <c r="G91" s="183"/>
      <c r="H91" s="183"/>
      <c r="I91" s="183"/>
      <c r="N91" s="184"/>
      <c r="O91" s="184"/>
      <c r="P91" s="184"/>
      <c r="Q91" s="184"/>
      <c r="R91" s="184"/>
      <c r="S91" s="184"/>
      <c r="T91" s="184"/>
      <c r="U91" s="184"/>
    </row>
    <row r="92" spans="1:21" x14ac:dyDescent="0.25">
      <c r="A92" s="4" t="s">
        <v>92</v>
      </c>
      <c r="C92" s="74"/>
      <c r="D92" s="91"/>
      <c r="E92" s="74" t="s">
        <v>46</v>
      </c>
      <c r="F92" s="492"/>
      <c r="G92" s="492"/>
      <c r="H92" s="492"/>
      <c r="I92" s="492"/>
      <c r="N92" s="461" t="s">
        <v>92</v>
      </c>
      <c r="O92" s="461"/>
      <c r="P92" s="461"/>
      <c r="Q92" s="493" t="s">
        <v>46</v>
      </c>
      <c r="R92" s="493"/>
      <c r="S92" s="493"/>
      <c r="T92" s="493"/>
      <c r="U92" s="132"/>
    </row>
    <row r="93" spans="1:21" x14ac:dyDescent="0.25">
      <c r="B93" s="91"/>
      <c r="C93" s="117" t="s">
        <v>162</v>
      </c>
      <c r="D93" s="117" t="s">
        <v>163</v>
      </c>
      <c r="E93" s="118" t="s">
        <v>191</v>
      </c>
      <c r="F93" s="74"/>
      <c r="G93" s="74"/>
      <c r="H93" s="74"/>
      <c r="I93" s="74"/>
      <c r="N93" s="53"/>
      <c r="O93" s="53"/>
      <c r="P93" s="53"/>
      <c r="Q93" s="185"/>
      <c r="R93" s="185"/>
      <c r="S93" s="185"/>
      <c r="T93" s="185"/>
      <c r="U93" s="132"/>
    </row>
    <row r="94" spans="1:21" x14ac:dyDescent="0.25">
      <c r="B94" s="91"/>
      <c r="C94" s="119" t="s">
        <v>2</v>
      </c>
      <c r="D94" s="119" t="s">
        <v>2</v>
      </c>
      <c r="E94" s="119" t="s">
        <v>2</v>
      </c>
      <c r="F94" s="74"/>
      <c r="G94" s="74"/>
      <c r="H94" s="74"/>
      <c r="I94" s="74"/>
      <c r="N94" s="53"/>
      <c r="O94" s="53"/>
      <c r="P94" s="53"/>
      <c r="Q94" s="185"/>
      <c r="R94" s="185"/>
      <c r="S94" s="185"/>
      <c r="T94" s="185"/>
      <c r="U94" s="132"/>
    </row>
    <row r="95" spans="1:21" x14ac:dyDescent="0.25">
      <c r="A95" s="465" t="s">
        <v>69</v>
      </c>
      <c r="B95" s="465"/>
      <c r="C95" s="206">
        <v>78</v>
      </c>
      <c r="D95" s="206">
        <v>111</v>
      </c>
      <c r="E95" s="159">
        <f>AVERAGE(C95:D95)</f>
        <v>94.5</v>
      </c>
      <c r="F95" s="186" t="s">
        <v>40</v>
      </c>
      <c r="G95" s="189">
        <f>'0054'!G95</f>
        <v>371</v>
      </c>
      <c r="I95" s="130">
        <f>ROUND(G95*E95,2)</f>
        <v>35059.5</v>
      </c>
      <c r="N95" s="486" t="s">
        <v>69</v>
      </c>
      <c r="O95" s="486"/>
      <c r="P95" s="485">
        <f>IF(H115=1,E95,0)</f>
        <v>0</v>
      </c>
      <c r="Q95" s="485"/>
      <c r="R95" s="485"/>
      <c r="S95" s="111" t="s">
        <v>40</v>
      </c>
      <c r="T95" s="76">
        <f>G95</f>
        <v>371</v>
      </c>
      <c r="U95" s="125">
        <f>ROUND(T95*P95,0)</f>
        <v>0</v>
      </c>
    </row>
    <row r="96" spans="1:21" x14ac:dyDescent="0.25">
      <c r="A96" s="465" t="s">
        <v>87</v>
      </c>
      <c r="B96" s="465"/>
      <c r="C96" s="206">
        <v>18</v>
      </c>
      <c r="D96" s="206">
        <v>25</v>
      </c>
      <c r="E96" s="159">
        <f>AVERAGE(C96:D96)</f>
        <v>21.5</v>
      </c>
      <c r="F96" s="186" t="s">
        <v>40</v>
      </c>
      <c r="G96" s="189">
        <f>'0054'!G96</f>
        <v>1391</v>
      </c>
      <c r="I96" s="130">
        <f>ROUND(G96*E96,2)</f>
        <v>29906.5</v>
      </c>
      <c r="N96" s="486" t="s">
        <v>87</v>
      </c>
      <c r="O96" s="486"/>
      <c r="P96" s="470"/>
      <c r="Q96" s="470"/>
      <c r="R96" s="470"/>
      <c r="S96" s="111" t="s">
        <v>40</v>
      </c>
      <c r="T96" s="76">
        <f>G96</f>
        <v>1391</v>
      </c>
      <c r="U96" s="125">
        <f>ROUND(T96*P96,0)</f>
        <v>0</v>
      </c>
    </row>
    <row r="97" spans="1:21" x14ac:dyDescent="0.25">
      <c r="A97" s="187"/>
      <c r="B97" s="187"/>
      <c r="C97" s="94"/>
      <c r="D97" s="94"/>
      <c r="E97" s="94"/>
      <c r="F97" s="94"/>
      <c r="G97" s="188"/>
      <c r="H97" s="189"/>
      <c r="I97" s="130"/>
      <c r="N97" s="190"/>
      <c r="O97" s="190"/>
      <c r="P97" s="191"/>
      <c r="Q97" s="191"/>
      <c r="R97" s="191"/>
      <c r="S97" s="111"/>
      <c r="T97" s="76"/>
      <c r="U97" s="132"/>
    </row>
    <row r="98" spans="1:21" x14ac:dyDescent="0.25">
      <c r="A98" s="187"/>
      <c r="B98" s="187"/>
      <c r="C98" s="94"/>
      <c r="D98" s="94"/>
      <c r="E98" s="94"/>
      <c r="F98" s="94"/>
      <c r="G98" s="188"/>
      <c r="H98" s="189"/>
      <c r="I98" s="130"/>
      <c r="N98" s="190"/>
      <c r="O98" s="190"/>
      <c r="P98" s="191"/>
      <c r="Q98" s="191"/>
      <c r="R98" s="191"/>
      <c r="S98" s="111"/>
      <c r="T98" s="76"/>
      <c r="U98" s="132"/>
    </row>
    <row r="99" spans="1:21" hidden="1" x14ac:dyDescent="0.25">
      <c r="A99" s="458" t="s">
        <v>131</v>
      </c>
      <c r="B99" s="458"/>
      <c r="C99" s="458"/>
      <c r="D99" s="91"/>
      <c r="E99" s="54" t="s">
        <v>132</v>
      </c>
      <c r="F99" s="496"/>
      <c r="G99" s="496"/>
      <c r="H99" s="496"/>
      <c r="I99" s="496"/>
      <c r="N99" s="461" t="s">
        <v>106</v>
      </c>
      <c r="O99" s="461"/>
      <c r="P99" s="461"/>
      <c r="Q99" s="461"/>
      <c r="R99" s="461"/>
      <c r="S99" s="461"/>
      <c r="T99" s="461"/>
      <c r="U99" s="461"/>
    </row>
    <row r="100" spans="1:21" hidden="1" x14ac:dyDescent="0.25">
      <c r="B100" s="91"/>
      <c r="C100" s="481" t="s">
        <v>108</v>
      </c>
      <c r="D100" s="481"/>
      <c r="E100" s="481"/>
      <c r="F100" s="54"/>
      <c r="G100" s="54"/>
      <c r="H100" s="200" t="s">
        <v>192</v>
      </c>
      <c r="I100" s="54"/>
      <c r="N100" s="53"/>
      <c r="O100" s="53"/>
      <c r="P100" s="53"/>
      <c r="Q100" s="53"/>
      <c r="R100" s="53"/>
      <c r="S100" s="53"/>
      <c r="T100" s="53"/>
      <c r="U100" s="53"/>
    </row>
    <row r="101" spans="1:21" hidden="1" x14ac:dyDescent="0.25">
      <c r="B101" s="91"/>
      <c r="C101" s="117" t="s">
        <v>162</v>
      </c>
      <c r="D101" s="117" t="s">
        <v>163</v>
      </c>
      <c r="E101" s="199" t="s">
        <v>8</v>
      </c>
      <c r="F101" s="577" t="s">
        <v>193</v>
      </c>
      <c r="G101" s="472"/>
      <c r="H101" s="41" t="s">
        <v>39</v>
      </c>
      <c r="I101" s="54"/>
      <c r="N101" s="53"/>
      <c r="O101" s="53"/>
      <c r="P101" s="53"/>
      <c r="Q101" s="53"/>
      <c r="R101" s="53"/>
      <c r="S101" s="53"/>
      <c r="T101" s="53"/>
      <c r="U101" s="53"/>
    </row>
    <row r="102" spans="1:21" hidden="1" x14ac:dyDescent="0.25">
      <c r="A102" s="481" t="s">
        <v>113</v>
      </c>
      <c r="B102" s="481"/>
      <c r="C102" s="119" t="s">
        <v>2</v>
      </c>
      <c r="D102" s="119" t="s">
        <v>2</v>
      </c>
      <c r="E102" s="77" t="s">
        <v>2</v>
      </c>
      <c r="F102" s="481" t="s">
        <v>38</v>
      </c>
      <c r="G102" s="481"/>
      <c r="H102" s="77" t="s">
        <v>38</v>
      </c>
      <c r="I102" s="77" t="s">
        <v>8</v>
      </c>
      <c r="N102" s="471" t="s">
        <v>70</v>
      </c>
      <c r="O102" s="471"/>
      <c r="P102" s="485" t="s">
        <v>108</v>
      </c>
      <c r="Q102" s="485"/>
      <c r="R102" s="471" t="s">
        <v>71</v>
      </c>
      <c r="S102" s="471"/>
      <c r="T102" s="78" t="s">
        <v>72</v>
      </c>
      <c r="U102" s="78" t="s">
        <v>8</v>
      </c>
    </row>
    <row r="103" spans="1:21" hidden="1" x14ac:dyDescent="0.25">
      <c r="A103" s="474" t="s">
        <v>73</v>
      </c>
      <c r="B103" s="474"/>
      <c r="C103" s="204">
        <v>0</v>
      </c>
      <c r="D103" s="204">
        <v>0</v>
      </c>
      <c r="E103" s="276">
        <f>IF(D$59=0,C103*2,C103+D103)</f>
        <v>0</v>
      </c>
      <c r="F103" s="475">
        <v>0</v>
      </c>
      <c r="G103" s="475"/>
      <c r="H103" s="349">
        <f>IF(C103=0,0,125)</f>
        <v>0</v>
      </c>
      <c r="I103" s="130">
        <f>ROUND((H103+F103)*E103,2)</f>
        <v>0</v>
      </c>
      <c r="N103" s="476" t="s">
        <v>73</v>
      </c>
      <c r="O103" s="476"/>
      <c r="P103" s="470">
        <f>IF(H$115=1,C103,0)</f>
        <v>0</v>
      </c>
      <c r="Q103" s="470"/>
      <c r="R103" s="477">
        <f>F103</f>
        <v>0</v>
      </c>
      <c r="S103" s="477"/>
      <c r="T103" s="80">
        <f>H103</f>
        <v>0</v>
      </c>
      <c r="U103" s="125">
        <f>ROUND((T103+R103)*P103,0)</f>
        <v>0</v>
      </c>
    </row>
    <row r="104" spans="1:21" hidden="1" x14ac:dyDescent="0.25">
      <c r="A104" s="450" t="s">
        <v>74</v>
      </c>
      <c r="B104" s="450"/>
      <c r="C104" s="206">
        <v>0</v>
      </c>
      <c r="D104" s="206">
        <v>0</v>
      </c>
      <c r="E104" s="159">
        <f>IF(D$59=0,C104*2,C104+D104)</f>
        <v>0</v>
      </c>
      <c r="F104" s="572">
        <f>ROUND(F103/2,2)</f>
        <v>0</v>
      </c>
      <c r="G104" s="572"/>
      <c r="H104" s="350">
        <f>IF(C104=0,0,62.5)</f>
        <v>0</v>
      </c>
      <c r="I104" s="130">
        <f>ROUND((H104+F104)*E104,2)</f>
        <v>0</v>
      </c>
      <c r="N104" s="476" t="s">
        <v>74</v>
      </c>
      <c r="O104" s="476"/>
      <c r="P104" s="470">
        <f>IF(H$115=1,C104,0)</f>
        <v>0</v>
      </c>
      <c r="Q104" s="470"/>
      <c r="R104" s="479">
        <f>ROUND(R103/2,2)</f>
        <v>0</v>
      </c>
      <c r="S104" s="479"/>
      <c r="T104" s="82">
        <f>H104</f>
        <v>0</v>
      </c>
      <c r="U104" s="125">
        <f>ROUND((T104+R104)*P104,0)</f>
        <v>0</v>
      </c>
    </row>
    <row r="105" spans="1:21" ht="16.5" hidden="1" thickBot="1" x14ac:dyDescent="0.3">
      <c r="A105" s="450" t="s">
        <v>75</v>
      </c>
      <c r="B105" s="450"/>
      <c r="C105" s="206">
        <v>0</v>
      </c>
      <c r="D105" s="206">
        <v>0</v>
      </c>
      <c r="E105" s="159">
        <f>IF(D$59=0,C105*2,C105+D105)</f>
        <v>0</v>
      </c>
      <c r="F105" s="468"/>
      <c r="G105" s="468"/>
      <c r="H105" s="351">
        <f>IF(H103&gt;0,436,0)</f>
        <v>0</v>
      </c>
      <c r="I105" s="130">
        <f>ROUND(H105*E105,2)</f>
        <v>0</v>
      </c>
      <c r="N105" s="469" t="s">
        <v>75</v>
      </c>
      <c r="O105" s="469"/>
      <c r="P105" s="470">
        <f>IF(H$115=1,C105,0)</f>
        <v>0</v>
      </c>
      <c r="Q105" s="470"/>
      <c r="R105" s="471"/>
      <c r="S105" s="471"/>
      <c r="T105" s="84">
        <f>H105</f>
        <v>0</v>
      </c>
      <c r="U105" s="132">
        <f>ROUND(T105*P105,0)</f>
        <v>0</v>
      </c>
    </row>
    <row r="106" spans="1:21" ht="16.5" hidden="1" thickBot="1" x14ac:dyDescent="0.3">
      <c r="A106" s="472" t="s">
        <v>8</v>
      </c>
      <c r="B106" s="472"/>
      <c r="C106" s="85"/>
      <c r="D106" s="85"/>
      <c r="E106" s="85"/>
      <c r="F106" s="85"/>
      <c r="G106" s="85"/>
      <c r="H106" s="85"/>
      <c r="I106" s="126">
        <f>SUM(I103:I105)</f>
        <v>0</v>
      </c>
      <c r="N106" s="473" t="s">
        <v>8</v>
      </c>
      <c r="O106" s="473"/>
      <c r="P106" s="86"/>
      <c r="Q106" s="86"/>
      <c r="R106" s="86"/>
      <c r="S106" s="86"/>
      <c r="T106" s="86"/>
      <c r="U106" s="87">
        <f>SUM(U103:U105)</f>
        <v>0</v>
      </c>
    </row>
    <row r="107" spans="1:21" hidden="1" x14ac:dyDescent="0.25">
      <c r="A107" s="41"/>
      <c r="B107" s="41"/>
      <c r="C107" s="85"/>
      <c r="D107" s="85"/>
      <c r="E107" s="85"/>
      <c r="F107" s="85"/>
      <c r="G107" s="85"/>
      <c r="H107" s="85"/>
      <c r="I107" s="130"/>
      <c r="N107" s="43"/>
      <c r="O107" s="43"/>
      <c r="P107" s="86"/>
      <c r="Q107" s="86"/>
      <c r="R107" s="86"/>
      <c r="S107" s="86"/>
      <c r="T107" s="86"/>
      <c r="U107" s="201"/>
    </row>
    <row r="108" spans="1:21" x14ac:dyDescent="0.25">
      <c r="A108" s="458" t="s">
        <v>93</v>
      </c>
      <c r="B108" s="458"/>
      <c r="C108" s="458"/>
      <c r="D108" s="91"/>
      <c r="E108" s="89" t="s">
        <v>42</v>
      </c>
      <c r="F108" s="463"/>
      <c r="G108" s="463"/>
      <c r="H108" s="463"/>
      <c r="I108" s="159">
        <v>0</v>
      </c>
      <c r="N108" s="461" t="s">
        <v>93</v>
      </c>
      <c r="O108" s="461"/>
      <c r="P108" s="461"/>
      <c r="Q108" s="462" t="s">
        <v>42</v>
      </c>
      <c r="R108" s="462"/>
      <c r="S108" s="462"/>
      <c r="T108" s="462"/>
      <c r="U108" s="125">
        <f>IF('4037'!$H$115=1,'4037'!U109,0)</f>
        <v>0</v>
      </c>
    </row>
    <row r="109" spans="1:21" x14ac:dyDescent="0.25">
      <c r="A109" s="458" t="s">
        <v>94</v>
      </c>
      <c r="B109" s="458"/>
      <c r="C109" s="458"/>
      <c r="D109" s="91"/>
      <c r="E109" s="467"/>
      <c r="F109" s="467"/>
      <c r="G109" s="467"/>
      <c r="H109" s="467"/>
      <c r="I109" s="159">
        <v>0</v>
      </c>
      <c r="N109" s="461" t="s">
        <v>94</v>
      </c>
      <c r="O109" s="461"/>
      <c r="P109" s="461"/>
      <c r="Q109" s="462" t="s">
        <v>47</v>
      </c>
      <c r="R109" s="462"/>
      <c r="S109" s="462"/>
      <c r="T109" s="462"/>
      <c r="U109" s="125">
        <f>IF('4037'!$H$115=1,'4037'!U110,0)</f>
        <v>0</v>
      </c>
    </row>
    <row r="110" spans="1:21" x14ac:dyDescent="0.25">
      <c r="A110" s="90" t="s">
        <v>122</v>
      </c>
      <c r="B110" s="91"/>
      <c r="C110" s="91"/>
      <c r="D110" s="91"/>
      <c r="E110" s="192"/>
      <c r="F110" s="192"/>
      <c r="G110" s="192"/>
      <c r="H110" s="192"/>
      <c r="I110" s="219"/>
      <c r="N110" s="461" t="s">
        <v>95</v>
      </c>
      <c r="O110" s="461"/>
      <c r="P110" s="461"/>
      <c r="Q110" s="462" t="s">
        <v>48</v>
      </c>
      <c r="R110" s="462"/>
      <c r="S110" s="462"/>
      <c r="T110" s="462"/>
      <c r="U110" s="125">
        <f>IF('4037'!$H$115=1,'4037'!U113,0)</f>
        <v>0</v>
      </c>
    </row>
    <row r="111" spans="1:21" ht="16.5" thickBot="1" x14ac:dyDescent="0.3">
      <c r="A111" s="458" t="s">
        <v>95</v>
      </c>
      <c r="B111" s="458"/>
      <c r="C111" s="458"/>
      <c r="D111" s="91"/>
      <c r="E111" s="89" t="s">
        <v>47</v>
      </c>
      <c r="F111" s="463"/>
      <c r="G111" s="463"/>
      <c r="H111" s="463"/>
      <c r="I111" s="220">
        <v>0</v>
      </c>
      <c r="N111" s="464" t="s">
        <v>43</v>
      </c>
      <c r="O111" s="464"/>
      <c r="P111" s="464"/>
      <c r="Q111" s="464"/>
      <c r="R111" s="464"/>
      <c r="S111" s="464"/>
      <c r="T111" s="464"/>
      <c r="U111" s="193">
        <f>SUM(U109,U108,U106,U95,U89,U75,U74,U73,U72,U71,U70,U68,U59,U45,U77,U78,U79,U80,U81,U110)</f>
        <v>0</v>
      </c>
    </row>
    <row r="112" spans="1:21" ht="16.5" thickTop="1" x14ac:dyDescent="0.25">
      <c r="B112" s="91"/>
      <c r="C112" s="91"/>
      <c r="D112" s="91"/>
      <c r="E112" s="89"/>
      <c r="F112" s="89"/>
      <c r="G112" s="89"/>
      <c r="H112" s="89"/>
      <c r="I112" s="159"/>
      <c r="N112" s="59"/>
      <c r="O112" s="59"/>
      <c r="P112" s="59"/>
      <c r="Q112" s="59"/>
      <c r="R112" s="59"/>
      <c r="S112" s="59"/>
      <c r="T112" s="59"/>
      <c r="U112" s="201"/>
    </row>
    <row r="113" spans="1:21" x14ac:dyDescent="0.25">
      <c r="A113" s="465" t="s">
        <v>8</v>
      </c>
      <c r="B113" s="465"/>
      <c r="C113" s="465"/>
      <c r="D113" s="465"/>
      <c r="E113" s="465"/>
      <c r="F113" s="465"/>
      <c r="G113" s="465"/>
      <c r="H113" s="465"/>
      <c r="I113" s="130">
        <f>SUM(I111,I109,I108,I106,I96,I95,I89,I81,I80,I79,I78,I77,I75,I74,I73,I72,I71,I70,I68,I59,I45)</f>
        <v>1488872.0499999998</v>
      </c>
      <c r="N113" s="466"/>
      <c r="O113" s="466"/>
      <c r="P113" s="466"/>
      <c r="Q113" s="466"/>
      <c r="R113" s="466"/>
      <c r="S113" s="466"/>
      <c r="T113" s="466"/>
      <c r="U113" s="466"/>
    </row>
    <row r="114" spans="1:21" x14ac:dyDescent="0.25">
      <c r="A114" s="458" t="s">
        <v>121</v>
      </c>
      <c r="B114" s="458"/>
      <c r="C114" s="458"/>
      <c r="D114" s="458"/>
      <c r="E114" s="458"/>
      <c r="F114" s="458"/>
      <c r="G114" s="458"/>
      <c r="H114" s="91" t="s">
        <v>48</v>
      </c>
      <c r="I114" s="195"/>
      <c r="N114" s="459" t="s">
        <v>7</v>
      </c>
      <c r="O114" s="459"/>
      <c r="P114" s="459"/>
      <c r="Q114" s="459"/>
      <c r="R114" s="459"/>
      <c r="S114" s="459"/>
      <c r="T114" s="459"/>
      <c r="U114" s="459"/>
    </row>
    <row r="115" spans="1:21" x14ac:dyDescent="0.25">
      <c r="A115" s="458" t="s">
        <v>116</v>
      </c>
      <c r="B115" s="458"/>
      <c r="C115" s="458"/>
      <c r="D115" s="458"/>
      <c r="E115" s="458"/>
      <c r="F115" s="458"/>
      <c r="G115" s="458"/>
      <c r="H115" s="92" t="str">
        <f>IF(E29=0,"",IF((E14+E16+SUM(E18:E24))/E29&gt;0.75,1,""))</f>
        <v/>
      </c>
      <c r="I115" s="159">
        <f>U111</f>
        <v>0</v>
      </c>
      <c r="N115" s="93" t="s">
        <v>144</v>
      </c>
      <c r="O115" s="93"/>
      <c r="P115" s="93"/>
      <c r="Q115" s="93"/>
      <c r="R115" s="93"/>
      <c r="S115" s="93"/>
      <c r="T115" s="93"/>
      <c r="U115" s="93"/>
    </row>
    <row r="116" spans="1:21" x14ac:dyDescent="0.25">
      <c r="B116" s="91"/>
      <c r="C116" s="91"/>
      <c r="D116" s="91"/>
      <c r="E116" s="91"/>
      <c r="F116" s="91"/>
      <c r="G116" s="91"/>
      <c r="H116" s="94"/>
      <c r="I116" s="130"/>
      <c r="N116" s="95" t="s">
        <v>145</v>
      </c>
      <c r="O116" s="93"/>
      <c r="P116" s="93"/>
      <c r="Q116" s="93"/>
      <c r="R116" s="93"/>
      <c r="S116" s="93"/>
      <c r="T116" s="93"/>
      <c r="U116" s="93"/>
    </row>
    <row r="117" spans="1:21" x14ac:dyDescent="0.25">
      <c r="A117" s="4" t="s">
        <v>138</v>
      </c>
      <c r="B117" s="91"/>
      <c r="C117" s="91"/>
      <c r="D117" s="91"/>
      <c r="E117" s="91"/>
      <c r="F117" s="91"/>
      <c r="G117" s="91"/>
      <c r="H117" s="202">
        <f>IF(H115=1,I115,I113)</f>
        <v>1488872.0499999998</v>
      </c>
      <c r="I117" s="123">
        <f>IF(E29=0,0,IF(E29&gt;250,-(((250/E29)*H117)*IF(J117="H",0.02,0.05)),IF(J117="H",-0.02*H117,-0.05*H117)))</f>
        <v>-74443.602499999994</v>
      </c>
      <c r="N117" s="97"/>
      <c r="O117" s="97"/>
      <c r="P117" s="97"/>
      <c r="Q117" s="97"/>
      <c r="R117" s="97"/>
      <c r="S117" s="97"/>
      <c r="T117" s="97"/>
      <c r="U117" s="97"/>
    </row>
    <row r="118" spans="1:21" x14ac:dyDescent="0.25">
      <c r="B118" s="91"/>
      <c r="C118" s="91"/>
      <c r="D118" s="91"/>
      <c r="E118" s="91"/>
      <c r="F118" s="91"/>
      <c r="G118" s="91"/>
      <c r="H118" s="94"/>
      <c r="I118" s="130"/>
      <c r="N118" s="97"/>
      <c r="O118" s="97"/>
      <c r="P118" s="97"/>
      <c r="Q118" s="97"/>
      <c r="R118" s="97"/>
      <c r="S118" s="97"/>
      <c r="T118" s="97"/>
      <c r="U118" s="97"/>
    </row>
    <row r="119" spans="1:21" x14ac:dyDescent="0.25">
      <c r="A119" s="4" t="s">
        <v>139</v>
      </c>
      <c r="B119" s="91"/>
      <c r="C119" s="91"/>
      <c r="D119" s="91"/>
      <c r="E119" s="91"/>
      <c r="F119" s="91"/>
      <c r="G119" s="91"/>
      <c r="H119" s="94"/>
      <c r="I119" s="130">
        <f>I113+I117</f>
        <v>1414428.4474999998</v>
      </c>
      <c r="N119" s="97"/>
      <c r="O119" s="97"/>
      <c r="P119" s="97"/>
      <c r="Q119" s="97"/>
      <c r="R119" s="97"/>
      <c r="S119" s="97"/>
      <c r="T119" s="97"/>
      <c r="U119" s="97"/>
    </row>
    <row r="120" spans="1:21" x14ac:dyDescent="0.25">
      <c r="B120" s="91"/>
      <c r="C120" s="91"/>
      <c r="D120" s="91"/>
      <c r="E120" s="91"/>
      <c r="F120" s="91"/>
      <c r="G120" s="91"/>
      <c r="H120" s="94"/>
      <c r="I120" s="130"/>
      <c r="N120" s="97"/>
      <c r="O120" s="97"/>
      <c r="P120" s="97"/>
      <c r="Q120" s="97"/>
      <c r="R120" s="97"/>
      <c r="S120" s="97"/>
      <c r="T120" s="97"/>
      <c r="U120" s="97"/>
    </row>
    <row r="121" spans="1:21" x14ac:dyDescent="0.25">
      <c r="A121" s="106" t="s">
        <v>140</v>
      </c>
      <c r="B121" s="91"/>
      <c r="C121" s="203">
        <f>'0054'!C121</f>
        <v>2</v>
      </c>
      <c r="D121" s="91"/>
      <c r="E121" s="4" t="s">
        <v>141</v>
      </c>
      <c r="F121" s="91"/>
      <c r="G121" s="91"/>
      <c r="H121" s="94"/>
      <c r="I121" s="130">
        <f>ROUND(I119/12*C121,2)</f>
        <v>235738.07</v>
      </c>
      <c r="N121" s="97"/>
      <c r="O121" s="97"/>
      <c r="P121" s="97"/>
      <c r="Q121" s="97"/>
      <c r="R121" s="97"/>
      <c r="S121" s="97"/>
      <c r="T121" s="97"/>
      <c r="U121" s="97"/>
    </row>
    <row r="122" spans="1:21" x14ac:dyDescent="0.25">
      <c r="B122" s="91"/>
      <c r="C122" s="91"/>
      <c r="D122" s="91"/>
      <c r="E122" s="91"/>
      <c r="F122" s="91"/>
      <c r="G122" s="91"/>
      <c r="H122" s="94"/>
      <c r="I122" s="130"/>
      <c r="N122" s="97"/>
      <c r="O122" s="97"/>
      <c r="P122" s="97"/>
      <c r="Q122" s="97"/>
      <c r="R122" s="97"/>
      <c r="S122" s="97"/>
      <c r="T122" s="97"/>
      <c r="U122" s="97"/>
    </row>
    <row r="123" spans="1:21" x14ac:dyDescent="0.25">
      <c r="A123" s="4" t="s">
        <v>142</v>
      </c>
      <c r="B123" s="91"/>
      <c r="C123" s="91"/>
      <c r="D123" s="91"/>
      <c r="E123" s="91"/>
      <c r="F123" s="91"/>
      <c r="G123" s="91"/>
      <c r="H123" s="94"/>
      <c r="I123" s="123">
        <v>-117869.04</v>
      </c>
      <c r="N123" s="97"/>
      <c r="O123" s="97"/>
      <c r="P123" s="97"/>
      <c r="Q123" s="97"/>
      <c r="R123" s="97"/>
      <c r="S123" s="97"/>
      <c r="T123" s="97"/>
      <c r="U123" s="97"/>
    </row>
    <row r="124" spans="1:21" x14ac:dyDescent="0.25">
      <c r="B124" s="91"/>
      <c r="C124" s="91"/>
      <c r="D124" s="91"/>
      <c r="E124" s="91"/>
      <c r="F124" s="91"/>
      <c r="G124" s="91"/>
      <c r="H124" s="94"/>
      <c r="I124" s="130"/>
      <c r="N124" s="97"/>
      <c r="O124" s="97"/>
      <c r="P124" s="97"/>
      <c r="Q124" s="97"/>
      <c r="R124" s="97"/>
      <c r="S124" s="97"/>
      <c r="T124" s="97"/>
      <c r="U124" s="97"/>
    </row>
    <row r="125" spans="1:21" ht="16.5" thickBot="1" x14ac:dyDescent="0.3">
      <c r="A125" s="4" t="s">
        <v>143</v>
      </c>
      <c r="B125" s="91"/>
      <c r="C125" s="91"/>
      <c r="D125" s="91"/>
      <c r="E125" s="91"/>
      <c r="F125" s="91"/>
      <c r="G125" s="91"/>
      <c r="H125" s="94"/>
      <c r="I125" s="222">
        <f>I121+I123</f>
        <v>117869.03000000001</v>
      </c>
      <c r="N125" s="97"/>
      <c r="O125" s="97"/>
      <c r="P125" s="97"/>
      <c r="Q125" s="97"/>
      <c r="R125" s="97"/>
      <c r="S125" s="97"/>
      <c r="T125" s="97"/>
      <c r="U125" s="97"/>
    </row>
    <row r="126" spans="1:21" ht="16.5" thickTop="1" x14ac:dyDescent="0.25">
      <c r="B126" s="91"/>
      <c r="C126" s="91"/>
      <c r="D126" s="91"/>
      <c r="E126" s="91"/>
      <c r="F126" s="91"/>
      <c r="G126" s="91"/>
      <c r="H126" s="94"/>
      <c r="I126" s="130"/>
      <c r="N126" s="97"/>
      <c r="O126" s="97"/>
      <c r="P126" s="97"/>
      <c r="Q126" s="97"/>
      <c r="R126" s="97"/>
      <c r="S126" s="97"/>
      <c r="T126" s="97"/>
      <c r="U126" s="97"/>
    </row>
    <row r="127" spans="1:21" ht="16.5" thickBot="1" x14ac:dyDescent="0.3">
      <c r="A127" s="4" t="s">
        <v>159</v>
      </c>
      <c r="B127" s="91"/>
      <c r="C127" s="91"/>
      <c r="D127" s="91"/>
      <c r="E127" s="91"/>
      <c r="F127" s="91"/>
      <c r="G127" s="91"/>
      <c r="H127" s="94"/>
      <c r="I127" s="194">
        <f>IF(J117="H",(H117*0.02)+I117,(H117*0.05)+I117)</f>
        <v>0</v>
      </c>
      <c r="N127" s="97"/>
      <c r="O127" s="97"/>
      <c r="P127" s="97"/>
      <c r="Q127" s="97"/>
      <c r="R127" s="97"/>
      <c r="S127" s="97"/>
      <c r="T127" s="97"/>
      <c r="U127" s="97"/>
    </row>
    <row r="128" spans="1:21" ht="16.5" thickTop="1" x14ac:dyDescent="0.25">
      <c r="B128" s="91"/>
      <c r="C128" s="91"/>
      <c r="D128" s="91"/>
      <c r="E128" s="91"/>
      <c r="F128" s="91"/>
      <c r="G128" s="91"/>
      <c r="H128" s="94"/>
      <c r="I128" s="195"/>
      <c r="N128" s="97"/>
      <c r="O128" s="97"/>
      <c r="P128" s="97"/>
      <c r="Q128" s="97"/>
      <c r="R128" s="97"/>
      <c r="S128" s="97"/>
      <c r="T128" s="97"/>
      <c r="U128" s="97"/>
    </row>
    <row r="129" spans="1:21" x14ac:dyDescent="0.25">
      <c r="B129" s="91"/>
      <c r="C129" s="91"/>
      <c r="D129" s="91"/>
      <c r="E129" s="91"/>
      <c r="F129" s="91"/>
      <c r="G129" s="91"/>
      <c r="H129" s="94"/>
      <c r="I129" s="195"/>
      <c r="N129" s="97"/>
      <c r="O129" s="97"/>
      <c r="P129" s="97"/>
      <c r="Q129" s="97"/>
      <c r="R129" s="97"/>
      <c r="S129" s="97"/>
      <c r="T129" s="97"/>
      <c r="U129" s="97"/>
    </row>
    <row r="130" spans="1:21" x14ac:dyDescent="0.25">
      <c r="B130" s="91"/>
      <c r="C130" s="91"/>
      <c r="D130" s="91"/>
      <c r="E130" s="91"/>
      <c r="F130" s="91"/>
      <c r="G130" s="91"/>
      <c r="H130" s="94"/>
      <c r="I130" s="195"/>
      <c r="N130" s="97"/>
      <c r="O130" s="97"/>
      <c r="P130" s="97"/>
      <c r="Q130" s="97"/>
      <c r="R130" s="97"/>
      <c r="S130" s="97"/>
      <c r="T130" s="97"/>
      <c r="U130" s="97"/>
    </row>
    <row r="131" spans="1:21" x14ac:dyDescent="0.25">
      <c r="A131" s="455" t="s">
        <v>7</v>
      </c>
      <c r="B131" s="455"/>
      <c r="C131" s="455"/>
      <c r="D131" s="455"/>
      <c r="E131" s="455"/>
      <c r="F131" s="455"/>
      <c r="G131" s="455"/>
      <c r="H131" s="455"/>
      <c r="I131" s="455"/>
      <c r="J131" s="196"/>
      <c r="N131" s="455"/>
      <c r="O131" s="455"/>
      <c r="P131" s="455"/>
      <c r="Q131" s="455"/>
      <c r="R131" s="455"/>
      <c r="S131" s="455"/>
      <c r="T131" s="455"/>
      <c r="U131" s="455"/>
    </row>
    <row r="132" spans="1:21" s="101" customFormat="1" ht="28.5" customHeight="1" x14ac:dyDescent="0.2">
      <c r="A132" s="460" t="s">
        <v>114</v>
      </c>
      <c r="B132" s="460"/>
      <c r="C132" s="460"/>
      <c r="D132" s="460"/>
      <c r="E132" s="460"/>
      <c r="F132" s="460"/>
      <c r="G132" s="460"/>
      <c r="H132" s="460"/>
      <c r="I132" s="460"/>
      <c r="J132" s="102"/>
      <c r="N132" s="103"/>
      <c r="O132" s="104"/>
      <c r="P132" s="104"/>
      <c r="Q132" s="104"/>
      <c r="R132" s="104"/>
      <c r="S132" s="104"/>
      <c r="T132" s="104"/>
      <c r="U132" s="104"/>
    </row>
    <row r="133" spans="1:21" s="101" customFormat="1" ht="15.75" customHeight="1" x14ac:dyDescent="0.2">
      <c r="A133" s="455" t="s">
        <v>64</v>
      </c>
      <c r="B133" s="455"/>
      <c r="C133" s="455"/>
      <c r="D133" s="455"/>
      <c r="E133" s="455"/>
      <c r="F133" s="455"/>
      <c r="G133" s="455"/>
      <c r="H133" s="455"/>
      <c r="I133" s="455"/>
      <c r="N133" s="103"/>
    </row>
    <row r="134" spans="1:21" s="101" customFormat="1" ht="15.75" customHeight="1" x14ac:dyDescent="0.2">
      <c r="A134" s="455" t="s">
        <v>65</v>
      </c>
      <c r="B134" s="455"/>
      <c r="C134" s="455"/>
      <c r="D134" s="455"/>
      <c r="E134" s="455"/>
      <c r="F134" s="455"/>
      <c r="G134" s="455"/>
      <c r="H134" s="455"/>
      <c r="I134" s="455"/>
      <c r="N134" s="103"/>
    </row>
    <row r="135" spans="1:21" s="101" customFormat="1" ht="28.5" customHeight="1" x14ac:dyDescent="0.2">
      <c r="A135" s="454" t="s">
        <v>115</v>
      </c>
      <c r="B135" s="454"/>
      <c r="C135" s="454"/>
      <c r="D135" s="454"/>
      <c r="E135" s="454"/>
      <c r="F135" s="454"/>
      <c r="G135" s="454"/>
      <c r="H135" s="454"/>
      <c r="I135" s="454"/>
      <c r="N135" s="103"/>
    </row>
    <row r="136" spans="1:21" s="101" customFormat="1" ht="28.5" customHeight="1" x14ac:dyDescent="0.2">
      <c r="A136" s="454" t="s">
        <v>123</v>
      </c>
      <c r="B136" s="454"/>
      <c r="C136" s="454"/>
      <c r="D136" s="454"/>
      <c r="E136" s="454"/>
      <c r="F136" s="454"/>
      <c r="G136" s="454"/>
      <c r="H136" s="454"/>
      <c r="I136" s="454"/>
      <c r="N136" s="103"/>
    </row>
    <row r="137" spans="1:21" s="101" customFormat="1" ht="28.5" customHeight="1" x14ac:dyDescent="0.2">
      <c r="A137" s="454" t="s">
        <v>111</v>
      </c>
      <c r="B137" s="454"/>
      <c r="C137" s="454"/>
      <c r="D137" s="454"/>
      <c r="E137" s="454"/>
      <c r="F137" s="454"/>
      <c r="G137" s="454"/>
      <c r="H137" s="454"/>
      <c r="I137" s="454"/>
      <c r="N137" s="103"/>
    </row>
    <row r="138" spans="1:21" s="101" customFormat="1" ht="28.5" customHeight="1" x14ac:dyDescent="0.2">
      <c r="A138" s="454" t="s">
        <v>120</v>
      </c>
      <c r="B138" s="454"/>
      <c r="C138" s="454"/>
      <c r="D138" s="454"/>
      <c r="E138" s="454"/>
      <c r="F138" s="454"/>
      <c r="G138" s="454"/>
      <c r="H138" s="454"/>
      <c r="I138" s="454"/>
      <c r="N138" s="103"/>
    </row>
    <row r="139" spans="1:21" s="101" customFormat="1" ht="41.25" customHeight="1" x14ac:dyDescent="0.2">
      <c r="A139" s="454" t="s">
        <v>133</v>
      </c>
      <c r="B139" s="454"/>
      <c r="C139" s="454"/>
      <c r="D139" s="454"/>
      <c r="E139" s="454"/>
      <c r="F139" s="454"/>
      <c r="G139" s="454"/>
      <c r="H139" s="454"/>
      <c r="I139" s="454"/>
      <c r="N139" s="103"/>
    </row>
    <row r="140" spans="1:21" s="101" customFormat="1" ht="15.75" customHeight="1" x14ac:dyDescent="0.2">
      <c r="A140" s="455" t="s">
        <v>117</v>
      </c>
      <c r="B140" s="455"/>
      <c r="C140" s="455"/>
      <c r="D140" s="455"/>
      <c r="E140" s="455"/>
      <c r="F140" s="455"/>
      <c r="G140" s="455"/>
      <c r="H140" s="455"/>
      <c r="I140" s="455"/>
      <c r="N140" s="103"/>
    </row>
    <row r="141" spans="1:21" s="101" customFormat="1" ht="28.5" customHeight="1" x14ac:dyDescent="0.2">
      <c r="A141" s="456" t="s">
        <v>118</v>
      </c>
      <c r="B141" s="456"/>
      <c r="C141" s="456"/>
      <c r="D141" s="456"/>
      <c r="E141" s="456"/>
      <c r="F141" s="456"/>
      <c r="G141" s="456"/>
      <c r="H141" s="456"/>
      <c r="I141" s="456"/>
      <c r="N141" s="103"/>
    </row>
    <row r="142" spans="1:21" s="101" customFormat="1" ht="26.25" customHeight="1" x14ac:dyDescent="0.2">
      <c r="A142" s="457" t="s">
        <v>109</v>
      </c>
      <c r="B142" s="456"/>
      <c r="C142" s="456"/>
      <c r="D142" s="456"/>
      <c r="E142" s="456"/>
      <c r="F142" s="456"/>
      <c r="G142" s="456"/>
      <c r="H142" s="456"/>
      <c r="I142" s="456"/>
      <c r="N142" s="103"/>
    </row>
    <row r="143" spans="1:21" s="101" customFormat="1" ht="54" customHeight="1" x14ac:dyDescent="0.2">
      <c r="A143" s="452" t="s">
        <v>125</v>
      </c>
      <c r="B143" s="452"/>
      <c r="C143" s="452"/>
      <c r="D143" s="452"/>
      <c r="E143" s="452"/>
      <c r="F143" s="452"/>
      <c r="G143" s="452"/>
      <c r="H143" s="452"/>
      <c r="I143" s="452"/>
      <c r="N143" s="103"/>
    </row>
    <row r="144" spans="1:21" ht="57" customHeight="1" x14ac:dyDescent="0.25">
      <c r="A144" s="452" t="s">
        <v>124</v>
      </c>
      <c r="B144" s="452"/>
      <c r="C144" s="452"/>
      <c r="D144" s="452"/>
      <c r="E144" s="452"/>
      <c r="F144" s="452"/>
      <c r="G144" s="452"/>
      <c r="H144" s="452"/>
      <c r="I144" s="452"/>
      <c r="N144" s="98"/>
    </row>
    <row r="145" spans="1:14" s="101" customFormat="1" ht="26.25" customHeight="1" x14ac:dyDescent="0.2">
      <c r="A145" s="451" t="s">
        <v>110</v>
      </c>
      <c r="B145" s="451"/>
      <c r="C145" s="451"/>
      <c r="D145" s="451"/>
      <c r="E145" s="451"/>
      <c r="F145" s="451"/>
      <c r="G145" s="451"/>
      <c r="H145" s="451"/>
      <c r="I145" s="451"/>
      <c r="N145" s="103"/>
    </row>
    <row r="146" spans="1:14" s="101" customFormat="1" ht="28.5" customHeight="1" x14ac:dyDescent="0.2">
      <c r="A146" s="452" t="s">
        <v>36</v>
      </c>
      <c r="B146" s="452"/>
      <c r="C146" s="452"/>
      <c r="D146" s="452"/>
      <c r="E146" s="452"/>
      <c r="F146" s="452"/>
      <c r="G146" s="452"/>
      <c r="H146" s="452"/>
      <c r="I146" s="452"/>
      <c r="N146" s="103"/>
    </row>
    <row r="147" spans="1:14" s="101" customFormat="1" ht="15.75" customHeight="1" x14ac:dyDescent="0.2">
      <c r="A147" s="453" t="s">
        <v>12</v>
      </c>
      <c r="B147" s="453"/>
      <c r="C147" s="453"/>
      <c r="D147" s="453"/>
      <c r="E147" s="453"/>
      <c r="F147" s="453"/>
      <c r="G147" s="453"/>
      <c r="H147" s="453"/>
      <c r="I147" s="453"/>
      <c r="N147" s="103"/>
    </row>
    <row r="148" spans="1:14" x14ac:dyDescent="0.25">
      <c r="A148" s="453"/>
      <c r="B148" s="453"/>
      <c r="C148" s="453"/>
      <c r="D148" s="453"/>
      <c r="E148" s="453"/>
      <c r="F148" s="453"/>
      <c r="G148" s="453"/>
      <c r="H148" s="453"/>
      <c r="I148" s="453"/>
      <c r="N148" s="98"/>
    </row>
    <row r="149" spans="1:14" x14ac:dyDescent="0.25">
      <c r="A149" s="98"/>
      <c r="N149" s="98"/>
    </row>
    <row r="150" spans="1:14" x14ac:dyDescent="0.25">
      <c r="A150" s="98"/>
      <c r="N150" s="98"/>
    </row>
    <row r="151" spans="1:14" x14ac:dyDescent="0.25">
      <c r="A151" s="98"/>
      <c r="N151" s="98"/>
    </row>
    <row r="152" spans="1:14" x14ac:dyDescent="0.25">
      <c r="A152" s="98"/>
      <c r="B152" s="197"/>
      <c r="C152" s="197"/>
      <c r="D152" s="197"/>
      <c r="E152" s="197"/>
      <c r="F152" s="197"/>
      <c r="G152" s="197"/>
      <c r="H152" s="197"/>
      <c r="I152" s="197"/>
      <c r="N152" s="98"/>
    </row>
    <row r="153" spans="1:14" x14ac:dyDescent="0.25">
      <c r="A153" s="98"/>
      <c r="N153" s="98"/>
    </row>
    <row r="154" spans="1:14" x14ac:dyDescent="0.25">
      <c r="A154" s="98"/>
      <c r="N154" s="98"/>
    </row>
    <row r="155" spans="1:14" x14ac:dyDescent="0.25">
      <c r="A155" s="98"/>
      <c r="N155" s="98"/>
    </row>
    <row r="156" spans="1:14" x14ac:dyDescent="0.25">
      <c r="A156" s="98"/>
      <c r="N156" s="98"/>
    </row>
    <row r="157" spans="1:14" x14ac:dyDescent="0.25">
      <c r="A157" s="98"/>
      <c r="N157" s="98"/>
    </row>
    <row r="158" spans="1:14" x14ac:dyDescent="0.25">
      <c r="A158" s="98"/>
      <c r="N158" s="98"/>
    </row>
    <row r="159" spans="1:14" x14ac:dyDescent="0.25">
      <c r="A159" s="98"/>
      <c r="N159" s="98"/>
    </row>
    <row r="160" spans="1:14" x14ac:dyDescent="0.25">
      <c r="A160" s="98"/>
      <c r="N160" s="98"/>
    </row>
    <row r="161" spans="1:14" x14ac:dyDescent="0.25">
      <c r="A161" s="98"/>
      <c r="N161" s="98"/>
    </row>
    <row r="162" spans="1:14" x14ac:dyDescent="0.25">
      <c r="A162" s="98"/>
      <c r="N162" s="98"/>
    </row>
    <row r="163" spans="1:14" x14ac:dyDescent="0.25">
      <c r="A163" s="98"/>
      <c r="N163" s="98"/>
    </row>
    <row r="164" spans="1:14" x14ac:dyDescent="0.25">
      <c r="A164" s="98"/>
      <c r="N164" s="98"/>
    </row>
    <row r="165" spans="1:14" x14ac:dyDescent="0.25">
      <c r="A165" s="98"/>
      <c r="N165" s="98"/>
    </row>
    <row r="166" spans="1:14" x14ac:dyDescent="0.25">
      <c r="A166" s="98"/>
      <c r="N166" s="98"/>
    </row>
    <row r="167" spans="1:14" x14ac:dyDescent="0.25">
      <c r="A167" s="98"/>
      <c r="N167" s="98"/>
    </row>
    <row r="168" spans="1:14" x14ac:dyDescent="0.25">
      <c r="A168" s="98"/>
      <c r="N168" s="98"/>
    </row>
    <row r="169" spans="1:14" x14ac:dyDescent="0.25">
      <c r="A169" s="98"/>
      <c r="N169" s="98"/>
    </row>
    <row r="170" spans="1:14" x14ac:dyDescent="0.25">
      <c r="A170" s="98"/>
      <c r="N170" s="98"/>
    </row>
    <row r="171" spans="1:14" x14ac:dyDescent="0.25">
      <c r="A171" s="98"/>
      <c r="N171" s="98"/>
    </row>
    <row r="172" spans="1:14" x14ac:dyDescent="0.25">
      <c r="A172" s="98"/>
      <c r="N172" s="98"/>
    </row>
    <row r="173" spans="1:14" x14ac:dyDescent="0.25">
      <c r="A173" s="98"/>
      <c r="N173" s="98"/>
    </row>
    <row r="174" spans="1:14" x14ac:dyDescent="0.25">
      <c r="A174" s="98"/>
      <c r="N174" s="98"/>
    </row>
    <row r="175" spans="1:14" x14ac:dyDescent="0.25">
      <c r="A175" s="98"/>
      <c r="N175" s="98"/>
    </row>
    <row r="176" spans="1:14" x14ac:dyDescent="0.25">
      <c r="A176" s="98"/>
      <c r="N176" s="98"/>
    </row>
    <row r="177" spans="1:14" x14ac:dyDescent="0.25">
      <c r="A177" s="98"/>
      <c r="N177" s="98"/>
    </row>
    <row r="178" spans="1:14" x14ac:dyDescent="0.25">
      <c r="A178" s="98"/>
      <c r="N178" s="98"/>
    </row>
    <row r="179" spans="1:14" x14ac:dyDescent="0.25">
      <c r="A179" s="98"/>
      <c r="N179" s="98"/>
    </row>
    <row r="180" spans="1:14" x14ac:dyDescent="0.25">
      <c r="A180" s="98"/>
      <c r="N180" s="98"/>
    </row>
    <row r="181" spans="1:14" x14ac:dyDescent="0.25">
      <c r="A181" s="98"/>
      <c r="N181" s="98"/>
    </row>
    <row r="182" spans="1:14" x14ac:dyDescent="0.25">
      <c r="A182" s="98"/>
      <c r="N182" s="98"/>
    </row>
    <row r="183" spans="1:14" x14ac:dyDescent="0.25">
      <c r="A183" s="98"/>
      <c r="N183" s="98"/>
    </row>
    <row r="184" spans="1:14" x14ac:dyDescent="0.25">
      <c r="A184" s="98"/>
      <c r="N184" s="98"/>
    </row>
    <row r="185" spans="1:14" x14ac:dyDescent="0.25">
      <c r="A185" s="98"/>
      <c r="N185" s="98"/>
    </row>
    <row r="186" spans="1:14" x14ac:dyDescent="0.25">
      <c r="A186" s="98"/>
      <c r="N186" s="98"/>
    </row>
    <row r="187" spans="1:14" x14ac:dyDescent="0.25">
      <c r="A187" s="98"/>
      <c r="N187" s="98"/>
    </row>
    <row r="188" spans="1:14" x14ac:dyDescent="0.25">
      <c r="A188" s="98"/>
      <c r="N188" s="98"/>
    </row>
    <row r="189" spans="1:14" x14ac:dyDescent="0.25">
      <c r="A189" s="98"/>
    </row>
    <row r="190" spans="1:14" x14ac:dyDescent="0.25">
      <c r="A190" s="98"/>
    </row>
    <row r="191" spans="1:14" x14ac:dyDescent="0.25">
      <c r="A191" s="98"/>
    </row>
    <row r="192" spans="1:14" x14ac:dyDescent="0.25">
      <c r="A192" s="98"/>
    </row>
    <row r="193" spans="1:1" x14ac:dyDescent="0.25">
      <c r="A193" s="98"/>
    </row>
    <row r="194" spans="1:1" x14ac:dyDescent="0.25">
      <c r="A194" s="98"/>
    </row>
    <row r="195" spans="1:1" x14ac:dyDescent="0.25">
      <c r="A195" s="98"/>
    </row>
    <row r="196" spans="1:1" x14ac:dyDescent="0.25">
      <c r="A196" s="98"/>
    </row>
    <row r="197" spans="1:1" x14ac:dyDescent="0.25">
      <c r="A197" s="98"/>
    </row>
    <row r="198" spans="1:1" x14ac:dyDescent="0.25">
      <c r="A198" s="98"/>
    </row>
    <row r="199" spans="1:1" x14ac:dyDescent="0.25">
      <c r="A199" s="98"/>
    </row>
    <row r="200" spans="1:1" x14ac:dyDescent="0.25">
      <c r="A200" s="98"/>
    </row>
    <row r="201" spans="1:1" x14ac:dyDescent="0.25">
      <c r="A201" s="98"/>
    </row>
    <row r="202" spans="1:1" x14ac:dyDescent="0.25">
      <c r="A202" s="98"/>
    </row>
    <row r="203" spans="1:1" x14ac:dyDescent="0.25">
      <c r="A203" s="98"/>
    </row>
    <row r="204" spans="1:1" x14ac:dyDescent="0.25">
      <c r="A204" s="98"/>
    </row>
    <row r="205" spans="1:1" x14ac:dyDescent="0.25">
      <c r="A205" s="98"/>
    </row>
    <row r="206" spans="1:1" x14ac:dyDescent="0.25">
      <c r="A206" s="98"/>
    </row>
    <row r="207" spans="1:1" x14ac:dyDescent="0.25">
      <c r="A207" s="98"/>
    </row>
    <row r="208" spans="1:1" x14ac:dyDescent="0.25">
      <c r="A208" s="98"/>
    </row>
  </sheetData>
  <sheetProtection password="CDD2" sheet="1" objects="1" scenarios="1"/>
  <mergeCells count="290">
    <mergeCell ref="B1:I1"/>
    <mergeCell ref="O1:U1"/>
    <mergeCell ref="N2:U2"/>
    <mergeCell ref="N3:U3"/>
    <mergeCell ref="A4:B4"/>
    <mergeCell ref="C4:E4"/>
    <mergeCell ref="N4:O4"/>
    <mergeCell ref="P4:Q4"/>
    <mergeCell ref="A7:I7"/>
    <mergeCell ref="N7:U7"/>
    <mergeCell ref="N8:O8"/>
    <mergeCell ref="P8:Q8"/>
    <mergeCell ref="R8:S8"/>
    <mergeCell ref="T8:U8"/>
    <mergeCell ref="F10:G10"/>
    <mergeCell ref="R10:S10"/>
    <mergeCell ref="A11:B11"/>
    <mergeCell ref="F11:G11"/>
    <mergeCell ref="N11:O11"/>
    <mergeCell ref="P11:Q11"/>
    <mergeCell ref="R11:S11"/>
    <mergeCell ref="A12:B12"/>
    <mergeCell ref="F12:G12"/>
    <mergeCell ref="N12:O12"/>
    <mergeCell ref="P12:Q12"/>
    <mergeCell ref="R12:S12"/>
    <mergeCell ref="A13:B13"/>
    <mergeCell ref="F13:G13"/>
    <mergeCell ref="N13:O13"/>
    <mergeCell ref="P13:Q13"/>
    <mergeCell ref="R13:S13"/>
    <mergeCell ref="A14:B14"/>
    <mergeCell ref="F14:G14"/>
    <mergeCell ref="N14:O14"/>
    <mergeCell ref="P14:Q14"/>
    <mergeCell ref="R14:S14"/>
    <mergeCell ref="A15:B15"/>
    <mergeCell ref="F15:G15"/>
    <mergeCell ref="N15:O15"/>
    <mergeCell ref="P15:Q15"/>
    <mergeCell ref="R15:S15"/>
    <mergeCell ref="A16:B16"/>
    <mergeCell ref="F16:G16"/>
    <mergeCell ref="N16:O16"/>
    <mergeCell ref="P16:Q16"/>
    <mergeCell ref="R16:S16"/>
    <mergeCell ref="A17:B17"/>
    <mergeCell ref="F17:G17"/>
    <mergeCell ref="N17:O17"/>
    <mergeCell ref="P17:Q17"/>
    <mergeCell ref="R17:S17"/>
    <mergeCell ref="A18:B18"/>
    <mergeCell ref="F18:G18"/>
    <mergeCell ref="N18:O18"/>
    <mergeCell ref="P18:Q18"/>
    <mergeCell ref="R18:S18"/>
    <mergeCell ref="A19:B19"/>
    <mergeCell ref="F19:G19"/>
    <mergeCell ref="N19:O19"/>
    <mergeCell ref="P19:Q19"/>
    <mergeCell ref="R19:S19"/>
    <mergeCell ref="A20:B20"/>
    <mergeCell ref="F20:G20"/>
    <mergeCell ref="N20:O20"/>
    <mergeCell ref="P20:Q20"/>
    <mergeCell ref="R20:S20"/>
    <mergeCell ref="A21:B21"/>
    <mergeCell ref="F21:G21"/>
    <mergeCell ref="N21:O21"/>
    <mergeCell ref="P21:Q21"/>
    <mergeCell ref="R21:S21"/>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N34:T34"/>
    <mergeCell ref="A36:B36"/>
    <mergeCell ref="N36:O36"/>
    <mergeCell ref="P36:T36"/>
    <mergeCell ref="A37:B37"/>
    <mergeCell ref="N37:O37"/>
    <mergeCell ref="P37:T37"/>
    <mergeCell ref="F33:H36"/>
    <mergeCell ref="A38:B38"/>
    <mergeCell ref="N38:O38"/>
    <mergeCell ref="P38:T38"/>
    <mergeCell ref="A39:B39"/>
    <mergeCell ref="N39:O39"/>
    <mergeCell ref="P39:T39"/>
    <mergeCell ref="A40:B40"/>
    <mergeCell ref="N40:O40"/>
    <mergeCell ref="P40:T40"/>
    <mergeCell ref="A41:B41"/>
    <mergeCell ref="N41:O41"/>
    <mergeCell ref="P41:T41"/>
    <mergeCell ref="A42:B42"/>
    <mergeCell ref="N42:O42"/>
    <mergeCell ref="P42:T42"/>
    <mergeCell ref="N43:Q43"/>
    <mergeCell ref="S43:T43"/>
    <mergeCell ref="N45:Q45"/>
    <mergeCell ref="S45:T45"/>
    <mergeCell ref="N49:O49"/>
    <mergeCell ref="P49:Q49"/>
    <mergeCell ref="A50:B58"/>
    <mergeCell ref="N50:O58"/>
    <mergeCell ref="P50:Q50"/>
    <mergeCell ref="P51:Q51"/>
    <mergeCell ref="P52:Q52"/>
    <mergeCell ref="P53:Q53"/>
    <mergeCell ref="P54:Q54"/>
    <mergeCell ref="P55:Q55"/>
    <mergeCell ref="P56:Q56"/>
    <mergeCell ref="P57:Q57"/>
    <mergeCell ref="P58:Q58"/>
    <mergeCell ref="A59:B59"/>
    <mergeCell ref="F59:H59"/>
    <mergeCell ref="N59:O59"/>
    <mergeCell ref="P59:Q59"/>
    <mergeCell ref="R59:T59"/>
    <mergeCell ref="A60:I60"/>
    <mergeCell ref="N60:U60"/>
    <mergeCell ref="A61:I61"/>
    <mergeCell ref="N61:U61"/>
    <mergeCell ref="A62:B62"/>
    <mergeCell ref="D62:G62"/>
    <mergeCell ref="N62:O62"/>
    <mergeCell ref="Q62:S62"/>
    <mergeCell ref="T62:U62"/>
    <mergeCell ref="N63:S63"/>
    <mergeCell ref="T63:U63"/>
    <mergeCell ref="A64:I64"/>
    <mergeCell ref="N64:U64"/>
    <mergeCell ref="A65:B65"/>
    <mergeCell ref="D65:G65"/>
    <mergeCell ref="N65:O65"/>
    <mergeCell ref="Q65:S65"/>
    <mergeCell ref="T65:U65"/>
    <mergeCell ref="N66:S66"/>
    <mergeCell ref="T66:U66"/>
    <mergeCell ref="A68:C68"/>
    <mergeCell ref="N68:P68"/>
    <mergeCell ref="A69:C69"/>
    <mergeCell ref="N69:P69"/>
    <mergeCell ref="A70:C70"/>
    <mergeCell ref="A71:C71"/>
    <mergeCell ref="N71:P71"/>
    <mergeCell ref="A72:C72"/>
    <mergeCell ref="N72:P72"/>
    <mergeCell ref="A73:C73"/>
    <mergeCell ref="N73:P73"/>
    <mergeCell ref="F74:H74"/>
    <mergeCell ref="N74:T74"/>
    <mergeCell ref="N75:T75"/>
    <mergeCell ref="A77:C77"/>
    <mergeCell ref="N77:P77"/>
    <mergeCell ref="A78:C78"/>
    <mergeCell ref="N78:P78"/>
    <mergeCell ref="A79:C79"/>
    <mergeCell ref="N79:P79"/>
    <mergeCell ref="A80:C80"/>
    <mergeCell ref="N80:P80"/>
    <mergeCell ref="A81:C81"/>
    <mergeCell ref="N81:P81"/>
    <mergeCell ref="A83:I83"/>
    <mergeCell ref="N83:U83"/>
    <mergeCell ref="C84:D84"/>
    <mergeCell ref="C85:D85"/>
    <mergeCell ref="N85:O85"/>
    <mergeCell ref="P85:Q85"/>
    <mergeCell ref="R85:U85"/>
    <mergeCell ref="C86:D86"/>
    <mergeCell ref="P86:Q86"/>
    <mergeCell ref="C87:D87"/>
    <mergeCell ref="P87:Q87"/>
    <mergeCell ref="C88:D88"/>
    <mergeCell ref="P88:Q88"/>
    <mergeCell ref="C89:D89"/>
    <mergeCell ref="P89:T89"/>
    <mergeCell ref="A90:I90"/>
    <mergeCell ref="N90:U90"/>
    <mergeCell ref="F92:I92"/>
    <mergeCell ref="N92:P92"/>
    <mergeCell ref="Q92:T92"/>
    <mergeCell ref="A95:B95"/>
    <mergeCell ref="N95:O95"/>
    <mergeCell ref="P95:R95"/>
    <mergeCell ref="A96:B96"/>
    <mergeCell ref="N96:O96"/>
    <mergeCell ref="P96:R96"/>
    <mergeCell ref="A99:C99"/>
    <mergeCell ref="F99:I99"/>
    <mergeCell ref="N99:U99"/>
    <mergeCell ref="C100:E100"/>
    <mergeCell ref="F101:G101"/>
    <mergeCell ref="A102:B102"/>
    <mergeCell ref="F102:G102"/>
    <mergeCell ref="N102:O102"/>
    <mergeCell ref="P102:Q102"/>
    <mergeCell ref="R102:S102"/>
    <mergeCell ref="A103:B103"/>
    <mergeCell ref="F103:G103"/>
    <mergeCell ref="N103:O103"/>
    <mergeCell ref="P103:Q103"/>
    <mergeCell ref="R103:S103"/>
    <mergeCell ref="A104:B104"/>
    <mergeCell ref="F104:G104"/>
    <mergeCell ref="N104:O104"/>
    <mergeCell ref="P104:Q104"/>
    <mergeCell ref="R104:S104"/>
    <mergeCell ref="A105:B105"/>
    <mergeCell ref="F105:G105"/>
    <mergeCell ref="N105:O105"/>
    <mergeCell ref="P105:Q105"/>
    <mergeCell ref="R105:S105"/>
    <mergeCell ref="A106:B106"/>
    <mergeCell ref="N106:O106"/>
    <mergeCell ref="A108:C108"/>
    <mergeCell ref="F108:H108"/>
    <mergeCell ref="N108:P108"/>
    <mergeCell ref="Q108:T108"/>
    <mergeCell ref="A109:C109"/>
    <mergeCell ref="E109:H109"/>
    <mergeCell ref="N109:P109"/>
    <mergeCell ref="Q109:T109"/>
    <mergeCell ref="N110:P110"/>
    <mergeCell ref="Q110:T110"/>
    <mergeCell ref="A111:C111"/>
    <mergeCell ref="F111:H111"/>
    <mergeCell ref="N111:T111"/>
    <mergeCell ref="A113:H113"/>
    <mergeCell ref="N113:U113"/>
    <mergeCell ref="A114:G114"/>
    <mergeCell ref="N114:U114"/>
    <mergeCell ref="A115:G115"/>
    <mergeCell ref="A131:I131"/>
    <mergeCell ref="N131:U131"/>
    <mergeCell ref="A132:I132"/>
    <mergeCell ref="A133:I133"/>
    <mergeCell ref="A134:I134"/>
    <mergeCell ref="A135:I135"/>
    <mergeCell ref="A136:I136"/>
    <mergeCell ref="A137:I137"/>
    <mergeCell ref="A138:I138"/>
    <mergeCell ref="A145:I145"/>
    <mergeCell ref="A146:I146"/>
    <mergeCell ref="A147:I147"/>
    <mergeCell ref="A148:I148"/>
    <mergeCell ref="A139:I139"/>
    <mergeCell ref="A140:I140"/>
    <mergeCell ref="A141:I141"/>
    <mergeCell ref="A142:I142"/>
    <mergeCell ref="A143:I143"/>
    <mergeCell ref="A144:I144"/>
  </mergeCells>
  <pageMargins left="0.1" right="0.1" top="0.5" bottom="0.5" header="0" footer="0.1"/>
  <pageSetup scale="70" fitToHeight="3" orientation="portrait" r:id="rId1"/>
  <headerFooter alignWithMargins="0">
    <oddFooter>&amp;R&amp;P of &amp;N</oddFooter>
  </headerFooter>
  <rowBreaks count="1" manualBreakCount="1">
    <brk id="129" max="16383" man="1"/>
  </rowBreaks>
  <colBreaks count="1" manualBreakCount="1">
    <brk id="9" max="1048575" man="1"/>
  </colBreaks>
  <legacy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H37"/>
  <sheetViews>
    <sheetView zoomScale="90" zoomScaleNormal="90" workbookViewId="0">
      <selection activeCell="I125" sqref="I125"/>
    </sheetView>
  </sheetViews>
  <sheetFormatPr defaultRowHeight="15.75" x14ac:dyDescent="0.25"/>
  <cols>
    <col min="1" max="1" width="9.140625" style="236"/>
    <col min="2" max="2" width="47.85546875" style="236" bestFit="1" customWidth="1"/>
    <col min="3" max="3" width="8.42578125" style="236" bestFit="1" customWidth="1"/>
    <col min="4" max="4" width="5.5703125" style="236" customWidth="1"/>
    <col min="5" max="5" width="17.42578125" style="236" customWidth="1"/>
    <col min="6" max="16384" width="9.140625" style="236"/>
  </cols>
  <sheetData>
    <row r="1" spans="1:8" x14ac:dyDescent="0.25">
      <c r="A1" s="233"/>
      <c r="B1" s="234"/>
      <c r="C1" s="264"/>
      <c r="D1" s="264"/>
      <c r="E1" s="235">
        <v>50</v>
      </c>
      <c r="F1" s="233"/>
      <c r="G1" s="233"/>
      <c r="H1" s="233"/>
    </row>
    <row r="2" spans="1:8" ht="21" x14ac:dyDescent="0.35">
      <c r="A2" s="237"/>
      <c r="B2" s="253" t="s">
        <v>256</v>
      </c>
      <c r="C2" s="253"/>
      <c r="D2" s="253"/>
      <c r="E2" s="237"/>
      <c r="F2" s="237"/>
      <c r="G2" s="237"/>
      <c r="H2" s="237"/>
    </row>
    <row r="3" spans="1:8" x14ac:dyDescent="0.25">
      <c r="B3" s="254" t="s">
        <v>257</v>
      </c>
      <c r="C3" s="254"/>
      <c r="D3" s="254"/>
      <c r="E3" s="232"/>
      <c r="F3" s="232"/>
      <c r="G3" s="232"/>
      <c r="H3" s="232"/>
    </row>
    <row r="4" spans="1:8" x14ac:dyDescent="0.25">
      <c r="A4" s="233"/>
      <c r="B4" s="233"/>
      <c r="C4" s="233"/>
      <c r="D4" s="233"/>
      <c r="E4" s="233"/>
      <c r="F4" s="233"/>
      <c r="G4" s="233"/>
      <c r="H4" s="233"/>
    </row>
    <row r="5" spans="1:8" x14ac:dyDescent="0.25">
      <c r="A5" s="233"/>
      <c r="B5" s="238" t="s">
        <v>241</v>
      </c>
      <c r="C5" s="238"/>
      <c r="D5" s="238"/>
      <c r="E5" s="239" t="s">
        <v>9</v>
      </c>
      <c r="F5" s="233"/>
      <c r="G5" s="233"/>
      <c r="H5" s="233"/>
    </row>
    <row r="6" spans="1:8" x14ac:dyDescent="0.25">
      <c r="A6" s="233"/>
      <c r="B6" s="233"/>
      <c r="C6" s="233"/>
      <c r="D6" s="233"/>
      <c r="E6" s="233"/>
      <c r="F6" s="233"/>
      <c r="G6" s="233"/>
      <c r="H6" s="233"/>
    </row>
    <row r="7" spans="1:8" x14ac:dyDescent="0.25">
      <c r="A7" s="233"/>
      <c r="B7" s="240"/>
      <c r="C7" s="265"/>
      <c r="D7" s="265"/>
      <c r="E7" s="241" t="s">
        <v>242</v>
      </c>
      <c r="F7" s="233"/>
      <c r="G7" s="233"/>
      <c r="H7" s="233"/>
    </row>
    <row r="8" spans="1:8" x14ac:dyDescent="0.25">
      <c r="A8" s="233"/>
      <c r="B8" s="255" t="s">
        <v>258</v>
      </c>
      <c r="C8" s="255"/>
      <c r="D8" s="255"/>
      <c r="E8" s="263">
        <v>878635561</v>
      </c>
      <c r="F8" s="233"/>
      <c r="G8" s="233"/>
      <c r="H8" s="233"/>
    </row>
    <row r="9" spans="1:8" x14ac:dyDescent="0.25">
      <c r="A9" s="233"/>
      <c r="B9" s="255" t="s">
        <v>260</v>
      </c>
      <c r="C9" s="255"/>
      <c r="D9" s="255"/>
      <c r="E9" s="263">
        <v>0</v>
      </c>
      <c r="F9" s="233"/>
      <c r="G9" s="233"/>
      <c r="H9" s="233"/>
    </row>
    <row r="10" spans="1:8" x14ac:dyDescent="0.25">
      <c r="A10" s="233"/>
      <c r="B10" s="242" t="s">
        <v>243</v>
      </c>
      <c r="C10" s="242"/>
      <c r="D10" s="242"/>
      <c r="E10" s="263">
        <v>118620773</v>
      </c>
      <c r="F10" s="233"/>
      <c r="G10" s="233"/>
      <c r="H10" s="233"/>
    </row>
    <row r="11" spans="1:8" x14ac:dyDescent="0.25">
      <c r="A11" s="233"/>
      <c r="B11" s="242" t="s">
        <v>244</v>
      </c>
      <c r="C11" s="242"/>
      <c r="D11" s="242"/>
      <c r="E11" s="263">
        <v>0</v>
      </c>
      <c r="F11" s="233"/>
      <c r="G11" s="233"/>
      <c r="H11" s="233"/>
    </row>
    <row r="12" spans="1:8" x14ac:dyDescent="0.25">
      <c r="A12" s="233"/>
      <c r="B12" s="242" t="s">
        <v>245</v>
      </c>
      <c r="C12" s="242"/>
      <c r="D12" s="242"/>
      <c r="E12" s="263">
        <v>8636823</v>
      </c>
      <c r="F12" s="233"/>
      <c r="G12" s="233"/>
      <c r="H12" s="233"/>
    </row>
    <row r="13" spans="1:8" x14ac:dyDescent="0.25">
      <c r="A13" s="233"/>
      <c r="B13" s="242" t="s">
        <v>246</v>
      </c>
      <c r="C13" s="242"/>
      <c r="D13" s="242"/>
      <c r="E13" s="263">
        <v>15010609</v>
      </c>
      <c r="F13" s="261"/>
      <c r="G13" s="233"/>
      <c r="H13" s="233"/>
    </row>
    <row r="14" spans="1:8" x14ac:dyDescent="0.25">
      <c r="A14" s="233"/>
      <c r="B14" s="268" t="s">
        <v>8</v>
      </c>
      <c r="C14" s="242" t="s">
        <v>261</v>
      </c>
      <c r="D14" s="242"/>
      <c r="E14" s="259">
        <f>SUM(E8:E13)</f>
        <v>1020903766</v>
      </c>
      <c r="F14" s="233"/>
      <c r="G14" s="233"/>
      <c r="H14" s="233"/>
    </row>
    <row r="15" spans="1:8" x14ac:dyDescent="0.25">
      <c r="A15" s="233"/>
      <c r="B15" s="242"/>
      <c r="C15" s="242"/>
      <c r="D15" s="242"/>
      <c r="E15" s="260"/>
      <c r="F15" s="233"/>
      <c r="G15" s="233"/>
      <c r="H15" s="233"/>
    </row>
    <row r="16" spans="1:8" x14ac:dyDescent="0.25">
      <c r="A16" s="233"/>
      <c r="B16" s="255" t="s">
        <v>259</v>
      </c>
      <c r="C16" s="255" t="s">
        <v>3</v>
      </c>
      <c r="D16" s="255"/>
      <c r="E16" s="269">
        <v>186422.85</v>
      </c>
      <c r="F16" s="233"/>
      <c r="G16" s="233"/>
      <c r="H16" s="233"/>
    </row>
    <row r="17" spans="1:8" x14ac:dyDescent="0.25">
      <c r="A17" s="233"/>
      <c r="B17" s="255"/>
      <c r="C17" s="255"/>
      <c r="D17" s="255"/>
      <c r="E17" s="257"/>
      <c r="F17" s="233"/>
      <c r="G17" s="233"/>
      <c r="H17" s="233"/>
    </row>
    <row r="18" spans="1:8" x14ac:dyDescent="0.25">
      <c r="A18" s="233"/>
      <c r="B18" s="242" t="s">
        <v>247</v>
      </c>
      <c r="C18" s="242" t="s">
        <v>262</v>
      </c>
      <c r="D18" s="242"/>
      <c r="E18" s="258">
        <f>ROUND(E14/E16,2)</f>
        <v>5476.28</v>
      </c>
      <c r="F18" s="233"/>
      <c r="G18" s="233"/>
      <c r="H18" s="233"/>
    </row>
    <row r="19" spans="1:8" x14ac:dyDescent="0.25">
      <c r="A19" s="233"/>
      <c r="B19" s="242" t="s">
        <v>248</v>
      </c>
      <c r="C19" s="242"/>
      <c r="D19" s="242"/>
      <c r="E19" s="262">
        <f>IF(E18&gt;5230,0,5230-E18)</f>
        <v>0</v>
      </c>
      <c r="F19" s="233"/>
      <c r="G19" s="233"/>
      <c r="H19" s="233"/>
    </row>
    <row r="20" spans="1:8" x14ac:dyDescent="0.25">
      <c r="A20" s="233"/>
      <c r="B20" s="242" t="s">
        <v>249</v>
      </c>
      <c r="C20" s="242"/>
      <c r="D20" s="242"/>
      <c r="E20" s="256">
        <f>E18+E19</f>
        <v>5476.28</v>
      </c>
      <c r="F20" s="233"/>
      <c r="G20" s="233"/>
      <c r="H20" s="233"/>
    </row>
    <row r="21" spans="1:8" x14ac:dyDescent="0.25">
      <c r="A21" s="233"/>
      <c r="B21" s="233"/>
      <c r="C21" s="233"/>
      <c r="D21" s="233"/>
      <c r="E21" s="233"/>
      <c r="F21" s="233"/>
      <c r="G21" s="233"/>
      <c r="H21" s="233"/>
    </row>
    <row r="22" spans="1:8" x14ac:dyDescent="0.25">
      <c r="A22" s="233"/>
      <c r="B22" s="244" t="s">
        <v>250</v>
      </c>
      <c r="C22" s="244"/>
      <c r="D22" s="244"/>
      <c r="E22" s="245">
        <v>56.55</v>
      </c>
      <c r="F22" s="233"/>
      <c r="G22" s="233"/>
      <c r="H22" s="233"/>
    </row>
    <row r="23" spans="1:8" x14ac:dyDescent="0.25">
      <c r="A23" s="233"/>
      <c r="B23" s="244" t="s">
        <v>251</v>
      </c>
      <c r="C23" s="244"/>
      <c r="D23" s="244"/>
      <c r="E23" s="246">
        <v>52.35</v>
      </c>
      <c r="F23" s="233"/>
      <c r="G23" s="233"/>
      <c r="H23" s="233"/>
    </row>
    <row r="24" spans="1:8" x14ac:dyDescent="0.25">
      <c r="A24" s="233"/>
      <c r="B24" s="247" t="s">
        <v>252</v>
      </c>
      <c r="C24" s="247"/>
      <c r="D24" s="247"/>
      <c r="E24" s="248">
        <f>+E22+E23</f>
        <v>108.9</v>
      </c>
      <c r="F24" s="233"/>
      <c r="G24" s="233"/>
      <c r="H24" s="233"/>
    </row>
    <row r="25" spans="1:8" x14ac:dyDescent="0.25">
      <c r="A25" s="233"/>
      <c r="B25" s="247"/>
      <c r="C25" s="247"/>
      <c r="D25" s="247"/>
      <c r="E25" s="266"/>
      <c r="F25" s="233"/>
      <c r="G25" s="233"/>
      <c r="H25" s="233"/>
    </row>
    <row r="26" spans="1:8" x14ac:dyDescent="0.25">
      <c r="A26" s="233"/>
      <c r="B26" s="249" t="s">
        <v>253</v>
      </c>
      <c r="C26" s="249"/>
      <c r="D26" s="249"/>
      <c r="E26" s="267">
        <f>E20*E24</f>
        <v>596366.89199999999</v>
      </c>
      <c r="F26" s="233"/>
      <c r="G26" s="233"/>
      <c r="H26" s="233"/>
    </row>
    <row r="27" spans="1:8" x14ac:dyDescent="0.25">
      <c r="A27" s="233"/>
      <c r="B27" s="270" t="s">
        <v>263</v>
      </c>
      <c r="C27" s="249"/>
      <c r="D27" s="249"/>
      <c r="E27" s="250">
        <v>0.7</v>
      </c>
      <c r="F27" s="233"/>
      <c r="G27" s="233"/>
      <c r="H27" s="233"/>
    </row>
    <row r="28" spans="1:8" x14ac:dyDescent="0.25">
      <c r="A28" s="233"/>
      <c r="B28" s="249" t="s">
        <v>254</v>
      </c>
      <c r="C28" s="249"/>
      <c r="D28" s="249"/>
      <c r="E28" s="267">
        <f>ROUND(E26*E27,2)</f>
        <v>417456.82</v>
      </c>
      <c r="F28" s="233"/>
      <c r="G28" s="233"/>
      <c r="H28" s="233"/>
    </row>
    <row r="29" spans="1:8" x14ac:dyDescent="0.25">
      <c r="A29" s="233"/>
      <c r="B29" s="249" t="s">
        <v>255</v>
      </c>
      <c r="C29" s="249"/>
      <c r="D29" s="249"/>
      <c r="E29" s="251">
        <f>-ROUND(E28*0.05,2)</f>
        <v>-20872.84</v>
      </c>
      <c r="F29" s="233"/>
      <c r="G29" s="233"/>
      <c r="H29" s="233"/>
    </row>
    <row r="30" spans="1:8" x14ac:dyDescent="0.25">
      <c r="A30" s="233"/>
      <c r="B30" s="249" t="s">
        <v>139</v>
      </c>
      <c r="C30" s="249"/>
      <c r="D30" s="249"/>
      <c r="E30" s="274">
        <f>E28+E29</f>
        <v>396583.98</v>
      </c>
      <c r="F30" s="233"/>
      <c r="G30" s="233"/>
      <c r="H30" s="233"/>
    </row>
    <row r="31" spans="1:8" x14ac:dyDescent="0.25">
      <c r="A31" s="233"/>
      <c r="B31" s="233"/>
      <c r="C31" s="233"/>
      <c r="D31" s="233"/>
      <c r="E31" s="233"/>
      <c r="F31" s="233"/>
      <c r="G31" s="243"/>
      <c r="H31" s="233"/>
    </row>
    <row r="32" spans="1:8" x14ac:dyDescent="0.25">
      <c r="A32" s="233"/>
      <c r="B32" s="221" t="s">
        <v>140</v>
      </c>
      <c r="C32" s="272">
        <f>'0054'!C121</f>
        <v>2</v>
      </c>
      <c r="D32" s="272"/>
      <c r="E32" s="233"/>
      <c r="F32" s="233"/>
      <c r="G32" s="243"/>
      <c r="H32" s="233"/>
    </row>
    <row r="33" spans="1:8" x14ac:dyDescent="0.25">
      <c r="A33" s="233"/>
      <c r="B33" s="4" t="s">
        <v>141</v>
      </c>
      <c r="C33" s="273"/>
      <c r="D33" s="273"/>
      <c r="E33" s="267">
        <f>ROUND(E30*C32/12,2)</f>
        <v>66097.33</v>
      </c>
      <c r="F33" s="233"/>
      <c r="G33" s="243"/>
      <c r="H33" s="233"/>
    </row>
    <row r="34" spans="1:8" x14ac:dyDescent="0.25">
      <c r="A34" s="233"/>
      <c r="B34" s="4" t="s">
        <v>142</v>
      </c>
      <c r="C34" s="249"/>
      <c r="D34" s="249"/>
      <c r="E34" s="271">
        <v>-33048.67</v>
      </c>
      <c r="F34" s="233"/>
      <c r="G34" s="243"/>
      <c r="H34" s="233"/>
    </row>
    <row r="35" spans="1:8" x14ac:dyDescent="0.25">
      <c r="A35" s="233"/>
      <c r="B35" s="4"/>
      <c r="C35" s="249"/>
      <c r="D35" s="249"/>
      <c r="E35" s="275"/>
      <c r="F35" s="233"/>
      <c r="G35" s="243"/>
      <c r="H35" s="233"/>
    </row>
    <row r="36" spans="1:8" ht="16.5" thickBot="1" x14ac:dyDescent="0.3">
      <c r="A36" s="233"/>
      <c r="B36" s="4" t="s">
        <v>143</v>
      </c>
      <c r="C36" s="252"/>
      <c r="D36" s="252"/>
      <c r="E36" s="222">
        <f>E33+E34</f>
        <v>33048.660000000003</v>
      </c>
      <c r="F36" s="233"/>
      <c r="G36" s="233"/>
      <c r="H36" s="233"/>
    </row>
    <row r="37" spans="1:8" ht="16.5" thickTop="1" x14ac:dyDescent="0.25"/>
  </sheetData>
  <sheetProtection password="CDD2" sheet="1" objects="1" scenarios="1"/>
  <printOptions horizontalCentered="1" headings="1"/>
  <pageMargins left="0.1" right="0.1" top="0.75" bottom="0.5" header="0.3" footer="0.3"/>
  <pageSetup orientation="portrait" r:id="rId1"/>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8"/>
  <dimension ref="A1:U208"/>
  <sheetViews>
    <sheetView showGridLines="0" zoomScale="90" zoomScaleNormal="90" workbookViewId="0">
      <pane ySplit="1" topLeftCell="A88" activePane="bottomLeft" state="frozen"/>
      <selection activeCell="A111" sqref="A111:C111"/>
      <selection pane="bottomLeft" activeCell="A111" sqref="A111:C111"/>
    </sheetView>
  </sheetViews>
  <sheetFormatPr defaultRowHeight="15.75" x14ac:dyDescent="0.25"/>
  <cols>
    <col min="1" max="1" width="10.28515625" style="91" customWidth="1"/>
    <col min="2" max="2" width="30.28515625" style="4" bestFit="1" customWidth="1"/>
    <col min="3" max="4" width="10.7109375" style="4" customWidth="1"/>
    <col min="5" max="5" width="11.7109375" style="4" customWidth="1"/>
    <col min="6" max="6" width="14" style="4" customWidth="1"/>
    <col min="7" max="7" width="7.42578125" style="4" customWidth="1"/>
    <col min="8" max="8" width="14.5703125" style="4" customWidth="1"/>
    <col min="9" max="9" width="23.7109375" style="4" bestFit="1" customWidth="1"/>
    <col min="10" max="10" width="11" style="4" bestFit="1" customWidth="1"/>
    <col min="11" max="12" width="10.28515625" style="4" bestFit="1" customWidth="1"/>
    <col min="13" max="13" width="9.140625" style="4"/>
    <col min="14" max="14" width="10.28515625" style="91" customWidth="1"/>
    <col min="15" max="15" width="34.28515625" style="4" customWidth="1"/>
    <col min="16" max="16" width="16.42578125" style="4" customWidth="1"/>
    <col min="17" max="17" width="6.7109375" style="4" customWidth="1"/>
    <col min="18" max="18" width="14.5703125" style="4" customWidth="1"/>
    <col min="19" max="19" width="8" style="4" customWidth="1"/>
    <col min="20" max="20" width="15.42578125" style="4" customWidth="1"/>
    <col min="21" max="21" width="21.42578125" style="4" customWidth="1"/>
    <col min="22" max="16384" width="9.140625" style="4"/>
  </cols>
  <sheetData>
    <row r="1" spans="1:21" ht="16.5" thickBot="1" x14ac:dyDescent="0.3">
      <c r="A1" s="107">
        <v>50</v>
      </c>
      <c r="B1" s="554" t="s">
        <v>17</v>
      </c>
      <c r="C1" s="555"/>
      <c r="D1" s="555"/>
      <c r="E1" s="556"/>
      <c r="F1" s="556"/>
      <c r="G1" s="556"/>
      <c r="H1" s="556"/>
      <c r="I1" s="556"/>
      <c r="J1" s="325"/>
      <c r="K1" s="325"/>
      <c r="L1" s="325"/>
      <c r="N1" s="107">
        <f>A1</f>
        <v>50</v>
      </c>
      <c r="O1" s="557" t="s">
        <v>17</v>
      </c>
      <c r="P1" s="558"/>
      <c r="Q1" s="559"/>
      <c r="R1" s="559"/>
      <c r="S1" s="559"/>
      <c r="T1" s="559"/>
      <c r="U1" s="559"/>
    </row>
    <row r="2" spans="1:21" ht="21" x14ac:dyDescent="0.35">
      <c r="A2" s="1" t="s">
        <v>236</v>
      </c>
      <c r="B2" s="2"/>
      <c r="C2" s="2"/>
      <c r="D2" s="2"/>
      <c r="E2" s="2"/>
      <c r="F2" s="2"/>
      <c r="G2" s="2"/>
      <c r="H2" s="2"/>
      <c r="I2" s="2"/>
      <c r="N2" s="560" t="s">
        <v>23</v>
      </c>
      <c r="O2" s="560"/>
      <c r="P2" s="560"/>
      <c r="Q2" s="560"/>
      <c r="R2" s="560"/>
      <c r="S2" s="560"/>
      <c r="T2" s="560"/>
      <c r="U2" s="560"/>
    </row>
    <row r="3" spans="1:21" x14ac:dyDescent="0.25">
      <c r="A3" s="106" t="str">
        <f>'0054'!A3</f>
        <v>Based on the 2015-16 FEFP 2nd Calculation</v>
      </c>
      <c r="N3" s="561" t="str">
        <f>A3</f>
        <v>Based on the 2015-16 FEFP 2nd Calculation</v>
      </c>
      <c r="O3" s="561"/>
      <c r="P3" s="561"/>
      <c r="Q3" s="561"/>
      <c r="R3" s="561"/>
      <c r="S3" s="561"/>
      <c r="T3" s="561"/>
      <c r="U3" s="561"/>
    </row>
    <row r="4" spans="1:21" x14ac:dyDescent="0.25">
      <c r="A4" s="562" t="s">
        <v>0</v>
      </c>
      <c r="B4" s="562"/>
      <c r="C4" s="563" t="s">
        <v>9</v>
      </c>
      <c r="D4" s="563"/>
      <c r="E4" s="563"/>
      <c r="F4" s="5"/>
      <c r="G4" s="5"/>
      <c r="H4" s="5"/>
      <c r="I4" s="5"/>
      <c r="N4" s="549" t="s">
        <v>0</v>
      </c>
      <c r="O4" s="549"/>
      <c r="P4" s="564" t="str">
        <f>C4</f>
        <v>Palm Beach</v>
      </c>
      <c r="Q4" s="564"/>
      <c r="R4" s="6"/>
      <c r="S4" s="6"/>
      <c r="T4" s="6"/>
      <c r="U4" s="6"/>
    </row>
    <row r="5" spans="1:21" ht="12" customHeight="1" thickBot="1" x14ac:dyDescent="0.3">
      <c r="A5" s="371"/>
      <c r="B5" s="371"/>
      <c r="C5" s="353"/>
      <c r="D5" s="353"/>
      <c r="E5" s="353"/>
      <c r="F5" s="354"/>
      <c r="G5" s="354"/>
      <c r="H5" s="354"/>
      <c r="I5" s="354"/>
      <c r="N5" s="111"/>
      <c r="O5" s="111"/>
      <c r="P5" s="7"/>
      <c r="Q5" s="7"/>
      <c r="R5" s="6"/>
      <c r="S5" s="6"/>
      <c r="T5" s="6"/>
      <c r="U5" s="6"/>
    </row>
    <row r="6" spans="1:21" ht="12" customHeight="1" x14ac:dyDescent="0.25">
      <c r="A6" s="368"/>
      <c r="B6" s="368"/>
      <c r="C6" s="365"/>
      <c r="D6" s="365"/>
      <c r="E6" s="365"/>
      <c r="F6" s="5"/>
      <c r="G6" s="5"/>
      <c r="H6" s="5"/>
      <c r="I6" s="5"/>
      <c r="N6" s="366"/>
      <c r="O6" s="366"/>
      <c r="P6" s="367"/>
      <c r="Q6" s="367"/>
      <c r="R6" s="6"/>
      <c r="S6" s="6"/>
      <c r="T6" s="6"/>
      <c r="U6" s="6"/>
    </row>
    <row r="7" spans="1:21" x14ac:dyDescent="0.25">
      <c r="A7" s="548" t="s">
        <v>102</v>
      </c>
      <c r="B7" s="548"/>
      <c r="C7" s="548"/>
      <c r="D7" s="548"/>
      <c r="E7" s="548"/>
      <c r="F7" s="548"/>
      <c r="G7" s="548"/>
      <c r="H7" s="548"/>
      <c r="I7" s="548"/>
      <c r="N7" s="549" t="s">
        <v>102</v>
      </c>
      <c r="O7" s="549"/>
      <c r="P7" s="549"/>
      <c r="Q7" s="549"/>
      <c r="R7" s="549"/>
      <c r="S7" s="549"/>
      <c r="T7" s="549"/>
      <c r="U7" s="549"/>
    </row>
    <row r="8" spans="1:21" x14ac:dyDescent="0.25">
      <c r="A8" s="112"/>
      <c r="B8" s="113" t="s">
        <v>161</v>
      </c>
      <c r="C8" s="321">
        <f>'0054'!C8</f>
        <v>4154.45</v>
      </c>
      <c r="D8" s="115"/>
      <c r="E8" s="116"/>
      <c r="F8" s="112"/>
      <c r="G8" s="113" t="s">
        <v>160</v>
      </c>
      <c r="H8" s="324">
        <f>'0054'!H8</f>
        <v>1.0319</v>
      </c>
      <c r="I8" s="99"/>
      <c r="N8" s="550" t="s">
        <v>10</v>
      </c>
      <c r="O8" s="550"/>
      <c r="P8" s="551">
        <v>4154.45</v>
      </c>
      <c r="Q8" s="551"/>
      <c r="R8" s="552" t="s">
        <v>11</v>
      </c>
      <c r="S8" s="552"/>
      <c r="T8" s="553">
        <f>H8</f>
        <v>1.0319</v>
      </c>
      <c r="U8" s="553"/>
    </row>
    <row r="9" spans="1:21" x14ac:dyDescent="0.25">
      <c r="A9" s="8"/>
      <c r="B9" s="8"/>
      <c r="C9" s="9"/>
      <c r="D9" s="9"/>
      <c r="E9" s="9"/>
      <c r="F9" s="10"/>
      <c r="G9" s="10"/>
      <c r="H9" s="11"/>
      <c r="I9" s="12" t="s">
        <v>78</v>
      </c>
      <c r="N9" s="13"/>
      <c r="O9" s="13"/>
      <c r="P9" s="14"/>
      <c r="Q9" s="14"/>
      <c r="R9" s="15"/>
      <c r="S9" s="15"/>
      <c r="T9" s="16"/>
      <c r="U9" s="17" t="s">
        <v>78</v>
      </c>
    </row>
    <row r="10" spans="1:21" x14ac:dyDescent="0.25">
      <c r="A10" s="8"/>
      <c r="B10" s="8"/>
      <c r="C10" s="117" t="s">
        <v>162</v>
      </c>
      <c r="D10" s="117" t="s">
        <v>163</v>
      </c>
      <c r="E10" s="118" t="s">
        <v>8</v>
      </c>
      <c r="F10" s="543" t="s">
        <v>1</v>
      </c>
      <c r="G10" s="543"/>
      <c r="H10" s="11" t="s">
        <v>77</v>
      </c>
      <c r="I10" s="12" t="s">
        <v>37</v>
      </c>
      <c r="N10" s="13"/>
      <c r="O10" s="13"/>
      <c r="P10" s="14"/>
      <c r="Q10" s="14"/>
      <c r="R10" s="544" t="s">
        <v>1</v>
      </c>
      <c r="S10" s="544"/>
      <c r="T10" s="16" t="s">
        <v>77</v>
      </c>
      <c r="U10" s="17" t="s">
        <v>37</v>
      </c>
    </row>
    <row r="11" spans="1:21" x14ac:dyDescent="0.25">
      <c r="A11" s="524" t="s">
        <v>1</v>
      </c>
      <c r="B11" s="524"/>
      <c r="C11" s="119" t="s">
        <v>2</v>
      </c>
      <c r="D11" s="119" t="s">
        <v>2</v>
      </c>
      <c r="E11" s="119" t="s">
        <v>2</v>
      </c>
      <c r="F11" s="545" t="s">
        <v>80</v>
      </c>
      <c r="G11" s="545"/>
      <c r="H11" s="18" t="s">
        <v>76</v>
      </c>
      <c r="I11" s="19" t="s">
        <v>79</v>
      </c>
      <c r="N11" s="525" t="s">
        <v>1</v>
      </c>
      <c r="O11" s="525"/>
      <c r="P11" s="546" t="s">
        <v>24</v>
      </c>
      <c r="Q11" s="546"/>
      <c r="R11" s="547" t="s">
        <v>80</v>
      </c>
      <c r="S11" s="547"/>
      <c r="T11" s="20" t="s">
        <v>76</v>
      </c>
      <c r="U11" s="21" t="s">
        <v>79</v>
      </c>
    </row>
    <row r="12" spans="1:21" x14ac:dyDescent="0.25">
      <c r="A12" s="536" t="s">
        <v>50</v>
      </c>
      <c r="B12" s="536"/>
      <c r="C12" s="120"/>
      <c r="D12" s="120"/>
      <c r="E12" s="121" t="s">
        <v>51</v>
      </c>
      <c r="F12" s="537" t="s">
        <v>52</v>
      </c>
      <c r="G12" s="537"/>
      <c r="H12" s="22" t="s">
        <v>53</v>
      </c>
      <c r="I12" s="23" t="s">
        <v>54</v>
      </c>
      <c r="N12" s="538" t="s">
        <v>50</v>
      </c>
      <c r="O12" s="538"/>
      <c r="P12" s="539" t="s">
        <v>51</v>
      </c>
      <c r="Q12" s="539"/>
      <c r="R12" s="540" t="s">
        <v>52</v>
      </c>
      <c r="S12" s="540"/>
      <c r="T12" s="24" t="s">
        <v>53</v>
      </c>
      <c r="U12" s="25" t="s">
        <v>54</v>
      </c>
    </row>
    <row r="13" spans="1:21" x14ac:dyDescent="0.25">
      <c r="A13" s="527" t="s">
        <v>29</v>
      </c>
      <c r="B13" s="527"/>
      <c r="C13" s="204">
        <v>0</v>
      </c>
      <c r="D13" s="204">
        <v>0</v>
      </c>
      <c r="E13" s="276">
        <f>IF(D$29=0,C13*2,C13+D13)</f>
        <v>0</v>
      </c>
      <c r="F13" s="541">
        <f>'0054'!F13:G13</f>
        <v>1.115</v>
      </c>
      <c r="G13" s="541"/>
      <c r="H13" s="208">
        <f>ROUND(E13*F13,4)</f>
        <v>0</v>
      </c>
      <c r="I13" s="150">
        <f t="shared" ref="I13:I28" si="0">ROUND(ROUND(H13*$C$8,4)*($H$8),2)</f>
        <v>0</v>
      </c>
      <c r="N13" s="528" t="s">
        <v>29</v>
      </c>
      <c r="O13" s="528"/>
      <c r="P13" s="530">
        <f t="shared" ref="P13:P28" si="1">IF($H$115=1,E13,0)</f>
        <v>0</v>
      </c>
      <c r="Q13" s="530"/>
      <c r="R13" s="542">
        <v>1</v>
      </c>
      <c r="S13" s="542"/>
      <c r="T13" s="124">
        <f>ROUND(P13*R13,4)</f>
        <v>0</v>
      </c>
      <c r="U13" s="125">
        <f t="shared" ref="U13:U28" si="2">ROUND(ROUND(T13*$C$8,4)*($H$8),0)</f>
        <v>0</v>
      </c>
    </row>
    <row r="14" spans="1:21" x14ac:dyDescent="0.25">
      <c r="A14" s="458" t="s">
        <v>30</v>
      </c>
      <c r="B14" s="458"/>
      <c r="C14" s="206">
        <v>0</v>
      </c>
      <c r="D14" s="206">
        <v>0</v>
      </c>
      <c r="E14" s="159">
        <f t="shared" ref="E14:E28" si="3">IF(D$29=0,C14*2,C14+D14)</f>
        <v>0</v>
      </c>
      <c r="F14" s="448">
        <f>'0054'!F14:G14</f>
        <v>1.115</v>
      </c>
      <c r="G14" s="448"/>
      <c r="H14" s="105">
        <f t="shared" ref="H14:H28" si="4">ROUND(E14*F14,4)</f>
        <v>0</v>
      </c>
      <c r="I14" s="130">
        <f t="shared" si="0"/>
        <v>0</v>
      </c>
      <c r="J14" s="85" t="str">
        <f>IF(ROUND(E14,2)=ROUND(SUM(E50:E52),2)," ","CHECK PK-3 LINES BELOW")</f>
        <v xml:space="preserve"> </v>
      </c>
      <c r="N14" s="461" t="s">
        <v>30</v>
      </c>
      <c r="O14" s="461"/>
      <c r="P14" s="530">
        <f t="shared" si="1"/>
        <v>0</v>
      </c>
      <c r="Q14" s="530"/>
      <c r="R14" s="535">
        <v>1</v>
      </c>
      <c r="S14" s="535"/>
      <c r="T14" s="124">
        <f t="shared" ref="T14:T28" si="5">ROUND(P14*R14,4)</f>
        <v>0</v>
      </c>
      <c r="U14" s="125">
        <f t="shared" si="2"/>
        <v>0</v>
      </c>
    </row>
    <row r="15" spans="1:21" x14ac:dyDescent="0.25">
      <c r="A15" s="458" t="s">
        <v>31</v>
      </c>
      <c r="B15" s="458"/>
      <c r="C15" s="206">
        <v>16.309999999999999</v>
      </c>
      <c r="D15" s="206">
        <v>13.76</v>
      </c>
      <c r="E15" s="159">
        <f t="shared" si="3"/>
        <v>30.07</v>
      </c>
      <c r="F15" s="448">
        <f>'0054'!F15:G15</f>
        <v>1</v>
      </c>
      <c r="G15" s="448"/>
      <c r="H15" s="105">
        <f t="shared" si="4"/>
        <v>30.07</v>
      </c>
      <c r="I15" s="130">
        <f t="shared" si="0"/>
        <v>128909.4</v>
      </c>
      <c r="N15" s="461" t="s">
        <v>31</v>
      </c>
      <c r="O15" s="461"/>
      <c r="P15" s="530">
        <f t="shared" si="1"/>
        <v>0</v>
      </c>
      <c r="Q15" s="530"/>
      <c r="R15" s="535">
        <v>1</v>
      </c>
      <c r="S15" s="535"/>
      <c r="T15" s="124">
        <f t="shared" si="5"/>
        <v>0</v>
      </c>
      <c r="U15" s="125">
        <f t="shared" si="2"/>
        <v>0</v>
      </c>
    </row>
    <row r="16" spans="1:21" x14ac:dyDescent="0.25">
      <c r="A16" s="458" t="s">
        <v>32</v>
      </c>
      <c r="B16" s="458"/>
      <c r="C16" s="206">
        <v>5.5</v>
      </c>
      <c r="D16" s="206">
        <v>5.82</v>
      </c>
      <c r="E16" s="159">
        <f t="shared" si="3"/>
        <v>11.32</v>
      </c>
      <c r="F16" s="448">
        <f>'0054'!F16:G16</f>
        <v>1</v>
      </c>
      <c r="G16" s="448"/>
      <c r="H16" s="105">
        <f t="shared" si="4"/>
        <v>11.32</v>
      </c>
      <c r="I16" s="130">
        <f t="shared" si="0"/>
        <v>48528.58</v>
      </c>
      <c r="J16" s="85" t="str">
        <f>IF(ROUND(E16,2)=ROUND(SUM(E53:E55),2)," ","CHECK 4-8 LINES BELOW")</f>
        <v xml:space="preserve"> </v>
      </c>
      <c r="N16" s="461" t="s">
        <v>32</v>
      </c>
      <c r="O16" s="461"/>
      <c r="P16" s="530">
        <f t="shared" si="1"/>
        <v>0</v>
      </c>
      <c r="Q16" s="530"/>
      <c r="R16" s="535">
        <v>1</v>
      </c>
      <c r="S16" s="535"/>
      <c r="T16" s="124">
        <f t="shared" si="5"/>
        <v>0</v>
      </c>
      <c r="U16" s="125">
        <f t="shared" si="2"/>
        <v>0</v>
      </c>
    </row>
    <row r="17" spans="1:21" x14ac:dyDescent="0.25">
      <c r="A17" s="458" t="s">
        <v>33</v>
      </c>
      <c r="B17" s="458"/>
      <c r="C17" s="206">
        <v>0</v>
      </c>
      <c r="D17" s="206">
        <v>0</v>
      </c>
      <c r="E17" s="159">
        <f t="shared" si="3"/>
        <v>0</v>
      </c>
      <c r="F17" s="448">
        <f>'0054'!F17:G17</f>
        <v>1.0049999999999999</v>
      </c>
      <c r="G17" s="448"/>
      <c r="H17" s="105">
        <f t="shared" si="4"/>
        <v>0</v>
      </c>
      <c r="I17" s="130">
        <f t="shared" si="0"/>
        <v>0</v>
      </c>
      <c r="N17" s="461" t="s">
        <v>33</v>
      </c>
      <c r="O17" s="461"/>
      <c r="P17" s="530">
        <f t="shared" si="1"/>
        <v>0</v>
      </c>
      <c r="Q17" s="530"/>
      <c r="R17" s="535">
        <v>1</v>
      </c>
      <c r="S17" s="535"/>
      <c r="T17" s="124">
        <f t="shared" si="5"/>
        <v>0</v>
      </c>
      <c r="U17" s="125">
        <f t="shared" si="2"/>
        <v>0</v>
      </c>
    </row>
    <row r="18" spans="1:21" x14ac:dyDescent="0.25">
      <c r="A18" s="458" t="s">
        <v>34</v>
      </c>
      <c r="B18" s="458"/>
      <c r="C18" s="206">
        <v>0</v>
      </c>
      <c r="D18" s="206">
        <v>0</v>
      </c>
      <c r="E18" s="159">
        <f t="shared" si="3"/>
        <v>0</v>
      </c>
      <c r="F18" s="448">
        <f>'0054'!F18:G18</f>
        <v>1.0049999999999999</v>
      </c>
      <c r="G18" s="448"/>
      <c r="H18" s="105">
        <f t="shared" si="4"/>
        <v>0</v>
      </c>
      <c r="I18" s="130">
        <f t="shared" si="0"/>
        <v>0</v>
      </c>
      <c r="J18" s="85" t="str">
        <f>IF(ROUND(E18,2)=ROUND(SUM(E56:E58),2)," ","CHECK 4-8 LINES BELOW")</f>
        <v xml:space="preserve"> </v>
      </c>
      <c r="N18" s="461" t="s">
        <v>34</v>
      </c>
      <c r="O18" s="461"/>
      <c r="P18" s="530">
        <f t="shared" si="1"/>
        <v>0</v>
      </c>
      <c r="Q18" s="530"/>
      <c r="R18" s="535">
        <v>1</v>
      </c>
      <c r="S18" s="535"/>
      <c r="T18" s="124">
        <f t="shared" si="5"/>
        <v>0</v>
      </c>
      <c r="U18" s="127">
        <f t="shared" si="2"/>
        <v>0</v>
      </c>
    </row>
    <row r="19" spans="1:21" x14ac:dyDescent="0.25">
      <c r="A19" s="458" t="s">
        <v>146</v>
      </c>
      <c r="B19" s="458"/>
      <c r="C19" s="206">
        <v>0</v>
      </c>
      <c r="D19" s="206">
        <v>0</v>
      </c>
      <c r="E19" s="159">
        <f t="shared" si="3"/>
        <v>0</v>
      </c>
      <c r="F19" s="448">
        <f>'0054'!F19:G19</f>
        <v>3.613</v>
      </c>
      <c r="G19" s="448"/>
      <c r="H19" s="105">
        <f t="shared" si="4"/>
        <v>0</v>
      </c>
      <c r="I19" s="130">
        <f t="shared" si="0"/>
        <v>0</v>
      </c>
      <c r="N19" s="461" t="s">
        <v>146</v>
      </c>
      <c r="O19" s="461"/>
      <c r="P19" s="530">
        <f t="shared" si="1"/>
        <v>0</v>
      </c>
      <c r="Q19" s="530"/>
      <c r="R19" s="535">
        <v>1</v>
      </c>
      <c r="S19" s="535"/>
      <c r="T19" s="124">
        <f t="shared" si="5"/>
        <v>0</v>
      </c>
      <c r="U19" s="125">
        <f t="shared" si="2"/>
        <v>0</v>
      </c>
    </row>
    <row r="20" spans="1:21" x14ac:dyDescent="0.25">
      <c r="A20" s="458" t="s">
        <v>147</v>
      </c>
      <c r="B20" s="458"/>
      <c r="C20" s="206">
        <v>0</v>
      </c>
      <c r="D20" s="206">
        <v>0</v>
      </c>
      <c r="E20" s="159">
        <f t="shared" si="3"/>
        <v>0</v>
      </c>
      <c r="F20" s="448">
        <f>'0054'!F20:G20</f>
        <v>3.613</v>
      </c>
      <c r="G20" s="448"/>
      <c r="H20" s="105">
        <f t="shared" si="4"/>
        <v>0</v>
      </c>
      <c r="I20" s="130">
        <f t="shared" si="0"/>
        <v>0</v>
      </c>
      <c r="N20" s="461" t="s">
        <v>147</v>
      </c>
      <c r="O20" s="461"/>
      <c r="P20" s="530">
        <f t="shared" si="1"/>
        <v>0</v>
      </c>
      <c r="Q20" s="530"/>
      <c r="R20" s="535">
        <v>1</v>
      </c>
      <c r="S20" s="535"/>
      <c r="T20" s="124">
        <f t="shared" si="5"/>
        <v>0</v>
      </c>
      <c r="U20" s="125">
        <f t="shared" si="2"/>
        <v>0</v>
      </c>
    </row>
    <row r="21" spans="1:21" x14ac:dyDescent="0.25">
      <c r="A21" s="458" t="s">
        <v>148</v>
      </c>
      <c r="B21" s="458"/>
      <c r="C21" s="206">
        <v>0</v>
      </c>
      <c r="D21" s="206">
        <v>0</v>
      </c>
      <c r="E21" s="159">
        <f t="shared" si="3"/>
        <v>0</v>
      </c>
      <c r="F21" s="448">
        <f>'0054'!F21:G21</f>
        <v>3.613</v>
      </c>
      <c r="G21" s="448"/>
      <c r="H21" s="105">
        <f t="shared" si="4"/>
        <v>0</v>
      </c>
      <c r="I21" s="130">
        <f t="shared" si="0"/>
        <v>0</v>
      </c>
      <c r="N21" s="461" t="s">
        <v>148</v>
      </c>
      <c r="O21" s="461"/>
      <c r="P21" s="530">
        <f t="shared" si="1"/>
        <v>0</v>
      </c>
      <c r="Q21" s="530"/>
      <c r="R21" s="535">
        <v>1</v>
      </c>
      <c r="S21" s="535"/>
      <c r="T21" s="124">
        <f t="shared" si="5"/>
        <v>0</v>
      </c>
      <c r="U21" s="125">
        <f t="shared" si="2"/>
        <v>0</v>
      </c>
    </row>
    <row r="22" spans="1:21" x14ac:dyDescent="0.25">
      <c r="A22" s="458" t="s">
        <v>149</v>
      </c>
      <c r="B22" s="458"/>
      <c r="C22" s="206">
        <v>0</v>
      </c>
      <c r="D22" s="206">
        <v>0</v>
      </c>
      <c r="E22" s="159">
        <f t="shared" si="3"/>
        <v>0</v>
      </c>
      <c r="F22" s="448">
        <f>'0054'!F22:G22</f>
        <v>5.258</v>
      </c>
      <c r="G22" s="448"/>
      <c r="H22" s="105">
        <f t="shared" si="4"/>
        <v>0</v>
      </c>
      <c r="I22" s="130">
        <f t="shared" si="0"/>
        <v>0</v>
      </c>
      <c r="N22" s="461" t="s">
        <v>149</v>
      </c>
      <c r="O22" s="461"/>
      <c r="P22" s="530">
        <f t="shared" si="1"/>
        <v>0</v>
      </c>
      <c r="Q22" s="530"/>
      <c r="R22" s="535">
        <v>1</v>
      </c>
      <c r="S22" s="535"/>
      <c r="T22" s="124">
        <f t="shared" si="5"/>
        <v>0</v>
      </c>
      <c r="U22" s="125">
        <f t="shared" si="2"/>
        <v>0</v>
      </c>
    </row>
    <row r="23" spans="1:21" x14ac:dyDescent="0.25">
      <c r="A23" s="458" t="s">
        <v>150</v>
      </c>
      <c r="B23" s="458"/>
      <c r="C23" s="206">
        <v>0</v>
      </c>
      <c r="D23" s="206">
        <v>0</v>
      </c>
      <c r="E23" s="159">
        <f t="shared" si="3"/>
        <v>0</v>
      </c>
      <c r="F23" s="448">
        <f>'0054'!F23:G23</f>
        <v>5.258</v>
      </c>
      <c r="G23" s="448"/>
      <c r="H23" s="105">
        <f t="shared" si="4"/>
        <v>0</v>
      </c>
      <c r="I23" s="130">
        <f t="shared" si="0"/>
        <v>0</v>
      </c>
      <c r="N23" s="461" t="s">
        <v>150</v>
      </c>
      <c r="O23" s="461"/>
      <c r="P23" s="530">
        <f t="shared" si="1"/>
        <v>0</v>
      </c>
      <c r="Q23" s="530"/>
      <c r="R23" s="535">
        <v>1</v>
      </c>
      <c r="S23" s="535"/>
      <c r="T23" s="124">
        <f t="shared" si="5"/>
        <v>0</v>
      </c>
      <c r="U23" s="125">
        <f t="shared" si="2"/>
        <v>0</v>
      </c>
    </row>
    <row r="24" spans="1:21" x14ac:dyDescent="0.25">
      <c r="A24" s="458" t="s">
        <v>151</v>
      </c>
      <c r="B24" s="458"/>
      <c r="C24" s="206">
        <v>0</v>
      </c>
      <c r="D24" s="206">
        <v>0</v>
      </c>
      <c r="E24" s="159">
        <f t="shared" si="3"/>
        <v>0</v>
      </c>
      <c r="F24" s="448">
        <f>'0054'!F24:G24</f>
        <v>5.258</v>
      </c>
      <c r="G24" s="448"/>
      <c r="H24" s="105">
        <f t="shared" si="4"/>
        <v>0</v>
      </c>
      <c r="I24" s="130">
        <f t="shared" si="0"/>
        <v>0</v>
      </c>
      <c r="N24" s="461" t="s">
        <v>151</v>
      </c>
      <c r="O24" s="461"/>
      <c r="P24" s="530">
        <f t="shared" si="1"/>
        <v>0</v>
      </c>
      <c r="Q24" s="530"/>
      <c r="R24" s="535">
        <v>1</v>
      </c>
      <c r="S24" s="535"/>
      <c r="T24" s="124">
        <f t="shared" si="5"/>
        <v>0</v>
      </c>
      <c r="U24" s="125">
        <f t="shared" si="2"/>
        <v>0</v>
      </c>
    </row>
    <row r="25" spans="1:21" x14ac:dyDescent="0.25">
      <c r="A25" s="458" t="s">
        <v>152</v>
      </c>
      <c r="B25" s="458"/>
      <c r="C25" s="206">
        <v>0</v>
      </c>
      <c r="D25" s="206">
        <v>0</v>
      </c>
      <c r="E25" s="159">
        <f t="shared" si="3"/>
        <v>0</v>
      </c>
      <c r="F25" s="448">
        <f>'0054'!F25:G25</f>
        <v>1.18</v>
      </c>
      <c r="G25" s="448"/>
      <c r="H25" s="105">
        <f t="shared" si="4"/>
        <v>0</v>
      </c>
      <c r="I25" s="130">
        <f t="shared" si="0"/>
        <v>0</v>
      </c>
      <c r="N25" s="461" t="s">
        <v>152</v>
      </c>
      <c r="O25" s="461"/>
      <c r="P25" s="530">
        <f t="shared" si="1"/>
        <v>0</v>
      </c>
      <c r="Q25" s="530"/>
      <c r="R25" s="535">
        <v>1</v>
      </c>
      <c r="S25" s="535"/>
      <c r="T25" s="124">
        <f t="shared" si="5"/>
        <v>0</v>
      </c>
      <c r="U25" s="125">
        <f t="shared" si="2"/>
        <v>0</v>
      </c>
    </row>
    <row r="26" spans="1:21" x14ac:dyDescent="0.25">
      <c r="A26" s="458" t="s">
        <v>153</v>
      </c>
      <c r="B26" s="458"/>
      <c r="C26" s="206">
        <v>0</v>
      </c>
      <c r="D26" s="206">
        <v>0</v>
      </c>
      <c r="E26" s="159">
        <f t="shared" si="3"/>
        <v>0</v>
      </c>
      <c r="F26" s="448">
        <f>'0054'!F26:G26</f>
        <v>1.18</v>
      </c>
      <c r="G26" s="448"/>
      <c r="H26" s="105">
        <f t="shared" si="4"/>
        <v>0</v>
      </c>
      <c r="I26" s="130">
        <f t="shared" si="0"/>
        <v>0</v>
      </c>
      <c r="N26" s="461" t="s">
        <v>153</v>
      </c>
      <c r="O26" s="461"/>
      <c r="P26" s="530">
        <f t="shared" si="1"/>
        <v>0</v>
      </c>
      <c r="Q26" s="530"/>
      <c r="R26" s="535">
        <v>1</v>
      </c>
      <c r="S26" s="535"/>
      <c r="T26" s="124">
        <f t="shared" si="5"/>
        <v>0</v>
      </c>
      <c r="U26" s="125">
        <f t="shared" si="2"/>
        <v>0</v>
      </c>
    </row>
    <row r="27" spans="1:21" x14ac:dyDescent="0.25">
      <c r="A27" s="458" t="s">
        <v>154</v>
      </c>
      <c r="B27" s="458"/>
      <c r="C27" s="206">
        <v>0</v>
      </c>
      <c r="D27" s="206">
        <v>0</v>
      </c>
      <c r="E27" s="159">
        <f t="shared" si="3"/>
        <v>0</v>
      </c>
      <c r="F27" s="448">
        <f>'0054'!F27:G27</f>
        <v>1.18</v>
      </c>
      <c r="G27" s="448"/>
      <c r="H27" s="105">
        <f t="shared" si="4"/>
        <v>0</v>
      </c>
      <c r="I27" s="130">
        <f t="shared" si="0"/>
        <v>0</v>
      </c>
      <c r="N27" s="461" t="s">
        <v>154</v>
      </c>
      <c r="O27" s="461"/>
      <c r="P27" s="530">
        <f t="shared" si="1"/>
        <v>0</v>
      </c>
      <c r="Q27" s="530"/>
      <c r="R27" s="535">
        <v>1</v>
      </c>
      <c r="S27" s="535"/>
      <c r="T27" s="124">
        <f t="shared" si="5"/>
        <v>0</v>
      </c>
      <c r="U27" s="125">
        <f t="shared" si="2"/>
        <v>0</v>
      </c>
    </row>
    <row r="28" spans="1:21" x14ac:dyDescent="0.25">
      <c r="A28" s="575" t="s">
        <v>155</v>
      </c>
      <c r="B28" s="575"/>
      <c r="C28" s="147">
        <v>0</v>
      </c>
      <c r="D28" s="147">
        <v>0</v>
      </c>
      <c r="E28" s="220">
        <f t="shared" si="3"/>
        <v>0</v>
      </c>
      <c r="F28" s="529">
        <f>'0054'!F28:G28</f>
        <v>1.0049999999999999</v>
      </c>
      <c r="G28" s="529"/>
      <c r="H28" s="122">
        <f t="shared" si="4"/>
        <v>0</v>
      </c>
      <c r="I28" s="123">
        <f t="shared" si="0"/>
        <v>0</v>
      </c>
      <c r="N28" s="469" t="s">
        <v>155</v>
      </c>
      <c r="O28" s="469"/>
      <c r="P28" s="530">
        <f t="shared" si="1"/>
        <v>0</v>
      </c>
      <c r="Q28" s="530"/>
      <c r="R28" s="531">
        <v>1</v>
      </c>
      <c r="S28" s="531"/>
      <c r="T28" s="124">
        <f t="shared" si="5"/>
        <v>0</v>
      </c>
      <c r="U28" s="125">
        <f t="shared" si="2"/>
        <v>0</v>
      </c>
    </row>
    <row r="29" spans="1:21" x14ac:dyDescent="0.25">
      <c r="A29" s="573" t="s">
        <v>5</v>
      </c>
      <c r="B29" s="573"/>
      <c r="C29" s="123">
        <f>SUM(C13:C28)</f>
        <v>21.81</v>
      </c>
      <c r="D29" s="123">
        <f>SUM(D13:D28)</f>
        <v>19.579999999999998</v>
      </c>
      <c r="E29" s="123">
        <f>SUM(E13:E28)</f>
        <v>41.39</v>
      </c>
      <c r="F29" s="574"/>
      <c r="G29" s="574"/>
      <c r="H29" s="128">
        <f>SUM(H13:H28)</f>
        <v>41.39</v>
      </c>
      <c r="I29" s="123">
        <f>SUM(I13:I28)</f>
        <v>177437.97999999998</v>
      </c>
      <c r="N29" s="533" t="s">
        <v>5</v>
      </c>
      <c r="O29" s="533"/>
      <c r="P29" s="534">
        <f>SUM(P13:P28)</f>
        <v>0</v>
      </c>
      <c r="Q29" s="534"/>
      <c r="R29" s="521"/>
      <c r="S29" s="521"/>
      <c r="T29" s="129">
        <f>SUM(T13:T28)</f>
        <v>0</v>
      </c>
      <c r="U29" s="125">
        <f>SUM(U13:U28)</f>
        <v>0</v>
      </c>
    </row>
    <row r="30" spans="1:21" x14ac:dyDescent="0.25">
      <c r="A30" s="28"/>
      <c r="B30" s="28"/>
      <c r="C30" s="130"/>
      <c r="D30" s="130"/>
      <c r="E30" s="130"/>
      <c r="F30" s="29"/>
      <c r="G30" s="29"/>
      <c r="H30" s="105"/>
      <c r="I30" s="130"/>
      <c r="N30" s="35"/>
      <c r="O30" s="35"/>
      <c r="P30" s="31"/>
      <c r="Q30" s="31"/>
      <c r="R30" s="32"/>
      <c r="S30" s="32"/>
      <c r="T30" s="131"/>
      <c r="U30" s="132"/>
    </row>
    <row r="31" spans="1:21" x14ac:dyDescent="0.25">
      <c r="A31" s="209" t="s">
        <v>126</v>
      </c>
      <c r="B31" s="28"/>
      <c r="C31" s="130"/>
      <c r="D31" s="130"/>
      <c r="E31" s="130"/>
      <c r="F31" s="29"/>
      <c r="G31" s="29"/>
      <c r="H31" s="105"/>
      <c r="I31" s="130"/>
      <c r="N31" s="35"/>
      <c r="O31" s="35"/>
      <c r="P31" s="31"/>
      <c r="Q31" s="31"/>
      <c r="R31" s="32"/>
      <c r="S31" s="32"/>
      <c r="T31" s="131"/>
      <c r="U31" s="132"/>
    </row>
    <row r="32" spans="1:21" hidden="1" x14ac:dyDescent="0.25">
      <c r="A32" s="209"/>
      <c r="B32" s="28"/>
      <c r="C32" s="130"/>
      <c r="D32" s="130"/>
      <c r="E32" s="130"/>
      <c r="F32" s="364"/>
      <c r="G32" s="364"/>
      <c r="H32" s="105"/>
      <c r="I32" s="130"/>
      <c r="N32" s="362"/>
      <c r="O32" s="362"/>
      <c r="P32" s="31"/>
      <c r="Q32" s="31"/>
      <c r="R32" s="363"/>
      <c r="S32" s="363"/>
      <c r="T32" s="131"/>
      <c r="U32" s="132"/>
    </row>
    <row r="33" spans="1:21" hidden="1" x14ac:dyDescent="0.25">
      <c r="A33" s="209"/>
      <c r="B33" s="28"/>
      <c r="C33" s="130"/>
      <c r="D33" s="130"/>
      <c r="E33" s="130"/>
      <c r="F33" s="578" t="s">
        <v>386</v>
      </c>
      <c r="G33" s="578"/>
      <c r="H33" s="578"/>
      <c r="I33" s="130"/>
      <c r="N33" s="362"/>
      <c r="O33" s="362"/>
      <c r="P33" s="31"/>
      <c r="Q33" s="31"/>
      <c r="R33" s="363"/>
      <c r="S33" s="363"/>
      <c r="T33" s="131"/>
      <c r="U33" s="132"/>
    </row>
    <row r="34" spans="1:21" hidden="1" x14ac:dyDescent="0.25">
      <c r="A34" s="4"/>
      <c r="B34" s="136"/>
      <c r="C34" s="136"/>
      <c r="D34" s="136"/>
      <c r="E34" s="136"/>
      <c r="F34" s="578"/>
      <c r="G34" s="578"/>
      <c r="H34" s="578"/>
      <c r="I34" s="26" t="s">
        <v>78</v>
      </c>
      <c r="N34" s="473" t="s">
        <v>35</v>
      </c>
      <c r="O34" s="473"/>
      <c r="P34" s="473"/>
      <c r="Q34" s="473"/>
      <c r="R34" s="473"/>
      <c r="S34" s="473"/>
      <c r="T34" s="473"/>
      <c r="U34" s="27" t="s">
        <v>78</v>
      </c>
    </row>
    <row r="35" spans="1:21" hidden="1" x14ac:dyDescent="0.25">
      <c r="A35" s="28"/>
      <c r="B35" s="28"/>
      <c r="C35" s="117" t="s">
        <v>162</v>
      </c>
      <c r="D35" s="117" t="s">
        <v>163</v>
      </c>
      <c r="E35" s="118" t="s">
        <v>8</v>
      </c>
      <c r="F35" s="578"/>
      <c r="G35" s="578"/>
      <c r="H35" s="578"/>
      <c r="I35" s="26" t="s">
        <v>37</v>
      </c>
      <c r="N35" s="35"/>
      <c r="O35" s="35"/>
      <c r="P35" s="31"/>
      <c r="Q35" s="31"/>
      <c r="R35" s="32"/>
      <c r="S35" s="32"/>
      <c r="T35" s="131"/>
      <c r="U35" s="27" t="s">
        <v>37</v>
      </c>
    </row>
    <row r="36" spans="1:21" hidden="1" x14ac:dyDescent="0.25">
      <c r="A36" s="524" t="s">
        <v>66</v>
      </c>
      <c r="B36" s="524"/>
      <c r="C36" s="119" t="s">
        <v>2</v>
      </c>
      <c r="D36" s="119" t="s">
        <v>2</v>
      </c>
      <c r="E36" s="119" t="s">
        <v>2</v>
      </c>
      <c r="F36" s="579"/>
      <c r="G36" s="579"/>
      <c r="H36" s="579"/>
      <c r="I36" s="33" t="s">
        <v>79</v>
      </c>
      <c r="N36" s="525" t="s">
        <v>66</v>
      </c>
      <c r="O36" s="525"/>
      <c r="P36" s="526" t="s">
        <v>24</v>
      </c>
      <c r="Q36" s="526"/>
      <c r="R36" s="526"/>
      <c r="S36" s="526"/>
      <c r="T36" s="526"/>
      <c r="U36" s="21" t="s">
        <v>79</v>
      </c>
    </row>
    <row r="37" spans="1:21" hidden="1" x14ac:dyDescent="0.25">
      <c r="A37" s="527" t="s">
        <v>59</v>
      </c>
      <c r="B37" s="527"/>
      <c r="C37" s="210">
        <v>0</v>
      </c>
      <c r="D37" s="210">
        <v>0</v>
      </c>
      <c r="E37" s="276">
        <f t="shared" ref="E37:E42" si="6">IF(D$43=0,C37*2,C37+D37)</f>
        <v>0</v>
      </c>
      <c r="F37" s="211"/>
      <c r="G37" s="211"/>
      <c r="H37" s="211"/>
      <c r="I37" s="150">
        <f t="shared" ref="I37:I42" si="7">ROUND(ROUND(E37*$C$8,4)*($H$8),2)</f>
        <v>0</v>
      </c>
      <c r="N37" s="528" t="s">
        <v>59</v>
      </c>
      <c r="O37" s="528"/>
      <c r="P37" s="470">
        <f t="shared" ref="P37:P42" si="8">IF($H$115=1,E37,0)</f>
        <v>0</v>
      </c>
      <c r="Q37" s="470"/>
      <c r="R37" s="470"/>
      <c r="S37" s="470"/>
      <c r="T37" s="470"/>
      <c r="U37" s="127">
        <f t="shared" ref="U37:U42" si="9">ROUND(ROUND(P37*$C$8,4)*($H$8),0)</f>
        <v>0</v>
      </c>
    </row>
    <row r="38" spans="1:21" hidden="1" x14ac:dyDescent="0.25">
      <c r="A38" s="519" t="s">
        <v>60</v>
      </c>
      <c r="B38" s="519"/>
      <c r="C38" s="213">
        <v>0</v>
      </c>
      <c r="D38" s="213">
        <v>0</v>
      </c>
      <c r="E38" s="159">
        <f t="shared" si="6"/>
        <v>0</v>
      </c>
      <c r="F38" s="214"/>
      <c r="G38" s="214"/>
      <c r="H38" s="214"/>
      <c r="I38" s="130">
        <f t="shared" si="7"/>
        <v>0</v>
      </c>
      <c r="N38" s="476" t="s">
        <v>60</v>
      </c>
      <c r="O38" s="476"/>
      <c r="P38" s="470">
        <f t="shared" si="8"/>
        <v>0</v>
      </c>
      <c r="Q38" s="470"/>
      <c r="R38" s="470"/>
      <c r="S38" s="470"/>
      <c r="T38" s="470"/>
      <c r="U38" s="127">
        <f t="shared" si="9"/>
        <v>0</v>
      </c>
    </row>
    <row r="39" spans="1:21" hidden="1" x14ac:dyDescent="0.25">
      <c r="A39" s="522" t="s">
        <v>61</v>
      </c>
      <c r="B39" s="522"/>
      <c r="C39" s="213">
        <v>0</v>
      </c>
      <c r="D39" s="213">
        <v>0</v>
      </c>
      <c r="E39" s="159">
        <f t="shared" si="6"/>
        <v>0</v>
      </c>
      <c r="F39" s="214"/>
      <c r="G39" s="214"/>
      <c r="H39" s="214"/>
      <c r="I39" s="130">
        <f t="shared" si="7"/>
        <v>0</v>
      </c>
      <c r="N39" s="523" t="s">
        <v>61</v>
      </c>
      <c r="O39" s="523"/>
      <c r="P39" s="470">
        <f t="shared" si="8"/>
        <v>0</v>
      </c>
      <c r="Q39" s="470"/>
      <c r="R39" s="470"/>
      <c r="S39" s="470"/>
      <c r="T39" s="470"/>
      <c r="U39" s="127">
        <f t="shared" si="9"/>
        <v>0</v>
      </c>
    </row>
    <row r="40" spans="1:21" hidden="1" x14ac:dyDescent="0.25">
      <c r="A40" s="519" t="s">
        <v>62</v>
      </c>
      <c r="B40" s="519"/>
      <c r="C40" s="213">
        <v>0</v>
      </c>
      <c r="D40" s="213">
        <v>0</v>
      </c>
      <c r="E40" s="159">
        <f t="shared" si="6"/>
        <v>0</v>
      </c>
      <c r="F40" s="214"/>
      <c r="G40" s="214"/>
      <c r="H40" s="214"/>
      <c r="I40" s="130">
        <f t="shared" si="7"/>
        <v>0</v>
      </c>
      <c r="N40" s="476" t="s">
        <v>62</v>
      </c>
      <c r="O40" s="476"/>
      <c r="P40" s="470">
        <f t="shared" si="8"/>
        <v>0</v>
      </c>
      <c r="Q40" s="470"/>
      <c r="R40" s="470"/>
      <c r="S40" s="470"/>
      <c r="T40" s="470"/>
      <c r="U40" s="127">
        <f t="shared" si="9"/>
        <v>0</v>
      </c>
    </row>
    <row r="41" spans="1:21" hidden="1" x14ac:dyDescent="0.25">
      <c r="A41" s="519" t="s">
        <v>63</v>
      </c>
      <c r="B41" s="519"/>
      <c r="C41" s="213">
        <v>0</v>
      </c>
      <c r="D41" s="213">
        <v>0</v>
      </c>
      <c r="E41" s="159">
        <f t="shared" si="6"/>
        <v>0</v>
      </c>
      <c r="F41" s="214"/>
      <c r="G41" s="214"/>
      <c r="H41" s="214"/>
      <c r="I41" s="130">
        <f t="shared" si="7"/>
        <v>0</v>
      </c>
      <c r="N41" s="476" t="s">
        <v>63</v>
      </c>
      <c r="O41" s="476"/>
      <c r="P41" s="470">
        <f t="shared" si="8"/>
        <v>0</v>
      </c>
      <c r="Q41" s="470"/>
      <c r="R41" s="470"/>
      <c r="S41" s="470"/>
      <c r="T41" s="470"/>
      <c r="U41" s="127">
        <f t="shared" si="9"/>
        <v>0</v>
      </c>
    </row>
    <row r="42" spans="1:21" hidden="1" x14ac:dyDescent="0.25">
      <c r="A42" s="519" t="s">
        <v>55</v>
      </c>
      <c r="B42" s="519"/>
      <c r="C42" s="212">
        <v>0</v>
      </c>
      <c r="D42" s="212">
        <v>0</v>
      </c>
      <c r="E42" s="220">
        <f t="shared" si="6"/>
        <v>0</v>
      </c>
      <c r="F42" s="214"/>
      <c r="G42" s="214"/>
      <c r="H42" s="214"/>
      <c r="I42" s="123">
        <f t="shared" si="7"/>
        <v>0</v>
      </c>
      <c r="N42" s="469" t="s">
        <v>55</v>
      </c>
      <c r="O42" s="469"/>
      <c r="P42" s="470">
        <f t="shared" si="8"/>
        <v>0</v>
      </c>
      <c r="Q42" s="470"/>
      <c r="R42" s="470"/>
      <c r="S42" s="470"/>
      <c r="T42" s="470"/>
      <c r="U42" s="127">
        <f t="shared" si="9"/>
        <v>0</v>
      </c>
    </row>
    <row r="43" spans="1:21" hidden="1" x14ac:dyDescent="0.25">
      <c r="A43" s="64"/>
      <c r="B43" s="137" t="s">
        <v>164</v>
      </c>
      <c r="C43" s="126">
        <f>SUM(C37:C42)</f>
        <v>0</v>
      </c>
      <c r="D43" s="126">
        <f>SUM(D37:D42)</f>
        <v>0</v>
      </c>
      <c r="E43" s="126">
        <f>SUM(E37:E42)</f>
        <v>0</v>
      </c>
      <c r="F43" s="34"/>
      <c r="G43" s="138"/>
      <c r="H43" s="139" t="s">
        <v>166</v>
      </c>
      <c r="I43" s="126">
        <f>SUM(I37:I42)</f>
        <v>0</v>
      </c>
      <c r="N43" s="520" t="s">
        <v>57</v>
      </c>
      <c r="O43" s="520"/>
      <c r="P43" s="520"/>
      <c r="Q43" s="520"/>
      <c r="R43" s="36">
        <f>SUM(P37:R42)</f>
        <v>0</v>
      </c>
      <c r="S43" s="521" t="s">
        <v>68</v>
      </c>
      <c r="T43" s="521"/>
      <c r="U43" s="132">
        <f>SUM(U37:U42)</f>
        <v>0</v>
      </c>
    </row>
    <row r="44" spans="1:21" ht="16.5" hidden="1" thickBot="1" x14ac:dyDescent="0.3">
      <c r="A44" s="64"/>
      <c r="B44" s="137"/>
      <c r="C44" s="130"/>
      <c r="D44" s="130"/>
      <c r="E44" s="150"/>
      <c r="F44" s="34"/>
      <c r="G44" s="138"/>
      <c r="H44" s="139"/>
      <c r="I44" s="130"/>
      <c r="N44" s="35"/>
      <c r="O44" s="35"/>
      <c r="P44" s="35"/>
      <c r="Q44" s="35"/>
      <c r="R44" s="36"/>
      <c r="S44" s="32"/>
      <c r="T44" s="32"/>
      <c r="U44" s="132"/>
    </row>
    <row r="45" spans="1:21" ht="16.5" hidden="1" thickBot="1" x14ac:dyDescent="0.3">
      <c r="A45" s="64"/>
      <c r="B45" s="137" t="s">
        <v>165</v>
      </c>
      <c r="C45" s="64"/>
      <c r="D45" s="64"/>
      <c r="E45" s="215">
        <f>H29+E43</f>
        <v>41.39</v>
      </c>
      <c r="F45" s="37"/>
      <c r="G45" s="138"/>
      <c r="H45" s="139" t="s">
        <v>167</v>
      </c>
      <c r="I45" s="123">
        <f>SUM(I43,I29)</f>
        <v>177437.97999999998</v>
      </c>
      <c r="N45" s="520" t="s">
        <v>58</v>
      </c>
      <c r="O45" s="520"/>
      <c r="P45" s="520"/>
      <c r="Q45" s="520"/>
      <c r="R45" s="38">
        <f>R43+T29</f>
        <v>0</v>
      </c>
      <c r="S45" s="521" t="s">
        <v>56</v>
      </c>
      <c r="T45" s="521"/>
      <c r="U45" s="140">
        <f>SUM(U43,U29)</f>
        <v>0</v>
      </c>
    </row>
    <row r="46" spans="1:21" x14ac:dyDescent="0.25">
      <c r="A46" s="28"/>
      <c r="B46" s="28"/>
      <c r="C46" s="28"/>
      <c r="D46" s="28"/>
      <c r="E46" s="28"/>
      <c r="F46" s="37"/>
      <c r="G46" s="141"/>
      <c r="H46" s="141"/>
      <c r="I46" s="130"/>
      <c r="N46" s="35"/>
      <c r="O46" s="35"/>
      <c r="P46" s="35"/>
      <c r="Q46" s="35"/>
      <c r="R46" s="38"/>
      <c r="S46" s="32"/>
      <c r="T46" s="32"/>
      <c r="U46" s="132"/>
    </row>
    <row r="47" spans="1:21" x14ac:dyDescent="0.25">
      <c r="A47" s="28"/>
      <c r="B47" s="28"/>
      <c r="C47" s="28"/>
      <c r="D47" s="28"/>
      <c r="E47" s="28"/>
      <c r="F47" s="37"/>
      <c r="G47" s="141"/>
      <c r="H47" s="141"/>
      <c r="I47" s="130"/>
      <c r="N47" s="35"/>
      <c r="O47" s="35"/>
      <c r="P47" s="35"/>
      <c r="Q47" s="35"/>
      <c r="R47" s="38"/>
      <c r="S47" s="32"/>
      <c r="T47" s="32"/>
      <c r="U47" s="132"/>
    </row>
    <row r="48" spans="1:21" x14ac:dyDescent="0.25">
      <c r="A48" s="28"/>
      <c r="B48" s="28"/>
      <c r="C48" s="117" t="s">
        <v>162</v>
      </c>
      <c r="D48" s="117" t="s">
        <v>163</v>
      </c>
      <c r="E48" s="118" t="s">
        <v>8</v>
      </c>
      <c r="F48" s="142" t="s">
        <v>168</v>
      </c>
      <c r="G48" s="143" t="s">
        <v>170</v>
      </c>
      <c r="H48" s="144" t="s">
        <v>171</v>
      </c>
      <c r="I48" s="130"/>
      <c r="N48" s="35"/>
      <c r="O48" s="35"/>
      <c r="P48" s="35"/>
      <c r="Q48" s="35"/>
      <c r="R48" s="38"/>
      <c r="S48" s="32"/>
      <c r="T48" s="32"/>
      <c r="U48" s="132"/>
    </row>
    <row r="49" spans="1:21" x14ac:dyDescent="0.25">
      <c r="A49" s="39" t="s">
        <v>103</v>
      </c>
      <c r="B49" s="39"/>
      <c r="C49" s="119" t="s">
        <v>2</v>
      </c>
      <c r="D49" s="119" t="s">
        <v>2</v>
      </c>
      <c r="E49" s="119" t="s">
        <v>2</v>
      </c>
      <c r="F49" s="121" t="s">
        <v>169</v>
      </c>
      <c r="G49" s="77" t="s">
        <v>169</v>
      </c>
      <c r="H49" s="145" t="s">
        <v>172</v>
      </c>
      <c r="I49" s="39"/>
      <c r="N49" s="469" t="s">
        <v>103</v>
      </c>
      <c r="O49" s="469"/>
      <c r="P49" s="514" t="s">
        <v>2</v>
      </c>
      <c r="Q49" s="514"/>
      <c r="R49" s="40" t="s">
        <v>25</v>
      </c>
      <c r="S49" s="78" t="s">
        <v>26</v>
      </c>
      <c r="T49" s="146" t="s">
        <v>27</v>
      </c>
      <c r="U49" s="40"/>
    </row>
    <row r="50" spans="1:21" x14ac:dyDescent="0.25">
      <c r="A50" s="515" t="s">
        <v>127</v>
      </c>
      <c r="B50" s="515"/>
      <c r="C50" s="206">
        <v>0</v>
      </c>
      <c r="D50" s="206">
        <v>0</v>
      </c>
      <c r="E50" s="159">
        <f>IF(D$59=0,C50*2,C50+D50)</f>
        <v>0</v>
      </c>
      <c r="F50" s="41" t="s">
        <v>21</v>
      </c>
      <c r="G50" s="54">
        <v>251</v>
      </c>
      <c r="H50" s="328">
        <f>'0054'!H50</f>
        <v>1047</v>
      </c>
      <c r="I50" s="130">
        <f>ROUND(E50*H50,2)</f>
        <v>0</v>
      </c>
      <c r="N50" s="517" t="s">
        <v>28</v>
      </c>
      <c r="O50" s="517"/>
      <c r="P50" s="518"/>
      <c r="Q50" s="518"/>
      <c r="R50" s="43" t="s">
        <v>21</v>
      </c>
      <c r="S50" s="44">
        <v>251</v>
      </c>
      <c r="T50" s="148">
        <f>H50</f>
        <v>1047</v>
      </c>
      <c r="U50" s="149">
        <f>ROUND(P50*T50,0)</f>
        <v>0</v>
      </c>
    </row>
    <row r="51" spans="1:21" x14ac:dyDescent="0.25">
      <c r="A51" s="516"/>
      <c r="B51" s="516"/>
      <c r="C51" s="206">
        <v>0</v>
      </c>
      <c r="D51" s="206">
        <v>0</v>
      </c>
      <c r="E51" s="159">
        <f t="shared" ref="E51:E58" si="10">IF(D$59=0,C51*2,C51+D51)</f>
        <v>0</v>
      </c>
      <c r="F51" s="54" t="s">
        <v>21</v>
      </c>
      <c r="G51" s="54">
        <v>252</v>
      </c>
      <c r="H51" s="328">
        <f>'0054'!H51</f>
        <v>3380</v>
      </c>
      <c r="I51" s="130">
        <f t="shared" ref="I51:I58" si="11">ROUND(E51*H51,2)</f>
        <v>0</v>
      </c>
      <c r="N51" s="517"/>
      <c r="O51" s="517"/>
      <c r="P51" s="511"/>
      <c r="Q51" s="511"/>
      <c r="R51" s="44" t="s">
        <v>21</v>
      </c>
      <c r="S51" s="44">
        <v>252</v>
      </c>
      <c r="T51" s="148">
        <f t="shared" ref="T51:T58" si="12">H51</f>
        <v>3380</v>
      </c>
      <c r="U51" s="149">
        <f t="shared" ref="U51:U58" si="13">ROUND(P51*T51,0)</f>
        <v>0</v>
      </c>
    </row>
    <row r="52" spans="1:21" x14ac:dyDescent="0.25">
      <c r="A52" s="516"/>
      <c r="B52" s="516"/>
      <c r="C52" s="206">
        <v>0</v>
      </c>
      <c r="D52" s="206">
        <v>0</v>
      </c>
      <c r="E52" s="159">
        <f t="shared" si="10"/>
        <v>0</v>
      </c>
      <c r="F52" s="54" t="s">
        <v>21</v>
      </c>
      <c r="G52" s="54">
        <v>253</v>
      </c>
      <c r="H52" s="328">
        <f>'0054'!H52</f>
        <v>6896</v>
      </c>
      <c r="I52" s="130">
        <f t="shared" si="11"/>
        <v>0</v>
      </c>
      <c r="N52" s="517"/>
      <c r="O52" s="517"/>
      <c r="P52" s="511"/>
      <c r="Q52" s="511"/>
      <c r="R52" s="44" t="s">
        <v>21</v>
      </c>
      <c r="S52" s="44">
        <v>253</v>
      </c>
      <c r="T52" s="148">
        <f t="shared" si="12"/>
        <v>6896</v>
      </c>
      <c r="U52" s="149">
        <f t="shared" si="13"/>
        <v>0</v>
      </c>
    </row>
    <row r="53" spans="1:21" x14ac:dyDescent="0.25">
      <c r="A53" s="516"/>
      <c r="B53" s="516"/>
      <c r="C53" s="206">
        <v>5.5</v>
      </c>
      <c r="D53" s="206">
        <v>5.82</v>
      </c>
      <c r="E53" s="159">
        <f t="shared" si="10"/>
        <v>11.32</v>
      </c>
      <c r="F53" s="153" t="s">
        <v>14</v>
      </c>
      <c r="G53" s="54">
        <v>251</v>
      </c>
      <c r="H53" s="328">
        <f>'0054'!H53</f>
        <v>1173</v>
      </c>
      <c r="I53" s="130">
        <f t="shared" si="11"/>
        <v>13278.36</v>
      </c>
      <c r="N53" s="517"/>
      <c r="O53" s="517"/>
      <c r="P53" s="511"/>
      <c r="Q53" s="511"/>
      <c r="R53" s="46" t="s">
        <v>14</v>
      </c>
      <c r="S53" s="44">
        <v>251</v>
      </c>
      <c r="T53" s="148">
        <f t="shared" si="12"/>
        <v>1173</v>
      </c>
      <c r="U53" s="149">
        <f t="shared" si="13"/>
        <v>0</v>
      </c>
    </row>
    <row r="54" spans="1:21" x14ac:dyDescent="0.25">
      <c r="A54" s="516"/>
      <c r="B54" s="516"/>
      <c r="C54" s="206">
        <v>0</v>
      </c>
      <c r="D54" s="206">
        <v>0</v>
      </c>
      <c r="E54" s="159">
        <f t="shared" si="10"/>
        <v>0</v>
      </c>
      <c r="F54" s="153" t="s">
        <v>14</v>
      </c>
      <c r="G54" s="54">
        <v>252</v>
      </c>
      <c r="H54" s="328">
        <f>'0054'!H54</f>
        <v>3506</v>
      </c>
      <c r="I54" s="130">
        <f t="shared" si="11"/>
        <v>0</v>
      </c>
      <c r="N54" s="517"/>
      <c r="O54" s="517"/>
      <c r="P54" s="511"/>
      <c r="Q54" s="511"/>
      <c r="R54" s="46" t="s">
        <v>14</v>
      </c>
      <c r="S54" s="44">
        <v>252</v>
      </c>
      <c r="T54" s="148">
        <f t="shared" si="12"/>
        <v>3506</v>
      </c>
      <c r="U54" s="149">
        <f t="shared" si="13"/>
        <v>0</v>
      </c>
    </row>
    <row r="55" spans="1:21" x14ac:dyDescent="0.25">
      <c r="A55" s="516"/>
      <c r="B55" s="516"/>
      <c r="C55" s="206">
        <v>0</v>
      </c>
      <c r="D55" s="206">
        <v>0</v>
      </c>
      <c r="E55" s="159">
        <f t="shared" si="10"/>
        <v>0</v>
      </c>
      <c r="F55" s="153" t="s">
        <v>14</v>
      </c>
      <c r="G55" s="54">
        <v>253</v>
      </c>
      <c r="H55" s="328">
        <f>'0054'!H55</f>
        <v>7023</v>
      </c>
      <c r="I55" s="130">
        <f t="shared" si="11"/>
        <v>0</v>
      </c>
      <c r="N55" s="517"/>
      <c r="O55" s="517"/>
      <c r="P55" s="511"/>
      <c r="Q55" s="511"/>
      <c r="R55" s="46" t="s">
        <v>14</v>
      </c>
      <c r="S55" s="44">
        <v>253</v>
      </c>
      <c r="T55" s="148">
        <f t="shared" si="12"/>
        <v>7023</v>
      </c>
      <c r="U55" s="149">
        <f t="shared" si="13"/>
        <v>0</v>
      </c>
    </row>
    <row r="56" spans="1:21" x14ac:dyDescent="0.25">
      <c r="A56" s="516"/>
      <c r="B56" s="516"/>
      <c r="C56" s="206">
        <v>0</v>
      </c>
      <c r="D56" s="206">
        <v>0</v>
      </c>
      <c r="E56" s="159">
        <f t="shared" si="10"/>
        <v>0</v>
      </c>
      <c r="F56" s="153" t="s">
        <v>15</v>
      </c>
      <c r="G56" s="54">
        <v>251</v>
      </c>
      <c r="H56" s="328">
        <f>'0054'!H56</f>
        <v>835</v>
      </c>
      <c r="I56" s="130">
        <f t="shared" si="11"/>
        <v>0</v>
      </c>
      <c r="N56" s="517"/>
      <c r="O56" s="517"/>
      <c r="P56" s="511"/>
      <c r="Q56" s="511"/>
      <c r="R56" s="46" t="s">
        <v>15</v>
      </c>
      <c r="S56" s="44">
        <v>251</v>
      </c>
      <c r="T56" s="148">
        <f t="shared" si="12"/>
        <v>835</v>
      </c>
      <c r="U56" s="149">
        <f t="shared" si="13"/>
        <v>0</v>
      </c>
    </row>
    <row r="57" spans="1:21" x14ac:dyDescent="0.25">
      <c r="A57" s="516"/>
      <c r="B57" s="516"/>
      <c r="C57" s="206">
        <v>0</v>
      </c>
      <c r="D57" s="206">
        <v>0</v>
      </c>
      <c r="E57" s="159">
        <f t="shared" si="10"/>
        <v>0</v>
      </c>
      <c r="F57" s="153" t="s">
        <v>15</v>
      </c>
      <c r="G57" s="54">
        <v>252</v>
      </c>
      <c r="H57" s="328">
        <f>'0054'!H57</f>
        <v>3168</v>
      </c>
      <c r="I57" s="130">
        <f t="shared" si="11"/>
        <v>0</v>
      </c>
      <c r="N57" s="517"/>
      <c r="O57" s="517"/>
      <c r="P57" s="511"/>
      <c r="Q57" s="511"/>
      <c r="R57" s="46" t="s">
        <v>15</v>
      </c>
      <c r="S57" s="44">
        <v>252</v>
      </c>
      <c r="T57" s="148">
        <f t="shared" si="12"/>
        <v>3168</v>
      </c>
      <c r="U57" s="149">
        <f t="shared" si="13"/>
        <v>0</v>
      </c>
    </row>
    <row r="58" spans="1:21" ht="16.5" thickBot="1" x14ac:dyDescent="0.3">
      <c r="A58" s="516"/>
      <c r="B58" s="516"/>
      <c r="C58" s="206">
        <v>0</v>
      </c>
      <c r="D58" s="206">
        <v>0</v>
      </c>
      <c r="E58" s="159">
        <f t="shared" si="10"/>
        <v>0</v>
      </c>
      <c r="F58" s="153" t="s">
        <v>15</v>
      </c>
      <c r="G58" s="54">
        <v>253</v>
      </c>
      <c r="H58" s="328">
        <f>'0054'!H58</f>
        <v>6685</v>
      </c>
      <c r="I58" s="130">
        <f t="shared" si="11"/>
        <v>0</v>
      </c>
      <c r="N58" s="517"/>
      <c r="O58" s="517"/>
      <c r="P58" s="512"/>
      <c r="Q58" s="512"/>
      <c r="R58" s="46" t="s">
        <v>15</v>
      </c>
      <c r="S58" s="44">
        <v>253</v>
      </c>
      <c r="T58" s="148">
        <f t="shared" si="12"/>
        <v>6685</v>
      </c>
      <c r="U58" s="151">
        <f t="shared" si="13"/>
        <v>0</v>
      </c>
    </row>
    <row r="59" spans="1:21" ht="16.5" thickBot="1" x14ac:dyDescent="0.3">
      <c r="A59" s="465" t="s">
        <v>16</v>
      </c>
      <c r="B59" s="465"/>
      <c r="C59" s="126">
        <f>SUM(C50:C58)</f>
        <v>5.5</v>
      </c>
      <c r="D59" s="126">
        <f>SUM(D50:D58)</f>
        <v>5.82</v>
      </c>
      <c r="E59" s="126">
        <f>SUM(E50:E58)</f>
        <v>11.32</v>
      </c>
      <c r="F59" s="465" t="s">
        <v>81</v>
      </c>
      <c r="G59" s="465"/>
      <c r="H59" s="465"/>
      <c r="I59" s="126">
        <f>SUM(I50:I58)</f>
        <v>13278.36</v>
      </c>
      <c r="N59" s="464" t="s">
        <v>16</v>
      </c>
      <c r="O59" s="464"/>
      <c r="P59" s="513">
        <f>SUM(P50:P58)</f>
        <v>0</v>
      </c>
      <c r="Q59" s="513"/>
      <c r="R59" s="464" t="s">
        <v>81</v>
      </c>
      <c r="S59" s="464"/>
      <c r="T59" s="464"/>
      <c r="U59" s="140">
        <f>SUM(U50:U58)</f>
        <v>0</v>
      </c>
    </row>
    <row r="60" spans="1:21" x14ac:dyDescent="0.25">
      <c r="A60" s="481"/>
      <c r="B60" s="481"/>
      <c r="C60" s="481"/>
      <c r="D60" s="481"/>
      <c r="E60" s="481"/>
      <c r="F60" s="481"/>
      <c r="G60" s="481"/>
      <c r="H60" s="481"/>
      <c r="I60" s="481"/>
      <c r="N60" s="471"/>
      <c r="O60" s="471"/>
      <c r="P60" s="471"/>
      <c r="Q60" s="471"/>
      <c r="R60" s="471"/>
      <c r="S60" s="471"/>
      <c r="T60" s="471"/>
      <c r="U60" s="471"/>
    </row>
    <row r="61" spans="1:21" x14ac:dyDescent="0.25">
      <c r="A61" s="509" t="s">
        <v>175</v>
      </c>
      <c r="B61" s="458"/>
      <c r="C61" s="458"/>
      <c r="D61" s="458"/>
      <c r="E61" s="458"/>
      <c r="F61" s="458"/>
      <c r="G61" s="458"/>
      <c r="H61" s="458"/>
      <c r="I61" s="458"/>
      <c r="N61" s="461" t="s">
        <v>104</v>
      </c>
      <c r="O61" s="461"/>
      <c r="P61" s="461"/>
      <c r="Q61" s="461"/>
      <c r="R61" s="461"/>
      <c r="S61" s="461"/>
      <c r="T61" s="461"/>
      <c r="U61" s="461"/>
    </row>
    <row r="62" spans="1:21" x14ac:dyDescent="0.25">
      <c r="A62" s="509" t="s">
        <v>177</v>
      </c>
      <c r="B62" s="458"/>
      <c r="C62" s="152">
        <f>E29</f>
        <v>41.39</v>
      </c>
      <c r="D62" s="576" t="s">
        <v>174</v>
      </c>
      <c r="E62" s="576"/>
      <c r="F62" s="576"/>
      <c r="G62" s="576"/>
      <c r="H62" s="331">
        <f>'0054'!H62</f>
        <v>186422.85</v>
      </c>
      <c r="I62" s="155"/>
      <c r="N62" s="510" t="s">
        <v>173</v>
      </c>
      <c r="O62" s="461"/>
      <c r="P62" s="47">
        <f>P29</f>
        <v>0</v>
      </c>
      <c r="Q62" s="507" t="s">
        <v>83</v>
      </c>
      <c r="R62" s="507"/>
      <c r="S62" s="507"/>
      <c r="T62" s="508">
        <f>H62</f>
        <v>186422.85</v>
      </c>
      <c r="U62" s="508"/>
    </row>
    <row r="63" spans="1:21" x14ac:dyDescent="0.25">
      <c r="B63" s="91"/>
      <c r="G63" s="48" t="s">
        <v>13</v>
      </c>
      <c r="H63" s="156">
        <f>ROUND(C62/H62,6)</f>
        <v>2.22E-4</v>
      </c>
      <c r="I63" s="157"/>
      <c r="N63" s="461" t="s">
        <v>19</v>
      </c>
      <c r="O63" s="461"/>
      <c r="P63" s="461"/>
      <c r="Q63" s="461"/>
      <c r="R63" s="461"/>
      <c r="S63" s="461"/>
      <c r="T63" s="505">
        <f>ROUND(P62/T62,6)</f>
        <v>0</v>
      </c>
      <c r="U63" s="505"/>
    </row>
    <row r="64" spans="1:21" x14ac:dyDescent="0.25">
      <c r="A64" s="509" t="s">
        <v>176</v>
      </c>
      <c r="B64" s="458"/>
      <c r="C64" s="458"/>
      <c r="D64" s="458"/>
      <c r="E64" s="458"/>
      <c r="F64" s="458"/>
      <c r="G64" s="458"/>
      <c r="H64" s="458"/>
      <c r="I64" s="458"/>
      <c r="N64" s="461" t="s">
        <v>105</v>
      </c>
      <c r="O64" s="461"/>
      <c r="P64" s="461"/>
      <c r="Q64" s="461"/>
      <c r="R64" s="461"/>
      <c r="S64" s="461"/>
      <c r="T64" s="461"/>
      <c r="U64" s="461"/>
    </row>
    <row r="65" spans="1:21" x14ac:dyDescent="0.25">
      <c r="A65" s="509" t="s">
        <v>178</v>
      </c>
      <c r="B65" s="458"/>
      <c r="C65" s="152">
        <f>E45</f>
        <v>41.39</v>
      </c>
      <c r="D65" s="576" t="s">
        <v>179</v>
      </c>
      <c r="E65" s="576"/>
      <c r="F65" s="576"/>
      <c r="G65" s="576"/>
      <c r="H65" s="220">
        <f>'0054'!H65</f>
        <v>204954.58</v>
      </c>
      <c r="I65" s="159"/>
      <c r="N65" s="461" t="s">
        <v>85</v>
      </c>
      <c r="O65" s="461"/>
      <c r="P65" s="49">
        <f>R45</f>
        <v>0</v>
      </c>
      <c r="Q65" s="507" t="s">
        <v>84</v>
      </c>
      <c r="R65" s="507"/>
      <c r="S65" s="507"/>
      <c r="T65" s="508">
        <f>H65</f>
        <v>204954.58</v>
      </c>
      <c r="U65" s="508"/>
    </row>
    <row r="66" spans="1:21" s="39" customFormat="1" x14ac:dyDescent="0.25">
      <c r="A66" s="160"/>
      <c r="G66" s="50" t="s">
        <v>13</v>
      </c>
      <c r="H66" s="161">
        <f>ROUND(C65/H65,6)</f>
        <v>2.02E-4</v>
      </c>
      <c r="I66" s="161"/>
      <c r="N66" s="469" t="s">
        <v>20</v>
      </c>
      <c r="O66" s="469"/>
      <c r="P66" s="469"/>
      <c r="Q66" s="469"/>
      <c r="R66" s="469"/>
      <c r="S66" s="469"/>
      <c r="T66" s="503">
        <f>ROUND(P65/T65,6)</f>
        <v>0</v>
      </c>
      <c r="U66" s="503"/>
    </row>
    <row r="67" spans="1:21" s="64" customFormat="1" x14ac:dyDescent="0.25">
      <c r="A67" s="136"/>
      <c r="G67" s="48"/>
      <c r="H67" s="162"/>
      <c r="I67" s="162"/>
      <c r="N67" s="163"/>
      <c r="O67" s="163"/>
      <c r="P67" s="163"/>
      <c r="Q67" s="163"/>
      <c r="R67" s="164"/>
      <c r="S67" s="163"/>
      <c r="T67" s="165"/>
      <c r="U67" s="166"/>
    </row>
    <row r="68" spans="1:21" x14ac:dyDescent="0.25">
      <c r="A68" s="458" t="s">
        <v>100</v>
      </c>
      <c r="B68" s="458"/>
      <c r="C68" s="458"/>
      <c r="D68" s="91"/>
      <c r="E68" s="74" t="s">
        <v>3</v>
      </c>
      <c r="F68" s="174">
        <f>'0054'!F68</f>
        <v>35355377</v>
      </c>
      <c r="G68" s="41" t="s">
        <v>6</v>
      </c>
      <c r="H68" s="167">
        <f>H63</f>
        <v>2.22E-4</v>
      </c>
      <c r="I68" s="130">
        <f>ROUND(F68*H68,2)</f>
        <v>7848.89</v>
      </c>
      <c r="N68" s="461" t="s">
        <v>100</v>
      </c>
      <c r="O68" s="461"/>
      <c r="P68" s="461"/>
      <c r="Q68" s="52" t="s">
        <v>3</v>
      </c>
      <c r="R68" s="168">
        <f>F68</f>
        <v>35355377</v>
      </c>
      <c r="S68" s="43" t="s">
        <v>6</v>
      </c>
      <c r="T68" s="169">
        <f>T63</f>
        <v>0</v>
      </c>
      <c r="U68" s="125">
        <f>ROUND(R68*T68,0)</f>
        <v>0</v>
      </c>
    </row>
    <row r="69" spans="1:21" x14ac:dyDescent="0.25">
      <c r="A69" s="571" t="s">
        <v>119</v>
      </c>
      <c r="B69" s="458"/>
      <c r="C69" s="458"/>
      <c r="D69" s="91"/>
      <c r="E69" s="74"/>
      <c r="F69" s="174"/>
      <c r="G69" s="41"/>
      <c r="H69" s="167"/>
      <c r="I69" s="130"/>
      <c r="N69" s="461" t="s">
        <v>99</v>
      </c>
      <c r="O69" s="461"/>
      <c r="P69" s="461"/>
      <c r="Q69" s="170"/>
      <c r="R69" s="170"/>
      <c r="S69" s="170"/>
      <c r="T69" s="170"/>
      <c r="U69" s="170"/>
    </row>
    <row r="70" spans="1:21" x14ac:dyDescent="0.25">
      <c r="A70" s="570" t="s">
        <v>180</v>
      </c>
      <c r="B70" s="458"/>
      <c r="C70" s="458"/>
      <c r="D70" s="91"/>
      <c r="E70" s="74" t="s">
        <v>3</v>
      </c>
      <c r="F70" s="174">
        <f>'0054'!F70</f>
        <v>0</v>
      </c>
      <c r="G70" s="41" t="s">
        <v>6</v>
      </c>
      <c r="H70" s="167">
        <f>H63</f>
        <v>2.22E-4</v>
      </c>
      <c r="I70" s="130">
        <f>ROUND(F70*H70,2)</f>
        <v>0</v>
      </c>
      <c r="N70" s="53"/>
      <c r="O70" s="53"/>
      <c r="P70" s="53"/>
      <c r="Q70" s="52" t="s">
        <v>3</v>
      </c>
      <c r="R70" s="168">
        <f>F70</f>
        <v>0</v>
      </c>
      <c r="S70" s="43" t="s">
        <v>6</v>
      </c>
      <c r="T70" s="169">
        <f>T63</f>
        <v>0</v>
      </c>
      <c r="U70" s="125">
        <f>ROUND(R70*T70,0)</f>
        <v>0</v>
      </c>
    </row>
    <row r="71" spans="1:21" x14ac:dyDescent="0.25">
      <c r="A71" s="458" t="s">
        <v>98</v>
      </c>
      <c r="B71" s="458"/>
      <c r="C71" s="458"/>
      <c r="D71" s="91"/>
      <c r="E71" s="74" t="s">
        <v>128</v>
      </c>
      <c r="F71" s="174">
        <f>'0054'!F71</f>
        <v>3088857</v>
      </c>
      <c r="G71" s="41" t="s">
        <v>6</v>
      </c>
      <c r="H71" s="167">
        <f>H63</f>
        <v>2.22E-4</v>
      </c>
      <c r="I71" s="130">
        <f>ROUND(F71*H71,2)</f>
        <v>685.73</v>
      </c>
      <c r="N71" s="461" t="s">
        <v>98</v>
      </c>
      <c r="O71" s="461"/>
      <c r="P71" s="461"/>
      <c r="Q71" s="52" t="s">
        <v>86</v>
      </c>
      <c r="R71" s="168">
        <f>F71</f>
        <v>3088857</v>
      </c>
      <c r="S71" s="43" t="s">
        <v>6</v>
      </c>
      <c r="T71" s="169">
        <f>T63</f>
        <v>0</v>
      </c>
      <c r="U71" s="125">
        <f>ROUND(R71*T71,0)</f>
        <v>0</v>
      </c>
    </row>
    <row r="72" spans="1:21" x14ac:dyDescent="0.25">
      <c r="A72" s="458" t="s">
        <v>97</v>
      </c>
      <c r="B72" s="458"/>
      <c r="C72" s="458"/>
      <c r="D72" s="91"/>
      <c r="E72" s="74" t="s">
        <v>3</v>
      </c>
      <c r="F72" s="174">
        <f>'0054'!F72</f>
        <v>4226978</v>
      </c>
      <c r="G72" s="41" t="s">
        <v>6</v>
      </c>
      <c r="H72" s="167">
        <f>H63</f>
        <v>2.22E-4</v>
      </c>
      <c r="I72" s="130">
        <f>ROUND(F72*H72,2)</f>
        <v>938.39</v>
      </c>
      <c r="N72" s="461" t="s">
        <v>97</v>
      </c>
      <c r="O72" s="461"/>
      <c r="P72" s="461"/>
      <c r="Q72" s="52" t="s">
        <v>3</v>
      </c>
      <c r="R72" s="168">
        <f>F72</f>
        <v>4226978</v>
      </c>
      <c r="S72" s="43" t="s">
        <v>6</v>
      </c>
      <c r="T72" s="169">
        <f>T63</f>
        <v>0</v>
      </c>
      <c r="U72" s="125">
        <f>ROUND(R72*T72,0)</f>
        <v>0</v>
      </c>
    </row>
    <row r="73" spans="1:21" x14ac:dyDescent="0.25">
      <c r="A73" s="458" t="s">
        <v>96</v>
      </c>
      <c r="B73" s="458"/>
      <c r="C73" s="458"/>
      <c r="D73" s="91"/>
      <c r="E73" s="74" t="s">
        <v>3</v>
      </c>
      <c r="F73" s="174">
        <f>'0054'!F73</f>
        <v>14485979</v>
      </c>
      <c r="G73" s="41" t="s">
        <v>6</v>
      </c>
      <c r="H73" s="167">
        <f>H63</f>
        <v>2.22E-4</v>
      </c>
      <c r="I73" s="130">
        <f>ROUND(F73*H73,2)</f>
        <v>3215.89</v>
      </c>
      <c r="N73" s="461" t="s">
        <v>96</v>
      </c>
      <c r="O73" s="461"/>
      <c r="P73" s="461"/>
      <c r="Q73" s="52" t="s">
        <v>3</v>
      </c>
      <c r="R73" s="171">
        <f>F73</f>
        <v>14485979</v>
      </c>
      <c r="S73" s="43" t="s">
        <v>6</v>
      </c>
      <c r="T73" s="169">
        <f>T63</f>
        <v>0</v>
      </c>
      <c r="U73" s="125">
        <f>ROUND(R73*T73,0)</f>
        <v>0</v>
      </c>
    </row>
    <row r="74" spans="1:21" x14ac:dyDescent="0.25">
      <c r="A74" s="375" t="s">
        <v>129</v>
      </c>
      <c r="D74" s="91"/>
      <c r="E74" s="54" t="s">
        <v>130</v>
      </c>
      <c r="F74" s="496"/>
      <c r="G74" s="496"/>
      <c r="H74" s="496"/>
      <c r="I74" s="130">
        <v>0</v>
      </c>
      <c r="N74" s="461" t="s">
        <v>156</v>
      </c>
      <c r="O74" s="461"/>
      <c r="P74" s="461"/>
      <c r="Q74" s="461"/>
      <c r="R74" s="461"/>
      <c r="S74" s="461"/>
      <c r="T74" s="461"/>
      <c r="U74" s="125">
        <f>IF($H$115=1,I74,0)</f>
        <v>0</v>
      </c>
    </row>
    <row r="75" spans="1:21" x14ac:dyDescent="0.25">
      <c r="A75" s="376" t="s">
        <v>181</v>
      </c>
      <c r="I75" s="130"/>
      <c r="N75" s="461" t="s">
        <v>44</v>
      </c>
      <c r="O75" s="461"/>
      <c r="P75" s="461"/>
      <c r="Q75" s="461"/>
      <c r="R75" s="461"/>
      <c r="S75" s="461"/>
      <c r="T75" s="461"/>
      <c r="U75" s="125">
        <f>IF($H$115=1,I75,0)</f>
        <v>0</v>
      </c>
    </row>
    <row r="76" spans="1:21" x14ac:dyDescent="0.25">
      <c r="A76" s="90" t="s">
        <v>134</v>
      </c>
      <c r="B76" s="91"/>
      <c r="C76" s="91"/>
      <c r="D76" s="91"/>
      <c r="E76" s="91"/>
      <c r="F76" s="91"/>
      <c r="G76" s="91"/>
      <c r="H76" s="91"/>
      <c r="I76" s="172"/>
      <c r="N76" s="173" t="s">
        <v>45</v>
      </c>
      <c r="O76" s="53"/>
      <c r="P76" s="53"/>
      <c r="Q76" s="53"/>
      <c r="R76" s="53"/>
      <c r="S76" s="53"/>
      <c r="T76" s="53"/>
      <c r="U76" s="132"/>
    </row>
    <row r="77" spans="1:21" x14ac:dyDescent="0.25">
      <c r="A77" s="509" t="s">
        <v>182</v>
      </c>
      <c r="B77" s="458"/>
      <c r="C77" s="458"/>
      <c r="D77" s="91"/>
      <c r="E77" s="74" t="s">
        <v>4</v>
      </c>
      <c r="F77" s="174">
        <f>'0054'!F77</f>
        <v>0</v>
      </c>
      <c r="G77" s="41" t="s">
        <v>6</v>
      </c>
      <c r="H77" s="167">
        <f>H66</f>
        <v>2.02E-4</v>
      </c>
      <c r="I77" s="130">
        <f>ROUND(F77*H77,2)</f>
        <v>0</v>
      </c>
      <c r="N77" s="461" t="s">
        <v>101</v>
      </c>
      <c r="O77" s="461"/>
      <c r="P77" s="461"/>
      <c r="Q77" s="52" t="s">
        <v>4</v>
      </c>
      <c r="R77" s="171">
        <f>F77</f>
        <v>0</v>
      </c>
      <c r="S77" s="43" t="s">
        <v>6</v>
      </c>
      <c r="T77" s="169">
        <f>T66</f>
        <v>0</v>
      </c>
      <c r="U77" s="125">
        <f>ROUND(R77*T77,0)</f>
        <v>0</v>
      </c>
    </row>
    <row r="78" spans="1:21" x14ac:dyDescent="0.25">
      <c r="A78" s="458" t="s">
        <v>67</v>
      </c>
      <c r="B78" s="458"/>
      <c r="C78" s="458"/>
      <c r="D78" s="91"/>
      <c r="E78" s="74" t="s">
        <v>4</v>
      </c>
      <c r="F78" s="174">
        <f>'0054'!F78</f>
        <v>0</v>
      </c>
      <c r="G78" s="41" t="s">
        <v>6</v>
      </c>
      <c r="H78" s="167">
        <f>H66</f>
        <v>2.02E-4</v>
      </c>
      <c r="I78" s="130">
        <f>ROUND(F78*H78,2)</f>
        <v>0</v>
      </c>
      <c r="N78" s="461" t="s">
        <v>67</v>
      </c>
      <c r="O78" s="461"/>
      <c r="P78" s="461"/>
      <c r="Q78" s="52" t="s">
        <v>4</v>
      </c>
      <c r="R78" s="171">
        <f>F78</f>
        <v>0</v>
      </c>
      <c r="S78" s="43" t="s">
        <v>6</v>
      </c>
      <c r="T78" s="169">
        <f>T66</f>
        <v>0</v>
      </c>
      <c r="U78" s="125">
        <f>ROUND(R78*T78,0)</f>
        <v>0</v>
      </c>
    </row>
    <row r="79" spans="1:21" x14ac:dyDescent="0.25">
      <c r="A79" s="458" t="s">
        <v>88</v>
      </c>
      <c r="B79" s="458"/>
      <c r="C79" s="458"/>
      <c r="D79" s="91"/>
      <c r="E79" s="74" t="s">
        <v>4</v>
      </c>
      <c r="F79" s="174">
        <f>'0054'!F79</f>
        <v>118620773</v>
      </c>
      <c r="G79" s="41" t="s">
        <v>6</v>
      </c>
      <c r="H79" s="167">
        <f>H66</f>
        <v>2.02E-4</v>
      </c>
      <c r="I79" s="130">
        <f>ROUND(F79*H79,2)</f>
        <v>23961.4</v>
      </c>
      <c r="N79" s="461" t="s">
        <v>88</v>
      </c>
      <c r="O79" s="461"/>
      <c r="P79" s="461"/>
      <c r="Q79" s="52" t="s">
        <v>4</v>
      </c>
      <c r="R79" s="171">
        <f>F79</f>
        <v>118620773</v>
      </c>
      <c r="S79" s="43" t="s">
        <v>6</v>
      </c>
      <c r="T79" s="169">
        <f>T66</f>
        <v>0</v>
      </c>
      <c r="U79" s="125">
        <f>ROUND(R79*T79,0)</f>
        <v>0</v>
      </c>
    </row>
    <row r="80" spans="1:21" x14ac:dyDescent="0.25">
      <c r="A80" s="458" t="s">
        <v>89</v>
      </c>
      <c r="B80" s="458"/>
      <c r="C80" s="458"/>
      <c r="D80" s="91"/>
      <c r="E80" s="74" t="s">
        <v>4</v>
      </c>
      <c r="F80" s="174">
        <f>'0054'!F80</f>
        <v>-391991</v>
      </c>
      <c r="G80" s="41" t="s">
        <v>6</v>
      </c>
      <c r="H80" s="167">
        <f>H66</f>
        <v>2.02E-4</v>
      </c>
      <c r="I80" s="130">
        <f>ROUND(F80*H80,2)</f>
        <v>-79.180000000000007</v>
      </c>
      <c r="N80" s="461" t="s">
        <v>89</v>
      </c>
      <c r="O80" s="461"/>
      <c r="P80" s="461"/>
      <c r="Q80" s="52" t="s">
        <v>4</v>
      </c>
      <c r="R80" s="168">
        <f>F80</f>
        <v>-391991</v>
      </c>
      <c r="S80" s="43" t="s">
        <v>6</v>
      </c>
      <c r="T80" s="169">
        <f>T66</f>
        <v>0</v>
      </c>
      <c r="U80" s="125">
        <f>ROUND(R80*T80,0)</f>
        <v>0</v>
      </c>
    </row>
    <row r="81" spans="1:21" x14ac:dyDescent="0.25">
      <c r="A81" s="458" t="s">
        <v>90</v>
      </c>
      <c r="B81" s="458"/>
      <c r="C81" s="458"/>
      <c r="D81" s="91"/>
      <c r="E81" s="74" t="s">
        <v>4</v>
      </c>
      <c r="F81" s="174">
        <f>'0054'!F81</f>
        <v>698197</v>
      </c>
      <c r="G81" s="41" t="s">
        <v>6</v>
      </c>
      <c r="H81" s="167">
        <f>H66</f>
        <v>2.02E-4</v>
      </c>
      <c r="I81" s="130">
        <f>ROUND(F81*H81,2)</f>
        <v>141.04</v>
      </c>
      <c r="N81" s="461" t="s">
        <v>90</v>
      </c>
      <c r="O81" s="461"/>
      <c r="P81" s="461"/>
      <c r="Q81" s="52" t="s">
        <v>4</v>
      </c>
      <c r="R81" s="171">
        <f>F81</f>
        <v>698197</v>
      </c>
      <c r="S81" s="43" t="s">
        <v>6</v>
      </c>
      <c r="T81" s="169">
        <f>T66</f>
        <v>0</v>
      </c>
      <c r="U81" s="125">
        <f>ROUND(R81*T81,0)</f>
        <v>0</v>
      </c>
    </row>
    <row r="82" spans="1:21" x14ac:dyDescent="0.25">
      <c r="B82" s="91"/>
      <c r="C82" s="91"/>
      <c r="D82" s="91"/>
      <c r="E82" s="74"/>
      <c r="F82" s="174"/>
      <c r="G82" s="41"/>
      <c r="H82" s="167"/>
      <c r="I82" s="130"/>
      <c r="N82" s="53"/>
      <c r="O82" s="53"/>
      <c r="P82" s="53"/>
      <c r="Q82" s="52"/>
      <c r="R82" s="175"/>
      <c r="S82" s="43"/>
      <c r="T82" s="169"/>
      <c r="U82" s="132"/>
    </row>
    <row r="83" spans="1:21" x14ac:dyDescent="0.25">
      <c r="A83" s="458" t="s">
        <v>112</v>
      </c>
      <c r="B83" s="458"/>
      <c r="C83" s="458"/>
      <c r="D83" s="458"/>
      <c r="E83" s="458"/>
      <c r="F83" s="458"/>
      <c r="G83" s="458"/>
      <c r="H83" s="458"/>
      <c r="I83" s="458"/>
      <c r="N83" s="461" t="s">
        <v>91</v>
      </c>
      <c r="O83" s="461"/>
      <c r="P83" s="461"/>
      <c r="Q83" s="461"/>
      <c r="R83" s="461"/>
      <c r="S83" s="461"/>
      <c r="T83" s="461"/>
      <c r="U83" s="461"/>
    </row>
    <row r="84" spans="1:21" x14ac:dyDescent="0.25">
      <c r="B84" s="91"/>
      <c r="C84" s="496" t="s">
        <v>77</v>
      </c>
      <c r="D84" s="496"/>
      <c r="E84" s="91"/>
      <c r="F84" s="153" t="s">
        <v>38</v>
      </c>
      <c r="G84" s="91"/>
      <c r="H84" s="91"/>
      <c r="I84" s="91"/>
      <c r="N84" s="53"/>
      <c r="O84" s="53"/>
      <c r="P84" s="53"/>
      <c r="Q84" s="53"/>
      <c r="R84" s="53"/>
      <c r="S84" s="53"/>
      <c r="T84" s="53"/>
      <c r="U84" s="53"/>
    </row>
    <row r="85" spans="1:21" x14ac:dyDescent="0.25">
      <c r="A85" s="4"/>
      <c r="B85" s="176"/>
      <c r="C85" s="481" t="s">
        <v>184</v>
      </c>
      <c r="D85" s="481"/>
      <c r="E85" s="177" t="s">
        <v>190</v>
      </c>
      <c r="F85" s="178" t="s">
        <v>189</v>
      </c>
      <c r="G85" s="179"/>
      <c r="H85" s="179"/>
      <c r="I85" s="179"/>
      <c r="N85" s="497" t="s">
        <v>49</v>
      </c>
      <c r="O85" s="497"/>
      <c r="P85" s="498" t="s">
        <v>157</v>
      </c>
      <c r="Q85" s="498"/>
      <c r="R85" s="499" t="s">
        <v>41</v>
      </c>
      <c r="S85" s="499"/>
      <c r="T85" s="499"/>
      <c r="U85" s="499"/>
    </row>
    <row r="86" spans="1:21" x14ac:dyDescent="0.25">
      <c r="A86" s="55"/>
      <c r="B86" s="67" t="s">
        <v>188</v>
      </c>
      <c r="C86" s="494">
        <f>H13+H14+H19+H22+H25</f>
        <v>0</v>
      </c>
      <c r="D86" s="494"/>
      <c r="E86" s="56">
        <f>H8</f>
        <v>1.0319</v>
      </c>
      <c r="F86" s="346">
        <f>'0054'!F86</f>
        <v>1313.27</v>
      </c>
      <c r="G86" s="200" t="s">
        <v>13</v>
      </c>
      <c r="H86" s="130">
        <f>ROUND(C86*E86*F86,2)</f>
        <v>0</v>
      </c>
      <c r="I86" s="134"/>
      <c r="N86" s="59" t="s">
        <v>22</v>
      </c>
      <c r="O86" s="60">
        <f>T13+T14+T19+T22+T25</f>
        <v>0</v>
      </c>
      <c r="P86" s="495">
        <f>T8</f>
        <v>1.0319</v>
      </c>
      <c r="Q86" s="495"/>
      <c r="R86" s="61">
        <f>F86</f>
        <v>1313.27</v>
      </c>
      <c r="S86" s="62" t="s">
        <v>13</v>
      </c>
      <c r="T86" s="171">
        <f>ROUND(O86*P86*R86,0)</f>
        <v>0</v>
      </c>
      <c r="U86" s="131"/>
    </row>
    <row r="87" spans="1:21" x14ac:dyDescent="0.25">
      <c r="A87" s="63"/>
      <c r="B87" s="63" t="s">
        <v>187</v>
      </c>
      <c r="C87" s="494">
        <f>H15+H16+H20+H23+H26</f>
        <v>41.39</v>
      </c>
      <c r="D87" s="494"/>
      <c r="E87" s="56">
        <f>H8</f>
        <v>1.0319</v>
      </c>
      <c r="F87" s="346">
        <f>'0054'!F87</f>
        <v>895.79</v>
      </c>
      <c r="G87" s="200" t="s">
        <v>13</v>
      </c>
      <c r="H87" s="130">
        <f>ROUND(C87*E87*F87,2)</f>
        <v>38259.5</v>
      </c>
      <c r="I87" s="64"/>
      <c r="N87" s="65" t="s">
        <v>14</v>
      </c>
      <c r="O87" s="60">
        <f>T15+T16+T20+T23+T26</f>
        <v>0</v>
      </c>
      <c r="P87" s="495">
        <f>T8</f>
        <v>1.0319</v>
      </c>
      <c r="Q87" s="495"/>
      <c r="R87" s="61">
        <f>F87</f>
        <v>895.79</v>
      </c>
      <c r="S87" s="62" t="s">
        <v>13</v>
      </c>
      <c r="T87" s="171">
        <f>ROUND(O87*P87*R87,0)</f>
        <v>0</v>
      </c>
      <c r="U87" s="66"/>
    </row>
    <row r="88" spans="1:21" ht="16.5" thickBot="1" x14ac:dyDescent="0.3">
      <c r="A88" s="67"/>
      <c r="B88" s="67" t="s">
        <v>186</v>
      </c>
      <c r="C88" s="494">
        <f>H17+H18+H21+H24+H27+H28</f>
        <v>0</v>
      </c>
      <c r="D88" s="494"/>
      <c r="E88" s="56">
        <f>H8</f>
        <v>1.0319</v>
      </c>
      <c r="F88" s="346">
        <f>'0054'!F88</f>
        <v>897.95</v>
      </c>
      <c r="G88" s="200" t="s">
        <v>13</v>
      </c>
      <c r="H88" s="123">
        <f>ROUND(C88*E88*F88,2)</f>
        <v>0</v>
      </c>
      <c r="I88" s="64"/>
      <c r="N88" s="68" t="s">
        <v>15</v>
      </c>
      <c r="O88" s="69">
        <f>T17+T18+T21+T24+T27+T28</f>
        <v>0</v>
      </c>
      <c r="P88" s="495">
        <f>T8</f>
        <v>1.0319</v>
      </c>
      <c r="Q88" s="495"/>
      <c r="R88" s="61">
        <f>F88</f>
        <v>897.95</v>
      </c>
      <c r="S88" s="62" t="s">
        <v>13</v>
      </c>
      <c r="T88" s="171">
        <f>ROUND(O88*P88*R88,0)</f>
        <v>0</v>
      </c>
      <c r="U88" s="66"/>
    </row>
    <row r="89" spans="1:21" ht="16.5" thickBot="1" x14ac:dyDescent="0.3">
      <c r="A89" s="70"/>
      <c r="B89" s="180" t="s">
        <v>185</v>
      </c>
      <c r="C89" s="487">
        <f>SUM(C86:C88)</f>
        <v>41.39</v>
      </c>
      <c r="D89" s="487"/>
      <c r="E89" s="181"/>
      <c r="F89" s="181"/>
      <c r="G89" s="181"/>
      <c r="H89" s="182" t="s">
        <v>183</v>
      </c>
      <c r="I89" s="130">
        <f>IF(A1=75,0,H88+H87+H86)</f>
        <v>38259.5</v>
      </c>
      <c r="N89" s="73" t="s">
        <v>158</v>
      </c>
      <c r="O89" s="72">
        <f>SUM(O86:O88)</f>
        <v>0</v>
      </c>
      <c r="P89" s="488" t="s">
        <v>18</v>
      </c>
      <c r="Q89" s="489"/>
      <c r="R89" s="489"/>
      <c r="S89" s="489"/>
      <c r="T89" s="489"/>
      <c r="U89" s="125">
        <f>IF(N1=75,0,T88+T87+T86)</f>
        <v>0</v>
      </c>
    </row>
    <row r="90" spans="1:21" ht="16.5" thickTop="1" x14ac:dyDescent="0.25">
      <c r="A90" s="490" t="s">
        <v>107</v>
      </c>
      <c r="B90" s="490"/>
      <c r="C90" s="490"/>
      <c r="D90" s="490"/>
      <c r="E90" s="490"/>
      <c r="F90" s="490"/>
      <c r="G90" s="490"/>
      <c r="H90" s="490"/>
      <c r="I90" s="490"/>
      <c r="N90" s="491" t="s">
        <v>107</v>
      </c>
      <c r="O90" s="491"/>
      <c r="P90" s="491"/>
      <c r="Q90" s="491"/>
      <c r="R90" s="491"/>
      <c r="S90" s="491"/>
      <c r="T90" s="491"/>
      <c r="U90" s="491"/>
    </row>
    <row r="91" spans="1:21" x14ac:dyDescent="0.25">
      <c r="A91" s="183"/>
      <c r="B91" s="183"/>
      <c r="C91" s="183"/>
      <c r="D91" s="183"/>
      <c r="E91" s="183"/>
      <c r="F91" s="183"/>
      <c r="G91" s="183"/>
      <c r="H91" s="183"/>
      <c r="I91" s="183"/>
      <c r="N91" s="184"/>
      <c r="O91" s="184"/>
      <c r="P91" s="184"/>
      <c r="Q91" s="184"/>
      <c r="R91" s="184"/>
      <c r="S91" s="184"/>
      <c r="T91" s="184"/>
      <c r="U91" s="184"/>
    </row>
    <row r="92" spans="1:21" x14ac:dyDescent="0.25">
      <c r="A92" s="4" t="s">
        <v>92</v>
      </c>
      <c r="C92" s="74"/>
      <c r="D92" s="91"/>
      <c r="E92" s="74" t="s">
        <v>46</v>
      </c>
      <c r="F92" s="492"/>
      <c r="G92" s="492"/>
      <c r="H92" s="492"/>
      <c r="I92" s="492"/>
      <c r="N92" s="461" t="s">
        <v>92</v>
      </c>
      <c r="O92" s="461"/>
      <c r="P92" s="461"/>
      <c r="Q92" s="493" t="s">
        <v>46</v>
      </c>
      <c r="R92" s="493"/>
      <c r="S92" s="493"/>
      <c r="T92" s="493"/>
      <c r="U92" s="132"/>
    </row>
    <row r="93" spans="1:21" x14ac:dyDescent="0.25">
      <c r="B93" s="91"/>
      <c r="C93" s="117" t="s">
        <v>162</v>
      </c>
      <c r="D93" s="117" t="s">
        <v>163</v>
      </c>
      <c r="E93" s="118" t="s">
        <v>191</v>
      </c>
      <c r="F93" s="74"/>
      <c r="G93" s="74"/>
      <c r="H93" s="74"/>
      <c r="I93" s="74"/>
      <c r="N93" s="53"/>
      <c r="O93" s="53"/>
      <c r="P93" s="53"/>
      <c r="Q93" s="185"/>
      <c r="R93" s="185"/>
      <c r="S93" s="185"/>
      <c r="T93" s="185"/>
      <c r="U93" s="132"/>
    </row>
    <row r="94" spans="1:21" x14ac:dyDescent="0.25">
      <c r="B94" s="91"/>
      <c r="C94" s="119" t="s">
        <v>2</v>
      </c>
      <c r="D94" s="119" t="s">
        <v>2</v>
      </c>
      <c r="E94" s="119" t="s">
        <v>2</v>
      </c>
      <c r="F94" s="74"/>
      <c r="G94" s="74"/>
      <c r="H94" s="74"/>
      <c r="I94" s="74"/>
      <c r="N94" s="53"/>
      <c r="O94" s="53"/>
      <c r="P94" s="53"/>
      <c r="Q94" s="185"/>
      <c r="R94" s="185"/>
      <c r="S94" s="185"/>
      <c r="T94" s="185"/>
      <c r="U94" s="132"/>
    </row>
    <row r="95" spans="1:21" x14ac:dyDescent="0.25">
      <c r="A95" s="465" t="s">
        <v>69</v>
      </c>
      <c r="B95" s="465"/>
      <c r="C95" s="206">
        <v>0</v>
      </c>
      <c r="D95" s="206">
        <v>0</v>
      </c>
      <c r="E95" s="159">
        <f>AVERAGE(C95:D95)</f>
        <v>0</v>
      </c>
      <c r="F95" s="186" t="s">
        <v>40</v>
      </c>
      <c r="G95" s="189">
        <f>'0054'!G95</f>
        <v>371</v>
      </c>
      <c r="I95" s="130">
        <f>ROUND(G95*E95,2)</f>
        <v>0</v>
      </c>
      <c r="N95" s="486" t="s">
        <v>69</v>
      </c>
      <c r="O95" s="486"/>
      <c r="P95" s="485">
        <f>IF(H115=1,E95,0)</f>
        <v>0</v>
      </c>
      <c r="Q95" s="485"/>
      <c r="R95" s="485"/>
      <c r="S95" s="111" t="s">
        <v>40</v>
      </c>
      <c r="T95" s="76">
        <f>G95</f>
        <v>371</v>
      </c>
      <c r="U95" s="125">
        <f>ROUND(T95*P95,0)</f>
        <v>0</v>
      </c>
    </row>
    <row r="96" spans="1:21" x14ac:dyDescent="0.25">
      <c r="A96" s="465" t="s">
        <v>87</v>
      </c>
      <c r="B96" s="465"/>
      <c r="C96" s="206">
        <v>0</v>
      </c>
      <c r="D96" s="206">
        <v>0</v>
      </c>
      <c r="E96" s="159">
        <f>AVERAGE(C96:D96)</f>
        <v>0</v>
      </c>
      <c r="F96" s="186" t="s">
        <v>40</v>
      </c>
      <c r="G96" s="189">
        <f>'0054'!G96</f>
        <v>1391</v>
      </c>
      <c r="I96" s="130">
        <f>ROUND(G96*E96,2)</f>
        <v>0</v>
      </c>
      <c r="N96" s="486" t="s">
        <v>87</v>
      </c>
      <c r="O96" s="486"/>
      <c r="P96" s="470"/>
      <c r="Q96" s="470"/>
      <c r="R96" s="470"/>
      <c r="S96" s="111" t="s">
        <v>40</v>
      </c>
      <c r="T96" s="76">
        <f>G96</f>
        <v>1391</v>
      </c>
      <c r="U96" s="125">
        <f>ROUND(T96*P96,0)</f>
        <v>0</v>
      </c>
    </row>
    <row r="97" spans="1:21" x14ac:dyDescent="0.25">
      <c r="A97" s="187"/>
      <c r="B97" s="187"/>
      <c r="C97" s="94"/>
      <c r="D97" s="94"/>
      <c r="E97" s="94"/>
      <c r="F97" s="94"/>
      <c r="G97" s="188"/>
      <c r="H97" s="189"/>
      <c r="I97" s="130"/>
      <c r="N97" s="190"/>
      <c r="O97" s="190"/>
      <c r="P97" s="191"/>
      <c r="Q97" s="191"/>
      <c r="R97" s="191"/>
      <c r="S97" s="111"/>
      <c r="T97" s="76"/>
      <c r="U97" s="132"/>
    </row>
    <row r="98" spans="1:21" x14ac:dyDescent="0.25">
      <c r="A98" s="187"/>
      <c r="B98" s="187"/>
      <c r="C98" s="94"/>
      <c r="D98" s="94"/>
      <c r="E98" s="94"/>
      <c r="F98" s="94"/>
      <c r="G98" s="188"/>
      <c r="H98" s="189"/>
      <c r="I98" s="130"/>
      <c r="N98" s="190"/>
      <c r="O98" s="190"/>
      <c r="P98" s="191"/>
      <c r="Q98" s="191"/>
      <c r="R98" s="191"/>
      <c r="S98" s="111"/>
      <c r="T98" s="76"/>
      <c r="U98" s="132"/>
    </row>
    <row r="99" spans="1:21" hidden="1" x14ac:dyDescent="0.25">
      <c r="A99" s="458" t="s">
        <v>131</v>
      </c>
      <c r="B99" s="458"/>
      <c r="C99" s="458"/>
      <c r="D99" s="91"/>
      <c r="E99" s="54" t="s">
        <v>132</v>
      </c>
      <c r="F99" s="496"/>
      <c r="G99" s="496"/>
      <c r="H99" s="496"/>
      <c r="I99" s="496"/>
      <c r="N99" s="461" t="s">
        <v>106</v>
      </c>
      <c r="O99" s="461"/>
      <c r="P99" s="461"/>
      <c r="Q99" s="461"/>
      <c r="R99" s="461"/>
      <c r="S99" s="461"/>
      <c r="T99" s="461"/>
      <c r="U99" s="461"/>
    </row>
    <row r="100" spans="1:21" hidden="1" x14ac:dyDescent="0.25">
      <c r="B100" s="91"/>
      <c r="C100" s="481" t="s">
        <v>108</v>
      </c>
      <c r="D100" s="481"/>
      <c r="E100" s="481"/>
      <c r="F100" s="54"/>
      <c r="G100" s="54"/>
      <c r="H100" s="200" t="s">
        <v>192</v>
      </c>
      <c r="I100" s="54"/>
      <c r="N100" s="53"/>
      <c r="O100" s="53"/>
      <c r="P100" s="53"/>
      <c r="Q100" s="53"/>
      <c r="R100" s="53"/>
      <c r="S100" s="53"/>
      <c r="T100" s="53"/>
      <c r="U100" s="53"/>
    </row>
    <row r="101" spans="1:21" hidden="1" x14ac:dyDescent="0.25">
      <c r="B101" s="91"/>
      <c r="C101" s="117" t="s">
        <v>162</v>
      </c>
      <c r="D101" s="117" t="s">
        <v>163</v>
      </c>
      <c r="E101" s="199" t="s">
        <v>8</v>
      </c>
      <c r="F101" s="577" t="s">
        <v>193</v>
      </c>
      <c r="G101" s="472"/>
      <c r="H101" s="41" t="s">
        <v>39</v>
      </c>
      <c r="I101" s="54"/>
      <c r="N101" s="53"/>
      <c r="O101" s="53"/>
      <c r="P101" s="53"/>
      <c r="Q101" s="53"/>
      <c r="R101" s="53"/>
      <c r="S101" s="53"/>
      <c r="T101" s="53"/>
      <c r="U101" s="53"/>
    </row>
    <row r="102" spans="1:21" hidden="1" x14ac:dyDescent="0.25">
      <c r="A102" s="481" t="s">
        <v>113</v>
      </c>
      <c r="B102" s="481"/>
      <c r="C102" s="119" t="s">
        <v>2</v>
      </c>
      <c r="D102" s="119" t="s">
        <v>2</v>
      </c>
      <c r="E102" s="77" t="s">
        <v>2</v>
      </c>
      <c r="F102" s="481" t="s">
        <v>38</v>
      </c>
      <c r="G102" s="481"/>
      <c r="H102" s="77" t="s">
        <v>38</v>
      </c>
      <c r="I102" s="77" t="s">
        <v>8</v>
      </c>
      <c r="N102" s="471" t="s">
        <v>70</v>
      </c>
      <c r="O102" s="471"/>
      <c r="P102" s="485" t="s">
        <v>108</v>
      </c>
      <c r="Q102" s="485"/>
      <c r="R102" s="471" t="s">
        <v>71</v>
      </c>
      <c r="S102" s="471"/>
      <c r="T102" s="78" t="s">
        <v>72</v>
      </c>
      <c r="U102" s="78" t="s">
        <v>8</v>
      </c>
    </row>
    <row r="103" spans="1:21" hidden="1" x14ac:dyDescent="0.25">
      <c r="A103" s="474" t="s">
        <v>73</v>
      </c>
      <c r="B103" s="474"/>
      <c r="C103" s="204">
        <v>0</v>
      </c>
      <c r="D103" s="204">
        <v>0</v>
      </c>
      <c r="E103" s="276">
        <f>IF(D$59=0,C103*2,C103+D103)</f>
        <v>0</v>
      </c>
      <c r="F103" s="475">
        <v>0</v>
      </c>
      <c r="G103" s="475"/>
      <c r="H103" s="349">
        <f>IF(C103=0,0,125)</f>
        <v>0</v>
      </c>
      <c r="I103" s="130">
        <f>ROUND((H103+F103)*E103,2)</f>
        <v>0</v>
      </c>
      <c r="N103" s="476" t="s">
        <v>73</v>
      </c>
      <c r="O103" s="476"/>
      <c r="P103" s="470">
        <f>IF(H$115=1,C103,0)</f>
        <v>0</v>
      </c>
      <c r="Q103" s="470"/>
      <c r="R103" s="477">
        <f>F103</f>
        <v>0</v>
      </c>
      <c r="S103" s="477"/>
      <c r="T103" s="80">
        <f>H103</f>
        <v>0</v>
      </c>
      <c r="U103" s="125">
        <f>ROUND((T103+R103)*P103,0)</f>
        <v>0</v>
      </c>
    </row>
    <row r="104" spans="1:21" hidden="1" x14ac:dyDescent="0.25">
      <c r="A104" s="450" t="s">
        <v>74</v>
      </c>
      <c r="B104" s="450"/>
      <c r="C104" s="206">
        <v>0</v>
      </c>
      <c r="D104" s="206">
        <v>0</v>
      </c>
      <c r="E104" s="159">
        <f>IF(D$59=0,C104*2,C104+D104)</f>
        <v>0</v>
      </c>
      <c r="F104" s="572">
        <f>ROUND(F103/2,2)</f>
        <v>0</v>
      </c>
      <c r="G104" s="572"/>
      <c r="H104" s="350">
        <f>IF(C104=0,0,62.5)</f>
        <v>0</v>
      </c>
      <c r="I104" s="130">
        <f>ROUND((H104+F104)*E104,2)</f>
        <v>0</v>
      </c>
      <c r="N104" s="476" t="s">
        <v>74</v>
      </c>
      <c r="O104" s="476"/>
      <c r="P104" s="470">
        <f>IF(H$115=1,C104,0)</f>
        <v>0</v>
      </c>
      <c r="Q104" s="470"/>
      <c r="R104" s="479">
        <f>ROUND(R103/2,2)</f>
        <v>0</v>
      </c>
      <c r="S104" s="479"/>
      <c r="T104" s="82">
        <f>H104</f>
        <v>0</v>
      </c>
      <c r="U104" s="125">
        <f>ROUND((T104+R104)*P104,0)</f>
        <v>0</v>
      </c>
    </row>
    <row r="105" spans="1:21" ht="16.5" hidden="1" thickBot="1" x14ac:dyDescent="0.3">
      <c r="A105" s="450" t="s">
        <v>75</v>
      </c>
      <c r="B105" s="450"/>
      <c r="C105" s="206">
        <v>0</v>
      </c>
      <c r="D105" s="206">
        <v>0</v>
      </c>
      <c r="E105" s="159">
        <f>IF(D$59=0,C105*2,C105+D105)</f>
        <v>0</v>
      </c>
      <c r="F105" s="468"/>
      <c r="G105" s="468"/>
      <c r="H105" s="351">
        <f>IF(H103&gt;0,436,0)</f>
        <v>0</v>
      </c>
      <c r="I105" s="130">
        <f>ROUND(H105*E105,2)</f>
        <v>0</v>
      </c>
      <c r="N105" s="469" t="s">
        <v>75</v>
      </c>
      <c r="O105" s="469"/>
      <c r="P105" s="470">
        <f>IF(H$115=1,C105,0)</f>
        <v>0</v>
      </c>
      <c r="Q105" s="470"/>
      <c r="R105" s="471"/>
      <c r="S105" s="471"/>
      <c r="T105" s="84">
        <f>H105</f>
        <v>0</v>
      </c>
      <c r="U105" s="132">
        <f>ROUND(T105*P105,0)</f>
        <v>0</v>
      </c>
    </row>
    <row r="106" spans="1:21" ht="16.5" hidden="1" thickBot="1" x14ac:dyDescent="0.3">
      <c r="A106" s="472" t="s">
        <v>8</v>
      </c>
      <c r="B106" s="472"/>
      <c r="C106" s="85"/>
      <c r="D106" s="85"/>
      <c r="E106" s="85"/>
      <c r="F106" s="85"/>
      <c r="G106" s="85"/>
      <c r="H106" s="85"/>
      <c r="I106" s="126">
        <f>SUM(I103:I105)</f>
        <v>0</v>
      </c>
      <c r="N106" s="473" t="s">
        <v>8</v>
      </c>
      <c r="O106" s="473"/>
      <c r="P106" s="86"/>
      <c r="Q106" s="86"/>
      <c r="R106" s="86"/>
      <c r="S106" s="86"/>
      <c r="T106" s="86"/>
      <c r="U106" s="87">
        <f>SUM(U103:U105)</f>
        <v>0</v>
      </c>
    </row>
    <row r="107" spans="1:21" hidden="1" x14ac:dyDescent="0.25">
      <c r="A107" s="41"/>
      <c r="B107" s="41"/>
      <c r="C107" s="85"/>
      <c r="D107" s="85"/>
      <c r="E107" s="85"/>
      <c r="F107" s="85"/>
      <c r="G107" s="85"/>
      <c r="H107" s="85"/>
      <c r="I107" s="130"/>
      <c r="N107" s="43"/>
      <c r="O107" s="43"/>
      <c r="P107" s="86"/>
      <c r="Q107" s="86"/>
      <c r="R107" s="86"/>
      <c r="S107" s="86"/>
      <c r="T107" s="86"/>
      <c r="U107" s="201"/>
    </row>
    <row r="108" spans="1:21" x14ac:dyDescent="0.25">
      <c r="A108" s="458" t="s">
        <v>93</v>
      </c>
      <c r="B108" s="458"/>
      <c r="C108" s="458"/>
      <c r="D108" s="91"/>
      <c r="E108" s="89" t="s">
        <v>42</v>
      </c>
      <c r="F108" s="463"/>
      <c r="G108" s="463"/>
      <c r="H108" s="463"/>
      <c r="I108" s="159">
        <v>0</v>
      </c>
      <c r="N108" s="461" t="s">
        <v>93</v>
      </c>
      <c r="O108" s="461"/>
      <c r="P108" s="461"/>
      <c r="Q108" s="462" t="s">
        <v>42</v>
      </c>
      <c r="R108" s="462"/>
      <c r="S108" s="462"/>
      <c r="T108" s="462"/>
      <c r="U108" s="125">
        <f>IF('4041'!$H$115=1,'4041'!U109,0)</f>
        <v>0</v>
      </c>
    </row>
    <row r="109" spans="1:21" x14ac:dyDescent="0.25">
      <c r="A109" s="458" t="s">
        <v>94</v>
      </c>
      <c r="B109" s="458"/>
      <c r="C109" s="458"/>
      <c r="D109" s="91"/>
      <c r="E109" s="467"/>
      <c r="F109" s="467"/>
      <c r="G109" s="467"/>
      <c r="H109" s="467"/>
      <c r="I109" s="159">
        <v>0</v>
      </c>
      <c r="N109" s="461" t="s">
        <v>94</v>
      </c>
      <c r="O109" s="461"/>
      <c r="P109" s="461"/>
      <c r="Q109" s="462" t="s">
        <v>47</v>
      </c>
      <c r="R109" s="462"/>
      <c r="S109" s="462"/>
      <c r="T109" s="462"/>
      <c r="U109" s="125">
        <f>IF('4041'!$H$115=1,'4041'!U110,0)</f>
        <v>0</v>
      </c>
    </row>
    <row r="110" spans="1:21" x14ac:dyDescent="0.25">
      <c r="A110" s="90" t="s">
        <v>122</v>
      </c>
      <c r="B110" s="91"/>
      <c r="C110" s="91"/>
      <c r="D110" s="91"/>
      <c r="E110" s="192"/>
      <c r="F110" s="192"/>
      <c r="G110" s="192"/>
      <c r="H110" s="192"/>
      <c r="I110" s="219"/>
      <c r="N110" s="461" t="s">
        <v>95</v>
      </c>
      <c r="O110" s="461"/>
      <c r="P110" s="461"/>
      <c r="Q110" s="462" t="s">
        <v>48</v>
      </c>
      <c r="R110" s="462"/>
      <c r="S110" s="462"/>
      <c r="T110" s="462"/>
      <c r="U110" s="125">
        <f>IF('4041'!$H$115=1,'4041'!U113,0)</f>
        <v>0</v>
      </c>
    </row>
    <row r="111" spans="1:21" ht="16.5" thickBot="1" x14ac:dyDescent="0.3">
      <c r="A111" s="458" t="s">
        <v>95</v>
      </c>
      <c r="B111" s="458"/>
      <c r="C111" s="458"/>
      <c r="D111" s="91"/>
      <c r="E111" s="89" t="s">
        <v>47</v>
      </c>
      <c r="F111" s="463"/>
      <c r="G111" s="463"/>
      <c r="H111" s="463"/>
      <c r="I111" s="220">
        <v>0</v>
      </c>
      <c r="N111" s="464" t="s">
        <v>43</v>
      </c>
      <c r="O111" s="464"/>
      <c r="P111" s="464"/>
      <c r="Q111" s="464"/>
      <c r="R111" s="464"/>
      <c r="S111" s="464"/>
      <c r="T111" s="464"/>
      <c r="U111" s="193">
        <f>SUM(U109,U108,U106,U95,U89,U75,U74,U73,U72,U71,U70,U68,U59,U45,U77,U78,U79,U80,U81,U110)</f>
        <v>0</v>
      </c>
    </row>
    <row r="112" spans="1:21" ht="16.5" thickTop="1" x14ac:dyDescent="0.25">
      <c r="B112" s="91"/>
      <c r="C112" s="91"/>
      <c r="D112" s="91"/>
      <c r="E112" s="89"/>
      <c r="F112" s="89"/>
      <c r="G112" s="89"/>
      <c r="H112" s="89"/>
      <c r="I112" s="159"/>
      <c r="N112" s="59"/>
      <c r="O112" s="59"/>
      <c r="P112" s="59"/>
      <c r="Q112" s="59"/>
      <c r="R112" s="59"/>
      <c r="S112" s="59"/>
      <c r="T112" s="59"/>
      <c r="U112" s="201"/>
    </row>
    <row r="113" spans="1:21" x14ac:dyDescent="0.25">
      <c r="A113" s="465" t="s">
        <v>8</v>
      </c>
      <c r="B113" s="465"/>
      <c r="C113" s="465"/>
      <c r="D113" s="465"/>
      <c r="E113" s="465"/>
      <c r="F113" s="465"/>
      <c r="G113" s="465"/>
      <c r="H113" s="465"/>
      <c r="I113" s="130">
        <f>SUM(I111,I109,I108,I106,I96,I95,I89,I81,I80,I79,I78,I77,I75,I74,I73,I72,I71,I70,I68,I59,I45)</f>
        <v>265688</v>
      </c>
      <c r="N113" s="466"/>
      <c r="O113" s="466"/>
      <c r="P113" s="466"/>
      <c r="Q113" s="466"/>
      <c r="R113" s="466"/>
      <c r="S113" s="466"/>
      <c r="T113" s="466"/>
      <c r="U113" s="466"/>
    </row>
    <row r="114" spans="1:21" x14ac:dyDescent="0.25">
      <c r="A114" s="458" t="s">
        <v>121</v>
      </c>
      <c r="B114" s="458"/>
      <c r="C114" s="458"/>
      <c r="D114" s="458"/>
      <c r="E114" s="458"/>
      <c r="F114" s="458"/>
      <c r="G114" s="458"/>
      <c r="H114" s="91" t="s">
        <v>48</v>
      </c>
      <c r="I114" s="195"/>
      <c r="N114" s="459" t="s">
        <v>7</v>
      </c>
      <c r="O114" s="459"/>
      <c r="P114" s="459"/>
      <c r="Q114" s="459"/>
      <c r="R114" s="459"/>
      <c r="S114" s="459"/>
      <c r="T114" s="459"/>
      <c r="U114" s="459"/>
    </row>
    <row r="115" spans="1:21" x14ac:dyDescent="0.25">
      <c r="A115" s="458" t="s">
        <v>116</v>
      </c>
      <c r="B115" s="458"/>
      <c r="C115" s="458"/>
      <c r="D115" s="458"/>
      <c r="E115" s="458"/>
      <c r="F115" s="458"/>
      <c r="G115" s="458"/>
      <c r="H115" s="92" t="str">
        <f>IF(E29=0,"",IF((E14+E16+SUM(E18:E24))/E29&gt;0.75,1,""))</f>
        <v/>
      </c>
      <c r="I115" s="159">
        <f>U111</f>
        <v>0</v>
      </c>
      <c r="N115" s="93" t="s">
        <v>144</v>
      </c>
      <c r="O115" s="93"/>
      <c r="P115" s="93"/>
      <c r="Q115" s="93"/>
      <c r="R115" s="93"/>
      <c r="S115" s="93"/>
      <c r="T115" s="93"/>
      <c r="U115" s="93"/>
    </row>
    <row r="116" spans="1:21" x14ac:dyDescent="0.25">
      <c r="B116" s="91"/>
      <c r="C116" s="91"/>
      <c r="D116" s="91"/>
      <c r="E116" s="91"/>
      <c r="F116" s="91"/>
      <c r="G116" s="91"/>
      <c r="H116" s="94"/>
      <c r="I116" s="130"/>
      <c r="N116" s="95" t="s">
        <v>145</v>
      </c>
      <c r="O116" s="93"/>
      <c r="P116" s="93"/>
      <c r="Q116" s="93"/>
      <c r="R116" s="93"/>
      <c r="S116" s="93"/>
      <c r="T116" s="93"/>
      <c r="U116" s="93"/>
    </row>
    <row r="117" spans="1:21" x14ac:dyDescent="0.25">
      <c r="A117" s="4" t="s">
        <v>138</v>
      </c>
      <c r="B117" s="91"/>
      <c r="C117" s="91"/>
      <c r="D117" s="91"/>
      <c r="E117" s="91"/>
      <c r="F117" s="91"/>
      <c r="G117" s="91"/>
      <c r="H117" s="202">
        <f>IF(H115=1,I115,I113)</f>
        <v>265688</v>
      </c>
      <c r="I117" s="123">
        <f>IF(E29=0,0,IF(E29&gt;250,-(((250/E29)*H117)*IF(J117="H",0.02,0.05)),IF(J117="H",-0.02*H117,-0.05*H117)))</f>
        <v>-13284.400000000001</v>
      </c>
      <c r="N117" s="97"/>
      <c r="O117" s="97"/>
      <c r="P117" s="97"/>
      <c r="Q117" s="97"/>
      <c r="R117" s="97"/>
      <c r="S117" s="97"/>
      <c r="T117" s="97"/>
      <c r="U117" s="97"/>
    </row>
    <row r="118" spans="1:21" x14ac:dyDescent="0.25">
      <c r="B118" s="91"/>
      <c r="C118" s="91"/>
      <c r="D118" s="91"/>
      <c r="E118" s="91"/>
      <c r="F118" s="91"/>
      <c r="G118" s="91"/>
      <c r="H118" s="94"/>
      <c r="I118" s="130"/>
      <c r="N118" s="97"/>
      <c r="O118" s="97"/>
      <c r="P118" s="97"/>
      <c r="Q118" s="97"/>
      <c r="R118" s="97"/>
      <c r="S118" s="97"/>
      <c r="T118" s="97"/>
      <c r="U118" s="97"/>
    </row>
    <row r="119" spans="1:21" x14ac:dyDescent="0.25">
      <c r="A119" s="4" t="s">
        <v>139</v>
      </c>
      <c r="B119" s="91"/>
      <c r="C119" s="91"/>
      <c r="D119" s="91"/>
      <c r="E119" s="91"/>
      <c r="F119" s="91"/>
      <c r="G119" s="91"/>
      <c r="H119" s="94"/>
      <c r="I119" s="130">
        <f>I113+I117</f>
        <v>252403.6</v>
      </c>
      <c r="N119" s="97"/>
      <c r="O119" s="97"/>
      <c r="P119" s="97"/>
      <c r="Q119" s="97"/>
      <c r="R119" s="97"/>
      <c r="S119" s="97"/>
      <c r="T119" s="97"/>
      <c r="U119" s="97"/>
    </row>
    <row r="120" spans="1:21" x14ac:dyDescent="0.25">
      <c r="B120" s="91"/>
      <c r="C120" s="91"/>
      <c r="D120" s="91"/>
      <c r="E120" s="91"/>
      <c r="F120" s="91"/>
      <c r="G120" s="91"/>
      <c r="H120" s="94"/>
      <c r="I120" s="130"/>
      <c r="N120" s="97"/>
      <c r="O120" s="97"/>
      <c r="P120" s="97"/>
      <c r="Q120" s="97"/>
      <c r="R120" s="97"/>
      <c r="S120" s="97"/>
      <c r="T120" s="97"/>
      <c r="U120" s="97"/>
    </row>
    <row r="121" spans="1:21" x14ac:dyDescent="0.25">
      <c r="A121" s="106" t="s">
        <v>140</v>
      </c>
      <c r="B121" s="91"/>
      <c r="C121" s="203">
        <f>'0054'!C121</f>
        <v>2</v>
      </c>
      <c r="D121" s="91"/>
      <c r="E121" s="4" t="s">
        <v>141</v>
      </c>
      <c r="F121" s="91"/>
      <c r="G121" s="91"/>
      <c r="H121" s="94"/>
      <c r="I121" s="130">
        <f>ROUND(I119/12*C121,2)</f>
        <v>42067.27</v>
      </c>
      <c r="N121" s="97"/>
      <c r="O121" s="97"/>
      <c r="P121" s="97"/>
      <c r="Q121" s="97"/>
      <c r="R121" s="97"/>
      <c r="S121" s="97"/>
      <c r="T121" s="97"/>
      <c r="U121" s="97"/>
    </row>
    <row r="122" spans="1:21" x14ac:dyDescent="0.25">
      <c r="B122" s="91"/>
      <c r="C122" s="91"/>
      <c r="D122" s="91"/>
      <c r="E122" s="91"/>
      <c r="F122" s="91"/>
      <c r="G122" s="91"/>
      <c r="H122" s="94"/>
      <c r="I122" s="130"/>
      <c r="N122" s="97"/>
      <c r="O122" s="97"/>
      <c r="P122" s="97"/>
      <c r="Q122" s="97"/>
      <c r="R122" s="97"/>
      <c r="S122" s="97"/>
      <c r="T122" s="97"/>
      <c r="U122" s="97"/>
    </row>
    <row r="123" spans="1:21" x14ac:dyDescent="0.25">
      <c r="A123" s="4" t="s">
        <v>142</v>
      </c>
      <c r="B123" s="91"/>
      <c r="C123" s="91"/>
      <c r="D123" s="91"/>
      <c r="E123" s="91"/>
      <c r="F123" s="91"/>
      <c r="G123" s="91"/>
      <c r="H123" s="94"/>
      <c r="I123" s="123">
        <v>-21033.63</v>
      </c>
      <c r="N123" s="97"/>
      <c r="O123" s="97"/>
      <c r="P123" s="97"/>
      <c r="Q123" s="97"/>
      <c r="R123" s="97"/>
      <c r="S123" s="97"/>
      <c r="T123" s="97"/>
      <c r="U123" s="97"/>
    </row>
    <row r="124" spans="1:21" x14ac:dyDescent="0.25">
      <c r="B124" s="91"/>
      <c r="C124" s="91"/>
      <c r="D124" s="91"/>
      <c r="E124" s="91"/>
      <c r="F124" s="91"/>
      <c r="G124" s="91"/>
      <c r="H124" s="94"/>
      <c r="I124" s="130"/>
      <c r="N124" s="97"/>
      <c r="O124" s="97"/>
      <c r="P124" s="97"/>
      <c r="Q124" s="97"/>
      <c r="R124" s="97"/>
      <c r="S124" s="97"/>
      <c r="T124" s="97"/>
      <c r="U124" s="97"/>
    </row>
    <row r="125" spans="1:21" ht="16.5" thickBot="1" x14ac:dyDescent="0.3">
      <c r="A125" s="4" t="s">
        <v>143</v>
      </c>
      <c r="B125" s="91"/>
      <c r="C125" s="91"/>
      <c r="D125" s="91"/>
      <c r="E125" s="91"/>
      <c r="F125" s="91"/>
      <c r="G125" s="91"/>
      <c r="H125" s="94"/>
      <c r="I125" s="222">
        <f>I121+I123</f>
        <v>21033.639999999996</v>
      </c>
      <c r="N125" s="97"/>
      <c r="O125" s="97"/>
      <c r="P125" s="97"/>
      <c r="Q125" s="97"/>
      <c r="R125" s="97"/>
      <c r="S125" s="97"/>
      <c r="T125" s="97"/>
      <c r="U125" s="97"/>
    </row>
    <row r="126" spans="1:21" ht="16.5" thickTop="1" x14ac:dyDescent="0.25">
      <c r="B126" s="91"/>
      <c r="C126" s="91"/>
      <c r="D126" s="91"/>
      <c r="E126" s="91"/>
      <c r="F126" s="91"/>
      <c r="G126" s="91"/>
      <c r="H126" s="94"/>
      <c r="I126" s="130"/>
      <c r="N126" s="97"/>
      <c r="O126" s="97"/>
      <c r="P126" s="97"/>
      <c r="Q126" s="97"/>
      <c r="R126" s="97"/>
      <c r="S126" s="97"/>
      <c r="T126" s="97"/>
      <c r="U126" s="97"/>
    </row>
    <row r="127" spans="1:21" ht="16.5" thickBot="1" x14ac:dyDescent="0.3">
      <c r="A127" s="4" t="s">
        <v>159</v>
      </c>
      <c r="B127" s="91"/>
      <c r="C127" s="91"/>
      <c r="D127" s="91"/>
      <c r="E127" s="91"/>
      <c r="F127" s="91"/>
      <c r="G127" s="91"/>
      <c r="H127" s="94"/>
      <c r="I127" s="194">
        <f>IF(J117="H",(H117*0.02)+I117,(H117*0.05)+I117)</f>
        <v>0</v>
      </c>
      <c r="N127" s="97"/>
      <c r="O127" s="97"/>
      <c r="P127" s="97"/>
      <c r="Q127" s="97"/>
      <c r="R127" s="97"/>
      <c r="S127" s="97"/>
      <c r="T127" s="97"/>
      <c r="U127" s="97"/>
    </row>
    <row r="128" spans="1:21" ht="16.5" thickTop="1" x14ac:dyDescent="0.25">
      <c r="B128" s="91"/>
      <c r="C128" s="91"/>
      <c r="D128" s="91"/>
      <c r="E128" s="91"/>
      <c r="F128" s="91"/>
      <c r="G128" s="91"/>
      <c r="H128" s="94"/>
      <c r="I128" s="195"/>
      <c r="N128" s="97"/>
      <c r="O128" s="97"/>
      <c r="P128" s="97"/>
      <c r="Q128" s="97"/>
      <c r="R128" s="97"/>
      <c r="S128" s="97"/>
      <c r="T128" s="97"/>
      <c r="U128" s="97"/>
    </row>
    <row r="129" spans="1:21" x14ac:dyDescent="0.25">
      <c r="B129" s="91"/>
      <c r="C129" s="91"/>
      <c r="D129" s="91"/>
      <c r="E129" s="91"/>
      <c r="F129" s="91"/>
      <c r="G129" s="91"/>
      <c r="H129" s="94"/>
      <c r="I129" s="195"/>
      <c r="N129" s="97"/>
      <c r="O129" s="97"/>
      <c r="P129" s="97"/>
      <c r="Q129" s="97"/>
      <c r="R129" s="97"/>
      <c r="S129" s="97"/>
      <c r="T129" s="97"/>
      <c r="U129" s="97"/>
    </row>
    <row r="130" spans="1:21" x14ac:dyDescent="0.25">
      <c r="B130" s="91"/>
      <c r="C130" s="91"/>
      <c r="D130" s="91"/>
      <c r="E130" s="91"/>
      <c r="F130" s="91"/>
      <c r="G130" s="91"/>
      <c r="H130" s="94"/>
      <c r="I130" s="195"/>
      <c r="N130" s="97"/>
      <c r="O130" s="97"/>
      <c r="P130" s="97"/>
      <c r="Q130" s="97"/>
      <c r="R130" s="97"/>
      <c r="S130" s="97"/>
      <c r="T130" s="97"/>
      <c r="U130" s="97"/>
    </row>
    <row r="131" spans="1:21" x14ac:dyDescent="0.25">
      <c r="A131" s="455" t="s">
        <v>7</v>
      </c>
      <c r="B131" s="455"/>
      <c r="C131" s="455"/>
      <c r="D131" s="455"/>
      <c r="E131" s="455"/>
      <c r="F131" s="455"/>
      <c r="G131" s="455"/>
      <c r="H131" s="455"/>
      <c r="I131" s="455"/>
      <c r="J131" s="196"/>
      <c r="N131" s="455"/>
      <c r="O131" s="455"/>
      <c r="P131" s="455"/>
      <c r="Q131" s="455"/>
      <c r="R131" s="455"/>
      <c r="S131" s="455"/>
      <c r="T131" s="455"/>
      <c r="U131" s="455"/>
    </row>
    <row r="132" spans="1:21" s="101" customFormat="1" ht="28.5" customHeight="1" x14ac:dyDescent="0.2">
      <c r="A132" s="460" t="s">
        <v>114</v>
      </c>
      <c r="B132" s="460"/>
      <c r="C132" s="460"/>
      <c r="D132" s="460"/>
      <c r="E132" s="460"/>
      <c r="F132" s="460"/>
      <c r="G132" s="460"/>
      <c r="H132" s="460"/>
      <c r="I132" s="460"/>
      <c r="J132" s="102"/>
      <c r="N132" s="103"/>
      <c r="O132" s="104"/>
      <c r="P132" s="104"/>
      <c r="Q132" s="104"/>
      <c r="R132" s="104"/>
      <c r="S132" s="104"/>
      <c r="T132" s="104"/>
      <c r="U132" s="104"/>
    </row>
    <row r="133" spans="1:21" s="101" customFormat="1" ht="15.75" customHeight="1" x14ac:dyDescent="0.2">
      <c r="A133" s="455" t="s">
        <v>64</v>
      </c>
      <c r="B133" s="455"/>
      <c r="C133" s="455"/>
      <c r="D133" s="455"/>
      <c r="E133" s="455"/>
      <c r="F133" s="455"/>
      <c r="G133" s="455"/>
      <c r="H133" s="455"/>
      <c r="I133" s="455"/>
      <c r="N133" s="103"/>
    </row>
    <row r="134" spans="1:21" s="101" customFormat="1" ht="15.75" customHeight="1" x14ac:dyDescent="0.2">
      <c r="A134" s="455" t="s">
        <v>65</v>
      </c>
      <c r="B134" s="455"/>
      <c r="C134" s="455"/>
      <c r="D134" s="455"/>
      <c r="E134" s="455"/>
      <c r="F134" s="455"/>
      <c r="G134" s="455"/>
      <c r="H134" s="455"/>
      <c r="I134" s="455"/>
      <c r="N134" s="103"/>
    </row>
    <row r="135" spans="1:21" s="101" customFormat="1" ht="28.5" customHeight="1" x14ac:dyDescent="0.2">
      <c r="A135" s="454" t="s">
        <v>115</v>
      </c>
      <c r="B135" s="454"/>
      <c r="C135" s="454"/>
      <c r="D135" s="454"/>
      <c r="E135" s="454"/>
      <c r="F135" s="454"/>
      <c r="G135" s="454"/>
      <c r="H135" s="454"/>
      <c r="I135" s="454"/>
      <c r="N135" s="103"/>
    </row>
    <row r="136" spans="1:21" s="101" customFormat="1" ht="28.5" customHeight="1" x14ac:dyDescent="0.2">
      <c r="A136" s="454" t="s">
        <v>123</v>
      </c>
      <c r="B136" s="454"/>
      <c r="C136" s="454"/>
      <c r="D136" s="454"/>
      <c r="E136" s="454"/>
      <c r="F136" s="454"/>
      <c r="G136" s="454"/>
      <c r="H136" s="454"/>
      <c r="I136" s="454"/>
      <c r="N136" s="103"/>
    </row>
    <row r="137" spans="1:21" s="101" customFormat="1" ht="28.5" customHeight="1" x14ac:dyDescent="0.2">
      <c r="A137" s="454" t="s">
        <v>111</v>
      </c>
      <c r="B137" s="454"/>
      <c r="C137" s="454"/>
      <c r="D137" s="454"/>
      <c r="E137" s="454"/>
      <c r="F137" s="454"/>
      <c r="G137" s="454"/>
      <c r="H137" s="454"/>
      <c r="I137" s="454"/>
      <c r="N137" s="103"/>
    </row>
    <row r="138" spans="1:21" s="101" customFormat="1" ht="28.5" customHeight="1" x14ac:dyDescent="0.2">
      <c r="A138" s="454" t="s">
        <v>120</v>
      </c>
      <c r="B138" s="454"/>
      <c r="C138" s="454"/>
      <c r="D138" s="454"/>
      <c r="E138" s="454"/>
      <c r="F138" s="454"/>
      <c r="G138" s="454"/>
      <c r="H138" s="454"/>
      <c r="I138" s="454"/>
      <c r="N138" s="103"/>
    </row>
    <row r="139" spans="1:21" s="101" customFormat="1" ht="41.25" customHeight="1" x14ac:dyDescent="0.2">
      <c r="A139" s="454" t="s">
        <v>133</v>
      </c>
      <c r="B139" s="454"/>
      <c r="C139" s="454"/>
      <c r="D139" s="454"/>
      <c r="E139" s="454"/>
      <c r="F139" s="454"/>
      <c r="G139" s="454"/>
      <c r="H139" s="454"/>
      <c r="I139" s="454"/>
      <c r="N139" s="103"/>
    </row>
    <row r="140" spans="1:21" s="101" customFormat="1" ht="15.75" customHeight="1" x14ac:dyDescent="0.2">
      <c r="A140" s="455" t="s">
        <v>117</v>
      </c>
      <c r="B140" s="455"/>
      <c r="C140" s="455"/>
      <c r="D140" s="455"/>
      <c r="E140" s="455"/>
      <c r="F140" s="455"/>
      <c r="G140" s="455"/>
      <c r="H140" s="455"/>
      <c r="I140" s="455"/>
      <c r="N140" s="103"/>
    </row>
    <row r="141" spans="1:21" s="101" customFormat="1" ht="28.5" customHeight="1" x14ac:dyDescent="0.2">
      <c r="A141" s="456" t="s">
        <v>118</v>
      </c>
      <c r="B141" s="456"/>
      <c r="C141" s="456"/>
      <c r="D141" s="456"/>
      <c r="E141" s="456"/>
      <c r="F141" s="456"/>
      <c r="G141" s="456"/>
      <c r="H141" s="456"/>
      <c r="I141" s="456"/>
      <c r="N141" s="103"/>
    </row>
    <row r="142" spans="1:21" s="101" customFormat="1" ht="26.25" customHeight="1" x14ac:dyDescent="0.2">
      <c r="A142" s="457" t="s">
        <v>109</v>
      </c>
      <c r="B142" s="456"/>
      <c r="C142" s="456"/>
      <c r="D142" s="456"/>
      <c r="E142" s="456"/>
      <c r="F142" s="456"/>
      <c r="G142" s="456"/>
      <c r="H142" s="456"/>
      <c r="I142" s="456"/>
      <c r="N142" s="103"/>
    </row>
    <row r="143" spans="1:21" s="101" customFormat="1" ht="54" customHeight="1" x14ac:dyDescent="0.2">
      <c r="A143" s="452" t="s">
        <v>125</v>
      </c>
      <c r="B143" s="452"/>
      <c r="C143" s="452"/>
      <c r="D143" s="452"/>
      <c r="E143" s="452"/>
      <c r="F143" s="452"/>
      <c r="G143" s="452"/>
      <c r="H143" s="452"/>
      <c r="I143" s="452"/>
      <c r="N143" s="103"/>
    </row>
    <row r="144" spans="1:21" ht="57" customHeight="1" x14ac:dyDescent="0.25">
      <c r="A144" s="452" t="s">
        <v>124</v>
      </c>
      <c r="B144" s="452"/>
      <c r="C144" s="452"/>
      <c r="D144" s="452"/>
      <c r="E144" s="452"/>
      <c r="F144" s="452"/>
      <c r="G144" s="452"/>
      <c r="H144" s="452"/>
      <c r="I144" s="452"/>
      <c r="N144" s="98"/>
    </row>
    <row r="145" spans="1:14" s="101" customFormat="1" ht="26.25" customHeight="1" x14ac:dyDescent="0.2">
      <c r="A145" s="451" t="s">
        <v>110</v>
      </c>
      <c r="B145" s="451"/>
      <c r="C145" s="451"/>
      <c r="D145" s="451"/>
      <c r="E145" s="451"/>
      <c r="F145" s="451"/>
      <c r="G145" s="451"/>
      <c r="H145" s="451"/>
      <c r="I145" s="451"/>
      <c r="N145" s="103"/>
    </row>
    <row r="146" spans="1:14" s="101" customFormat="1" ht="28.5" customHeight="1" x14ac:dyDescent="0.2">
      <c r="A146" s="452" t="s">
        <v>36</v>
      </c>
      <c r="B146" s="452"/>
      <c r="C146" s="452"/>
      <c r="D146" s="452"/>
      <c r="E146" s="452"/>
      <c r="F146" s="452"/>
      <c r="G146" s="452"/>
      <c r="H146" s="452"/>
      <c r="I146" s="452"/>
      <c r="N146" s="103"/>
    </row>
    <row r="147" spans="1:14" s="101" customFormat="1" ht="15.75" customHeight="1" x14ac:dyDescent="0.2">
      <c r="A147" s="453" t="s">
        <v>12</v>
      </c>
      <c r="B147" s="453"/>
      <c r="C147" s="453"/>
      <c r="D147" s="453"/>
      <c r="E147" s="453"/>
      <c r="F147" s="453"/>
      <c r="G147" s="453"/>
      <c r="H147" s="453"/>
      <c r="I147" s="453"/>
      <c r="N147" s="103"/>
    </row>
    <row r="148" spans="1:14" x14ac:dyDescent="0.25">
      <c r="A148" s="453"/>
      <c r="B148" s="453"/>
      <c r="C148" s="453"/>
      <c r="D148" s="453"/>
      <c r="E148" s="453"/>
      <c r="F148" s="453"/>
      <c r="G148" s="453"/>
      <c r="H148" s="453"/>
      <c r="I148" s="453"/>
      <c r="N148" s="98"/>
    </row>
    <row r="149" spans="1:14" x14ac:dyDescent="0.25">
      <c r="A149" s="98"/>
      <c r="N149" s="98"/>
    </row>
    <row r="150" spans="1:14" x14ac:dyDescent="0.25">
      <c r="A150" s="98"/>
      <c r="N150" s="98"/>
    </row>
    <row r="151" spans="1:14" x14ac:dyDescent="0.25">
      <c r="A151" s="98"/>
      <c r="N151" s="98"/>
    </row>
    <row r="152" spans="1:14" x14ac:dyDescent="0.25">
      <c r="A152" s="98"/>
      <c r="B152" s="197"/>
      <c r="C152" s="197"/>
      <c r="D152" s="197"/>
      <c r="E152" s="197"/>
      <c r="F152" s="197"/>
      <c r="G152" s="197"/>
      <c r="H152" s="197"/>
      <c r="I152" s="197"/>
      <c r="N152" s="98"/>
    </row>
    <row r="153" spans="1:14" x14ac:dyDescent="0.25">
      <c r="A153" s="98"/>
      <c r="N153" s="98"/>
    </row>
    <row r="154" spans="1:14" x14ac:dyDescent="0.25">
      <c r="A154" s="98"/>
      <c r="N154" s="98"/>
    </row>
    <row r="155" spans="1:14" x14ac:dyDescent="0.25">
      <c r="A155" s="98"/>
      <c r="N155" s="98"/>
    </row>
    <row r="156" spans="1:14" x14ac:dyDescent="0.25">
      <c r="A156" s="98"/>
      <c r="N156" s="98"/>
    </row>
    <row r="157" spans="1:14" x14ac:dyDescent="0.25">
      <c r="A157" s="98"/>
      <c r="N157" s="98"/>
    </row>
    <row r="158" spans="1:14" x14ac:dyDescent="0.25">
      <c r="A158" s="98"/>
      <c r="N158" s="98"/>
    </row>
    <row r="159" spans="1:14" x14ac:dyDescent="0.25">
      <c r="A159" s="98"/>
      <c r="N159" s="98"/>
    </row>
    <row r="160" spans="1:14" x14ac:dyDescent="0.25">
      <c r="A160" s="98"/>
      <c r="N160" s="98"/>
    </row>
    <row r="161" spans="1:14" x14ac:dyDescent="0.25">
      <c r="A161" s="98"/>
      <c r="N161" s="98"/>
    </row>
    <row r="162" spans="1:14" x14ac:dyDescent="0.25">
      <c r="A162" s="98"/>
      <c r="N162" s="98"/>
    </row>
    <row r="163" spans="1:14" x14ac:dyDescent="0.25">
      <c r="A163" s="98"/>
      <c r="N163" s="98"/>
    </row>
    <row r="164" spans="1:14" x14ac:dyDescent="0.25">
      <c r="A164" s="98"/>
      <c r="N164" s="98"/>
    </row>
    <row r="165" spans="1:14" x14ac:dyDescent="0.25">
      <c r="A165" s="98"/>
      <c r="N165" s="98"/>
    </row>
    <row r="166" spans="1:14" x14ac:dyDescent="0.25">
      <c r="A166" s="98"/>
      <c r="N166" s="98"/>
    </row>
    <row r="167" spans="1:14" x14ac:dyDescent="0.25">
      <c r="A167" s="98"/>
      <c r="N167" s="98"/>
    </row>
    <row r="168" spans="1:14" x14ac:dyDescent="0.25">
      <c r="A168" s="98"/>
      <c r="N168" s="98"/>
    </row>
    <row r="169" spans="1:14" x14ac:dyDescent="0.25">
      <c r="A169" s="98"/>
      <c r="N169" s="98"/>
    </row>
    <row r="170" spans="1:14" x14ac:dyDescent="0.25">
      <c r="A170" s="98"/>
      <c r="N170" s="98"/>
    </row>
    <row r="171" spans="1:14" x14ac:dyDescent="0.25">
      <c r="A171" s="98"/>
      <c r="N171" s="98"/>
    </row>
    <row r="172" spans="1:14" x14ac:dyDescent="0.25">
      <c r="A172" s="98"/>
      <c r="N172" s="98"/>
    </row>
    <row r="173" spans="1:14" x14ac:dyDescent="0.25">
      <c r="A173" s="98"/>
      <c r="N173" s="98"/>
    </row>
    <row r="174" spans="1:14" x14ac:dyDescent="0.25">
      <c r="A174" s="98"/>
      <c r="N174" s="98"/>
    </row>
    <row r="175" spans="1:14" x14ac:dyDescent="0.25">
      <c r="A175" s="98"/>
      <c r="N175" s="98"/>
    </row>
    <row r="176" spans="1:14" x14ac:dyDescent="0.25">
      <c r="A176" s="98"/>
      <c r="N176" s="98"/>
    </row>
    <row r="177" spans="1:14" x14ac:dyDescent="0.25">
      <c r="A177" s="98"/>
      <c r="N177" s="98"/>
    </row>
    <row r="178" spans="1:14" x14ac:dyDescent="0.25">
      <c r="A178" s="98"/>
      <c r="N178" s="98"/>
    </row>
    <row r="179" spans="1:14" x14ac:dyDescent="0.25">
      <c r="A179" s="98"/>
      <c r="N179" s="98"/>
    </row>
    <row r="180" spans="1:14" x14ac:dyDescent="0.25">
      <c r="A180" s="98"/>
      <c r="N180" s="98"/>
    </row>
    <row r="181" spans="1:14" x14ac:dyDescent="0.25">
      <c r="A181" s="98"/>
      <c r="N181" s="98"/>
    </row>
    <row r="182" spans="1:14" x14ac:dyDescent="0.25">
      <c r="A182" s="98"/>
      <c r="N182" s="98"/>
    </row>
    <row r="183" spans="1:14" x14ac:dyDescent="0.25">
      <c r="A183" s="98"/>
      <c r="N183" s="98"/>
    </row>
    <row r="184" spans="1:14" x14ac:dyDescent="0.25">
      <c r="A184" s="98"/>
      <c r="N184" s="98"/>
    </row>
    <row r="185" spans="1:14" x14ac:dyDescent="0.25">
      <c r="A185" s="98"/>
      <c r="N185" s="98"/>
    </row>
    <row r="186" spans="1:14" x14ac:dyDescent="0.25">
      <c r="A186" s="98"/>
      <c r="N186" s="98"/>
    </row>
    <row r="187" spans="1:14" x14ac:dyDescent="0.25">
      <c r="A187" s="98"/>
      <c r="N187" s="98"/>
    </row>
    <row r="188" spans="1:14" x14ac:dyDescent="0.25">
      <c r="A188" s="98"/>
      <c r="N188" s="98"/>
    </row>
    <row r="189" spans="1:14" x14ac:dyDescent="0.25">
      <c r="A189" s="98"/>
    </row>
    <row r="190" spans="1:14" x14ac:dyDescent="0.25">
      <c r="A190" s="98"/>
    </row>
    <row r="191" spans="1:14" x14ac:dyDescent="0.25">
      <c r="A191" s="98"/>
    </row>
    <row r="192" spans="1:14" x14ac:dyDescent="0.25">
      <c r="A192" s="98"/>
    </row>
    <row r="193" spans="1:1" x14ac:dyDescent="0.25">
      <c r="A193" s="98"/>
    </row>
    <row r="194" spans="1:1" x14ac:dyDescent="0.25">
      <c r="A194" s="98"/>
    </row>
    <row r="195" spans="1:1" x14ac:dyDescent="0.25">
      <c r="A195" s="98"/>
    </row>
    <row r="196" spans="1:1" x14ac:dyDescent="0.25">
      <c r="A196" s="98"/>
    </row>
    <row r="197" spans="1:1" x14ac:dyDescent="0.25">
      <c r="A197" s="98"/>
    </row>
    <row r="198" spans="1:1" x14ac:dyDescent="0.25">
      <c r="A198" s="98"/>
    </row>
    <row r="199" spans="1:1" x14ac:dyDescent="0.25">
      <c r="A199" s="98"/>
    </row>
    <row r="200" spans="1:1" x14ac:dyDescent="0.25">
      <c r="A200" s="98"/>
    </row>
    <row r="201" spans="1:1" x14ac:dyDescent="0.25">
      <c r="A201" s="98"/>
    </row>
    <row r="202" spans="1:1" x14ac:dyDescent="0.25">
      <c r="A202" s="98"/>
    </row>
    <row r="203" spans="1:1" x14ac:dyDescent="0.25">
      <c r="A203" s="98"/>
    </row>
    <row r="204" spans="1:1" x14ac:dyDescent="0.25">
      <c r="A204" s="98"/>
    </row>
    <row r="205" spans="1:1" x14ac:dyDescent="0.25">
      <c r="A205" s="98"/>
    </row>
    <row r="206" spans="1:1" x14ac:dyDescent="0.25">
      <c r="A206" s="98"/>
    </row>
    <row r="207" spans="1:1" x14ac:dyDescent="0.25">
      <c r="A207" s="98"/>
    </row>
    <row r="208" spans="1:1" x14ac:dyDescent="0.25">
      <c r="A208" s="98"/>
    </row>
  </sheetData>
  <sheetProtection password="CDD2" sheet="1" objects="1" scenarios="1"/>
  <mergeCells count="290">
    <mergeCell ref="B1:I1"/>
    <mergeCell ref="O1:U1"/>
    <mergeCell ref="N2:U2"/>
    <mergeCell ref="N3:U3"/>
    <mergeCell ref="A4:B4"/>
    <mergeCell ref="C4:E4"/>
    <mergeCell ref="N4:O4"/>
    <mergeCell ref="P4:Q4"/>
    <mergeCell ref="A7:I7"/>
    <mergeCell ref="N7:U7"/>
    <mergeCell ref="N8:O8"/>
    <mergeCell ref="P8:Q8"/>
    <mergeCell ref="R8:S8"/>
    <mergeCell ref="T8:U8"/>
    <mergeCell ref="F10:G10"/>
    <mergeCell ref="R10:S10"/>
    <mergeCell ref="A11:B11"/>
    <mergeCell ref="F11:G11"/>
    <mergeCell ref="N11:O11"/>
    <mergeCell ref="P11:Q11"/>
    <mergeCell ref="R11:S11"/>
    <mergeCell ref="A12:B12"/>
    <mergeCell ref="F12:G12"/>
    <mergeCell ref="N12:O12"/>
    <mergeCell ref="P12:Q12"/>
    <mergeCell ref="R12:S12"/>
    <mergeCell ref="A13:B13"/>
    <mergeCell ref="F13:G13"/>
    <mergeCell ref="N13:O13"/>
    <mergeCell ref="P13:Q13"/>
    <mergeCell ref="R13:S13"/>
    <mergeCell ref="A14:B14"/>
    <mergeCell ref="F14:G14"/>
    <mergeCell ref="N14:O14"/>
    <mergeCell ref="P14:Q14"/>
    <mergeCell ref="R14:S14"/>
    <mergeCell ref="A15:B15"/>
    <mergeCell ref="F15:G15"/>
    <mergeCell ref="N15:O15"/>
    <mergeCell ref="P15:Q15"/>
    <mergeCell ref="R15:S15"/>
    <mergeCell ref="A16:B16"/>
    <mergeCell ref="F16:G16"/>
    <mergeCell ref="N16:O16"/>
    <mergeCell ref="P16:Q16"/>
    <mergeCell ref="R16:S16"/>
    <mergeCell ref="A17:B17"/>
    <mergeCell ref="F17:G17"/>
    <mergeCell ref="N17:O17"/>
    <mergeCell ref="P17:Q17"/>
    <mergeCell ref="R17:S17"/>
    <mergeCell ref="A18:B18"/>
    <mergeCell ref="F18:G18"/>
    <mergeCell ref="N18:O18"/>
    <mergeCell ref="P18:Q18"/>
    <mergeCell ref="R18:S18"/>
    <mergeCell ref="A19:B19"/>
    <mergeCell ref="F19:G19"/>
    <mergeCell ref="N19:O19"/>
    <mergeCell ref="P19:Q19"/>
    <mergeCell ref="R19:S19"/>
    <mergeCell ref="A20:B20"/>
    <mergeCell ref="F20:G20"/>
    <mergeCell ref="N20:O20"/>
    <mergeCell ref="P20:Q20"/>
    <mergeCell ref="R20:S20"/>
    <mergeCell ref="A21:B21"/>
    <mergeCell ref="F21:G21"/>
    <mergeCell ref="N21:O21"/>
    <mergeCell ref="P21:Q21"/>
    <mergeCell ref="R21:S21"/>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N34:T34"/>
    <mergeCell ref="A36:B36"/>
    <mergeCell ref="N36:O36"/>
    <mergeCell ref="P36:T36"/>
    <mergeCell ref="A37:B37"/>
    <mergeCell ref="N37:O37"/>
    <mergeCell ref="P37:T37"/>
    <mergeCell ref="F33:H36"/>
    <mergeCell ref="A38:B38"/>
    <mergeCell ref="N38:O38"/>
    <mergeCell ref="P38:T38"/>
    <mergeCell ref="A39:B39"/>
    <mergeCell ref="N39:O39"/>
    <mergeCell ref="P39:T39"/>
    <mergeCell ref="A40:B40"/>
    <mergeCell ref="N40:O40"/>
    <mergeCell ref="P40:T40"/>
    <mergeCell ref="A41:B41"/>
    <mergeCell ref="N41:O41"/>
    <mergeCell ref="P41:T41"/>
    <mergeCell ref="A42:B42"/>
    <mergeCell ref="N42:O42"/>
    <mergeCell ref="P42:T42"/>
    <mergeCell ref="N43:Q43"/>
    <mergeCell ref="S43:T43"/>
    <mergeCell ref="N45:Q45"/>
    <mergeCell ref="S45:T45"/>
    <mergeCell ref="N49:O49"/>
    <mergeCell ref="P49:Q49"/>
    <mergeCell ref="A50:B58"/>
    <mergeCell ref="N50:O58"/>
    <mergeCell ref="P50:Q50"/>
    <mergeCell ref="P51:Q51"/>
    <mergeCell ref="P52:Q52"/>
    <mergeCell ref="P53:Q53"/>
    <mergeCell ref="P54:Q54"/>
    <mergeCell ref="P55:Q55"/>
    <mergeCell ref="P56:Q56"/>
    <mergeCell ref="P57:Q57"/>
    <mergeCell ref="P58:Q58"/>
    <mergeCell ref="A59:B59"/>
    <mergeCell ref="F59:H59"/>
    <mergeCell ref="N59:O59"/>
    <mergeCell ref="P59:Q59"/>
    <mergeCell ref="R59:T59"/>
    <mergeCell ref="A60:I60"/>
    <mergeCell ref="N60:U60"/>
    <mergeCell ref="A61:I61"/>
    <mergeCell ref="N61:U61"/>
    <mergeCell ref="A62:B62"/>
    <mergeCell ref="D62:G62"/>
    <mergeCell ref="N62:O62"/>
    <mergeCell ref="Q62:S62"/>
    <mergeCell ref="T62:U62"/>
    <mergeCell ref="N63:S63"/>
    <mergeCell ref="T63:U63"/>
    <mergeCell ref="A64:I64"/>
    <mergeCell ref="N64:U64"/>
    <mergeCell ref="A65:B65"/>
    <mergeCell ref="D65:G65"/>
    <mergeCell ref="N65:O65"/>
    <mergeCell ref="Q65:S65"/>
    <mergeCell ref="T65:U65"/>
    <mergeCell ref="N66:S66"/>
    <mergeCell ref="T66:U66"/>
    <mergeCell ref="A68:C68"/>
    <mergeCell ref="N68:P68"/>
    <mergeCell ref="A69:C69"/>
    <mergeCell ref="N69:P69"/>
    <mergeCell ref="A70:C70"/>
    <mergeCell ref="A71:C71"/>
    <mergeCell ref="N71:P71"/>
    <mergeCell ref="A72:C72"/>
    <mergeCell ref="N72:P72"/>
    <mergeCell ref="A73:C73"/>
    <mergeCell ref="N73:P73"/>
    <mergeCell ref="F74:H74"/>
    <mergeCell ref="N74:T74"/>
    <mergeCell ref="N75:T75"/>
    <mergeCell ref="A77:C77"/>
    <mergeCell ref="N77:P77"/>
    <mergeCell ref="A78:C78"/>
    <mergeCell ref="N78:P78"/>
    <mergeCell ref="A79:C79"/>
    <mergeCell ref="N79:P79"/>
    <mergeCell ref="A80:C80"/>
    <mergeCell ref="N80:P80"/>
    <mergeCell ref="A81:C81"/>
    <mergeCell ref="N81:P81"/>
    <mergeCell ref="A83:I83"/>
    <mergeCell ref="N83:U83"/>
    <mergeCell ref="C84:D84"/>
    <mergeCell ref="C85:D85"/>
    <mergeCell ref="N85:O85"/>
    <mergeCell ref="P85:Q85"/>
    <mergeCell ref="R85:U85"/>
    <mergeCell ref="C86:D86"/>
    <mergeCell ref="P86:Q86"/>
    <mergeCell ref="C87:D87"/>
    <mergeCell ref="P87:Q87"/>
    <mergeCell ref="C88:D88"/>
    <mergeCell ref="P88:Q88"/>
    <mergeCell ref="C89:D89"/>
    <mergeCell ref="P89:T89"/>
    <mergeCell ref="A90:I90"/>
    <mergeCell ref="N90:U90"/>
    <mergeCell ref="F92:I92"/>
    <mergeCell ref="N92:P92"/>
    <mergeCell ref="Q92:T92"/>
    <mergeCell ref="A95:B95"/>
    <mergeCell ref="N95:O95"/>
    <mergeCell ref="P95:R95"/>
    <mergeCell ref="A96:B96"/>
    <mergeCell ref="N96:O96"/>
    <mergeCell ref="P96:R96"/>
    <mergeCell ref="A99:C99"/>
    <mergeCell ref="F99:I99"/>
    <mergeCell ref="N99:U99"/>
    <mergeCell ref="C100:E100"/>
    <mergeCell ref="F101:G101"/>
    <mergeCell ref="A102:B102"/>
    <mergeCell ref="F102:G102"/>
    <mergeCell ref="N102:O102"/>
    <mergeCell ref="P102:Q102"/>
    <mergeCell ref="R102:S102"/>
    <mergeCell ref="A103:B103"/>
    <mergeCell ref="F103:G103"/>
    <mergeCell ref="N103:O103"/>
    <mergeCell ref="P103:Q103"/>
    <mergeCell ref="R103:S103"/>
    <mergeCell ref="A104:B104"/>
    <mergeCell ref="F104:G104"/>
    <mergeCell ref="N104:O104"/>
    <mergeCell ref="P104:Q104"/>
    <mergeCell ref="R104:S104"/>
    <mergeCell ref="A105:B105"/>
    <mergeCell ref="F105:G105"/>
    <mergeCell ref="N105:O105"/>
    <mergeCell ref="P105:Q105"/>
    <mergeCell ref="R105:S105"/>
    <mergeCell ref="A106:B106"/>
    <mergeCell ref="N106:O106"/>
    <mergeCell ref="A108:C108"/>
    <mergeCell ref="F108:H108"/>
    <mergeCell ref="N108:P108"/>
    <mergeCell ref="Q108:T108"/>
    <mergeCell ref="A109:C109"/>
    <mergeCell ref="E109:H109"/>
    <mergeCell ref="N109:P109"/>
    <mergeCell ref="Q109:T109"/>
    <mergeCell ref="N110:P110"/>
    <mergeCell ref="Q110:T110"/>
    <mergeCell ref="A111:C111"/>
    <mergeCell ref="F111:H111"/>
    <mergeCell ref="N111:T111"/>
    <mergeCell ref="A113:H113"/>
    <mergeCell ref="N113:U113"/>
    <mergeCell ref="A114:G114"/>
    <mergeCell ref="N114:U114"/>
    <mergeCell ref="A115:G115"/>
    <mergeCell ref="A131:I131"/>
    <mergeCell ref="N131:U131"/>
    <mergeCell ref="A132:I132"/>
    <mergeCell ref="A133:I133"/>
    <mergeCell ref="A134:I134"/>
    <mergeCell ref="A135:I135"/>
    <mergeCell ref="A136:I136"/>
    <mergeCell ref="A137:I137"/>
    <mergeCell ref="A138:I138"/>
    <mergeCell ref="A145:I145"/>
    <mergeCell ref="A146:I146"/>
    <mergeCell ref="A147:I147"/>
    <mergeCell ref="A148:I148"/>
    <mergeCell ref="A139:I139"/>
    <mergeCell ref="A140:I140"/>
    <mergeCell ref="A141:I141"/>
    <mergeCell ref="A142:I142"/>
    <mergeCell ref="A143:I143"/>
    <mergeCell ref="A144:I144"/>
  </mergeCells>
  <pageMargins left="0.1" right="0.1" top="0.5" bottom="0.5" header="0" footer="0.1"/>
  <pageSetup scale="70" fitToHeight="3" orientation="portrait" r:id="rId1"/>
  <headerFooter alignWithMargins="0">
    <oddFooter>&amp;R&amp;P of &amp;N</oddFooter>
  </headerFooter>
  <rowBreaks count="1" manualBreakCount="1">
    <brk id="129" max="16383" man="1"/>
  </rowBreaks>
  <colBreaks count="1" manualBreakCount="1">
    <brk id="9" max="1048575" man="1"/>
  </colBreaks>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9"/>
  <dimension ref="A1:U208"/>
  <sheetViews>
    <sheetView showGridLines="0" zoomScale="90" zoomScaleNormal="90" workbookViewId="0">
      <pane ySplit="1" topLeftCell="A97" activePane="bottomLeft" state="frozen"/>
      <selection activeCell="A111" sqref="A111:C111"/>
      <selection pane="bottomLeft" activeCell="A111" sqref="A111:C111"/>
    </sheetView>
  </sheetViews>
  <sheetFormatPr defaultRowHeight="15.75" x14ac:dyDescent="0.25"/>
  <cols>
    <col min="1" max="1" width="10.28515625" style="91" customWidth="1"/>
    <col min="2" max="2" width="30.28515625" style="4" bestFit="1" customWidth="1"/>
    <col min="3" max="4" width="10.7109375" style="4" customWidth="1"/>
    <col min="5" max="5" width="11.7109375" style="4" customWidth="1"/>
    <col min="6" max="6" width="14" style="4" customWidth="1"/>
    <col min="7" max="7" width="7.42578125" style="4" customWidth="1"/>
    <col min="8" max="8" width="14.5703125" style="4" customWidth="1"/>
    <col min="9" max="9" width="23.7109375" style="4" bestFit="1" customWidth="1"/>
    <col min="10" max="10" width="11" style="4" bestFit="1" customWidth="1"/>
    <col min="11" max="12" width="10.28515625" style="4" bestFit="1" customWidth="1"/>
    <col min="13" max="13" width="9.140625" style="4"/>
    <col min="14" max="14" width="10.28515625" style="91" customWidth="1"/>
    <col min="15" max="15" width="34.28515625" style="4" customWidth="1"/>
    <col min="16" max="16" width="16.42578125" style="4" customWidth="1"/>
    <col min="17" max="17" width="6.7109375" style="4" customWidth="1"/>
    <col min="18" max="18" width="14.5703125" style="4" customWidth="1"/>
    <col min="19" max="19" width="8" style="4" customWidth="1"/>
    <col min="20" max="20" width="15.42578125" style="4" customWidth="1"/>
    <col min="21" max="21" width="21.42578125" style="4" customWidth="1"/>
    <col min="22" max="16384" width="9.140625" style="4"/>
  </cols>
  <sheetData>
    <row r="1" spans="1:21" ht="16.5" thickBot="1" x14ac:dyDescent="0.3">
      <c r="A1" s="107">
        <v>50</v>
      </c>
      <c r="B1" s="554" t="s">
        <v>17</v>
      </c>
      <c r="C1" s="555"/>
      <c r="D1" s="555"/>
      <c r="E1" s="556"/>
      <c r="F1" s="556"/>
      <c r="G1" s="556"/>
      <c r="H1" s="556"/>
      <c r="I1" s="556"/>
      <c r="J1" s="325"/>
      <c r="K1" s="325"/>
      <c r="L1" s="325"/>
      <c r="N1" s="107">
        <f>A1</f>
        <v>50</v>
      </c>
      <c r="O1" s="557" t="s">
        <v>17</v>
      </c>
      <c r="P1" s="558"/>
      <c r="Q1" s="559"/>
      <c r="R1" s="559"/>
      <c r="S1" s="559"/>
      <c r="T1" s="559"/>
      <c r="U1" s="559"/>
    </row>
    <row r="2" spans="1:21" ht="21" x14ac:dyDescent="0.35">
      <c r="A2" s="1" t="s">
        <v>237</v>
      </c>
      <c r="B2" s="2"/>
      <c r="C2" s="2"/>
      <c r="D2" s="2"/>
      <c r="E2" s="2"/>
      <c r="F2" s="2"/>
      <c r="G2" s="2"/>
      <c r="H2" s="2"/>
      <c r="I2" s="2"/>
      <c r="N2" s="560" t="s">
        <v>23</v>
      </c>
      <c r="O2" s="560"/>
      <c r="P2" s="560"/>
      <c r="Q2" s="560"/>
      <c r="R2" s="560"/>
      <c r="S2" s="560"/>
      <c r="T2" s="560"/>
      <c r="U2" s="560"/>
    </row>
    <row r="3" spans="1:21" x14ac:dyDescent="0.25">
      <c r="A3" s="106" t="str">
        <f>'0054'!A3</f>
        <v>Based on the 2015-16 FEFP 2nd Calculation</v>
      </c>
      <c r="N3" s="561" t="str">
        <f>A3</f>
        <v>Based on the 2015-16 FEFP 2nd Calculation</v>
      </c>
      <c r="O3" s="561"/>
      <c r="P3" s="561"/>
      <c r="Q3" s="561"/>
      <c r="R3" s="561"/>
      <c r="S3" s="561"/>
      <c r="T3" s="561"/>
      <c r="U3" s="561"/>
    </row>
    <row r="4" spans="1:21" x14ac:dyDescent="0.25">
      <c r="A4" s="562" t="s">
        <v>0</v>
      </c>
      <c r="B4" s="562"/>
      <c r="C4" s="563" t="s">
        <v>9</v>
      </c>
      <c r="D4" s="563"/>
      <c r="E4" s="563"/>
      <c r="F4" s="5"/>
      <c r="G4" s="5"/>
      <c r="H4" s="5"/>
      <c r="I4" s="5"/>
      <c r="N4" s="549" t="s">
        <v>0</v>
      </c>
      <c r="O4" s="549"/>
      <c r="P4" s="564" t="str">
        <f>C4</f>
        <v>Palm Beach</v>
      </c>
      <c r="Q4" s="564"/>
      <c r="R4" s="6"/>
      <c r="S4" s="6"/>
      <c r="T4" s="6"/>
      <c r="U4" s="6"/>
    </row>
    <row r="5" spans="1:21" ht="12" customHeight="1" thickBot="1" x14ac:dyDescent="0.3">
      <c r="A5" s="371"/>
      <c r="B5" s="371"/>
      <c r="C5" s="353"/>
      <c r="D5" s="353"/>
      <c r="E5" s="353"/>
      <c r="F5" s="354"/>
      <c r="G5" s="354"/>
      <c r="H5" s="354"/>
      <c r="I5" s="354"/>
      <c r="N5" s="111"/>
      <c r="O5" s="111"/>
      <c r="P5" s="7"/>
      <c r="Q5" s="7"/>
      <c r="R5" s="6"/>
      <c r="S5" s="6"/>
      <c r="T5" s="6"/>
      <c r="U5" s="6"/>
    </row>
    <row r="6" spans="1:21" ht="12" customHeight="1" x14ac:dyDescent="0.25">
      <c r="A6" s="368"/>
      <c r="B6" s="368"/>
      <c r="C6" s="365"/>
      <c r="D6" s="365"/>
      <c r="E6" s="365"/>
      <c r="F6" s="5"/>
      <c r="G6" s="5"/>
      <c r="H6" s="5"/>
      <c r="I6" s="5"/>
      <c r="N6" s="366"/>
      <c r="O6" s="366"/>
      <c r="P6" s="367"/>
      <c r="Q6" s="367"/>
      <c r="R6" s="6"/>
      <c r="S6" s="6"/>
      <c r="T6" s="6"/>
      <c r="U6" s="6"/>
    </row>
    <row r="7" spans="1:21" x14ac:dyDescent="0.25">
      <c r="A7" s="548" t="s">
        <v>102</v>
      </c>
      <c r="B7" s="548"/>
      <c r="C7" s="548"/>
      <c r="D7" s="548"/>
      <c r="E7" s="548"/>
      <c r="F7" s="548"/>
      <c r="G7" s="548"/>
      <c r="H7" s="548"/>
      <c r="I7" s="548"/>
      <c r="N7" s="549" t="s">
        <v>102</v>
      </c>
      <c r="O7" s="549"/>
      <c r="P7" s="549"/>
      <c r="Q7" s="549"/>
      <c r="R7" s="549"/>
      <c r="S7" s="549"/>
      <c r="T7" s="549"/>
      <c r="U7" s="549"/>
    </row>
    <row r="8" spans="1:21" x14ac:dyDescent="0.25">
      <c r="A8" s="112"/>
      <c r="B8" s="113" t="s">
        <v>161</v>
      </c>
      <c r="C8" s="321">
        <f>'0054'!C8</f>
        <v>4154.45</v>
      </c>
      <c r="D8" s="115"/>
      <c r="E8" s="116"/>
      <c r="F8" s="112"/>
      <c r="G8" s="113" t="s">
        <v>160</v>
      </c>
      <c r="H8" s="324">
        <f>'0054'!H8</f>
        <v>1.0319</v>
      </c>
      <c r="I8" s="99"/>
      <c r="N8" s="550" t="s">
        <v>10</v>
      </c>
      <c r="O8" s="550"/>
      <c r="P8" s="551">
        <v>4154.45</v>
      </c>
      <c r="Q8" s="551"/>
      <c r="R8" s="552" t="s">
        <v>11</v>
      </c>
      <c r="S8" s="552"/>
      <c r="T8" s="553">
        <f>H8</f>
        <v>1.0319</v>
      </c>
      <c r="U8" s="553"/>
    </row>
    <row r="9" spans="1:21" x14ac:dyDescent="0.25">
      <c r="A9" s="8"/>
      <c r="B9" s="8"/>
      <c r="C9" s="9"/>
      <c r="D9" s="9"/>
      <c r="E9" s="9"/>
      <c r="F9" s="10"/>
      <c r="G9" s="10"/>
      <c r="H9" s="11"/>
      <c r="I9" s="12" t="s">
        <v>78</v>
      </c>
      <c r="N9" s="13"/>
      <c r="O9" s="13"/>
      <c r="P9" s="14"/>
      <c r="Q9" s="14"/>
      <c r="R9" s="15"/>
      <c r="S9" s="15"/>
      <c r="T9" s="16"/>
      <c r="U9" s="17" t="s">
        <v>78</v>
      </c>
    </row>
    <row r="10" spans="1:21" x14ac:dyDescent="0.25">
      <c r="A10" s="8"/>
      <c r="B10" s="8"/>
      <c r="C10" s="117" t="s">
        <v>162</v>
      </c>
      <c r="D10" s="117" t="s">
        <v>163</v>
      </c>
      <c r="E10" s="118" t="s">
        <v>8</v>
      </c>
      <c r="F10" s="543" t="s">
        <v>1</v>
      </c>
      <c r="G10" s="543"/>
      <c r="H10" s="11" t="s">
        <v>77</v>
      </c>
      <c r="I10" s="12" t="s">
        <v>37</v>
      </c>
      <c r="N10" s="13"/>
      <c r="O10" s="13"/>
      <c r="P10" s="14"/>
      <c r="Q10" s="14"/>
      <c r="R10" s="544" t="s">
        <v>1</v>
      </c>
      <c r="S10" s="544"/>
      <c r="T10" s="16" t="s">
        <v>77</v>
      </c>
      <c r="U10" s="17" t="s">
        <v>37</v>
      </c>
    </row>
    <row r="11" spans="1:21" x14ac:dyDescent="0.25">
      <c r="A11" s="524" t="s">
        <v>1</v>
      </c>
      <c r="B11" s="524"/>
      <c r="C11" s="119" t="s">
        <v>2</v>
      </c>
      <c r="D11" s="119" t="s">
        <v>2</v>
      </c>
      <c r="E11" s="119" t="s">
        <v>2</v>
      </c>
      <c r="F11" s="545" t="s">
        <v>80</v>
      </c>
      <c r="G11" s="545"/>
      <c r="H11" s="18" t="s">
        <v>76</v>
      </c>
      <c r="I11" s="19" t="s">
        <v>79</v>
      </c>
      <c r="N11" s="525" t="s">
        <v>1</v>
      </c>
      <c r="O11" s="525"/>
      <c r="P11" s="546" t="s">
        <v>24</v>
      </c>
      <c r="Q11" s="546"/>
      <c r="R11" s="547" t="s">
        <v>80</v>
      </c>
      <c r="S11" s="547"/>
      <c r="T11" s="20" t="s">
        <v>76</v>
      </c>
      <c r="U11" s="21" t="s">
        <v>79</v>
      </c>
    </row>
    <row r="12" spans="1:21" x14ac:dyDescent="0.25">
      <c r="A12" s="536" t="s">
        <v>50</v>
      </c>
      <c r="B12" s="536"/>
      <c r="C12" s="120"/>
      <c r="D12" s="120"/>
      <c r="E12" s="121" t="s">
        <v>51</v>
      </c>
      <c r="F12" s="537" t="s">
        <v>52</v>
      </c>
      <c r="G12" s="537"/>
      <c r="H12" s="22" t="s">
        <v>53</v>
      </c>
      <c r="I12" s="23" t="s">
        <v>54</v>
      </c>
      <c r="N12" s="538" t="s">
        <v>50</v>
      </c>
      <c r="O12" s="538"/>
      <c r="P12" s="539" t="s">
        <v>51</v>
      </c>
      <c r="Q12" s="539"/>
      <c r="R12" s="540" t="s">
        <v>52</v>
      </c>
      <c r="S12" s="540"/>
      <c r="T12" s="24" t="s">
        <v>53</v>
      </c>
      <c r="U12" s="25" t="s">
        <v>54</v>
      </c>
    </row>
    <row r="13" spans="1:21" x14ac:dyDescent="0.25">
      <c r="A13" s="527" t="s">
        <v>29</v>
      </c>
      <c r="B13" s="527"/>
      <c r="C13" s="204">
        <v>117.26</v>
      </c>
      <c r="D13" s="204">
        <v>116.63</v>
      </c>
      <c r="E13" s="276">
        <f>IF(D$29=0,C13*2,C13+D13)</f>
        <v>233.89</v>
      </c>
      <c r="F13" s="541">
        <f>'0054'!F13:G13</f>
        <v>1.115</v>
      </c>
      <c r="G13" s="541"/>
      <c r="H13" s="208">
        <f>ROUND(E13*F13,4)</f>
        <v>260.78739999999999</v>
      </c>
      <c r="I13" s="150">
        <f t="shared" ref="I13:I28" si="0">ROUND(ROUND(H13*$C$8,4)*($H$8),2)</f>
        <v>1117989.57</v>
      </c>
      <c r="N13" s="528" t="s">
        <v>29</v>
      </c>
      <c r="O13" s="528"/>
      <c r="P13" s="530">
        <f t="shared" ref="P13:P28" si="1">IF($H$115=1,E13,0)</f>
        <v>0</v>
      </c>
      <c r="Q13" s="530"/>
      <c r="R13" s="542">
        <v>1</v>
      </c>
      <c r="S13" s="542"/>
      <c r="T13" s="124">
        <f>ROUND(P13*R13,4)</f>
        <v>0</v>
      </c>
      <c r="U13" s="125">
        <f t="shared" ref="U13:U28" si="2">ROUND(ROUND(T13*$C$8,4)*($H$8),0)</f>
        <v>0</v>
      </c>
    </row>
    <row r="14" spans="1:21" x14ac:dyDescent="0.25">
      <c r="A14" s="458" t="s">
        <v>30</v>
      </c>
      <c r="B14" s="458"/>
      <c r="C14" s="206">
        <v>13.81</v>
      </c>
      <c r="D14" s="206">
        <v>13.54</v>
      </c>
      <c r="E14" s="159">
        <f t="shared" ref="E14:E28" si="3">IF(D$29=0,C14*2,C14+D14)</f>
        <v>27.35</v>
      </c>
      <c r="F14" s="448">
        <f>'0054'!F14:G14</f>
        <v>1.115</v>
      </c>
      <c r="G14" s="448"/>
      <c r="H14" s="105">
        <f t="shared" ref="H14:H28" si="4">ROUND(E14*F14,4)</f>
        <v>30.4953</v>
      </c>
      <c r="I14" s="130">
        <f t="shared" si="0"/>
        <v>130732.65</v>
      </c>
      <c r="J14" s="85" t="str">
        <f>IF(ROUND(E14,2)=ROUND(SUM(E50:E52),2)," ","CHECK PK-3 LINES BELOW")</f>
        <v xml:space="preserve"> </v>
      </c>
      <c r="N14" s="461" t="s">
        <v>30</v>
      </c>
      <c r="O14" s="461"/>
      <c r="P14" s="530">
        <f t="shared" si="1"/>
        <v>0</v>
      </c>
      <c r="Q14" s="530"/>
      <c r="R14" s="535">
        <v>1</v>
      </c>
      <c r="S14" s="535"/>
      <c r="T14" s="124">
        <f t="shared" ref="T14:T28" si="5">ROUND(P14*R14,4)</f>
        <v>0</v>
      </c>
      <c r="U14" s="125">
        <f t="shared" si="2"/>
        <v>0</v>
      </c>
    </row>
    <row r="15" spans="1:21" x14ac:dyDescent="0.25">
      <c r="A15" s="458" t="s">
        <v>31</v>
      </c>
      <c r="B15" s="458"/>
      <c r="C15" s="206">
        <v>65.5</v>
      </c>
      <c r="D15" s="206">
        <v>63.78</v>
      </c>
      <c r="E15" s="159">
        <f t="shared" si="3"/>
        <v>129.28</v>
      </c>
      <c r="F15" s="448">
        <f>'0054'!F15:G15</f>
        <v>1</v>
      </c>
      <c r="G15" s="448"/>
      <c r="H15" s="105">
        <f t="shared" si="4"/>
        <v>129.28</v>
      </c>
      <c r="I15" s="130">
        <f t="shared" si="0"/>
        <v>554220.38</v>
      </c>
      <c r="N15" s="461" t="s">
        <v>31</v>
      </c>
      <c r="O15" s="461"/>
      <c r="P15" s="530">
        <f t="shared" si="1"/>
        <v>0</v>
      </c>
      <c r="Q15" s="530"/>
      <c r="R15" s="535">
        <v>1</v>
      </c>
      <c r="S15" s="535"/>
      <c r="T15" s="124">
        <f t="shared" si="5"/>
        <v>0</v>
      </c>
      <c r="U15" s="125">
        <f t="shared" si="2"/>
        <v>0</v>
      </c>
    </row>
    <row r="16" spans="1:21" x14ac:dyDescent="0.25">
      <c r="A16" s="458" t="s">
        <v>32</v>
      </c>
      <c r="B16" s="458"/>
      <c r="C16" s="206">
        <v>12.24</v>
      </c>
      <c r="D16" s="206">
        <v>7.99</v>
      </c>
      <c r="E16" s="159">
        <f t="shared" si="3"/>
        <v>20.23</v>
      </c>
      <c r="F16" s="448">
        <f>'0054'!F16:G16</f>
        <v>1</v>
      </c>
      <c r="G16" s="448"/>
      <c r="H16" s="105">
        <f t="shared" si="4"/>
        <v>20.23</v>
      </c>
      <c r="I16" s="130">
        <f t="shared" si="0"/>
        <v>86725.54</v>
      </c>
      <c r="J16" s="85" t="str">
        <f>IF(ROUND(E16,2)=ROUND(SUM(E53:E55),2)," ","CHECK 4-8 LINES BELOW")</f>
        <v xml:space="preserve"> </v>
      </c>
      <c r="N16" s="461" t="s">
        <v>32</v>
      </c>
      <c r="O16" s="461"/>
      <c r="P16" s="530">
        <f t="shared" si="1"/>
        <v>0</v>
      </c>
      <c r="Q16" s="530"/>
      <c r="R16" s="535">
        <v>1</v>
      </c>
      <c r="S16" s="535"/>
      <c r="T16" s="124">
        <f t="shared" si="5"/>
        <v>0</v>
      </c>
      <c r="U16" s="125">
        <f t="shared" si="2"/>
        <v>0</v>
      </c>
    </row>
    <row r="17" spans="1:21" x14ac:dyDescent="0.25">
      <c r="A17" s="458" t="s">
        <v>33</v>
      </c>
      <c r="B17" s="458"/>
      <c r="C17" s="206">
        <v>0</v>
      </c>
      <c r="D17" s="206">
        <v>0</v>
      </c>
      <c r="E17" s="159">
        <f t="shared" si="3"/>
        <v>0</v>
      </c>
      <c r="F17" s="448">
        <f>'0054'!F17:G17</f>
        <v>1.0049999999999999</v>
      </c>
      <c r="G17" s="448"/>
      <c r="H17" s="105">
        <f t="shared" si="4"/>
        <v>0</v>
      </c>
      <c r="I17" s="130">
        <f t="shared" si="0"/>
        <v>0</v>
      </c>
      <c r="N17" s="461" t="s">
        <v>33</v>
      </c>
      <c r="O17" s="461"/>
      <c r="P17" s="530">
        <f t="shared" si="1"/>
        <v>0</v>
      </c>
      <c r="Q17" s="530"/>
      <c r="R17" s="535">
        <v>1</v>
      </c>
      <c r="S17" s="535"/>
      <c r="T17" s="124">
        <f t="shared" si="5"/>
        <v>0</v>
      </c>
      <c r="U17" s="125">
        <f t="shared" si="2"/>
        <v>0</v>
      </c>
    </row>
    <row r="18" spans="1:21" x14ac:dyDescent="0.25">
      <c r="A18" s="458" t="s">
        <v>34</v>
      </c>
      <c r="B18" s="458"/>
      <c r="C18" s="206">
        <v>0</v>
      </c>
      <c r="D18" s="206">
        <v>0</v>
      </c>
      <c r="E18" s="159">
        <f t="shared" si="3"/>
        <v>0</v>
      </c>
      <c r="F18" s="448">
        <f>'0054'!F18:G18</f>
        <v>1.0049999999999999</v>
      </c>
      <c r="G18" s="448"/>
      <c r="H18" s="105">
        <f t="shared" si="4"/>
        <v>0</v>
      </c>
      <c r="I18" s="130">
        <f t="shared" si="0"/>
        <v>0</v>
      </c>
      <c r="J18" s="85" t="str">
        <f>IF(ROUND(E18,2)=ROUND(SUM(E56:E58),2)," ","CHECK 4-8 LINES BELOW")</f>
        <v xml:space="preserve"> </v>
      </c>
      <c r="N18" s="461" t="s">
        <v>34</v>
      </c>
      <c r="O18" s="461"/>
      <c r="P18" s="530">
        <f t="shared" si="1"/>
        <v>0</v>
      </c>
      <c r="Q18" s="530"/>
      <c r="R18" s="535">
        <v>1</v>
      </c>
      <c r="S18" s="535"/>
      <c r="T18" s="124">
        <f t="shared" si="5"/>
        <v>0</v>
      </c>
      <c r="U18" s="127">
        <f t="shared" si="2"/>
        <v>0</v>
      </c>
    </row>
    <row r="19" spans="1:21" x14ac:dyDescent="0.25">
      <c r="A19" s="458" t="s">
        <v>146</v>
      </c>
      <c r="B19" s="458"/>
      <c r="C19" s="206">
        <v>0</v>
      </c>
      <c r="D19" s="206">
        <v>0</v>
      </c>
      <c r="E19" s="159">
        <f t="shared" si="3"/>
        <v>0</v>
      </c>
      <c r="F19" s="448">
        <f>'0054'!F19:G19</f>
        <v>3.613</v>
      </c>
      <c r="G19" s="448"/>
      <c r="H19" s="105">
        <f t="shared" si="4"/>
        <v>0</v>
      </c>
      <c r="I19" s="130">
        <f t="shared" si="0"/>
        <v>0</v>
      </c>
      <c r="N19" s="461" t="s">
        <v>146</v>
      </c>
      <c r="O19" s="461"/>
      <c r="P19" s="530">
        <f t="shared" si="1"/>
        <v>0</v>
      </c>
      <c r="Q19" s="530"/>
      <c r="R19" s="535">
        <v>1</v>
      </c>
      <c r="S19" s="535"/>
      <c r="T19" s="124">
        <f t="shared" si="5"/>
        <v>0</v>
      </c>
      <c r="U19" s="125">
        <f t="shared" si="2"/>
        <v>0</v>
      </c>
    </row>
    <row r="20" spans="1:21" x14ac:dyDescent="0.25">
      <c r="A20" s="458" t="s">
        <v>147</v>
      </c>
      <c r="B20" s="458"/>
      <c r="C20" s="206">
        <v>0</v>
      </c>
      <c r="D20" s="206">
        <v>0</v>
      </c>
      <c r="E20" s="159">
        <f t="shared" si="3"/>
        <v>0</v>
      </c>
      <c r="F20" s="448">
        <f>'0054'!F20:G20</f>
        <v>3.613</v>
      </c>
      <c r="G20" s="448"/>
      <c r="H20" s="105">
        <f t="shared" si="4"/>
        <v>0</v>
      </c>
      <c r="I20" s="130">
        <f t="shared" si="0"/>
        <v>0</v>
      </c>
      <c r="N20" s="461" t="s">
        <v>147</v>
      </c>
      <c r="O20" s="461"/>
      <c r="P20" s="530">
        <f t="shared" si="1"/>
        <v>0</v>
      </c>
      <c r="Q20" s="530"/>
      <c r="R20" s="535">
        <v>1</v>
      </c>
      <c r="S20" s="535"/>
      <c r="T20" s="124">
        <f t="shared" si="5"/>
        <v>0</v>
      </c>
      <c r="U20" s="125">
        <f t="shared" si="2"/>
        <v>0</v>
      </c>
    </row>
    <row r="21" spans="1:21" x14ac:dyDescent="0.25">
      <c r="A21" s="458" t="s">
        <v>148</v>
      </c>
      <c r="B21" s="458"/>
      <c r="C21" s="206">
        <v>0</v>
      </c>
      <c r="D21" s="206">
        <v>0</v>
      </c>
      <c r="E21" s="159">
        <f t="shared" si="3"/>
        <v>0</v>
      </c>
      <c r="F21" s="448">
        <f>'0054'!F21:G21</f>
        <v>3.613</v>
      </c>
      <c r="G21" s="448"/>
      <c r="H21" s="105">
        <f t="shared" si="4"/>
        <v>0</v>
      </c>
      <c r="I21" s="130">
        <f t="shared" si="0"/>
        <v>0</v>
      </c>
      <c r="N21" s="461" t="s">
        <v>148</v>
      </c>
      <c r="O21" s="461"/>
      <c r="P21" s="530">
        <f t="shared" si="1"/>
        <v>0</v>
      </c>
      <c r="Q21" s="530"/>
      <c r="R21" s="535">
        <v>1</v>
      </c>
      <c r="S21" s="535"/>
      <c r="T21" s="124">
        <f t="shared" si="5"/>
        <v>0</v>
      </c>
      <c r="U21" s="125">
        <f t="shared" si="2"/>
        <v>0</v>
      </c>
    </row>
    <row r="22" spans="1:21" x14ac:dyDescent="0.25">
      <c r="A22" s="458" t="s">
        <v>149</v>
      </c>
      <c r="B22" s="458"/>
      <c r="C22" s="206">
        <v>0</v>
      </c>
      <c r="D22" s="206">
        <v>0</v>
      </c>
      <c r="E22" s="159">
        <f t="shared" si="3"/>
        <v>0</v>
      </c>
      <c r="F22" s="448">
        <f>'0054'!F22:G22</f>
        <v>5.258</v>
      </c>
      <c r="G22" s="448"/>
      <c r="H22" s="105">
        <f t="shared" si="4"/>
        <v>0</v>
      </c>
      <c r="I22" s="130">
        <f t="shared" si="0"/>
        <v>0</v>
      </c>
      <c r="N22" s="461" t="s">
        <v>149</v>
      </c>
      <c r="O22" s="461"/>
      <c r="P22" s="530">
        <f t="shared" si="1"/>
        <v>0</v>
      </c>
      <c r="Q22" s="530"/>
      <c r="R22" s="535">
        <v>1</v>
      </c>
      <c r="S22" s="535"/>
      <c r="T22" s="124">
        <f t="shared" si="5"/>
        <v>0</v>
      </c>
      <c r="U22" s="125">
        <f t="shared" si="2"/>
        <v>0</v>
      </c>
    </row>
    <row r="23" spans="1:21" x14ac:dyDescent="0.25">
      <c r="A23" s="458" t="s">
        <v>150</v>
      </c>
      <c r="B23" s="458"/>
      <c r="C23" s="206">
        <v>0</v>
      </c>
      <c r="D23" s="206">
        <v>0</v>
      </c>
      <c r="E23" s="159">
        <f t="shared" si="3"/>
        <v>0</v>
      </c>
      <c r="F23" s="448">
        <f>'0054'!F23:G23</f>
        <v>5.258</v>
      </c>
      <c r="G23" s="448"/>
      <c r="H23" s="105">
        <f t="shared" si="4"/>
        <v>0</v>
      </c>
      <c r="I23" s="130">
        <f t="shared" si="0"/>
        <v>0</v>
      </c>
      <c r="N23" s="461" t="s">
        <v>150</v>
      </c>
      <c r="O23" s="461"/>
      <c r="P23" s="530">
        <f t="shared" si="1"/>
        <v>0</v>
      </c>
      <c r="Q23" s="530"/>
      <c r="R23" s="535">
        <v>1</v>
      </c>
      <c r="S23" s="535"/>
      <c r="T23" s="124">
        <f t="shared" si="5"/>
        <v>0</v>
      </c>
      <c r="U23" s="125">
        <f t="shared" si="2"/>
        <v>0</v>
      </c>
    </row>
    <row r="24" spans="1:21" x14ac:dyDescent="0.25">
      <c r="A24" s="458" t="s">
        <v>151</v>
      </c>
      <c r="B24" s="458"/>
      <c r="C24" s="206">
        <v>0</v>
      </c>
      <c r="D24" s="206">
        <v>0</v>
      </c>
      <c r="E24" s="159">
        <f t="shared" si="3"/>
        <v>0</v>
      </c>
      <c r="F24" s="448">
        <f>'0054'!F24:G24</f>
        <v>5.258</v>
      </c>
      <c r="G24" s="448"/>
      <c r="H24" s="105">
        <f t="shared" si="4"/>
        <v>0</v>
      </c>
      <c r="I24" s="130">
        <f t="shared" si="0"/>
        <v>0</v>
      </c>
      <c r="N24" s="461" t="s">
        <v>151</v>
      </c>
      <c r="O24" s="461"/>
      <c r="P24" s="530">
        <f t="shared" si="1"/>
        <v>0</v>
      </c>
      <c r="Q24" s="530"/>
      <c r="R24" s="535">
        <v>1</v>
      </c>
      <c r="S24" s="535"/>
      <c r="T24" s="124">
        <f t="shared" si="5"/>
        <v>0</v>
      </c>
      <c r="U24" s="125">
        <f t="shared" si="2"/>
        <v>0</v>
      </c>
    </row>
    <row r="25" spans="1:21" x14ac:dyDescent="0.25">
      <c r="A25" s="458" t="s">
        <v>152</v>
      </c>
      <c r="B25" s="458"/>
      <c r="C25" s="206">
        <v>13</v>
      </c>
      <c r="D25" s="206">
        <v>14.32</v>
      </c>
      <c r="E25" s="159">
        <f t="shared" si="3"/>
        <v>27.32</v>
      </c>
      <c r="F25" s="448">
        <f>'0054'!F25:G25</f>
        <v>1.18</v>
      </c>
      <c r="G25" s="448"/>
      <c r="H25" s="105">
        <f t="shared" si="4"/>
        <v>32.2376</v>
      </c>
      <c r="I25" s="130">
        <f t="shared" si="0"/>
        <v>138201.85</v>
      </c>
      <c r="N25" s="461" t="s">
        <v>152</v>
      </c>
      <c r="O25" s="461"/>
      <c r="P25" s="530">
        <f t="shared" si="1"/>
        <v>0</v>
      </c>
      <c r="Q25" s="530"/>
      <c r="R25" s="535">
        <v>1</v>
      </c>
      <c r="S25" s="535"/>
      <c r="T25" s="124">
        <f t="shared" si="5"/>
        <v>0</v>
      </c>
      <c r="U25" s="125">
        <f t="shared" si="2"/>
        <v>0</v>
      </c>
    </row>
    <row r="26" spans="1:21" x14ac:dyDescent="0.25">
      <c r="A26" s="458" t="s">
        <v>153</v>
      </c>
      <c r="B26" s="458"/>
      <c r="C26" s="206">
        <v>5.44</v>
      </c>
      <c r="D26" s="206">
        <v>5.8900000000000006</v>
      </c>
      <c r="E26" s="159">
        <f t="shared" si="3"/>
        <v>11.330000000000002</v>
      </c>
      <c r="F26" s="448">
        <f>'0054'!F26:G26</f>
        <v>1.18</v>
      </c>
      <c r="G26" s="448"/>
      <c r="H26" s="105">
        <f t="shared" si="4"/>
        <v>13.369400000000001</v>
      </c>
      <c r="I26" s="130">
        <f t="shared" si="0"/>
        <v>57314.31</v>
      </c>
      <c r="N26" s="461" t="s">
        <v>153</v>
      </c>
      <c r="O26" s="461"/>
      <c r="P26" s="530">
        <f t="shared" si="1"/>
        <v>0</v>
      </c>
      <c r="Q26" s="530"/>
      <c r="R26" s="535">
        <v>1</v>
      </c>
      <c r="S26" s="535"/>
      <c r="T26" s="124">
        <f t="shared" si="5"/>
        <v>0</v>
      </c>
      <c r="U26" s="125">
        <f t="shared" si="2"/>
        <v>0</v>
      </c>
    </row>
    <row r="27" spans="1:21" x14ac:dyDescent="0.25">
      <c r="A27" s="458" t="s">
        <v>154</v>
      </c>
      <c r="B27" s="458"/>
      <c r="C27" s="206">
        <v>0</v>
      </c>
      <c r="D27" s="206">
        <v>0</v>
      </c>
      <c r="E27" s="159">
        <f t="shared" si="3"/>
        <v>0</v>
      </c>
      <c r="F27" s="448">
        <f>'0054'!F27:G27</f>
        <v>1.18</v>
      </c>
      <c r="G27" s="448"/>
      <c r="H27" s="105">
        <f t="shared" si="4"/>
        <v>0</v>
      </c>
      <c r="I27" s="130">
        <f t="shared" si="0"/>
        <v>0</v>
      </c>
      <c r="N27" s="461" t="s">
        <v>154</v>
      </c>
      <c r="O27" s="461"/>
      <c r="P27" s="530">
        <f t="shared" si="1"/>
        <v>0</v>
      </c>
      <c r="Q27" s="530"/>
      <c r="R27" s="535">
        <v>1</v>
      </c>
      <c r="S27" s="535"/>
      <c r="T27" s="124">
        <f t="shared" si="5"/>
        <v>0</v>
      </c>
      <c r="U27" s="125">
        <f t="shared" si="2"/>
        <v>0</v>
      </c>
    </row>
    <row r="28" spans="1:21" x14ac:dyDescent="0.25">
      <c r="A28" s="575" t="s">
        <v>155</v>
      </c>
      <c r="B28" s="575"/>
      <c r="C28" s="147">
        <v>0</v>
      </c>
      <c r="D28" s="147">
        <v>0</v>
      </c>
      <c r="E28" s="220">
        <f t="shared" si="3"/>
        <v>0</v>
      </c>
      <c r="F28" s="529">
        <f>'0054'!F28:G28</f>
        <v>1.0049999999999999</v>
      </c>
      <c r="G28" s="529"/>
      <c r="H28" s="122">
        <f t="shared" si="4"/>
        <v>0</v>
      </c>
      <c r="I28" s="123">
        <f t="shared" si="0"/>
        <v>0</v>
      </c>
      <c r="N28" s="469" t="s">
        <v>155</v>
      </c>
      <c r="O28" s="469"/>
      <c r="P28" s="530">
        <f t="shared" si="1"/>
        <v>0</v>
      </c>
      <c r="Q28" s="530"/>
      <c r="R28" s="531">
        <v>1</v>
      </c>
      <c r="S28" s="531"/>
      <c r="T28" s="124">
        <f t="shared" si="5"/>
        <v>0</v>
      </c>
      <c r="U28" s="125">
        <f t="shared" si="2"/>
        <v>0</v>
      </c>
    </row>
    <row r="29" spans="1:21" x14ac:dyDescent="0.25">
      <c r="A29" s="573" t="s">
        <v>5</v>
      </c>
      <c r="B29" s="573"/>
      <c r="C29" s="123">
        <f>SUM(C13:C28)</f>
        <v>227.25</v>
      </c>
      <c r="D29" s="123">
        <f>SUM(D13:D28)</f>
        <v>222.14999999999998</v>
      </c>
      <c r="E29" s="123">
        <f>SUM(E13:E28)</f>
        <v>449.4</v>
      </c>
      <c r="F29" s="574"/>
      <c r="G29" s="574"/>
      <c r="H29" s="128">
        <f>SUM(H13:H28)</f>
        <v>486.39969999999994</v>
      </c>
      <c r="I29" s="123">
        <f>SUM(I13:I28)</f>
        <v>2085184.3000000003</v>
      </c>
      <c r="N29" s="533" t="s">
        <v>5</v>
      </c>
      <c r="O29" s="533"/>
      <c r="P29" s="534">
        <f>SUM(P13:P28)</f>
        <v>0</v>
      </c>
      <c r="Q29" s="534"/>
      <c r="R29" s="521"/>
      <c r="S29" s="521"/>
      <c r="T29" s="129">
        <f>SUM(T13:T28)</f>
        <v>0</v>
      </c>
      <c r="U29" s="125">
        <f>SUM(U13:U28)</f>
        <v>0</v>
      </c>
    </row>
    <row r="30" spans="1:21" x14ac:dyDescent="0.25">
      <c r="A30" s="28"/>
      <c r="B30" s="28"/>
      <c r="C30" s="130"/>
      <c r="D30" s="130"/>
      <c r="E30" s="130"/>
      <c r="F30" s="29"/>
      <c r="G30" s="29"/>
      <c r="H30" s="105"/>
      <c r="I30" s="130"/>
      <c r="N30" s="35"/>
      <c r="O30" s="35"/>
      <c r="P30" s="31"/>
      <c r="Q30" s="31"/>
      <c r="R30" s="32"/>
      <c r="S30" s="32"/>
      <c r="T30" s="131"/>
      <c r="U30" s="132"/>
    </row>
    <row r="31" spans="1:21" x14ac:dyDescent="0.25">
      <c r="A31" s="209" t="s">
        <v>126</v>
      </c>
      <c r="B31" s="28"/>
      <c r="C31" s="130"/>
      <c r="D31" s="130"/>
      <c r="E31" s="130"/>
      <c r="F31" s="29"/>
      <c r="G31" s="29"/>
      <c r="H31" s="105"/>
      <c r="I31" s="130"/>
      <c r="N31" s="35"/>
      <c r="O31" s="35"/>
      <c r="P31" s="31"/>
      <c r="Q31" s="31"/>
      <c r="R31" s="32"/>
      <c r="S31" s="32"/>
      <c r="T31" s="131"/>
      <c r="U31" s="132"/>
    </row>
    <row r="32" spans="1:21" hidden="1" x14ac:dyDescent="0.25">
      <c r="A32" s="209"/>
      <c r="B32" s="28"/>
      <c r="C32" s="130"/>
      <c r="D32" s="130"/>
      <c r="E32" s="130"/>
      <c r="F32" s="364"/>
      <c r="G32" s="364"/>
      <c r="H32" s="105"/>
      <c r="I32" s="130"/>
      <c r="N32" s="362"/>
      <c r="O32" s="362"/>
      <c r="P32" s="31"/>
      <c r="Q32" s="31"/>
      <c r="R32" s="363"/>
      <c r="S32" s="363"/>
      <c r="T32" s="131"/>
      <c r="U32" s="132"/>
    </row>
    <row r="33" spans="1:21" hidden="1" x14ac:dyDescent="0.25">
      <c r="A33" s="209"/>
      <c r="B33" s="28"/>
      <c r="C33" s="130"/>
      <c r="D33" s="130"/>
      <c r="E33" s="130"/>
      <c r="F33" s="578" t="s">
        <v>386</v>
      </c>
      <c r="G33" s="578"/>
      <c r="H33" s="578"/>
      <c r="I33" s="130"/>
      <c r="N33" s="362"/>
      <c r="O33" s="362"/>
      <c r="P33" s="31"/>
      <c r="Q33" s="31"/>
      <c r="R33" s="363"/>
      <c r="S33" s="363"/>
      <c r="T33" s="131"/>
      <c r="U33" s="132"/>
    </row>
    <row r="34" spans="1:21" hidden="1" x14ac:dyDescent="0.25">
      <c r="A34" s="4"/>
      <c r="B34" s="136"/>
      <c r="C34" s="136"/>
      <c r="D34" s="136"/>
      <c r="E34" s="136"/>
      <c r="F34" s="578"/>
      <c r="G34" s="578"/>
      <c r="H34" s="578"/>
      <c r="I34" s="26" t="s">
        <v>78</v>
      </c>
      <c r="N34" s="473" t="s">
        <v>35</v>
      </c>
      <c r="O34" s="473"/>
      <c r="P34" s="473"/>
      <c r="Q34" s="473"/>
      <c r="R34" s="473"/>
      <c r="S34" s="473"/>
      <c r="T34" s="473"/>
      <c r="U34" s="27" t="s">
        <v>78</v>
      </c>
    </row>
    <row r="35" spans="1:21" hidden="1" x14ac:dyDescent="0.25">
      <c r="A35" s="28"/>
      <c r="B35" s="28"/>
      <c r="C35" s="117" t="s">
        <v>162</v>
      </c>
      <c r="D35" s="117" t="s">
        <v>163</v>
      </c>
      <c r="E35" s="118" t="s">
        <v>8</v>
      </c>
      <c r="F35" s="578"/>
      <c r="G35" s="578"/>
      <c r="H35" s="578"/>
      <c r="I35" s="26" t="s">
        <v>37</v>
      </c>
      <c r="N35" s="35"/>
      <c r="O35" s="35"/>
      <c r="P35" s="31"/>
      <c r="Q35" s="31"/>
      <c r="R35" s="32"/>
      <c r="S35" s="32"/>
      <c r="T35" s="131"/>
      <c r="U35" s="27" t="s">
        <v>37</v>
      </c>
    </row>
    <row r="36" spans="1:21" hidden="1" x14ac:dyDescent="0.25">
      <c r="A36" s="524" t="s">
        <v>66</v>
      </c>
      <c r="B36" s="524"/>
      <c r="C36" s="119" t="s">
        <v>2</v>
      </c>
      <c r="D36" s="119" t="s">
        <v>2</v>
      </c>
      <c r="E36" s="119" t="s">
        <v>2</v>
      </c>
      <c r="F36" s="579"/>
      <c r="G36" s="579"/>
      <c r="H36" s="579"/>
      <c r="I36" s="33" t="s">
        <v>79</v>
      </c>
      <c r="N36" s="525" t="s">
        <v>66</v>
      </c>
      <c r="O36" s="525"/>
      <c r="P36" s="526" t="s">
        <v>24</v>
      </c>
      <c r="Q36" s="526"/>
      <c r="R36" s="526"/>
      <c r="S36" s="526"/>
      <c r="T36" s="526"/>
      <c r="U36" s="21" t="s">
        <v>79</v>
      </c>
    </row>
    <row r="37" spans="1:21" hidden="1" x14ac:dyDescent="0.25">
      <c r="A37" s="527" t="s">
        <v>59</v>
      </c>
      <c r="B37" s="527"/>
      <c r="C37" s="210">
        <v>0</v>
      </c>
      <c r="D37" s="210">
        <v>0</v>
      </c>
      <c r="E37" s="276">
        <f t="shared" ref="E37:E42" si="6">IF(D$43=0,C37*2,C37+D37)</f>
        <v>0</v>
      </c>
      <c r="F37" s="211"/>
      <c r="G37" s="211"/>
      <c r="H37" s="211"/>
      <c r="I37" s="150">
        <f t="shared" ref="I37:I42" si="7">ROUND(ROUND(E37*$C$8,4)*($H$8),2)</f>
        <v>0</v>
      </c>
      <c r="N37" s="528" t="s">
        <v>59</v>
      </c>
      <c r="O37" s="528"/>
      <c r="P37" s="470">
        <f t="shared" ref="P37:P42" si="8">IF($H$115=1,E37,0)</f>
        <v>0</v>
      </c>
      <c r="Q37" s="470"/>
      <c r="R37" s="470"/>
      <c r="S37" s="470"/>
      <c r="T37" s="470"/>
      <c r="U37" s="127">
        <f t="shared" ref="U37:U42" si="9">ROUND(ROUND(P37*$C$8,4)*($H$8),0)</f>
        <v>0</v>
      </c>
    </row>
    <row r="38" spans="1:21" hidden="1" x14ac:dyDescent="0.25">
      <c r="A38" s="519" t="s">
        <v>60</v>
      </c>
      <c r="B38" s="519"/>
      <c r="C38" s="213">
        <v>0</v>
      </c>
      <c r="D38" s="213">
        <v>0</v>
      </c>
      <c r="E38" s="159">
        <f t="shared" si="6"/>
        <v>0</v>
      </c>
      <c r="F38" s="214"/>
      <c r="G38" s="214"/>
      <c r="H38" s="214"/>
      <c r="I38" s="130">
        <f t="shared" si="7"/>
        <v>0</v>
      </c>
      <c r="N38" s="476" t="s">
        <v>60</v>
      </c>
      <c r="O38" s="476"/>
      <c r="P38" s="470">
        <f t="shared" si="8"/>
        <v>0</v>
      </c>
      <c r="Q38" s="470"/>
      <c r="R38" s="470"/>
      <c r="S38" s="470"/>
      <c r="T38" s="470"/>
      <c r="U38" s="127">
        <f t="shared" si="9"/>
        <v>0</v>
      </c>
    </row>
    <row r="39" spans="1:21" hidden="1" x14ac:dyDescent="0.25">
      <c r="A39" s="522" t="s">
        <v>61</v>
      </c>
      <c r="B39" s="522"/>
      <c r="C39" s="213">
        <v>0</v>
      </c>
      <c r="D39" s="213">
        <v>0</v>
      </c>
      <c r="E39" s="159">
        <f t="shared" si="6"/>
        <v>0</v>
      </c>
      <c r="F39" s="214"/>
      <c r="G39" s="214"/>
      <c r="H39" s="214"/>
      <c r="I39" s="130">
        <f t="shared" si="7"/>
        <v>0</v>
      </c>
      <c r="N39" s="523" t="s">
        <v>61</v>
      </c>
      <c r="O39" s="523"/>
      <c r="P39" s="470">
        <f t="shared" si="8"/>
        <v>0</v>
      </c>
      <c r="Q39" s="470"/>
      <c r="R39" s="470"/>
      <c r="S39" s="470"/>
      <c r="T39" s="470"/>
      <c r="U39" s="127">
        <f t="shared" si="9"/>
        <v>0</v>
      </c>
    </row>
    <row r="40" spans="1:21" hidden="1" x14ac:dyDescent="0.25">
      <c r="A40" s="519" t="s">
        <v>62</v>
      </c>
      <c r="B40" s="519"/>
      <c r="C40" s="213">
        <v>0</v>
      </c>
      <c r="D40" s="213">
        <v>0</v>
      </c>
      <c r="E40" s="159">
        <f t="shared" si="6"/>
        <v>0</v>
      </c>
      <c r="F40" s="214"/>
      <c r="G40" s="214"/>
      <c r="H40" s="214"/>
      <c r="I40" s="130">
        <f t="shared" si="7"/>
        <v>0</v>
      </c>
      <c r="N40" s="476" t="s">
        <v>62</v>
      </c>
      <c r="O40" s="476"/>
      <c r="P40" s="470">
        <f t="shared" si="8"/>
        <v>0</v>
      </c>
      <c r="Q40" s="470"/>
      <c r="R40" s="470"/>
      <c r="S40" s="470"/>
      <c r="T40" s="470"/>
      <c r="U40" s="127">
        <f t="shared" si="9"/>
        <v>0</v>
      </c>
    </row>
    <row r="41" spans="1:21" hidden="1" x14ac:dyDescent="0.25">
      <c r="A41" s="519" t="s">
        <v>63</v>
      </c>
      <c r="B41" s="519"/>
      <c r="C41" s="213">
        <v>0</v>
      </c>
      <c r="D41" s="213">
        <v>0</v>
      </c>
      <c r="E41" s="159">
        <f t="shared" si="6"/>
        <v>0</v>
      </c>
      <c r="F41" s="214"/>
      <c r="G41" s="214"/>
      <c r="H41" s="214"/>
      <c r="I41" s="130">
        <f t="shared" si="7"/>
        <v>0</v>
      </c>
      <c r="N41" s="476" t="s">
        <v>63</v>
      </c>
      <c r="O41" s="476"/>
      <c r="P41" s="470">
        <f t="shared" si="8"/>
        <v>0</v>
      </c>
      <c r="Q41" s="470"/>
      <c r="R41" s="470"/>
      <c r="S41" s="470"/>
      <c r="T41" s="470"/>
      <c r="U41" s="127">
        <f t="shared" si="9"/>
        <v>0</v>
      </c>
    </row>
    <row r="42" spans="1:21" hidden="1" x14ac:dyDescent="0.25">
      <c r="A42" s="519" t="s">
        <v>55</v>
      </c>
      <c r="B42" s="519"/>
      <c r="C42" s="212">
        <v>0</v>
      </c>
      <c r="D42" s="212">
        <v>0</v>
      </c>
      <c r="E42" s="220">
        <f t="shared" si="6"/>
        <v>0</v>
      </c>
      <c r="F42" s="214"/>
      <c r="G42" s="214"/>
      <c r="H42" s="214"/>
      <c r="I42" s="123">
        <f t="shared" si="7"/>
        <v>0</v>
      </c>
      <c r="N42" s="469" t="s">
        <v>55</v>
      </c>
      <c r="O42" s="469"/>
      <c r="P42" s="470">
        <f t="shared" si="8"/>
        <v>0</v>
      </c>
      <c r="Q42" s="470"/>
      <c r="R42" s="470"/>
      <c r="S42" s="470"/>
      <c r="T42" s="470"/>
      <c r="U42" s="127">
        <f t="shared" si="9"/>
        <v>0</v>
      </c>
    </row>
    <row r="43" spans="1:21" hidden="1" x14ac:dyDescent="0.25">
      <c r="A43" s="64"/>
      <c r="B43" s="137" t="s">
        <v>164</v>
      </c>
      <c r="C43" s="126">
        <f>SUM(C37:C42)</f>
        <v>0</v>
      </c>
      <c r="D43" s="126">
        <f>SUM(D37:D42)</f>
        <v>0</v>
      </c>
      <c r="E43" s="126">
        <f>SUM(E37:E42)</f>
        <v>0</v>
      </c>
      <c r="F43" s="34"/>
      <c r="G43" s="138"/>
      <c r="H43" s="139" t="s">
        <v>166</v>
      </c>
      <c r="I43" s="126">
        <f>SUM(I37:I42)</f>
        <v>0</v>
      </c>
      <c r="N43" s="520" t="s">
        <v>57</v>
      </c>
      <c r="O43" s="520"/>
      <c r="P43" s="520"/>
      <c r="Q43" s="520"/>
      <c r="R43" s="36">
        <f>SUM(P37:R42)</f>
        <v>0</v>
      </c>
      <c r="S43" s="521" t="s">
        <v>68</v>
      </c>
      <c r="T43" s="521"/>
      <c r="U43" s="132">
        <f>SUM(U37:U42)</f>
        <v>0</v>
      </c>
    </row>
    <row r="44" spans="1:21" ht="16.5" hidden="1" thickBot="1" x14ac:dyDescent="0.3">
      <c r="A44" s="64"/>
      <c r="B44" s="137"/>
      <c r="C44" s="130"/>
      <c r="D44" s="130"/>
      <c r="E44" s="150"/>
      <c r="F44" s="34"/>
      <c r="G44" s="138"/>
      <c r="H44" s="139"/>
      <c r="I44" s="130"/>
      <c r="N44" s="35"/>
      <c r="O44" s="35"/>
      <c r="P44" s="35"/>
      <c r="Q44" s="35"/>
      <c r="R44" s="36"/>
      <c r="S44" s="32"/>
      <c r="T44" s="32"/>
      <c r="U44" s="132"/>
    </row>
    <row r="45" spans="1:21" ht="16.5" hidden="1" thickBot="1" x14ac:dyDescent="0.3">
      <c r="A45" s="64"/>
      <c r="B45" s="137" t="s">
        <v>165</v>
      </c>
      <c r="C45" s="64"/>
      <c r="D45" s="64"/>
      <c r="E45" s="215">
        <f>H29+E43</f>
        <v>486.39969999999994</v>
      </c>
      <c r="F45" s="37"/>
      <c r="G45" s="138"/>
      <c r="H45" s="139" t="s">
        <v>167</v>
      </c>
      <c r="I45" s="123">
        <f>SUM(I43,I29)</f>
        <v>2085184.3000000003</v>
      </c>
      <c r="N45" s="520" t="s">
        <v>58</v>
      </c>
      <c r="O45" s="520"/>
      <c r="P45" s="520"/>
      <c r="Q45" s="520"/>
      <c r="R45" s="38">
        <f>R43+T29</f>
        <v>0</v>
      </c>
      <c r="S45" s="521" t="s">
        <v>56</v>
      </c>
      <c r="T45" s="521"/>
      <c r="U45" s="140">
        <f>SUM(U43,U29)</f>
        <v>0</v>
      </c>
    </row>
    <row r="46" spans="1:21" x14ac:dyDescent="0.25">
      <c r="A46" s="28"/>
      <c r="B46" s="28"/>
      <c r="C46" s="28"/>
      <c r="D46" s="28"/>
      <c r="E46" s="28"/>
      <c r="F46" s="37"/>
      <c r="G46" s="141"/>
      <c r="H46" s="141"/>
      <c r="I46" s="130"/>
      <c r="N46" s="35"/>
      <c r="O46" s="35"/>
      <c r="P46" s="35"/>
      <c r="Q46" s="35"/>
      <c r="R46" s="38"/>
      <c r="S46" s="32"/>
      <c r="T46" s="32"/>
      <c r="U46" s="132"/>
    </row>
    <row r="47" spans="1:21" x14ac:dyDescent="0.25">
      <c r="A47" s="28"/>
      <c r="B47" s="28"/>
      <c r="C47" s="28"/>
      <c r="D47" s="28"/>
      <c r="E47" s="28"/>
      <c r="F47" s="37"/>
      <c r="G47" s="141"/>
      <c r="H47" s="141"/>
      <c r="I47" s="130"/>
      <c r="N47" s="35"/>
      <c r="O47" s="35"/>
      <c r="P47" s="35"/>
      <c r="Q47" s="35"/>
      <c r="R47" s="38"/>
      <c r="S47" s="32"/>
      <c r="T47" s="32"/>
      <c r="U47" s="132"/>
    </row>
    <row r="48" spans="1:21" x14ac:dyDescent="0.25">
      <c r="A48" s="28"/>
      <c r="B48" s="28"/>
      <c r="C48" s="117" t="s">
        <v>162</v>
      </c>
      <c r="D48" s="117" t="s">
        <v>163</v>
      </c>
      <c r="E48" s="118" t="s">
        <v>8</v>
      </c>
      <c r="F48" s="142" t="s">
        <v>168</v>
      </c>
      <c r="G48" s="143" t="s">
        <v>170</v>
      </c>
      <c r="H48" s="144" t="s">
        <v>171</v>
      </c>
      <c r="I48" s="130"/>
      <c r="N48" s="35"/>
      <c r="O48" s="35"/>
      <c r="P48" s="35"/>
      <c r="Q48" s="35"/>
      <c r="R48" s="38"/>
      <c r="S48" s="32"/>
      <c r="T48" s="32"/>
      <c r="U48" s="132"/>
    </row>
    <row r="49" spans="1:21" x14ac:dyDescent="0.25">
      <c r="A49" s="39" t="s">
        <v>103</v>
      </c>
      <c r="B49" s="39"/>
      <c r="C49" s="119" t="s">
        <v>2</v>
      </c>
      <c r="D49" s="119" t="s">
        <v>2</v>
      </c>
      <c r="E49" s="119" t="s">
        <v>2</v>
      </c>
      <c r="F49" s="121" t="s">
        <v>169</v>
      </c>
      <c r="G49" s="77" t="s">
        <v>169</v>
      </c>
      <c r="H49" s="145" t="s">
        <v>172</v>
      </c>
      <c r="I49" s="39"/>
      <c r="N49" s="469" t="s">
        <v>103</v>
      </c>
      <c r="O49" s="469"/>
      <c r="P49" s="514" t="s">
        <v>2</v>
      </c>
      <c r="Q49" s="514"/>
      <c r="R49" s="40" t="s">
        <v>25</v>
      </c>
      <c r="S49" s="78" t="s">
        <v>26</v>
      </c>
      <c r="T49" s="146" t="s">
        <v>27</v>
      </c>
      <c r="U49" s="40"/>
    </row>
    <row r="50" spans="1:21" x14ac:dyDescent="0.25">
      <c r="A50" s="515" t="s">
        <v>127</v>
      </c>
      <c r="B50" s="515"/>
      <c r="C50" s="206">
        <v>11.81</v>
      </c>
      <c r="D50" s="206">
        <v>11.55</v>
      </c>
      <c r="E50" s="159">
        <f>IF(D$59=0,C50*2,C50+D50)</f>
        <v>23.36</v>
      </c>
      <c r="F50" s="41" t="s">
        <v>21</v>
      </c>
      <c r="G50" s="54">
        <v>251</v>
      </c>
      <c r="H50" s="328">
        <f>'0054'!H50</f>
        <v>1047</v>
      </c>
      <c r="I50" s="130">
        <f>ROUND(E50*H50,2)</f>
        <v>24457.919999999998</v>
      </c>
      <c r="N50" s="517" t="s">
        <v>28</v>
      </c>
      <c r="O50" s="517"/>
      <c r="P50" s="518"/>
      <c r="Q50" s="518"/>
      <c r="R50" s="43" t="s">
        <v>21</v>
      </c>
      <c r="S50" s="44">
        <v>251</v>
      </c>
      <c r="T50" s="148">
        <f>H50</f>
        <v>1047</v>
      </c>
      <c r="U50" s="149">
        <f>ROUND(P50*T50,0)</f>
        <v>0</v>
      </c>
    </row>
    <row r="51" spans="1:21" x14ac:dyDescent="0.25">
      <c r="A51" s="516"/>
      <c r="B51" s="516"/>
      <c r="C51" s="206">
        <v>1.5</v>
      </c>
      <c r="D51" s="206">
        <v>1.49</v>
      </c>
      <c r="E51" s="159">
        <f t="shared" ref="E51:E58" si="10">IF(D$59=0,C51*2,C51+D51)</f>
        <v>2.99</v>
      </c>
      <c r="F51" s="54" t="s">
        <v>21</v>
      </c>
      <c r="G51" s="54">
        <v>252</v>
      </c>
      <c r="H51" s="328">
        <f>'0054'!H51</f>
        <v>3380</v>
      </c>
      <c r="I51" s="130">
        <f t="shared" ref="I51:I58" si="11">ROUND(E51*H51,2)</f>
        <v>10106.200000000001</v>
      </c>
      <c r="N51" s="517"/>
      <c r="O51" s="517"/>
      <c r="P51" s="511"/>
      <c r="Q51" s="511"/>
      <c r="R51" s="44" t="s">
        <v>21</v>
      </c>
      <c r="S51" s="44">
        <v>252</v>
      </c>
      <c r="T51" s="148">
        <f t="shared" ref="T51:T58" si="12">H51</f>
        <v>3380</v>
      </c>
      <c r="U51" s="149">
        <f t="shared" ref="U51:U58" si="13">ROUND(P51*T51,0)</f>
        <v>0</v>
      </c>
    </row>
    <row r="52" spans="1:21" x14ac:dyDescent="0.25">
      <c r="A52" s="516"/>
      <c r="B52" s="516"/>
      <c r="C52" s="206">
        <v>0.5</v>
      </c>
      <c r="D52" s="206">
        <v>0.5</v>
      </c>
      <c r="E52" s="159">
        <f t="shared" si="10"/>
        <v>1</v>
      </c>
      <c r="F52" s="54" t="s">
        <v>21</v>
      </c>
      <c r="G52" s="54">
        <v>253</v>
      </c>
      <c r="H52" s="328">
        <f>'0054'!H52</f>
        <v>6896</v>
      </c>
      <c r="I52" s="130">
        <f t="shared" si="11"/>
        <v>6896</v>
      </c>
      <c r="N52" s="517"/>
      <c r="O52" s="517"/>
      <c r="P52" s="511"/>
      <c r="Q52" s="511"/>
      <c r="R52" s="44" t="s">
        <v>21</v>
      </c>
      <c r="S52" s="44">
        <v>253</v>
      </c>
      <c r="T52" s="148">
        <f t="shared" si="12"/>
        <v>6896</v>
      </c>
      <c r="U52" s="149">
        <f t="shared" si="13"/>
        <v>0</v>
      </c>
    </row>
    <row r="53" spans="1:21" x14ac:dyDescent="0.25">
      <c r="A53" s="516"/>
      <c r="B53" s="516"/>
      <c r="C53" s="206">
        <v>10.24</v>
      </c>
      <c r="D53" s="206">
        <v>7.01</v>
      </c>
      <c r="E53" s="159">
        <f t="shared" si="10"/>
        <v>17.25</v>
      </c>
      <c r="F53" s="153" t="s">
        <v>14</v>
      </c>
      <c r="G53" s="54">
        <v>251</v>
      </c>
      <c r="H53" s="328">
        <f>'0054'!H53</f>
        <v>1173</v>
      </c>
      <c r="I53" s="130">
        <f t="shared" si="11"/>
        <v>20234.25</v>
      </c>
      <c r="N53" s="517"/>
      <c r="O53" s="517"/>
      <c r="P53" s="511"/>
      <c r="Q53" s="511"/>
      <c r="R53" s="46" t="s">
        <v>14</v>
      </c>
      <c r="S53" s="44">
        <v>251</v>
      </c>
      <c r="T53" s="148">
        <f t="shared" si="12"/>
        <v>1173</v>
      </c>
      <c r="U53" s="149">
        <f t="shared" si="13"/>
        <v>0</v>
      </c>
    </row>
    <row r="54" spans="1:21" x14ac:dyDescent="0.25">
      <c r="A54" s="516"/>
      <c r="B54" s="516"/>
      <c r="C54" s="206">
        <v>1.5</v>
      </c>
      <c r="D54" s="206">
        <v>0.49</v>
      </c>
      <c r="E54" s="159">
        <f t="shared" si="10"/>
        <v>1.99</v>
      </c>
      <c r="F54" s="153" t="s">
        <v>14</v>
      </c>
      <c r="G54" s="54">
        <v>252</v>
      </c>
      <c r="H54" s="328">
        <f>'0054'!H54</f>
        <v>3506</v>
      </c>
      <c r="I54" s="130">
        <f t="shared" si="11"/>
        <v>6976.94</v>
      </c>
      <c r="N54" s="517"/>
      <c r="O54" s="517"/>
      <c r="P54" s="511"/>
      <c r="Q54" s="511"/>
      <c r="R54" s="46" t="s">
        <v>14</v>
      </c>
      <c r="S54" s="44">
        <v>252</v>
      </c>
      <c r="T54" s="148">
        <f t="shared" si="12"/>
        <v>3506</v>
      </c>
      <c r="U54" s="149">
        <f t="shared" si="13"/>
        <v>0</v>
      </c>
    </row>
    <row r="55" spans="1:21" x14ac:dyDescent="0.25">
      <c r="A55" s="516"/>
      <c r="B55" s="516"/>
      <c r="C55" s="206">
        <v>0.5</v>
      </c>
      <c r="D55" s="206">
        <v>0.49</v>
      </c>
      <c r="E55" s="159">
        <f t="shared" si="10"/>
        <v>0.99</v>
      </c>
      <c r="F55" s="153" t="s">
        <v>14</v>
      </c>
      <c r="G55" s="54">
        <v>253</v>
      </c>
      <c r="H55" s="328">
        <f>'0054'!H55</f>
        <v>7023</v>
      </c>
      <c r="I55" s="130">
        <f t="shared" si="11"/>
        <v>6952.77</v>
      </c>
      <c r="N55" s="517"/>
      <c r="O55" s="517"/>
      <c r="P55" s="511"/>
      <c r="Q55" s="511"/>
      <c r="R55" s="46" t="s">
        <v>14</v>
      </c>
      <c r="S55" s="44">
        <v>253</v>
      </c>
      <c r="T55" s="148">
        <f t="shared" si="12"/>
        <v>7023</v>
      </c>
      <c r="U55" s="149">
        <f t="shared" si="13"/>
        <v>0</v>
      </c>
    </row>
    <row r="56" spans="1:21" x14ac:dyDescent="0.25">
      <c r="A56" s="516"/>
      <c r="B56" s="516"/>
      <c r="C56" s="206">
        <v>0</v>
      </c>
      <c r="D56" s="206">
        <v>0</v>
      </c>
      <c r="E56" s="159">
        <f t="shared" si="10"/>
        <v>0</v>
      </c>
      <c r="F56" s="153" t="s">
        <v>15</v>
      </c>
      <c r="G56" s="54">
        <v>251</v>
      </c>
      <c r="H56" s="328">
        <f>'0054'!H56</f>
        <v>835</v>
      </c>
      <c r="I56" s="130">
        <f t="shared" si="11"/>
        <v>0</v>
      </c>
      <c r="N56" s="517"/>
      <c r="O56" s="517"/>
      <c r="P56" s="511"/>
      <c r="Q56" s="511"/>
      <c r="R56" s="46" t="s">
        <v>15</v>
      </c>
      <c r="S56" s="44">
        <v>251</v>
      </c>
      <c r="T56" s="148">
        <f t="shared" si="12"/>
        <v>835</v>
      </c>
      <c r="U56" s="149">
        <f t="shared" si="13"/>
        <v>0</v>
      </c>
    </row>
    <row r="57" spans="1:21" x14ac:dyDescent="0.25">
      <c r="A57" s="516"/>
      <c r="B57" s="516"/>
      <c r="C57" s="206">
        <v>0</v>
      </c>
      <c r="D57" s="206">
        <v>0</v>
      </c>
      <c r="E57" s="159">
        <f t="shared" si="10"/>
        <v>0</v>
      </c>
      <c r="F57" s="153" t="s">
        <v>15</v>
      </c>
      <c r="G57" s="54">
        <v>252</v>
      </c>
      <c r="H57" s="328">
        <f>'0054'!H57</f>
        <v>3168</v>
      </c>
      <c r="I57" s="130">
        <f t="shared" si="11"/>
        <v>0</v>
      </c>
      <c r="N57" s="517"/>
      <c r="O57" s="517"/>
      <c r="P57" s="511"/>
      <c r="Q57" s="511"/>
      <c r="R57" s="46" t="s">
        <v>15</v>
      </c>
      <c r="S57" s="44">
        <v>252</v>
      </c>
      <c r="T57" s="148">
        <f t="shared" si="12"/>
        <v>3168</v>
      </c>
      <c r="U57" s="149">
        <f t="shared" si="13"/>
        <v>0</v>
      </c>
    </row>
    <row r="58" spans="1:21" ht="16.5" thickBot="1" x14ac:dyDescent="0.3">
      <c r="A58" s="516"/>
      <c r="B58" s="516"/>
      <c r="C58" s="206">
        <v>0</v>
      </c>
      <c r="D58" s="206">
        <v>0</v>
      </c>
      <c r="E58" s="159">
        <f t="shared" si="10"/>
        <v>0</v>
      </c>
      <c r="F58" s="153" t="s">
        <v>15</v>
      </c>
      <c r="G58" s="54">
        <v>253</v>
      </c>
      <c r="H58" s="328">
        <f>'0054'!H58</f>
        <v>6685</v>
      </c>
      <c r="I58" s="130">
        <f t="shared" si="11"/>
        <v>0</v>
      </c>
      <c r="N58" s="517"/>
      <c r="O58" s="517"/>
      <c r="P58" s="512"/>
      <c r="Q58" s="512"/>
      <c r="R58" s="46" t="s">
        <v>15</v>
      </c>
      <c r="S58" s="44">
        <v>253</v>
      </c>
      <c r="T58" s="148">
        <f t="shared" si="12"/>
        <v>6685</v>
      </c>
      <c r="U58" s="151">
        <f t="shared" si="13"/>
        <v>0</v>
      </c>
    </row>
    <row r="59" spans="1:21" ht="16.5" thickBot="1" x14ac:dyDescent="0.3">
      <c r="A59" s="465" t="s">
        <v>16</v>
      </c>
      <c r="B59" s="465"/>
      <c r="C59" s="126">
        <f>SUM(C50:C58)</f>
        <v>26.05</v>
      </c>
      <c r="D59" s="126">
        <f>SUM(D50:D58)</f>
        <v>21.529999999999998</v>
      </c>
      <c r="E59" s="126">
        <f>SUM(E50:E58)</f>
        <v>47.580000000000005</v>
      </c>
      <c r="F59" s="465" t="s">
        <v>81</v>
      </c>
      <c r="G59" s="465"/>
      <c r="H59" s="465"/>
      <c r="I59" s="126">
        <f>SUM(I50:I58)</f>
        <v>75624.08</v>
      </c>
      <c r="N59" s="464" t="s">
        <v>16</v>
      </c>
      <c r="O59" s="464"/>
      <c r="P59" s="513">
        <f>SUM(P50:P58)</f>
        <v>0</v>
      </c>
      <c r="Q59" s="513"/>
      <c r="R59" s="464" t="s">
        <v>81</v>
      </c>
      <c r="S59" s="464"/>
      <c r="T59" s="464"/>
      <c r="U59" s="140">
        <f>SUM(U50:U58)</f>
        <v>0</v>
      </c>
    </row>
    <row r="60" spans="1:21" x14ac:dyDescent="0.25">
      <c r="A60" s="481"/>
      <c r="B60" s="481"/>
      <c r="C60" s="481"/>
      <c r="D60" s="481"/>
      <c r="E60" s="481"/>
      <c r="F60" s="481"/>
      <c r="G60" s="481"/>
      <c r="H60" s="481"/>
      <c r="I60" s="481"/>
      <c r="N60" s="471"/>
      <c r="O60" s="471"/>
      <c r="P60" s="471"/>
      <c r="Q60" s="471"/>
      <c r="R60" s="471"/>
      <c r="S60" s="471"/>
      <c r="T60" s="471"/>
      <c r="U60" s="471"/>
    </row>
    <row r="61" spans="1:21" x14ac:dyDescent="0.25">
      <c r="A61" s="509" t="s">
        <v>175</v>
      </c>
      <c r="B61" s="458"/>
      <c r="C61" s="458"/>
      <c r="D61" s="458"/>
      <c r="E61" s="458"/>
      <c r="F61" s="458"/>
      <c r="G61" s="458"/>
      <c r="H61" s="458"/>
      <c r="I61" s="458"/>
      <c r="N61" s="461" t="s">
        <v>104</v>
      </c>
      <c r="O61" s="461"/>
      <c r="P61" s="461"/>
      <c r="Q61" s="461"/>
      <c r="R61" s="461"/>
      <c r="S61" s="461"/>
      <c r="T61" s="461"/>
      <c r="U61" s="461"/>
    </row>
    <row r="62" spans="1:21" x14ac:dyDescent="0.25">
      <c r="A62" s="509" t="s">
        <v>177</v>
      </c>
      <c r="B62" s="458"/>
      <c r="C62" s="152">
        <f>E29</f>
        <v>449.4</v>
      </c>
      <c r="D62" s="576" t="s">
        <v>174</v>
      </c>
      <c r="E62" s="576"/>
      <c r="F62" s="576"/>
      <c r="G62" s="576"/>
      <c r="H62" s="331">
        <f>'0054'!H62</f>
        <v>186422.85</v>
      </c>
      <c r="I62" s="155"/>
      <c r="N62" s="510" t="s">
        <v>173</v>
      </c>
      <c r="O62" s="461"/>
      <c r="P62" s="47">
        <f>P29</f>
        <v>0</v>
      </c>
      <c r="Q62" s="507" t="s">
        <v>83</v>
      </c>
      <c r="R62" s="507"/>
      <c r="S62" s="507"/>
      <c r="T62" s="508">
        <f>H62</f>
        <v>186422.85</v>
      </c>
      <c r="U62" s="508"/>
    </row>
    <row r="63" spans="1:21" x14ac:dyDescent="0.25">
      <c r="B63" s="91"/>
      <c r="G63" s="48" t="s">
        <v>13</v>
      </c>
      <c r="H63" s="156">
        <f>ROUND(C62/H62,6)</f>
        <v>2.4109999999999999E-3</v>
      </c>
      <c r="I63" s="157"/>
      <c r="N63" s="461" t="s">
        <v>19</v>
      </c>
      <c r="O63" s="461"/>
      <c r="P63" s="461"/>
      <c r="Q63" s="461"/>
      <c r="R63" s="461"/>
      <c r="S63" s="461"/>
      <c r="T63" s="505">
        <f>ROUND(P62/T62,6)</f>
        <v>0</v>
      </c>
      <c r="U63" s="505"/>
    </row>
    <row r="64" spans="1:21" x14ac:dyDescent="0.25">
      <c r="A64" s="509" t="s">
        <v>176</v>
      </c>
      <c r="B64" s="458"/>
      <c r="C64" s="458"/>
      <c r="D64" s="458"/>
      <c r="E64" s="458"/>
      <c r="F64" s="458"/>
      <c r="G64" s="458"/>
      <c r="H64" s="458"/>
      <c r="I64" s="458"/>
      <c r="N64" s="461" t="s">
        <v>105</v>
      </c>
      <c r="O64" s="461"/>
      <c r="P64" s="461"/>
      <c r="Q64" s="461"/>
      <c r="R64" s="461"/>
      <c r="S64" s="461"/>
      <c r="T64" s="461"/>
      <c r="U64" s="461"/>
    </row>
    <row r="65" spans="1:21" x14ac:dyDescent="0.25">
      <c r="A65" s="509" t="s">
        <v>178</v>
      </c>
      <c r="B65" s="458"/>
      <c r="C65" s="152">
        <f>E45</f>
        <v>486.39969999999994</v>
      </c>
      <c r="D65" s="576" t="s">
        <v>179</v>
      </c>
      <c r="E65" s="576"/>
      <c r="F65" s="576"/>
      <c r="G65" s="576"/>
      <c r="H65" s="220">
        <f>'0054'!H65</f>
        <v>204954.58</v>
      </c>
      <c r="I65" s="159"/>
      <c r="N65" s="461" t="s">
        <v>85</v>
      </c>
      <c r="O65" s="461"/>
      <c r="P65" s="49">
        <f>R45</f>
        <v>0</v>
      </c>
      <c r="Q65" s="507" t="s">
        <v>84</v>
      </c>
      <c r="R65" s="507"/>
      <c r="S65" s="507"/>
      <c r="T65" s="508">
        <f>H65</f>
        <v>204954.58</v>
      </c>
      <c r="U65" s="508"/>
    </row>
    <row r="66" spans="1:21" s="39" customFormat="1" x14ac:dyDescent="0.25">
      <c r="A66" s="160"/>
      <c r="G66" s="50" t="s">
        <v>13</v>
      </c>
      <c r="H66" s="161">
        <f>ROUND(C65/H65,6)</f>
        <v>2.3730000000000001E-3</v>
      </c>
      <c r="I66" s="161"/>
      <c r="N66" s="469" t="s">
        <v>20</v>
      </c>
      <c r="O66" s="469"/>
      <c r="P66" s="469"/>
      <c r="Q66" s="469"/>
      <c r="R66" s="469"/>
      <c r="S66" s="469"/>
      <c r="T66" s="503">
        <f>ROUND(P65/T65,6)</f>
        <v>0</v>
      </c>
      <c r="U66" s="503"/>
    </row>
    <row r="67" spans="1:21" s="64" customFormat="1" x14ac:dyDescent="0.25">
      <c r="A67" s="136"/>
      <c r="G67" s="48"/>
      <c r="H67" s="162"/>
      <c r="I67" s="162"/>
      <c r="N67" s="163"/>
      <c r="O67" s="163"/>
      <c r="P67" s="163"/>
      <c r="Q67" s="163"/>
      <c r="R67" s="164"/>
      <c r="S67" s="163"/>
      <c r="T67" s="165"/>
      <c r="U67" s="166"/>
    </row>
    <row r="68" spans="1:21" x14ac:dyDescent="0.25">
      <c r="A68" s="458" t="s">
        <v>100</v>
      </c>
      <c r="B68" s="458"/>
      <c r="C68" s="458"/>
      <c r="D68" s="91"/>
      <c r="E68" s="74" t="s">
        <v>3</v>
      </c>
      <c r="F68" s="174">
        <f>'0054'!F68</f>
        <v>35355377</v>
      </c>
      <c r="G68" s="41" t="s">
        <v>6</v>
      </c>
      <c r="H68" s="167">
        <f>H63</f>
        <v>2.4109999999999999E-3</v>
      </c>
      <c r="I68" s="130">
        <f>ROUND(F68*H68,2)</f>
        <v>85241.81</v>
      </c>
      <c r="N68" s="461" t="s">
        <v>100</v>
      </c>
      <c r="O68" s="461"/>
      <c r="P68" s="461"/>
      <c r="Q68" s="52" t="s">
        <v>3</v>
      </c>
      <c r="R68" s="168">
        <f>F68</f>
        <v>35355377</v>
      </c>
      <c r="S68" s="43" t="s">
        <v>6</v>
      </c>
      <c r="T68" s="169">
        <f>T63</f>
        <v>0</v>
      </c>
      <c r="U68" s="125">
        <f>ROUND(R68*T68,0)</f>
        <v>0</v>
      </c>
    </row>
    <row r="69" spans="1:21" x14ac:dyDescent="0.25">
      <c r="A69" s="571" t="s">
        <v>119</v>
      </c>
      <c r="B69" s="458"/>
      <c r="C69" s="458"/>
      <c r="D69" s="91"/>
      <c r="E69" s="74"/>
      <c r="F69" s="174"/>
      <c r="G69" s="41"/>
      <c r="H69" s="167"/>
      <c r="I69" s="130"/>
      <c r="N69" s="461" t="s">
        <v>99</v>
      </c>
      <c r="O69" s="461"/>
      <c r="P69" s="461"/>
      <c r="Q69" s="170"/>
      <c r="R69" s="170"/>
      <c r="S69" s="170"/>
      <c r="T69" s="170"/>
      <c r="U69" s="170"/>
    </row>
    <row r="70" spans="1:21" x14ac:dyDescent="0.25">
      <c r="A70" s="570" t="s">
        <v>180</v>
      </c>
      <c r="B70" s="458"/>
      <c r="C70" s="458"/>
      <c r="D70" s="91"/>
      <c r="E70" s="74" t="s">
        <v>3</v>
      </c>
      <c r="F70" s="174">
        <f>'0054'!F70</f>
        <v>0</v>
      </c>
      <c r="G70" s="41" t="s">
        <v>6</v>
      </c>
      <c r="H70" s="167">
        <f>H63</f>
        <v>2.4109999999999999E-3</v>
      </c>
      <c r="I70" s="130">
        <f>ROUND(F70*H70,2)</f>
        <v>0</v>
      </c>
      <c r="N70" s="53"/>
      <c r="O70" s="53"/>
      <c r="P70" s="53"/>
      <c r="Q70" s="52" t="s">
        <v>3</v>
      </c>
      <c r="R70" s="168">
        <f>F70</f>
        <v>0</v>
      </c>
      <c r="S70" s="43" t="s">
        <v>6</v>
      </c>
      <c r="T70" s="169">
        <f>T63</f>
        <v>0</v>
      </c>
      <c r="U70" s="125">
        <f>ROUND(R70*T70,0)</f>
        <v>0</v>
      </c>
    </row>
    <row r="71" spans="1:21" x14ac:dyDescent="0.25">
      <c r="A71" s="458" t="s">
        <v>98</v>
      </c>
      <c r="B71" s="458"/>
      <c r="C71" s="458"/>
      <c r="D71" s="91"/>
      <c r="E71" s="74" t="s">
        <v>128</v>
      </c>
      <c r="F71" s="174">
        <f>'0054'!F71</f>
        <v>3088857</v>
      </c>
      <c r="G71" s="41" t="s">
        <v>6</v>
      </c>
      <c r="H71" s="167">
        <f>H63</f>
        <v>2.4109999999999999E-3</v>
      </c>
      <c r="I71" s="130">
        <f>ROUND(F71*H71,2)</f>
        <v>7447.23</v>
      </c>
      <c r="N71" s="461" t="s">
        <v>98</v>
      </c>
      <c r="O71" s="461"/>
      <c r="P71" s="461"/>
      <c r="Q71" s="52" t="s">
        <v>86</v>
      </c>
      <c r="R71" s="168">
        <f>F71</f>
        <v>3088857</v>
      </c>
      <c r="S71" s="43" t="s">
        <v>6</v>
      </c>
      <c r="T71" s="169">
        <f>T63</f>
        <v>0</v>
      </c>
      <c r="U71" s="125">
        <f>ROUND(R71*T71,0)</f>
        <v>0</v>
      </c>
    </row>
    <row r="72" spans="1:21" x14ac:dyDescent="0.25">
      <c r="A72" s="458" t="s">
        <v>97</v>
      </c>
      <c r="B72" s="458"/>
      <c r="C72" s="458"/>
      <c r="D72" s="91"/>
      <c r="E72" s="74" t="s">
        <v>3</v>
      </c>
      <c r="F72" s="174">
        <f>'0054'!F72</f>
        <v>4226978</v>
      </c>
      <c r="G72" s="41" t="s">
        <v>6</v>
      </c>
      <c r="H72" s="167">
        <f>H63</f>
        <v>2.4109999999999999E-3</v>
      </c>
      <c r="I72" s="130">
        <f>ROUND(F72*H72,2)</f>
        <v>10191.24</v>
      </c>
      <c r="N72" s="461" t="s">
        <v>97</v>
      </c>
      <c r="O72" s="461"/>
      <c r="P72" s="461"/>
      <c r="Q72" s="52" t="s">
        <v>3</v>
      </c>
      <c r="R72" s="168">
        <f>F72</f>
        <v>4226978</v>
      </c>
      <c r="S72" s="43" t="s">
        <v>6</v>
      </c>
      <c r="T72" s="169">
        <f>T63</f>
        <v>0</v>
      </c>
      <c r="U72" s="125">
        <f>ROUND(R72*T72,0)</f>
        <v>0</v>
      </c>
    </row>
    <row r="73" spans="1:21" x14ac:dyDescent="0.25">
      <c r="A73" s="458" t="s">
        <v>96</v>
      </c>
      <c r="B73" s="458"/>
      <c r="C73" s="458"/>
      <c r="D73" s="91"/>
      <c r="E73" s="74" t="s">
        <v>3</v>
      </c>
      <c r="F73" s="174">
        <f>'0054'!F73</f>
        <v>14485979</v>
      </c>
      <c r="G73" s="41" t="s">
        <v>6</v>
      </c>
      <c r="H73" s="167">
        <f>H63</f>
        <v>2.4109999999999999E-3</v>
      </c>
      <c r="I73" s="130">
        <f>ROUND(F73*H73,2)</f>
        <v>34925.699999999997</v>
      </c>
      <c r="N73" s="461" t="s">
        <v>96</v>
      </c>
      <c r="O73" s="461"/>
      <c r="P73" s="461"/>
      <c r="Q73" s="52" t="s">
        <v>3</v>
      </c>
      <c r="R73" s="171">
        <f>F73</f>
        <v>14485979</v>
      </c>
      <c r="S73" s="43" t="s">
        <v>6</v>
      </c>
      <c r="T73" s="169">
        <f>T63</f>
        <v>0</v>
      </c>
      <c r="U73" s="125">
        <f>ROUND(R73*T73,0)</f>
        <v>0</v>
      </c>
    </row>
    <row r="74" spans="1:21" x14ac:dyDescent="0.25">
      <c r="A74" s="375" t="s">
        <v>129</v>
      </c>
      <c r="D74" s="91"/>
      <c r="E74" s="54" t="s">
        <v>130</v>
      </c>
      <c r="F74" s="496"/>
      <c r="G74" s="496"/>
      <c r="H74" s="496"/>
      <c r="I74" s="130">
        <v>0</v>
      </c>
      <c r="N74" s="461" t="s">
        <v>156</v>
      </c>
      <c r="O74" s="461"/>
      <c r="P74" s="461"/>
      <c r="Q74" s="461"/>
      <c r="R74" s="461"/>
      <c r="S74" s="461"/>
      <c r="T74" s="461"/>
      <c r="U74" s="125">
        <f>IF($H$115=1,I74,0)</f>
        <v>0</v>
      </c>
    </row>
    <row r="75" spans="1:21" x14ac:dyDescent="0.25">
      <c r="A75" s="376" t="s">
        <v>181</v>
      </c>
      <c r="I75" s="130"/>
      <c r="N75" s="461" t="s">
        <v>44</v>
      </c>
      <c r="O75" s="461"/>
      <c r="P75" s="461"/>
      <c r="Q75" s="461"/>
      <c r="R75" s="461"/>
      <c r="S75" s="461"/>
      <c r="T75" s="461"/>
      <c r="U75" s="125">
        <f>IF($H$115=1,I75,0)</f>
        <v>0</v>
      </c>
    </row>
    <row r="76" spans="1:21" x14ac:dyDescent="0.25">
      <c r="A76" s="90" t="s">
        <v>134</v>
      </c>
      <c r="B76" s="91"/>
      <c r="C76" s="91"/>
      <c r="D76" s="91"/>
      <c r="E76" s="91"/>
      <c r="F76" s="91"/>
      <c r="G76" s="91"/>
      <c r="H76" s="91"/>
      <c r="I76" s="172"/>
      <c r="N76" s="173" t="s">
        <v>45</v>
      </c>
      <c r="O76" s="53"/>
      <c r="P76" s="53"/>
      <c r="Q76" s="53"/>
      <c r="R76" s="53"/>
      <c r="S76" s="53"/>
      <c r="T76" s="53"/>
      <c r="U76" s="132"/>
    </row>
    <row r="77" spans="1:21" x14ac:dyDescent="0.25">
      <c r="A77" s="509" t="s">
        <v>182</v>
      </c>
      <c r="B77" s="458"/>
      <c r="C77" s="458"/>
      <c r="D77" s="91"/>
      <c r="E77" s="74" t="s">
        <v>4</v>
      </c>
      <c r="F77" s="174">
        <f>'0054'!F77</f>
        <v>0</v>
      </c>
      <c r="G77" s="41" t="s">
        <v>6</v>
      </c>
      <c r="H77" s="167">
        <f>H66</f>
        <v>2.3730000000000001E-3</v>
      </c>
      <c r="I77" s="130">
        <f>ROUND(F77*H77,2)</f>
        <v>0</v>
      </c>
      <c r="N77" s="461" t="s">
        <v>101</v>
      </c>
      <c r="O77" s="461"/>
      <c r="P77" s="461"/>
      <c r="Q77" s="52" t="s">
        <v>4</v>
      </c>
      <c r="R77" s="171">
        <f>F77</f>
        <v>0</v>
      </c>
      <c r="S77" s="43" t="s">
        <v>6</v>
      </c>
      <c r="T77" s="169">
        <f>T66</f>
        <v>0</v>
      </c>
      <c r="U77" s="125">
        <f>ROUND(R77*T77,0)</f>
        <v>0</v>
      </c>
    </row>
    <row r="78" spans="1:21" x14ac:dyDescent="0.25">
      <c r="A78" s="458" t="s">
        <v>67</v>
      </c>
      <c r="B78" s="458"/>
      <c r="C78" s="458"/>
      <c r="D78" s="91"/>
      <c r="E78" s="74" t="s">
        <v>4</v>
      </c>
      <c r="F78" s="174">
        <f>'0054'!F78</f>
        <v>0</v>
      </c>
      <c r="G78" s="41" t="s">
        <v>6</v>
      </c>
      <c r="H78" s="167">
        <f>H66</f>
        <v>2.3730000000000001E-3</v>
      </c>
      <c r="I78" s="130">
        <f>ROUND(F78*H78,2)</f>
        <v>0</v>
      </c>
      <c r="N78" s="461" t="s">
        <v>67</v>
      </c>
      <c r="O78" s="461"/>
      <c r="P78" s="461"/>
      <c r="Q78" s="52" t="s">
        <v>4</v>
      </c>
      <c r="R78" s="171">
        <f>F78</f>
        <v>0</v>
      </c>
      <c r="S78" s="43" t="s">
        <v>6</v>
      </c>
      <c r="T78" s="169">
        <f>T66</f>
        <v>0</v>
      </c>
      <c r="U78" s="125">
        <f>ROUND(R78*T78,0)</f>
        <v>0</v>
      </c>
    </row>
    <row r="79" spans="1:21" x14ac:dyDescent="0.25">
      <c r="A79" s="458" t="s">
        <v>88</v>
      </c>
      <c r="B79" s="458"/>
      <c r="C79" s="458"/>
      <c r="D79" s="91"/>
      <c r="E79" s="74" t="s">
        <v>4</v>
      </c>
      <c r="F79" s="174">
        <f>'0054'!F79</f>
        <v>118620773</v>
      </c>
      <c r="G79" s="41" t="s">
        <v>6</v>
      </c>
      <c r="H79" s="167">
        <f>H66</f>
        <v>2.3730000000000001E-3</v>
      </c>
      <c r="I79" s="130">
        <f>ROUND(F79*H79,2)</f>
        <v>281487.09000000003</v>
      </c>
      <c r="N79" s="461" t="s">
        <v>88</v>
      </c>
      <c r="O79" s="461"/>
      <c r="P79" s="461"/>
      <c r="Q79" s="52" t="s">
        <v>4</v>
      </c>
      <c r="R79" s="171">
        <f>F79</f>
        <v>118620773</v>
      </c>
      <c r="S79" s="43" t="s">
        <v>6</v>
      </c>
      <c r="T79" s="169">
        <f>T66</f>
        <v>0</v>
      </c>
      <c r="U79" s="125">
        <f>ROUND(R79*T79,0)</f>
        <v>0</v>
      </c>
    </row>
    <row r="80" spans="1:21" x14ac:dyDescent="0.25">
      <c r="A80" s="458" t="s">
        <v>89</v>
      </c>
      <c r="B80" s="458"/>
      <c r="C80" s="458"/>
      <c r="D80" s="91"/>
      <c r="E80" s="74" t="s">
        <v>4</v>
      </c>
      <c r="F80" s="174">
        <f>'0054'!F80</f>
        <v>-391991</v>
      </c>
      <c r="G80" s="41" t="s">
        <v>6</v>
      </c>
      <c r="H80" s="167">
        <f>H66</f>
        <v>2.3730000000000001E-3</v>
      </c>
      <c r="I80" s="130">
        <f>ROUND(F80*H80,2)</f>
        <v>-930.19</v>
      </c>
      <c r="N80" s="461" t="s">
        <v>89</v>
      </c>
      <c r="O80" s="461"/>
      <c r="P80" s="461"/>
      <c r="Q80" s="52" t="s">
        <v>4</v>
      </c>
      <c r="R80" s="168">
        <f>F80</f>
        <v>-391991</v>
      </c>
      <c r="S80" s="43" t="s">
        <v>6</v>
      </c>
      <c r="T80" s="169">
        <f>T66</f>
        <v>0</v>
      </c>
      <c r="U80" s="125">
        <f>ROUND(R80*T80,0)</f>
        <v>0</v>
      </c>
    </row>
    <row r="81" spans="1:21" x14ac:dyDescent="0.25">
      <c r="A81" s="458" t="s">
        <v>90</v>
      </c>
      <c r="B81" s="458"/>
      <c r="C81" s="458"/>
      <c r="D81" s="91"/>
      <c r="E81" s="74" t="s">
        <v>4</v>
      </c>
      <c r="F81" s="174">
        <f>'0054'!F81</f>
        <v>698197</v>
      </c>
      <c r="G81" s="41" t="s">
        <v>6</v>
      </c>
      <c r="H81" s="167">
        <f>H66</f>
        <v>2.3730000000000001E-3</v>
      </c>
      <c r="I81" s="130">
        <f>ROUND(F81*H81,2)</f>
        <v>1656.82</v>
      </c>
      <c r="N81" s="461" t="s">
        <v>90</v>
      </c>
      <c r="O81" s="461"/>
      <c r="P81" s="461"/>
      <c r="Q81" s="52" t="s">
        <v>4</v>
      </c>
      <c r="R81" s="171">
        <f>F81</f>
        <v>698197</v>
      </c>
      <c r="S81" s="43" t="s">
        <v>6</v>
      </c>
      <c r="T81" s="169">
        <f>T66</f>
        <v>0</v>
      </c>
      <c r="U81" s="125">
        <f>ROUND(R81*T81,0)</f>
        <v>0</v>
      </c>
    </row>
    <row r="82" spans="1:21" x14ac:dyDescent="0.25">
      <c r="B82" s="91"/>
      <c r="C82" s="91"/>
      <c r="D82" s="91"/>
      <c r="E82" s="74"/>
      <c r="F82" s="174"/>
      <c r="G82" s="41"/>
      <c r="H82" s="167"/>
      <c r="I82" s="130"/>
      <c r="N82" s="53"/>
      <c r="O82" s="53"/>
      <c r="P82" s="53"/>
      <c r="Q82" s="52"/>
      <c r="R82" s="175"/>
      <c r="S82" s="43"/>
      <c r="T82" s="169"/>
      <c r="U82" s="132"/>
    </row>
    <row r="83" spans="1:21" x14ac:dyDescent="0.25">
      <c r="A83" s="458" t="s">
        <v>112</v>
      </c>
      <c r="B83" s="458"/>
      <c r="C83" s="458"/>
      <c r="D83" s="458"/>
      <c r="E83" s="458"/>
      <c r="F83" s="458"/>
      <c r="G83" s="458"/>
      <c r="H83" s="458"/>
      <c r="I83" s="458"/>
      <c r="N83" s="461" t="s">
        <v>91</v>
      </c>
      <c r="O83" s="461"/>
      <c r="P83" s="461"/>
      <c r="Q83" s="461"/>
      <c r="R83" s="461"/>
      <c r="S83" s="461"/>
      <c r="T83" s="461"/>
      <c r="U83" s="461"/>
    </row>
    <row r="84" spans="1:21" x14ac:dyDescent="0.25">
      <c r="B84" s="91"/>
      <c r="C84" s="496" t="s">
        <v>77</v>
      </c>
      <c r="D84" s="496"/>
      <c r="E84" s="91"/>
      <c r="F84" s="153" t="s">
        <v>38</v>
      </c>
      <c r="G84" s="91"/>
      <c r="H84" s="91"/>
      <c r="I84" s="91"/>
      <c r="N84" s="53"/>
      <c r="O84" s="53"/>
      <c r="P84" s="53"/>
      <c r="Q84" s="53"/>
      <c r="R84" s="53"/>
      <c r="S84" s="53"/>
      <c r="T84" s="53"/>
      <c r="U84" s="53"/>
    </row>
    <row r="85" spans="1:21" x14ac:dyDescent="0.25">
      <c r="A85" s="4"/>
      <c r="B85" s="176"/>
      <c r="C85" s="481" t="s">
        <v>184</v>
      </c>
      <c r="D85" s="481"/>
      <c r="E85" s="177" t="s">
        <v>190</v>
      </c>
      <c r="F85" s="178" t="s">
        <v>189</v>
      </c>
      <c r="G85" s="179"/>
      <c r="H85" s="179"/>
      <c r="I85" s="179"/>
      <c r="N85" s="497" t="s">
        <v>49</v>
      </c>
      <c r="O85" s="497"/>
      <c r="P85" s="498" t="s">
        <v>157</v>
      </c>
      <c r="Q85" s="498"/>
      <c r="R85" s="499" t="s">
        <v>41</v>
      </c>
      <c r="S85" s="499"/>
      <c r="T85" s="499"/>
      <c r="U85" s="499"/>
    </row>
    <row r="86" spans="1:21" x14ac:dyDescent="0.25">
      <c r="A86" s="55"/>
      <c r="B86" s="67" t="s">
        <v>188</v>
      </c>
      <c r="C86" s="494">
        <f>H13+H14+H19+H22+H25</f>
        <v>323.52029999999996</v>
      </c>
      <c r="D86" s="494"/>
      <c r="E86" s="56">
        <f>H8</f>
        <v>1.0319</v>
      </c>
      <c r="F86" s="346">
        <f>'0054'!F86</f>
        <v>1313.27</v>
      </c>
      <c r="G86" s="200" t="s">
        <v>13</v>
      </c>
      <c r="H86" s="130">
        <f>ROUND(C86*E86*F86,2)</f>
        <v>438422.84</v>
      </c>
      <c r="I86" s="134"/>
      <c r="N86" s="59" t="s">
        <v>22</v>
      </c>
      <c r="O86" s="60">
        <f>T13+T14+T19+T22+T25</f>
        <v>0</v>
      </c>
      <c r="P86" s="495">
        <f>T8</f>
        <v>1.0319</v>
      </c>
      <c r="Q86" s="495"/>
      <c r="R86" s="61">
        <f>F86</f>
        <v>1313.27</v>
      </c>
      <c r="S86" s="62" t="s">
        <v>13</v>
      </c>
      <c r="T86" s="171">
        <f>ROUND(O86*P86*R86,0)</f>
        <v>0</v>
      </c>
      <c r="U86" s="131"/>
    </row>
    <row r="87" spans="1:21" x14ac:dyDescent="0.25">
      <c r="A87" s="63"/>
      <c r="B87" s="63" t="s">
        <v>187</v>
      </c>
      <c r="C87" s="494">
        <f>H15+H16+H20+H23+H26</f>
        <v>162.8794</v>
      </c>
      <c r="D87" s="494"/>
      <c r="E87" s="56">
        <f>H8</f>
        <v>1.0319</v>
      </c>
      <c r="F87" s="346">
        <f>'0054'!F87</f>
        <v>895.79</v>
      </c>
      <c r="G87" s="200" t="s">
        <v>13</v>
      </c>
      <c r="H87" s="130">
        <f>ROUND(C87*E87*F87,2)</f>
        <v>150560.13</v>
      </c>
      <c r="I87" s="64"/>
      <c r="N87" s="65" t="s">
        <v>14</v>
      </c>
      <c r="O87" s="60">
        <f>T15+T16+T20+T23+T26</f>
        <v>0</v>
      </c>
      <c r="P87" s="495">
        <f>T8</f>
        <v>1.0319</v>
      </c>
      <c r="Q87" s="495"/>
      <c r="R87" s="61">
        <f>F87</f>
        <v>895.79</v>
      </c>
      <c r="S87" s="62" t="s">
        <v>13</v>
      </c>
      <c r="T87" s="171">
        <f>ROUND(O87*P87*R87,0)</f>
        <v>0</v>
      </c>
      <c r="U87" s="66"/>
    </row>
    <row r="88" spans="1:21" ht="16.5" thickBot="1" x14ac:dyDescent="0.3">
      <c r="A88" s="67"/>
      <c r="B88" s="67" t="s">
        <v>186</v>
      </c>
      <c r="C88" s="494">
        <f>H17+H18+H21+H24+H27+H28</f>
        <v>0</v>
      </c>
      <c r="D88" s="494"/>
      <c r="E88" s="56">
        <f>H8</f>
        <v>1.0319</v>
      </c>
      <c r="F88" s="346">
        <f>'0054'!F88</f>
        <v>897.95</v>
      </c>
      <c r="G88" s="200" t="s">
        <v>13</v>
      </c>
      <c r="H88" s="123">
        <f>ROUND(C88*E88*F88,2)</f>
        <v>0</v>
      </c>
      <c r="I88" s="64"/>
      <c r="N88" s="68" t="s">
        <v>15</v>
      </c>
      <c r="O88" s="69">
        <f>T17+T18+T21+T24+T27+T28</f>
        <v>0</v>
      </c>
      <c r="P88" s="495">
        <f>T8</f>
        <v>1.0319</v>
      </c>
      <c r="Q88" s="495"/>
      <c r="R88" s="61">
        <f>F88</f>
        <v>897.95</v>
      </c>
      <c r="S88" s="62" t="s">
        <v>13</v>
      </c>
      <c r="T88" s="171">
        <f>ROUND(O88*P88*R88,0)</f>
        <v>0</v>
      </c>
      <c r="U88" s="66"/>
    </row>
    <row r="89" spans="1:21" ht="16.5" thickBot="1" x14ac:dyDescent="0.3">
      <c r="A89" s="70"/>
      <c r="B89" s="180" t="s">
        <v>185</v>
      </c>
      <c r="C89" s="487">
        <f>SUM(C86:C88)</f>
        <v>486.39969999999994</v>
      </c>
      <c r="D89" s="487"/>
      <c r="E89" s="181"/>
      <c r="F89" s="181"/>
      <c r="G89" s="181"/>
      <c r="H89" s="182" t="s">
        <v>183</v>
      </c>
      <c r="I89" s="130">
        <f>IF(A1=75,0,H88+H87+H86)</f>
        <v>588982.97</v>
      </c>
      <c r="N89" s="73" t="s">
        <v>158</v>
      </c>
      <c r="O89" s="72">
        <f>SUM(O86:O88)</f>
        <v>0</v>
      </c>
      <c r="P89" s="488" t="s">
        <v>18</v>
      </c>
      <c r="Q89" s="489"/>
      <c r="R89" s="489"/>
      <c r="S89" s="489"/>
      <c r="T89" s="489"/>
      <c r="U89" s="125">
        <f>IF(N1=75,0,T88+T87+T86)</f>
        <v>0</v>
      </c>
    </row>
    <row r="90" spans="1:21" ht="16.5" thickTop="1" x14ac:dyDescent="0.25">
      <c r="A90" s="490" t="s">
        <v>107</v>
      </c>
      <c r="B90" s="490"/>
      <c r="C90" s="490"/>
      <c r="D90" s="490"/>
      <c r="E90" s="490"/>
      <c r="F90" s="490"/>
      <c r="G90" s="490"/>
      <c r="H90" s="490"/>
      <c r="I90" s="490"/>
      <c r="N90" s="491" t="s">
        <v>107</v>
      </c>
      <c r="O90" s="491"/>
      <c r="P90" s="491"/>
      <c r="Q90" s="491"/>
      <c r="R90" s="491"/>
      <c r="S90" s="491"/>
      <c r="T90" s="491"/>
      <c r="U90" s="491"/>
    </row>
    <row r="91" spans="1:21" x14ac:dyDescent="0.25">
      <c r="A91" s="183"/>
      <c r="B91" s="183"/>
      <c r="C91" s="183"/>
      <c r="D91" s="183"/>
      <c r="E91" s="183"/>
      <c r="F91" s="183"/>
      <c r="G91" s="183"/>
      <c r="H91" s="183"/>
      <c r="I91" s="183"/>
      <c r="N91" s="184"/>
      <c r="O91" s="184"/>
      <c r="P91" s="184"/>
      <c r="Q91" s="184"/>
      <c r="R91" s="184"/>
      <c r="S91" s="184"/>
      <c r="T91" s="184"/>
      <c r="U91" s="184"/>
    </row>
    <row r="92" spans="1:21" x14ac:dyDescent="0.25">
      <c r="A92" s="4" t="s">
        <v>92</v>
      </c>
      <c r="C92" s="74"/>
      <c r="D92" s="91"/>
      <c r="E92" s="74" t="s">
        <v>46</v>
      </c>
      <c r="F92" s="492"/>
      <c r="G92" s="492"/>
      <c r="H92" s="492"/>
      <c r="I92" s="492"/>
      <c r="N92" s="461" t="s">
        <v>92</v>
      </c>
      <c r="O92" s="461"/>
      <c r="P92" s="461"/>
      <c r="Q92" s="493" t="s">
        <v>46</v>
      </c>
      <c r="R92" s="493"/>
      <c r="S92" s="493"/>
      <c r="T92" s="493"/>
      <c r="U92" s="132"/>
    </row>
    <row r="93" spans="1:21" x14ac:dyDescent="0.25">
      <c r="B93" s="91"/>
      <c r="C93" s="117" t="s">
        <v>162</v>
      </c>
      <c r="D93" s="117" t="s">
        <v>163</v>
      </c>
      <c r="E93" s="118" t="s">
        <v>191</v>
      </c>
      <c r="F93" s="74"/>
      <c r="G93" s="74"/>
      <c r="H93" s="74"/>
      <c r="I93" s="74"/>
      <c r="N93" s="53"/>
      <c r="O93" s="53"/>
      <c r="P93" s="53"/>
      <c r="Q93" s="185"/>
      <c r="R93" s="185"/>
      <c r="S93" s="185"/>
      <c r="T93" s="185"/>
      <c r="U93" s="132"/>
    </row>
    <row r="94" spans="1:21" x14ac:dyDescent="0.25">
      <c r="B94" s="91"/>
      <c r="C94" s="119" t="s">
        <v>2</v>
      </c>
      <c r="D94" s="119" t="s">
        <v>2</v>
      </c>
      <c r="E94" s="119" t="s">
        <v>2</v>
      </c>
      <c r="F94" s="74"/>
      <c r="G94" s="74"/>
      <c r="H94" s="74"/>
      <c r="I94" s="74"/>
      <c r="N94" s="53"/>
      <c r="O94" s="53"/>
      <c r="P94" s="53"/>
      <c r="Q94" s="185"/>
      <c r="R94" s="185"/>
      <c r="S94" s="185"/>
      <c r="T94" s="185"/>
      <c r="U94" s="132"/>
    </row>
    <row r="95" spans="1:21" x14ac:dyDescent="0.25">
      <c r="A95" s="465" t="s">
        <v>69</v>
      </c>
      <c r="B95" s="465"/>
      <c r="C95" s="206">
        <v>0</v>
      </c>
      <c r="D95" s="206">
        <v>5</v>
      </c>
      <c r="E95" s="159">
        <f>AVERAGE(C95:D95)</f>
        <v>2.5</v>
      </c>
      <c r="F95" s="186" t="s">
        <v>40</v>
      </c>
      <c r="G95" s="189">
        <f>'0054'!G95</f>
        <v>371</v>
      </c>
      <c r="I95" s="130">
        <f>ROUND(G95*E95,2)</f>
        <v>927.5</v>
      </c>
      <c r="N95" s="486" t="s">
        <v>69</v>
      </c>
      <c r="O95" s="486"/>
      <c r="P95" s="485">
        <f>IF(H115=1,E95,0)</f>
        <v>0</v>
      </c>
      <c r="Q95" s="485"/>
      <c r="R95" s="485"/>
      <c r="S95" s="111" t="s">
        <v>40</v>
      </c>
      <c r="T95" s="76">
        <f>G95</f>
        <v>371</v>
      </c>
      <c r="U95" s="125">
        <f>ROUND(T95*P95,0)</f>
        <v>0</v>
      </c>
    </row>
    <row r="96" spans="1:21" x14ac:dyDescent="0.25">
      <c r="A96" s="465" t="s">
        <v>87</v>
      </c>
      <c r="B96" s="465"/>
      <c r="C96" s="206">
        <v>0</v>
      </c>
      <c r="D96" s="206">
        <v>0</v>
      </c>
      <c r="E96" s="159">
        <f>AVERAGE(C96:D96)</f>
        <v>0</v>
      </c>
      <c r="F96" s="186" t="s">
        <v>40</v>
      </c>
      <c r="G96" s="189">
        <f>'0054'!G96</f>
        <v>1391</v>
      </c>
      <c r="I96" s="130">
        <f>ROUND(G96*E96,2)</f>
        <v>0</v>
      </c>
      <c r="N96" s="486" t="s">
        <v>87</v>
      </c>
      <c r="O96" s="486"/>
      <c r="P96" s="470"/>
      <c r="Q96" s="470"/>
      <c r="R96" s="470"/>
      <c r="S96" s="111" t="s">
        <v>40</v>
      </c>
      <c r="T96" s="76">
        <f>G96</f>
        <v>1391</v>
      </c>
      <c r="U96" s="125">
        <f>ROUND(T96*P96,0)</f>
        <v>0</v>
      </c>
    </row>
    <row r="97" spans="1:21" x14ac:dyDescent="0.25">
      <c r="A97" s="187"/>
      <c r="B97" s="187"/>
      <c r="C97" s="94"/>
      <c r="D97" s="94"/>
      <c r="E97" s="94"/>
      <c r="F97" s="94"/>
      <c r="G97" s="188"/>
      <c r="H97" s="189"/>
      <c r="I97" s="130"/>
      <c r="N97" s="190"/>
      <c r="O97" s="190"/>
      <c r="P97" s="191"/>
      <c r="Q97" s="191"/>
      <c r="R97" s="191"/>
      <c r="S97" s="111"/>
      <c r="T97" s="76"/>
      <c r="U97" s="132"/>
    </row>
    <row r="98" spans="1:21" x14ac:dyDescent="0.25">
      <c r="A98" s="187"/>
      <c r="B98" s="187"/>
      <c r="C98" s="94"/>
      <c r="D98" s="94"/>
      <c r="E98" s="94"/>
      <c r="F98" s="94"/>
      <c r="G98" s="188"/>
      <c r="H98" s="189"/>
      <c r="I98" s="130"/>
      <c r="N98" s="190"/>
      <c r="O98" s="190"/>
      <c r="P98" s="191"/>
      <c r="Q98" s="191"/>
      <c r="R98" s="191"/>
      <c r="S98" s="111"/>
      <c r="T98" s="76"/>
      <c r="U98" s="132"/>
    </row>
    <row r="99" spans="1:21" hidden="1" x14ac:dyDescent="0.25">
      <c r="A99" s="458" t="s">
        <v>131</v>
      </c>
      <c r="B99" s="458"/>
      <c r="C99" s="458"/>
      <c r="D99" s="91"/>
      <c r="E99" s="54" t="s">
        <v>132</v>
      </c>
      <c r="F99" s="496"/>
      <c r="G99" s="496"/>
      <c r="H99" s="496"/>
      <c r="I99" s="496"/>
      <c r="N99" s="461" t="s">
        <v>106</v>
      </c>
      <c r="O99" s="461"/>
      <c r="P99" s="461"/>
      <c r="Q99" s="461"/>
      <c r="R99" s="461"/>
      <c r="S99" s="461"/>
      <c r="T99" s="461"/>
      <c r="U99" s="461"/>
    </row>
    <row r="100" spans="1:21" hidden="1" x14ac:dyDescent="0.25">
      <c r="B100" s="91"/>
      <c r="C100" s="481" t="s">
        <v>108</v>
      </c>
      <c r="D100" s="481"/>
      <c r="E100" s="481"/>
      <c r="F100" s="54"/>
      <c r="G100" s="54"/>
      <c r="H100" s="200" t="s">
        <v>192</v>
      </c>
      <c r="I100" s="54"/>
      <c r="N100" s="53"/>
      <c r="O100" s="53"/>
      <c r="P100" s="53"/>
      <c r="Q100" s="53"/>
      <c r="R100" s="53"/>
      <c r="S100" s="53"/>
      <c r="T100" s="53"/>
      <c r="U100" s="53"/>
    </row>
    <row r="101" spans="1:21" hidden="1" x14ac:dyDescent="0.25">
      <c r="B101" s="91"/>
      <c r="C101" s="117" t="s">
        <v>162</v>
      </c>
      <c r="D101" s="117" t="s">
        <v>163</v>
      </c>
      <c r="E101" s="199" t="s">
        <v>8</v>
      </c>
      <c r="F101" s="577" t="s">
        <v>193</v>
      </c>
      <c r="G101" s="472"/>
      <c r="H101" s="41" t="s">
        <v>39</v>
      </c>
      <c r="I101" s="54"/>
      <c r="N101" s="53"/>
      <c r="O101" s="53"/>
      <c r="P101" s="53"/>
      <c r="Q101" s="53"/>
      <c r="R101" s="53"/>
      <c r="S101" s="53"/>
      <c r="T101" s="53"/>
      <c r="U101" s="53"/>
    </row>
    <row r="102" spans="1:21" hidden="1" x14ac:dyDescent="0.25">
      <c r="A102" s="481" t="s">
        <v>113</v>
      </c>
      <c r="B102" s="481"/>
      <c r="C102" s="119" t="s">
        <v>2</v>
      </c>
      <c r="D102" s="119" t="s">
        <v>2</v>
      </c>
      <c r="E102" s="77" t="s">
        <v>2</v>
      </c>
      <c r="F102" s="481" t="s">
        <v>38</v>
      </c>
      <c r="G102" s="481"/>
      <c r="H102" s="77" t="s">
        <v>38</v>
      </c>
      <c r="I102" s="77" t="s">
        <v>8</v>
      </c>
      <c r="N102" s="471" t="s">
        <v>70</v>
      </c>
      <c r="O102" s="471"/>
      <c r="P102" s="485" t="s">
        <v>108</v>
      </c>
      <c r="Q102" s="485"/>
      <c r="R102" s="471" t="s">
        <v>71</v>
      </c>
      <c r="S102" s="471"/>
      <c r="T102" s="78" t="s">
        <v>72</v>
      </c>
      <c r="U102" s="78" t="s">
        <v>8</v>
      </c>
    </row>
    <row r="103" spans="1:21" hidden="1" x14ac:dyDescent="0.25">
      <c r="A103" s="474" t="s">
        <v>73</v>
      </c>
      <c r="B103" s="474"/>
      <c r="C103" s="204">
        <v>0</v>
      </c>
      <c r="D103" s="204">
        <v>0</v>
      </c>
      <c r="E103" s="276">
        <f>IF(D$59=0,C103*2,C103+D103)</f>
        <v>0</v>
      </c>
      <c r="F103" s="475">
        <v>0</v>
      </c>
      <c r="G103" s="475"/>
      <c r="H103" s="349">
        <f>IF(C103=0,0,125)</f>
        <v>0</v>
      </c>
      <c r="I103" s="130">
        <f>ROUND((H103+F103)*E103,2)</f>
        <v>0</v>
      </c>
      <c r="N103" s="476" t="s">
        <v>73</v>
      </c>
      <c r="O103" s="476"/>
      <c r="P103" s="470">
        <f>IF(H$115=1,C103,0)</f>
        <v>0</v>
      </c>
      <c r="Q103" s="470"/>
      <c r="R103" s="477">
        <f>F103</f>
        <v>0</v>
      </c>
      <c r="S103" s="477"/>
      <c r="T103" s="80">
        <f>H103</f>
        <v>0</v>
      </c>
      <c r="U103" s="125">
        <f>ROUND((T103+R103)*P103,0)</f>
        <v>0</v>
      </c>
    </row>
    <row r="104" spans="1:21" hidden="1" x14ac:dyDescent="0.25">
      <c r="A104" s="450" t="s">
        <v>74</v>
      </c>
      <c r="B104" s="450"/>
      <c r="C104" s="206">
        <v>0</v>
      </c>
      <c r="D104" s="206">
        <v>0</v>
      </c>
      <c r="E104" s="159">
        <f>IF(D$59=0,C104*2,C104+D104)</f>
        <v>0</v>
      </c>
      <c r="F104" s="572">
        <f>ROUND(F103/2,2)</f>
        <v>0</v>
      </c>
      <c r="G104" s="572"/>
      <c r="H104" s="350">
        <f>IF(C104=0,0,62.5)</f>
        <v>0</v>
      </c>
      <c r="I104" s="130">
        <f>ROUND((H104+F104)*E104,2)</f>
        <v>0</v>
      </c>
      <c r="N104" s="476" t="s">
        <v>74</v>
      </c>
      <c r="O104" s="476"/>
      <c r="P104" s="470">
        <f>IF(H$115=1,C104,0)</f>
        <v>0</v>
      </c>
      <c r="Q104" s="470"/>
      <c r="R104" s="479">
        <f>ROUND(R103/2,2)</f>
        <v>0</v>
      </c>
      <c r="S104" s="479"/>
      <c r="T104" s="82">
        <f>H104</f>
        <v>0</v>
      </c>
      <c r="U104" s="125">
        <f>ROUND((T104+R104)*P104,0)</f>
        <v>0</v>
      </c>
    </row>
    <row r="105" spans="1:21" ht="16.5" hidden="1" thickBot="1" x14ac:dyDescent="0.3">
      <c r="A105" s="450" t="s">
        <v>75</v>
      </c>
      <c r="B105" s="450"/>
      <c r="C105" s="206">
        <v>0</v>
      </c>
      <c r="D105" s="206">
        <v>0</v>
      </c>
      <c r="E105" s="159">
        <f>IF(D$59=0,C105*2,C105+D105)</f>
        <v>0</v>
      </c>
      <c r="F105" s="468"/>
      <c r="G105" s="468"/>
      <c r="H105" s="351">
        <f>IF(H103&gt;0,436,0)</f>
        <v>0</v>
      </c>
      <c r="I105" s="130">
        <f>ROUND(H105*E105,2)</f>
        <v>0</v>
      </c>
      <c r="N105" s="469" t="s">
        <v>75</v>
      </c>
      <c r="O105" s="469"/>
      <c r="P105" s="470">
        <f>IF(H$115=1,C105,0)</f>
        <v>0</v>
      </c>
      <c r="Q105" s="470"/>
      <c r="R105" s="471"/>
      <c r="S105" s="471"/>
      <c r="T105" s="84">
        <f>H105</f>
        <v>0</v>
      </c>
      <c r="U105" s="132">
        <f>ROUND(T105*P105,0)</f>
        <v>0</v>
      </c>
    </row>
    <row r="106" spans="1:21" ht="16.5" hidden="1" thickBot="1" x14ac:dyDescent="0.3">
      <c r="A106" s="472" t="s">
        <v>8</v>
      </c>
      <c r="B106" s="472"/>
      <c r="C106" s="85"/>
      <c r="D106" s="85"/>
      <c r="E106" s="85"/>
      <c r="F106" s="85"/>
      <c r="G106" s="85"/>
      <c r="H106" s="85"/>
      <c r="I106" s="126">
        <f>SUM(I103:I105)</f>
        <v>0</v>
      </c>
      <c r="N106" s="473" t="s">
        <v>8</v>
      </c>
      <c r="O106" s="473"/>
      <c r="P106" s="86"/>
      <c r="Q106" s="86"/>
      <c r="R106" s="86"/>
      <c r="S106" s="86"/>
      <c r="T106" s="86"/>
      <c r="U106" s="87">
        <f>SUM(U103:U105)</f>
        <v>0</v>
      </c>
    </row>
    <row r="107" spans="1:21" hidden="1" x14ac:dyDescent="0.25">
      <c r="A107" s="41"/>
      <c r="B107" s="41"/>
      <c r="C107" s="85"/>
      <c r="D107" s="85"/>
      <c r="E107" s="85"/>
      <c r="F107" s="85"/>
      <c r="G107" s="85"/>
      <c r="H107" s="85"/>
      <c r="I107" s="130"/>
      <c r="N107" s="43"/>
      <c r="O107" s="43"/>
      <c r="P107" s="86"/>
      <c r="Q107" s="86"/>
      <c r="R107" s="86"/>
      <c r="S107" s="86"/>
      <c r="T107" s="86"/>
      <c r="U107" s="201"/>
    </row>
    <row r="108" spans="1:21" x14ac:dyDescent="0.25">
      <c r="A108" s="458" t="s">
        <v>93</v>
      </c>
      <c r="B108" s="458"/>
      <c r="C108" s="458"/>
      <c r="D108" s="91"/>
      <c r="E108" s="89" t="s">
        <v>42</v>
      </c>
      <c r="F108" s="463"/>
      <c r="G108" s="463"/>
      <c r="H108" s="463"/>
      <c r="I108" s="159">
        <v>0</v>
      </c>
      <c r="N108" s="461" t="s">
        <v>93</v>
      </c>
      <c r="O108" s="461"/>
      <c r="P108" s="461"/>
      <c r="Q108" s="462" t="s">
        <v>42</v>
      </c>
      <c r="R108" s="462"/>
      <c r="S108" s="462"/>
      <c r="T108" s="462"/>
      <c r="U108" s="125">
        <f>IF('4050'!$H$115=1,'4050'!U109,0)</f>
        <v>0</v>
      </c>
    </row>
    <row r="109" spans="1:21" x14ac:dyDescent="0.25">
      <c r="A109" s="458" t="s">
        <v>94</v>
      </c>
      <c r="B109" s="458"/>
      <c r="C109" s="458"/>
      <c r="D109" s="91"/>
      <c r="E109" s="467"/>
      <c r="F109" s="467"/>
      <c r="G109" s="467"/>
      <c r="H109" s="467"/>
      <c r="I109" s="159">
        <v>0</v>
      </c>
      <c r="N109" s="461" t="s">
        <v>94</v>
      </c>
      <c r="O109" s="461"/>
      <c r="P109" s="461"/>
      <c r="Q109" s="462" t="s">
        <v>47</v>
      </c>
      <c r="R109" s="462"/>
      <c r="S109" s="462"/>
      <c r="T109" s="462"/>
      <c r="U109" s="125">
        <f>IF('4050'!$H$115=1,'4050'!U110,0)</f>
        <v>0</v>
      </c>
    </row>
    <row r="110" spans="1:21" x14ac:dyDescent="0.25">
      <c r="A110" s="90" t="s">
        <v>122</v>
      </c>
      <c r="B110" s="91"/>
      <c r="C110" s="91"/>
      <c r="D110" s="91"/>
      <c r="E110" s="192"/>
      <c r="F110" s="192"/>
      <c r="G110" s="192"/>
      <c r="H110" s="192"/>
      <c r="I110" s="219"/>
      <c r="N110" s="461" t="s">
        <v>95</v>
      </c>
      <c r="O110" s="461"/>
      <c r="P110" s="461"/>
      <c r="Q110" s="462" t="s">
        <v>48</v>
      </c>
      <c r="R110" s="462"/>
      <c r="S110" s="462"/>
      <c r="T110" s="462"/>
      <c r="U110" s="125">
        <f>IF('4050'!$H$115=1,'4050'!U113,0)</f>
        <v>0</v>
      </c>
    </row>
    <row r="111" spans="1:21" ht="16.5" thickBot="1" x14ac:dyDescent="0.3">
      <c r="A111" s="458" t="s">
        <v>95</v>
      </c>
      <c r="B111" s="458"/>
      <c r="C111" s="458"/>
      <c r="D111" s="91"/>
      <c r="E111" s="89" t="s">
        <v>47</v>
      </c>
      <c r="F111" s="463"/>
      <c r="G111" s="463"/>
      <c r="H111" s="463"/>
      <c r="I111" s="220">
        <v>0</v>
      </c>
      <c r="N111" s="464" t="s">
        <v>43</v>
      </c>
      <c r="O111" s="464"/>
      <c r="P111" s="464"/>
      <c r="Q111" s="464"/>
      <c r="R111" s="464"/>
      <c r="S111" s="464"/>
      <c r="T111" s="464"/>
      <c r="U111" s="193">
        <f>SUM(U109,U108,U106,U95,U89,U75,U74,U73,U72,U71,U70,U68,U59,U45,U77,U78,U79,U80,U81,U110)</f>
        <v>0</v>
      </c>
    </row>
    <row r="112" spans="1:21" ht="16.5" thickTop="1" x14ac:dyDescent="0.25">
      <c r="B112" s="91"/>
      <c r="C112" s="91"/>
      <c r="D112" s="91"/>
      <c r="E112" s="89"/>
      <c r="F112" s="89"/>
      <c r="G112" s="89"/>
      <c r="H112" s="89"/>
      <c r="I112" s="159"/>
      <c r="N112" s="59"/>
      <c r="O112" s="59"/>
      <c r="P112" s="59"/>
      <c r="Q112" s="59"/>
      <c r="R112" s="59"/>
      <c r="S112" s="59"/>
      <c r="T112" s="59"/>
      <c r="U112" s="201"/>
    </row>
    <row r="113" spans="1:21" x14ac:dyDescent="0.25">
      <c r="A113" s="465" t="s">
        <v>8</v>
      </c>
      <c r="B113" s="465"/>
      <c r="C113" s="465"/>
      <c r="D113" s="465"/>
      <c r="E113" s="465"/>
      <c r="F113" s="465"/>
      <c r="G113" s="465"/>
      <c r="H113" s="465"/>
      <c r="I113" s="130">
        <f>SUM(I111,I109,I108,I106,I96,I95,I89,I81,I80,I79,I78,I77,I75,I74,I73,I72,I71,I70,I68,I59,I45)</f>
        <v>3170738.5500000003</v>
      </c>
      <c r="N113" s="466"/>
      <c r="O113" s="466"/>
      <c r="P113" s="466"/>
      <c r="Q113" s="466"/>
      <c r="R113" s="466"/>
      <c r="S113" s="466"/>
      <c r="T113" s="466"/>
      <c r="U113" s="466"/>
    </row>
    <row r="114" spans="1:21" x14ac:dyDescent="0.25">
      <c r="A114" s="458" t="s">
        <v>121</v>
      </c>
      <c r="B114" s="458"/>
      <c r="C114" s="458"/>
      <c r="D114" s="458"/>
      <c r="E114" s="458"/>
      <c r="F114" s="458"/>
      <c r="G114" s="458"/>
      <c r="H114" s="91" t="s">
        <v>48</v>
      </c>
      <c r="I114" s="195"/>
      <c r="N114" s="459" t="s">
        <v>7</v>
      </c>
      <c r="O114" s="459"/>
      <c r="P114" s="459"/>
      <c r="Q114" s="459"/>
      <c r="R114" s="459"/>
      <c r="S114" s="459"/>
      <c r="T114" s="459"/>
      <c r="U114" s="459"/>
    </row>
    <row r="115" spans="1:21" x14ac:dyDescent="0.25">
      <c r="A115" s="458" t="s">
        <v>116</v>
      </c>
      <c r="B115" s="458"/>
      <c r="C115" s="458"/>
      <c r="D115" s="458"/>
      <c r="E115" s="458"/>
      <c r="F115" s="458"/>
      <c r="G115" s="458"/>
      <c r="H115" s="92" t="str">
        <f>IF(E29=0,"",IF((E14+E16+SUM(E18:E24))/E29&gt;0.75,1,""))</f>
        <v/>
      </c>
      <c r="I115" s="159">
        <f>U111</f>
        <v>0</v>
      </c>
      <c r="N115" s="93" t="s">
        <v>144</v>
      </c>
      <c r="O115" s="93"/>
      <c r="P115" s="93"/>
      <c r="Q115" s="93"/>
      <c r="R115" s="93"/>
      <c r="S115" s="93"/>
      <c r="T115" s="93"/>
      <c r="U115" s="93"/>
    </row>
    <row r="116" spans="1:21" x14ac:dyDescent="0.25">
      <c r="B116" s="91"/>
      <c r="C116" s="91"/>
      <c r="D116" s="91"/>
      <c r="E116" s="91"/>
      <c r="F116" s="91"/>
      <c r="G116" s="91"/>
      <c r="H116" s="94"/>
      <c r="I116" s="130"/>
      <c r="N116" s="95" t="s">
        <v>145</v>
      </c>
      <c r="O116" s="93"/>
      <c r="P116" s="93"/>
      <c r="Q116" s="93"/>
      <c r="R116" s="93"/>
      <c r="S116" s="93"/>
      <c r="T116" s="93"/>
      <c r="U116" s="93"/>
    </row>
    <row r="117" spans="1:21" x14ac:dyDescent="0.25">
      <c r="A117" s="4" t="s">
        <v>138</v>
      </c>
      <c r="B117" s="91"/>
      <c r="C117" s="91"/>
      <c r="D117" s="91"/>
      <c r="E117" s="91"/>
      <c r="F117" s="91"/>
      <c r="G117" s="91"/>
      <c r="H117" s="202">
        <f>IF(H115=1,I115,I113)</f>
        <v>3170738.5500000003</v>
      </c>
      <c r="I117" s="123">
        <f>IF(E29=0,0,IF(E29&gt;250,-(((250/E29)*H117)*IF(J117="H",0.02,0.05)),IF(J117="H",-0.02*H117,-0.05*H117)))</f>
        <v>-88193.662383177594</v>
      </c>
      <c r="N117" s="97"/>
      <c r="O117" s="97"/>
      <c r="P117" s="97"/>
      <c r="Q117" s="97"/>
      <c r="R117" s="97"/>
      <c r="S117" s="97"/>
      <c r="T117" s="97"/>
      <c r="U117" s="97"/>
    </row>
    <row r="118" spans="1:21" x14ac:dyDescent="0.25">
      <c r="B118" s="91"/>
      <c r="C118" s="91"/>
      <c r="D118" s="91"/>
      <c r="E118" s="91"/>
      <c r="F118" s="91"/>
      <c r="G118" s="91"/>
      <c r="H118" s="94"/>
      <c r="I118" s="130"/>
      <c r="N118" s="97"/>
      <c r="O118" s="97"/>
      <c r="P118" s="97"/>
      <c r="Q118" s="97"/>
      <c r="R118" s="97"/>
      <c r="S118" s="97"/>
      <c r="T118" s="97"/>
      <c r="U118" s="97"/>
    </row>
    <row r="119" spans="1:21" x14ac:dyDescent="0.25">
      <c r="A119" s="4" t="s">
        <v>139</v>
      </c>
      <c r="B119" s="91"/>
      <c r="C119" s="91"/>
      <c r="D119" s="91"/>
      <c r="E119" s="91"/>
      <c r="F119" s="91"/>
      <c r="G119" s="91"/>
      <c r="H119" s="94"/>
      <c r="I119" s="130">
        <f>I113+I117</f>
        <v>3082544.8876168225</v>
      </c>
      <c r="N119" s="97"/>
      <c r="O119" s="97"/>
      <c r="P119" s="97"/>
      <c r="Q119" s="97"/>
      <c r="R119" s="97"/>
      <c r="S119" s="97"/>
      <c r="T119" s="97"/>
      <c r="U119" s="97"/>
    </row>
    <row r="120" spans="1:21" x14ac:dyDescent="0.25">
      <c r="B120" s="91"/>
      <c r="C120" s="91"/>
      <c r="D120" s="91"/>
      <c r="E120" s="91"/>
      <c r="F120" s="91"/>
      <c r="G120" s="91"/>
      <c r="H120" s="94"/>
      <c r="I120" s="130"/>
      <c r="N120" s="97"/>
      <c r="O120" s="97"/>
      <c r="P120" s="97"/>
      <c r="Q120" s="97"/>
      <c r="R120" s="97"/>
      <c r="S120" s="97"/>
      <c r="T120" s="97"/>
      <c r="U120" s="97"/>
    </row>
    <row r="121" spans="1:21" x14ac:dyDescent="0.25">
      <c r="A121" s="106" t="s">
        <v>140</v>
      </c>
      <c r="B121" s="91"/>
      <c r="C121" s="203">
        <f>'0054'!C121</f>
        <v>2</v>
      </c>
      <c r="D121" s="91"/>
      <c r="E121" s="4" t="s">
        <v>141</v>
      </c>
      <c r="F121" s="91"/>
      <c r="G121" s="91"/>
      <c r="H121" s="94"/>
      <c r="I121" s="130">
        <f>ROUND(I119/12*C121,2)</f>
        <v>513757.48</v>
      </c>
      <c r="N121" s="97"/>
      <c r="O121" s="97"/>
      <c r="P121" s="97"/>
      <c r="Q121" s="97"/>
      <c r="R121" s="97"/>
      <c r="S121" s="97"/>
      <c r="T121" s="97"/>
      <c r="U121" s="97"/>
    </row>
    <row r="122" spans="1:21" x14ac:dyDescent="0.25">
      <c r="B122" s="91"/>
      <c r="C122" s="91"/>
      <c r="D122" s="91"/>
      <c r="E122" s="91"/>
      <c r="F122" s="91"/>
      <c r="G122" s="91"/>
      <c r="H122" s="94"/>
      <c r="I122" s="130"/>
      <c r="N122" s="97"/>
      <c r="O122" s="97"/>
      <c r="P122" s="97"/>
      <c r="Q122" s="97"/>
      <c r="R122" s="97"/>
      <c r="S122" s="97"/>
      <c r="T122" s="97"/>
      <c r="U122" s="97"/>
    </row>
    <row r="123" spans="1:21" x14ac:dyDescent="0.25">
      <c r="A123" s="4" t="s">
        <v>142</v>
      </c>
      <c r="B123" s="91"/>
      <c r="C123" s="91"/>
      <c r="D123" s="91"/>
      <c r="E123" s="91"/>
      <c r="F123" s="91"/>
      <c r="G123" s="91"/>
      <c r="H123" s="94"/>
      <c r="I123" s="123">
        <v>-256878.74</v>
      </c>
      <c r="N123" s="97"/>
      <c r="O123" s="97"/>
      <c r="P123" s="97"/>
      <c r="Q123" s="97"/>
      <c r="R123" s="97"/>
      <c r="S123" s="97"/>
      <c r="T123" s="97"/>
      <c r="U123" s="97"/>
    </row>
    <row r="124" spans="1:21" x14ac:dyDescent="0.25">
      <c r="B124" s="91"/>
      <c r="C124" s="91"/>
      <c r="D124" s="91"/>
      <c r="E124" s="91"/>
      <c r="F124" s="91"/>
      <c r="G124" s="91"/>
      <c r="H124" s="94"/>
      <c r="I124" s="130"/>
      <c r="N124" s="97"/>
      <c r="O124" s="97"/>
      <c r="P124" s="97"/>
      <c r="Q124" s="97"/>
      <c r="R124" s="97"/>
      <c r="S124" s="97"/>
      <c r="T124" s="97"/>
      <c r="U124" s="97"/>
    </row>
    <row r="125" spans="1:21" ht="16.5" thickBot="1" x14ac:dyDescent="0.3">
      <c r="A125" s="4" t="s">
        <v>143</v>
      </c>
      <c r="B125" s="91"/>
      <c r="C125" s="91"/>
      <c r="D125" s="91"/>
      <c r="E125" s="91"/>
      <c r="F125" s="91"/>
      <c r="G125" s="91"/>
      <c r="H125" s="94"/>
      <c r="I125" s="222">
        <f>I121+I123</f>
        <v>256878.74</v>
      </c>
      <c r="N125" s="97"/>
      <c r="O125" s="97"/>
      <c r="P125" s="97"/>
      <c r="Q125" s="97"/>
      <c r="R125" s="97"/>
      <c r="S125" s="97"/>
      <c r="T125" s="97"/>
      <c r="U125" s="97"/>
    </row>
    <row r="126" spans="1:21" ht="16.5" thickTop="1" x14ac:dyDescent="0.25">
      <c r="B126" s="91"/>
      <c r="C126" s="91"/>
      <c r="D126" s="91"/>
      <c r="E126" s="91"/>
      <c r="F126" s="91"/>
      <c r="G126" s="91"/>
      <c r="H126" s="94"/>
      <c r="I126" s="130"/>
      <c r="N126" s="97"/>
      <c r="O126" s="97"/>
      <c r="P126" s="97"/>
      <c r="Q126" s="97"/>
      <c r="R126" s="97"/>
      <c r="S126" s="97"/>
      <c r="T126" s="97"/>
      <c r="U126" s="97"/>
    </row>
    <row r="127" spans="1:21" ht="16.5" thickBot="1" x14ac:dyDescent="0.3">
      <c r="A127" s="4" t="s">
        <v>159</v>
      </c>
      <c r="B127" s="91"/>
      <c r="C127" s="91"/>
      <c r="D127" s="91"/>
      <c r="E127" s="91"/>
      <c r="F127" s="91"/>
      <c r="G127" s="91"/>
      <c r="H127" s="94"/>
      <c r="I127" s="194">
        <f>IF(J117="H",(H117*0.02)+I117,(H117*0.05)+I117)</f>
        <v>70343.265116822426</v>
      </c>
      <c r="N127" s="97"/>
      <c r="O127" s="97"/>
      <c r="P127" s="97"/>
      <c r="Q127" s="97"/>
      <c r="R127" s="97"/>
      <c r="S127" s="97"/>
      <c r="T127" s="97"/>
      <c r="U127" s="97"/>
    </row>
    <row r="128" spans="1:21" ht="16.5" thickTop="1" x14ac:dyDescent="0.25">
      <c r="B128" s="91"/>
      <c r="C128" s="91"/>
      <c r="D128" s="91"/>
      <c r="E128" s="91"/>
      <c r="F128" s="91"/>
      <c r="G128" s="91"/>
      <c r="H128" s="94"/>
      <c r="I128" s="195"/>
      <c r="N128" s="97"/>
      <c r="O128" s="97"/>
      <c r="P128" s="97"/>
      <c r="Q128" s="97"/>
      <c r="R128" s="97"/>
      <c r="S128" s="97"/>
      <c r="T128" s="97"/>
      <c r="U128" s="97"/>
    </row>
    <row r="129" spans="1:21" x14ac:dyDescent="0.25">
      <c r="B129" s="91"/>
      <c r="C129" s="91"/>
      <c r="D129" s="91"/>
      <c r="E129" s="91"/>
      <c r="F129" s="91"/>
      <c r="G129" s="91"/>
      <c r="H129" s="94"/>
      <c r="I129" s="195"/>
      <c r="N129" s="97"/>
      <c r="O129" s="97"/>
      <c r="P129" s="97"/>
      <c r="Q129" s="97"/>
      <c r="R129" s="97"/>
      <c r="S129" s="97"/>
      <c r="T129" s="97"/>
      <c r="U129" s="97"/>
    </row>
    <row r="130" spans="1:21" x14ac:dyDescent="0.25">
      <c r="B130" s="91"/>
      <c r="C130" s="91"/>
      <c r="D130" s="91"/>
      <c r="E130" s="91"/>
      <c r="F130" s="91"/>
      <c r="G130" s="91"/>
      <c r="H130" s="94"/>
      <c r="I130" s="195"/>
      <c r="N130" s="97"/>
      <c r="O130" s="97"/>
      <c r="P130" s="97"/>
      <c r="Q130" s="97"/>
      <c r="R130" s="97"/>
      <c r="S130" s="97"/>
      <c r="T130" s="97"/>
      <c r="U130" s="97"/>
    </row>
    <row r="131" spans="1:21" x14ac:dyDescent="0.25">
      <c r="A131" s="455" t="s">
        <v>7</v>
      </c>
      <c r="B131" s="455"/>
      <c r="C131" s="455"/>
      <c r="D131" s="455"/>
      <c r="E131" s="455"/>
      <c r="F131" s="455"/>
      <c r="G131" s="455"/>
      <c r="H131" s="455"/>
      <c r="I131" s="455"/>
      <c r="J131" s="196"/>
      <c r="N131" s="455"/>
      <c r="O131" s="455"/>
      <c r="P131" s="455"/>
      <c r="Q131" s="455"/>
      <c r="R131" s="455"/>
      <c r="S131" s="455"/>
      <c r="T131" s="455"/>
      <c r="U131" s="455"/>
    </row>
    <row r="132" spans="1:21" s="101" customFormat="1" ht="28.5" customHeight="1" x14ac:dyDescent="0.2">
      <c r="A132" s="460" t="s">
        <v>114</v>
      </c>
      <c r="B132" s="460"/>
      <c r="C132" s="460"/>
      <c r="D132" s="460"/>
      <c r="E132" s="460"/>
      <c r="F132" s="460"/>
      <c r="G132" s="460"/>
      <c r="H132" s="460"/>
      <c r="I132" s="460"/>
      <c r="J132" s="102"/>
      <c r="N132" s="103"/>
      <c r="O132" s="104"/>
      <c r="P132" s="104"/>
      <c r="Q132" s="104"/>
      <c r="R132" s="104"/>
      <c r="S132" s="104"/>
      <c r="T132" s="104"/>
      <c r="U132" s="104"/>
    </row>
    <row r="133" spans="1:21" s="101" customFormat="1" ht="15.75" customHeight="1" x14ac:dyDescent="0.2">
      <c r="A133" s="455" t="s">
        <v>64</v>
      </c>
      <c r="B133" s="455"/>
      <c r="C133" s="455"/>
      <c r="D133" s="455"/>
      <c r="E133" s="455"/>
      <c r="F133" s="455"/>
      <c r="G133" s="455"/>
      <c r="H133" s="455"/>
      <c r="I133" s="455"/>
      <c r="N133" s="103"/>
    </row>
    <row r="134" spans="1:21" s="101" customFormat="1" ht="15.75" customHeight="1" x14ac:dyDescent="0.2">
      <c r="A134" s="455" t="s">
        <v>65</v>
      </c>
      <c r="B134" s="455"/>
      <c r="C134" s="455"/>
      <c r="D134" s="455"/>
      <c r="E134" s="455"/>
      <c r="F134" s="455"/>
      <c r="G134" s="455"/>
      <c r="H134" s="455"/>
      <c r="I134" s="455"/>
      <c r="N134" s="103"/>
    </row>
    <row r="135" spans="1:21" s="101" customFormat="1" ht="28.5" customHeight="1" x14ac:dyDescent="0.2">
      <c r="A135" s="454" t="s">
        <v>115</v>
      </c>
      <c r="B135" s="454"/>
      <c r="C135" s="454"/>
      <c r="D135" s="454"/>
      <c r="E135" s="454"/>
      <c r="F135" s="454"/>
      <c r="G135" s="454"/>
      <c r="H135" s="454"/>
      <c r="I135" s="454"/>
      <c r="N135" s="103"/>
    </row>
    <row r="136" spans="1:21" s="101" customFormat="1" ht="28.5" customHeight="1" x14ac:dyDescent="0.2">
      <c r="A136" s="454" t="s">
        <v>123</v>
      </c>
      <c r="B136" s="454"/>
      <c r="C136" s="454"/>
      <c r="D136" s="454"/>
      <c r="E136" s="454"/>
      <c r="F136" s="454"/>
      <c r="G136" s="454"/>
      <c r="H136" s="454"/>
      <c r="I136" s="454"/>
      <c r="N136" s="103"/>
    </row>
    <row r="137" spans="1:21" s="101" customFormat="1" ht="28.5" customHeight="1" x14ac:dyDescent="0.2">
      <c r="A137" s="454" t="s">
        <v>111</v>
      </c>
      <c r="B137" s="454"/>
      <c r="C137" s="454"/>
      <c r="D137" s="454"/>
      <c r="E137" s="454"/>
      <c r="F137" s="454"/>
      <c r="G137" s="454"/>
      <c r="H137" s="454"/>
      <c r="I137" s="454"/>
      <c r="N137" s="103"/>
    </row>
    <row r="138" spans="1:21" s="101" customFormat="1" ht="28.5" customHeight="1" x14ac:dyDescent="0.2">
      <c r="A138" s="454" t="s">
        <v>120</v>
      </c>
      <c r="B138" s="454"/>
      <c r="C138" s="454"/>
      <c r="D138" s="454"/>
      <c r="E138" s="454"/>
      <c r="F138" s="454"/>
      <c r="G138" s="454"/>
      <c r="H138" s="454"/>
      <c r="I138" s="454"/>
      <c r="N138" s="103"/>
    </row>
    <row r="139" spans="1:21" s="101" customFormat="1" ht="41.25" customHeight="1" x14ac:dyDescent="0.2">
      <c r="A139" s="454" t="s">
        <v>133</v>
      </c>
      <c r="B139" s="454"/>
      <c r="C139" s="454"/>
      <c r="D139" s="454"/>
      <c r="E139" s="454"/>
      <c r="F139" s="454"/>
      <c r="G139" s="454"/>
      <c r="H139" s="454"/>
      <c r="I139" s="454"/>
      <c r="N139" s="103"/>
    </row>
    <row r="140" spans="1:21" s="101" customFormat="1" ht="15.75" customHeight="1" x14ac:dyDescent="0.2">
      <c r="A140" s="455" t="s">
        <v>117</v>
      </c>
      <c r="B140" s="455"/>
      <c r="C140" s="455"/>
      <c r="D140" s="455"/>
      <c r="E140" s="455"/>
      <c r="F140" s="455"/>
      <c r="G140" s="455"/>
      <c r="H140" s="455"/>
      <c r="I140" s="455"/>
      <c r="N140" s="103"/>
    </row>
    <row r="141" spans="1:21" s="101" customFormat="1" ht="28.5" customHeight="1" x14ac:dyDescent="0.2">
      <c r="A141" s="456" t="s">
        <v>118</v>
      </c>
      <c r="B141" s="456"/>
      <c r="C141" s="456"/>
      <c r="D141" s="456"/>
      <c r="E141" s="456"/>
      <c r="F141" s="456"/>
      <c r="G141" s="456"/>
      <c r="H141" s="456"/>
      <c r="I141" s="456"/>
      <c r="N141" s="103"/>
    </row>
    <row r="142" spans="1:21" s="101" customFormat="1" ht="26.25" customHeight="1" x14ac:dyDescent="0.2">
      <c r="A142" s="457" t="s">
        <v>109</v>
      </c>
      <c r="B142" s="456"/>
      <c r="C142" s="456"/>
      <c r="D142" s="456"/>
      <c r="E142" s="456"/>
      <c r="F142" s="456"/>
      <c r="G142" s="456"/>
      <c r="H142" s="456"/>
      <c r="I142" s="456"/>
      <c r="N142" s="103"/>
    </row>
    <row r="143" spans="1:21" s="101" customFormat="1" ht="54" customHeight="1" x14ac:dyDescent="0.2">
      <c r="A143" s="452" t="s">
        <v>125</v>
      </c>
      <c r="B143" s="452"/>
      <c r="C143" s="452"/>
      <c r="D143" s="452"/>
      <c r="E143" s="452"/>
      <c r="F143" s="452"/>
      <c r="G143" s="452"/>
      <c r="H143" s="452"/>
      <c r="I143" s="452"/>
      <c r="N143" s="103"/>
    </row>
    <row r="144" spans="1:21" ht="57" customHeight="1" x14ac:dyDescent="0.25">
      <c r="A144" s="452" t="s">
        <v>124</v>
      </c>
      <c r="B144" s="452"/>
      <c r="C144" s="452"/>
      <c r="D144" s="452"/>
      <c r="E144" s="452"/>
      <c r="F144" s="452"/>
      <c r="G144" s="452"/>
      <c r="H144" s="452"/>
      <c r="I144" s="452"/>
      <c r="N144" s="98"/>
    </row>
    <row r="145" spans="1:14" s="101" customFormat="1" ht="26.25" customHeight="1" x14ac:dyDescent="0.2">
      <c r="A145" s="451" t="s">
        <v>110</v>
      </c>
      <c r="B145" s="451"/>
      <c r="C145" s="451"/>
      <c r="D145" s="451"/>
      <c r="E145" s="451"/>
      <c r="F145" s="451"/>
      <c r="G145" s="451"/>
      <c r="H145" s="451"/>
      <c r="I145" s="451"/>
      <c r="N145" s="103"/>
    </row>
    <row r="146" spans="1:14" s="101" customFormat="1" ht="28.5" customHeight="1" x14ac:dyDescent="0.2">
      <c r="A146" s="452" t="s">
        <v>36</v>
      </c>
      <c r="B146" s="452"/>
      <c r="C146" s="452"/>
      <c r="D146" s="452"/>
      <c r="E146" s="452"/>
      <c r="F146" s="452"/>
      <c r="G146" s="452"/>
      <c r="H146" s="452"/>
      <c r="I146" s="452"/>
      <c r="N146" s="103"/>
    </row>
    <row r="147" spans="1:14" s="101" customFormat="1" ht="15.75" customHeight="1" x14ac:dyDescent="0.2">
      <c r="A147" s="453" t="s">
        <v>12</v>
      </c>
      <c r="B147" s="453"/>
      <c r="C147" s="453"/>
      <c r="D147" s="453"/>
      <c r="E147" s="453"/>
      <c r="F147" s="453"/>
      <c r="G147" s="453"/>
      <c r="H147" s="453"/>
      <c r="I147" s="453"/>
      <c r="N147" s="103"/>
    </row>
    <row r="148" spans="1:14" x14ac:dyDescent="0.25">
      <c r="A148" s="453"/>
      <c r="B148" s="453"/>
      <c r="C148" s="453"/>
      <c r="D148" s="453"/>
      <c r="E148" s="453"/>
      <c r="F148" s="453"/>
      <c r="G148" s="453"/>
      <c r="H148" s="453"/>
      <c r="I148" s="453"/>
      <c r="N148" s="98"/>
    </row>
    <row r="149" spans="1:14" x14ac:dyDescent="0.25">
      <c r="A149" s="98"/>
      <c r="N149" s="98"/>
    </row>
    <row r="150" spans="1:14" x14ac:dyDescent="0.25">
      <c r="A150" s="98"/>
      <c r="N150" s="98"/>
    </row>
    <row r="151" spans="1:14" x14ac:dyDescent="0.25">
      <c r="A151" s="98"/>
      <c r="N151" s="98"/>
    </row>
    <row r="152" spans="1:14" x14ac:dyDescent="0.25">
      <c r="A152" s="98"/>
      <c r="B152" s="197"/>
      <c r="C152" s="197"/>
      <c r="D152" s="197"/>
      <c r="E152" s="197"/>
      <c r="F152" s="197"/>
      <c r="G152" s="197"/>
      <c r="H152" s="197"/>
      <c r="I152" s="197"/>
      <c r="N152" s="98"/>
    </row>
    <row r="153" spans="1:14" x14ac:dyDescent="0.25">
      <c r="A153" s="98"/>
      <c r="N153" s="98"/>
    </row>
    <row r="154" spans="1:14" x14ac:dyDescent="0.25">
      <c r="A154" s="98"/>
      <c r="N154" s="98"/>
    </row>
    <row r="155" spans="1:14" x14ac:dyDescent="0.25">
      <c r="A155" s="98"/>
      <c r="N155" s="98"/>
    </row>
    <row r="156" spans="1:14" x14ac:dyDescent="0.25">
      <c r="A156" s="98"/>
      <c r="N156" s="98"/>
    </row>
    <row r="157" spans="1:14" x14ac:dyDescent="0.25">
      <c r="A157" s="98"/>
      <c r="N157" s="98"/>
    </row>
    <row r="158" spans="1:14" x14ac:dyDescent="0.25">
      <c r="A158" s="98"/>
      <c r="N158" s="98"/>
    </row>
    <row r="159" spans="1:14" x14ac:dyDescent="0.25">
      <c r="A159" s="98"/>
      <c r="N159" s="98"/>
    </row>
    <row r="160" spans="1:14" x14ac:dyDescent="0.25">
      <c r="A160" s="98"/>
      <c r="N160" s="98"/>
    </row>
    <row r="161" spans="1:14" x14ac:dyDescent="0.25">
      <c r="A161" s="98"/>
      <c r="N161" s="98"/>
    </row>
    <row r="162" spans="1:14" x14ac:dyDescent="0.25">
      <c r="A162" s="98"/>
      <c r="N162" s="98"/>
    </row>
    <row r="163" spans="1:14" x14ac:dyDescent="0.25">
      <c r="A163" s="98"/>
      <c r="N163" s="98"/>
    </row>
    <row r="164" spans="1:14" x14ac:dyDescent="0.25">
      <c r="A164" s="98"/>
      <c r="N164" s="98"/>
    </row>
    <row r="165" spans="1:14" x14ac:dyDescent="0.25">
      <c r="A165" s="98"/>
      <c r="N165" s="98"/>
    </row>
    <row r="166" spans="1:14" x14ac:dyDescent="0.25">
      <c r="A166" s="98"/>
      <c r="N166" s="98"/>
    </row>
    <row r="167" spans="1:14" x14ac:dyDescent="0.25">
      <c r="A167" s="98"/>
      <c r="N167" s="98"/>
    </row>
    <row r="168" spans="1:14" x14ac:dyDescent="0.25">
      <c r="A168" s="98"/>
      <c r="N168" s="98"/>
    </row>
    <row r="169" spans="1:14" x14ac:dyDescent="0.25">
      <c r="A169" s="98"/>
      <c r="N169" s="98"/>
    </row>
    <row r="170" spans="1:14" x14ac:dyDescent="0.25">
      <c r="A170" s="98"/>
      <c r="N170" s="98"/>
    </row>
    <row r="171" spans="1:14" x14ac:dyDescent="0.25">
      <c r="A171" s="98"/>
      <c r="N171" s="98"/>
    </row>
    <row r="172" spans="1:14" x14ac:dyDescent="0.25">
      <c r="A172" s="98"/>
      <c r="N172" s="98"/>
    </row>
    <row r="173" spans="1:14" x14ac:dyDescent="0.25">
      <c r="A173" s="98"/>
      <c r="N173" s="98"/>
    </row>
    <row r="174" spans="1:14" x14ac:dyDescent="0.25">
      <c r="A174" s="98"/>
      <c r="N174" s="98"/>
    </row>
    <row r="175" spans="1:14" x14ac:dyDescent="0.25">
      <c r="A175" s="98"/>
      <c r="N175" s="98"/>
    </row>
    <row r="176" spans="1:14" x14ac:dyDescent="0.25">
      <c r="A176" s="98"/>
      <c r="N176" s="98"/>
    </row>
    <row r="177" spans="1:14" x14ac:dyDescent="0.25">
      <c r="A177" s="98"/>
      <c r="N177" s="98"/>
    </row>
    <row r="178" spans="1:14" x14ac:dyDescent="0.25">
      <c r="A178" s="98"/>
      <c r="N178" s="98"/>
    </row>
    <row r="179" spans="1:14" x14ac:dyDescent="0.25">
      <c r="A179" s="98"/>
      <c r="N179" s="98"/>
    </row>
    <row r="180" spans="1:14" x14ac:dyDescent="0.25">
      <c r="A180" s="98"/>
      <c r="N180" s="98"/>
    </row>
    <row r="181" spans="1:14" x14ac:dyDescent="0.25">
      <c r="A181" s="98"/>
      <c r="N181" s="98"/>
    </row>
    <row r="182" spans="1:14" x14ac:dyDescent="0.25">
      <c r="A182" s="98"/>
      <c r="N182" s="98"/>
    </row>
    <row r="183" spans="1:14" x14ac:dyDescent="0.25">
      <c r="A183" s="98"/>
      <c r="N183" s="98"/>
    </row>
    <row r="184" spans="1:14" x14ac:dyDescent="0.25">
      <c r="A184" s="98"/>
      <c r="N184" s="98"/>
    </row>
    <row r="185" spans="1:14" x14ac:dyDescent="0.25">
      <c r="A185" s="98"/>
      <c r="N185" s="98"/>
    </row>
    <row r="186" spans="1:14" x14ac:dyDescent="0.25">
      <c r="A186" s="98"/>
      <c r="N186" s="98"/>
    </row>
    <row r="187" spans="1:14" x14ac:dyDescent="0.25">
      <c r="A187" s="98"/>
      <c r="N187" s="98"/>
    </row>
    <row r="188" spans="1:14" x14ac:dyDescent="0.25">
      <c r="A188" s="98"/>
      <c r="N188" s="98"/>
    </row>
    <row r="189" spans="1:14" x14ac:dyDescent="0.25">
      <c r="A189" s="98"/>
    </row>
    <row r="190" spans="1:14" x14ac:dyDescent="0.25">
      <c r="A190" s="98"/>
    </row>
    <row r="191" spans="1:14" x14ac:dyDescent="0.25">
      <c r="A191" s="98"/>
    </row>
    <row r="192" spans="1:14" x14ac:dyDescent="0.25">
      <c r="A192" s="98"/>
    </row>
    <row r="193" spans="1:1" x14ac:dyDescent="0.25">
      <c r="A193" s="98"/>
    </row>
    <row r="194" spans="1:1" x14ac:dyDescent="0.25">
      <c r="A194" s="98"/>
    </row>
    <row r="195" spans="1:1" x14ac:dyDescent="0.25">
      <c r="A195" s="98"/>
    </row>
    <row r="196" spans="1:1" x14ac:dyDescent="0.25">
      <c r="A196" s="98"/>
    </row>
    <row r="197" spans="1:1" x14ac:dyDescent="0.25">
      <c r="A197" s="98"/>
    </row>
    <row r="198" spans="1:1" x14ac:dyDescent="0.25">
      <c r="A198" s="98"/>
    </row>
    <row r="199" spans="1:1" x14ac:dyDescent="0.25">
      <c r="A199" s="98"/>
    </row>
    <row r="200" spans="1:1" x14ac:dyDescent="0.25">
      <c r="A200" s="98"/>
    </row>
    <row r="201" spans="1:1" x14ac:dyDescent="0.25">
      <c r="A201" s="98"/>
    </row>
    <row r="202" spans="1:1" x14ac:dyDescent="0.25">
      <c r="A202" s="98"/>
    </row>
    <row r="203" spans="1:1" x14ac:dyDescent="0.25">
      <c r="A203" s="98"/>
    </row>
    <row r="204" spans="1:1" x14ac:dyDescent="0.25">
      <c r="A204" s="98"/>
    </row>
    <row r="205" spans="1:1" x14ac:dyDescent="0.25">
      <c r="A205" s="98"/>
    </row>
    <row r="206" spans="1:1" x14ac:dyDescent="0.25">
      <c r="A206" s="98"/>
    </row>
    <row r="207" spans="1:1" x14ac:dyDescent="0.25">
      <c r="A207" s="98"/>
    </row>
    <row r="208" spans="1:1" x14ac:dyDescent="0.25">
      <c r="A208" s="98"/>
    </row>
  </sheetData>
  <sheetProtection password="CDD2" sheet="1" objects="1" scenarios="1"/>
  <mergeCells count="290">
    <mergeCell ref="B1:I1"/>
    <mergeCell ref="O1:U1"/>
    <mergeCell ref="N2:U2"/>
    <mergeCell ref="N3:U3"/>
    <mergeCell ref="A4:B4"/>
    <mergeCell ref="C4:E4"/>
    <mergeCell ref="N4:O4"/>
    <mergeCell ref="P4:Q4"/>
    <mergeCell ref="A7:I7"/>
    <mergeCell ref="N7:U7"/>
    <mergeCell ref="N8:O8"/>
    <mergeCell ref="P8:Q8"/>
    <mergeCell ref="R8:S8"/>
    <mergeCell ref="T8:U8"/>
    <mergeCell ref="F10:G10"/>
    <mergeCell ref="R10:S10"/>
    <mergeCell ref="A11:B11"/>
    <mergeCell ref="F11:G11"/>
    <mergeCell ref="N11:O11"/>
    <mergeCell ref="P11:Q11"/>
    <mergeCell ref="R11:S11"/>
    <mergeCell ref="A12:B12"/>
    <mergeCell ref="F12:G12"/>
    <mergeCell ref="N12:O12"/>
    <mergeCell ref="P12:Q12"/>
    <mergeCell ref="R12:S12"/>
    <mergeCell ref="A13:B13"/>
    <mergeCell ref="F13:G13"/>
    <mergeCell ref="N13:O13"/>
    <mergeCell ref="P13:Q13"/>
    <mergeCell ref="R13:S13"/>
    <mergeCell ref="A14:B14"/>
    <mergeCell ref="F14:G14"/>
    <mergeCell ref="N14:O14"/>
    <mergeCell ref="P14:Q14"/>
    <mergeCell ref="R14:S14"/>
    <mergeCell ref="A15:B15"/>
    <mergeCell ref="F15:G15"/>
    <mergeCell ref="N15:O15"/>
    <mergeCell ref="P15:Q15"/>
    <mergeCell ref="R15:S15"/>
    <mergeCell ref="A16:B16"/>
    <mergeCell ref="F16:G16"/>
    <mergeCell ref="N16:O16"/>
    <mergeCell ref="P16:Q16"/>
    <mergeCell ref="R16:S16"/>
    <mergeCell ref="A17:B17"/>
    <mergeCell ref="F17:G17"/>
    <mergeCell ref="N17:O17"/>
    <mergeCell ref="P17:Q17"/>
    <mergeCell ref="R17:S17"/>
    <mergeCell ref="A18:B18"/>
    <mergeCell ref="F18:G18"/>
    <mergeCell ref="N18:O18"/>
    <mergeCell ref="P18:Q18"/>
    <mergeCell ref="R18:S18"/>
    <mergeCell ref="A19:B19"/>
    <mergeCell ref="F19:G19"/>
    <mergeCell ref="N19:O19"/>
    <mergeCell ref="P19:Q19"/>
    <mergeCell ref="R19:S19"/>
    <mergeCell ref="A20:B20"/>
    <mergeCell ref="F20:G20"/>
    <mergeCell ref="N20:O20"/>
    <mergeCell ref="P20:Q20"/>
    <mergeCell ref="R20:S20"/>
    <mergeCell ref="A21:B21"/>
    <mergeCell ref="F21:G21"/>
    <mergeCell ref="N21:O21"/>
    <mergeCell ref="P21:Q21"/>
    <mergeCell ref="R21:S21"/>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N34:T34"/>
    <mergeCell ref="A36:B36"/>
    <mergeCell ref="N36:O36"/>
    <mergeCell ref="P36:T36"/>
    <mergeCell ref="A37:B37"/>
    <mergeCell ref="N37:O37"/>
    <mergeCell ref="P37:T37"/>
    <mergeCell ref="F33:H36"/>
    <mergeCell ref="A38:B38"/>
    <mergeCell ref="N38:O38"/>
    <mergeCell ref="P38:T38"/>
    <mergeCell ref="A39:B39"/>
    <mergeCell ref="N39:O39"/>
    <mergeCell ref="P39:T39"/>
    <mergeCell ref="A40:B40"/>
    <mergeCell ref="N40:O40"/>
    <mergeCell ref="P40:T40"/>
    <mergeCell ref="A41:B41"/>
    <mergeCell ref="N41:O41"/>
    <mergeCell ref="P41:T41"/>
    <mergeCell ref="A42:B42"/>
    <mergeCell ref="N42:O42"/>
    <mergeCell ref="P42:T42"/>
    <mergeCell ref="N43:Q43"/>
    <mergeCell ref="S43:T43"/>
    <mergeCell ref="N45:Q45"/>
    <mergeCell ref="S45:T45"/>
    <mergeCell ref="N49:O49"/>
    <mergeCell ref="P49:Q49"/>
    <mergeCell ref="A50:B58"/>
    <mergeCell ref="N50:O58"/>
    <mergeCell ref="P50:Q50"/>
    <mergeCell ref="P51:Q51"/>
    <mergeCell ref="P52:Q52"/>
    <mergeCell ref="P53:Q53"/>
    <mergeCell ref="P54:Q54"/>
    <mergeCell ref="P55:Q55"/>
    <mergeCell ref="P56:Q56"/>
    <mergeCell ref="P57:Q57"/>
    <mergeCell ref="P58:Q58"/>
    <mergeCell ref="A59:B59"/>
    <mergeCell ref="F59:H59"/>
    <mergeCell ref="N59:O59"/>
    <mergeCell ref="P59:Q59"/>
    <mergeCell ref="R59:T59"/>
    <mergeCell ref="A60:I60"/>
    <mergeCell ref="N60:U60"/>
    <mergeCell ref="A61:I61"/>
    <mergeCell ref="N61:U61"/>
    <mergeCell ref="A62:B62"/>
    <mergeCell ref="D62:G62"/>
    <mergeCell ref="N62:O62"/>
    <mergeCell ref="Q62:S62"/>
    <mergeCell ref="T62:U62"/>
    <mergeCell ref="N63:S63"/>
    <mergeCell ref="T63:U63"/>
    <mergeCell ref="A64:I64"/>
    <mergeCell ref="N64:U64"/>
    <mergeCell ref="A65:B65"/>
    <mergeCell ref="D65:G65"/>
    <mergeCell ref="N65:O65"/>
    <mergeCell ref="Q65:S65"/>
    <mergeCell ref="T65:U65"/>
    <mergeCell ref="N66:S66"/>
    <mergeCell ref="T66:U66"/>
    <mergeCell ref="A68:C68"/>
    <mergeCell ref="N68:P68"/>
    <mergeCell ref="A69:C69"/>
    <mergeCell ref="N69:P69"/>
    <mergeCell ref="A70:C70"/>
    <mergeCell ref="A71:C71"/>
    <mergeCell ref="N71:P71"/>
    <mergeCell ref="A72:C72"/>
    <mergeCell ref="N72:P72"/>
    <mergeCell ref="A73:C73"/>
    <mergeCell ref="N73:P73"/>
    <mergeCell ref="F74:H74"/>
    <mergeCell ref="N74:T74"/>
    <mergeCell ref="N75:T75"/>
    <mergeCell ref="A77:C77"/>
    <mergeCell ref="N77:P77"/>
    <mergeCell ref="A78:C78"/>
    <mergeCell ref="N78:P78"/>
    <mergeCell ref="A79:C79"/>
    <mergeCell ref="N79:P79"/>
    <mergeCell ref="A80:C80"/>
    <mergeCell ref="N80:P80"/>
    <mergeCell ref="A81:C81"/>
    <mergeCell ref="N81:P81"/>
    <mergeCell ref="A83:I83"/>
    <mergeCell ref="N83:U83"/>
    <mergeCell ref="C84:D84"/>
    <mergeCell ref="C85:D85"/>
    <mergeCell ref="N85:O85"/>
    <mergeCell ref="P85:Q85"/>
    <mergeCell ref="R85:U85"/>
    <mergeCell ref="C86:D86"/>
    <mergeCell ref="P86:Q86"/>
    <mergeCell ref="C87:D87"/>
    <mergeCell ref="P87:Q87"/>
    <mergeCell ref="C88:D88"/>
    <mergeCell ref="P88:Q88"/>
    <mergeCell ref="C89:D89"/>
    <mergeCell ref="P89:T89"/>
    <mergeCell ref="A90:I90"/>
    <mergeCell ref="N90:U90"/>
    <mergeCell ref="F92:I92"/>
    <mergeCell ref="N92:P92"/>
    <mergeCell ref="Q92:T92"/>
    <mergeCell ref="A95:B95"/>
    <mergeCell ref="N95:O95"/>
    <mergeCell ref="P95:R95"/>
    <mergeCell ref="A96:B96"/>
    <mergeCell ref="N96:O96"/>
    <mergeCell ref="P96:R96"/>
    <mergeCell ref="A99:C99"/>
    <mergeCell ref="F99:I99"/>
    <mergeCell ref="N99:U99"/>
    <mergeCell ref="C100:E100"/>
    <mergeCell ref="F101:G101"/>
    <mergeCell ref="A102:B102"/>
    <mergeCell ref="F102:G102"/>
    <mergeCell ref="N102:O102"/>
    <mergeCell ref="P102:Q102"/>
    <mergeCell ref="R102:S102"/>
    <mergeCell ref="A103:B103"/>
    <mergeCell ref="F103:G103"/>
    <mergeCell ref="N103:O103"/>
    <mergeCell ref="P103:Q103"/>
    <mergeCell ref="R103:S103"/>
    <mergeCell ref="A104:B104"/>
    <mergeCell ref="F104:G104"/>
    <mergeCell ref="N104:O104"/>
    <mergeCell ref="P104:Q104"/>
    <mergeCell ref="R104:S104"/>
    <mergeCell ref="A105:B105"/>
    <mergeCell ref="F105:G105"/>
    <mergeCell ref="N105:O105"/>
    <mergeCell ref="P105:Q105"/>
    <mergeCell ref="R105:S105"/>
    <mergeCell ref="A106:B106"/>
    <mergeCell ref="N106:O106"/>
    <mergeCell ref="A108:C108"/>
    <mergeCell ref="F108:H108"/>
    <mergeCell ref="N108:P108"/>
    <mergeCell ref="Q108:T108"/>
    <mergeCell ref="A109:C109"/>
    <mergeCell ref="E109:H109"/>
    <mergeCell ref="N109:P109"/>
    <mergeCell ref="Q109:T109"/>
    <mergeCell ref="N110:P110"/>
    <mergeCell ref="Q110:T110"/>
    <mergeCell ref="A111:C111"/>
    <mergeCell ref="F111:H111"/>
    <mergeCell ref="N111:T111"/>
    <mergeCell ref="A113:H113"/>
    <mergeCell ref="N113:U113"/>
    <mergeCell ref="A114:G114"/>
    <mergeCell ref="N114:U114"/>
    <mergeCell ref="A115:G115"/>
    <mergeCell ref="A131:I131"/>
    <mergeCell ref="N131:U131"/>
    <mergeCell ref="A132:I132"/>
    <mergeCell ref="A133:I133"/>
    <mergeCell ref="A134:I134"/>
    <mergeCell ref="A135:I135"/>
    <mergeCell ref="A136:I136"/>
    <mergeCell ref="A137:I137"/>
    <mergeCell ref="A138:I138"/>
    <mergeCell ref="A145:I145"/>
    <mergeCell ref="A146:I146"/>
    <mergeCell ref="A147:I147"/>
    <mergeCell ref="A148:I148"/>
    <mergeCell ref="A139:I139"/>
    <mergeCell ref="A140:I140"/>
    <mergeCell ref="A141:I141"/>
    <mergeCell ref="A142:I142"/>
    <mergeCell ref="A143:I143"/>
    <mergeCell ref="A144:I144"/>
  </mergeCells>
  <pageMargins left="0.1" right="0.1" top="0.5" bottom="0.5" header="0" footer="0.1"/>
  <pageSetup scale="70" fitToHeight="3" orientation="portrait" r:id="rId1"/>
  <headerFooter alignWithMargins="0">
    <oddFooter>&amp;R&amp;P of &amp;N</oddFooter>
  </headerFooter>
  <rowBreaks count="1" manualBreakCount="1">
    <brk id="129" max="16383" man="1"/>
  </rowBreaks>
  <colBreaks count="1" manualBreakCount="1">
    <brk id="9" max="1048575" man="1"/>
  </colBreaks>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dimension ref="A1:U208"/>
  <sheetViews>
    <sheetView showGridLines="0" zoomScale="90" zoomScaleNormal="90" workbookViewId="0">
      <pane ySplit="1" topLeftCell="A2" activePane="bottomLeft" state="frozen"/>
      <selection activeCell="A111" sqref="A111:C111"/>
      <selection pane="bottomLeft" activeCell="A111" sqref="A111:C111"/>
    </sheetView>
  </sheetViews>
  <sheetFormatPr defaultRowHeight="15.75" x14ac:dyDescent="0.25"/>
  <cols>
    <col min="1" max="1" width="10.28515625" style="91" customWidth="1"/>
    <col min="2" max="2" width="30.28515625" style="4" bestFit="1" customWidth="1"/>
    <col min="3" max="4" width="10.7109375" style="4" customWidth="1"/>
    <col min="5" max="5" width="11.7109375" style="4" customWidth="1"/>
    <col min="6" max="6" width="14" style="4" customWidth="1"/>
    <col min="7" max="7" width="7.42578125" style="4" customWidth="1"/>
    <col min="8" max="8" width="14.5703125" style="4" customWidth="1"/>
    <col min="9" max="9" width="23.7109375" style="4" bestFit="1" customWidth="1"/>
    <col min="10" max="10" width="11" style="4" bestFit="1" customWidth="1"/>
    <col min="11" max="12" width="10.28515625" style="4" bestFit="1" customWidth="1"/>
    <col min="13" max="13" width="9.140625" style="4"/>
    <col min="14" max="14" width="10.28515625" style="91" customWidth="1"/>
    <col min="15" max="15" width="34.28515625" style="4" customWidth="1"/>
    <col min="16" max="16" width="16.42578125" style="4" customWidth="1"/>
    <col min="17" max="17" width="6.7109375" style="4" customWidth="1"/>
    <col min="18" max="18" width="14.5703125" style="4" customWidth="1"/>
    <col min="19" max="19" width="8" style="4" customWidth="1"/>
    <col min="20" max="20" width="15.42578125" style="4" customWidth="1"/>
    <col min="21" max="21" width="21.42578125" style="4" customWidth="1"/>
    <col min="22" max="16384" width="9.140625" style="4"/>
  </cols>
  <sheetData>
    <row r="1" spans="1:21" ht="16.5" thickBot="1" x14ac:dyDescent="0.3">
      <c r="A1" s="107">
        <v>50</v>
      </c>
      <c r="B1" s="554" t="s">
        <v>17</v>
      </c>
      <c r="C1" s="555"/>
      <c r="D1" s="555"/>
      <c r="E1" s="556"/>
      <c r="F1" s="556"/>
      <c r="G1" s="556"/>
      <c r="H1" s="556"/>
      <c r="I1" s="556"/>
      <c r="J1" s="325"/>
      <c r="K1" s="325"/>
      <c r="L1" s="325"/>
      <c r="N1" s="107">
        <f>A1</f>
        <v>50</v>
      </c>
      <c r="O1" s="557" t="s">
        <v>17</v>
      </c>
      <c r="P1" s="558"/>
      <c r="Q1" s="559"/>
      <c r="R1" s="559"/>
      <c r="S1" s="559"/>
      <c r="T1" s="559"/>
      <c r="U1" s="559"/>
    </row>
    <row r="2" spans="1:21" ht="21" x14ac:dyDescent="0.35">
      <c r="A2" s="1" t="s">
        <v>196</v>
      </c>
      <c r="B2" s="2"/>
      <c r="C2" s="2"/>
      <c r="D2" s="2"/>
      <c r="E2" s="2"/>
      <c r="F2" s="2"/>
      <c r="G2" s="2"/>
      <c r="H2" s="2"/>
      <c r="I2" s="2"/>
      <c r="N2" s="560" t="s">
        <v>23</v>
      </c>
      <c r="O2" s="560"/>
      <c r="P2" s="560"/>
      <c r="Q2" s="560"/>
      <c r="R2" s="560"/>
      <c r="S2" s="560"/>
      <c r="T2" s="560"/>
      <c r="U2" s="560"/>
    </row>
    <row r="3" spans="1:21" x14ac:dyDescent="0.25">
      <c r="A3" s="3" t="str">
        <f>'0054'!A3</f>
        <v>Based on the 2015-16 FEFP 2nd Calculation</v>
      </c>
      <c r="N3" s="561" t="str">
        <f>A3</f>
        <v>Based on the 2015-16 FEFP 2nd Calculation</v>
      </c>
      <c r="O3" s="561"/>
      <c r="P3" s="561"/>
      <c r="Q3" s="561"/>
      <c r="R3" s="561"/>
      <c r="S3" s="561"/>
      <c r="T3" s="561"/>
      <c r="U3" s="561"/>
    </row>
    <row r="4" spans="1:21" x14ac:dyDescent="0.25">
      <c r="A4" s="562" t="s">
        <v>0</v>
      </c>
      <c r="B4" s="562"/>
      <c r="C4" s="563" t="s">
        <v>9</v>
      </c>
      <c r="D4" s="563"/>
      <c r="E4" s="563"/>
      <c r="F4" s="5"/>
      <c r="G4" s="5"/>
      <c r="H4" s="5"/>
      <c r="I4" s="5"/>
      <c r="N4" s="549" t="s">
        <v>0</v>
      </c>
      <c r="O4" s="549"/>
      <c r="P4" s="564" t="str">
        <f>C4</f>
        <v>Palm Beach</v>
      </c>
      <c r="Q4" s="564"/>
      <c r="R4" s="6"/>
      <c r="S4" s="6"/>
      <c r="T4" s="6"/>
      <c r="U4" s="6"/>
    </row>
    <row r="5" spans="1:21" ht="12" customHeight="1" thickBot="1" x14ac:dyDescent="0.3">
      <c r="A5" s="371"/>
      <c r="B5" s="371"/>
      <c r="C5" s="353"/>
      <c r="D5" s="353"/>
      <c r="E5" s="353"/>
      <c r="F5" s="354"/>
      <c r="G5" s="354"/>
      <c r="H5" s="354"/>
      <c r="I5" s="354"/>
      <c r="N5" s="111"/>
      <c r="O5" s="111"/>
      <c r="P5" s="7"/>
      <c r="Q5" s="7"/>
      <c r="R5" s="6"/>
      <c r="S5" s="6"/>
      <c r="T5" s="6"/>
      <c r="U5" s="6"/>
    </row>
    <row r="6" spans="1:21" ht="12" customHeight="1" x14ac:dyDescent="0.25">
      <c r="A6" s="368"/>
      <c r="B6" s="368"/>
      <c r="C6" s="365"/>
      <c r="D6" s="365"/>
      <c r="E6" s="365"/>
      <c r="F6" s="5"/>
      <c r="G6" s="5"/>
      <c r="H6" s="5"/>
      <c r="I6" s="5"/>
      <c r="N6" s="366"/>
      <c r="O6" s="366"/>
      <c r="P6" s="367"/>
      <c r="Q6" s="367"/>
      <c r="R6" s="6"/>
      <c r="S6" s="6"/>
      <c r="T6" s="6"/>
      <c r="U6" s="6"/>
    </row>
    <row r="7" spans="1:21" x14ac:dyDescent="0.25">
      <c r="A7" s="548" t="s">
        <v>102</v>
      </c>
      <c r="B7" s="548"/>
      <c r="C7" s="548"/>
      <c r="D7" s="548"/>
      <c r="E7" s="548"/>
      <c r="F7" s="548"/>
      <c r="G7" s="548"/>
      <c r="H7" s="548"/>
      <c r="I7" s="548"/>
      <c r="N7" s="549" t="s">
        <v>102</v>
      </c>
      <c r="O7" s="549"/>
      <c r="P7" s="549"/>
      <c r="Q7" s="549"/>
      <c r="R7" s="549"/>
      <c r="S7" s="549"/>
      <c r="T7" s="549"/>
      <c r="U7" s="549"/>
    </row>
    <row r="8" spans="1:21" x14ac:dyDescent="0.25">
      <c r="A8" s="112"/>
      <c r="B8" s="113" t="s">
        <v>161</v>
      </c>
      <c r="C8" s="321">
        <f>'0054'!C8</f>
        <v>4154.45</v>
      </c>
      <c r="D8" s="115"/>
      <c r="E8" s="116"/>
      <c r="F8" s="112"/>
      <c r="G8" s="113" t="s">
        <v>160</v>
      </c>
      <c r="H8" s="324">
        <f>'0054'!H8</f>
        <v>1.0319</v>
      </c>
      <c r="I8" s="99"/>
      <c r="N8" s="550" t="s">
        <v>10</v>
      </c>
      <c r="O8" s="550"/>
      <c r="P8" s="551">
        <v>4154.45</v>
      </c>
      <c r="Q8" s="551"/>
      <c r="R8" s="552" t="s">
        <v>11</v>
      </c>
      <c r="S8" s="552"/>
      <c r="T8" s="553">
        <f>H8</f>
        <v>1.0319</v>
      </c>
      <c r="U8" s="553"/>
    </row>
    <row r="9" spans="1:21" x14ac:dyDescent="0.25">
      <c r="A9" s="8"/>
      <c r="B9" s="8"/>
      <c r="C9" s="9"/>
      <c r="D9" s="9"/>
      <c r="E9" s="9"/>
      <c r="F9" s="10"/>
      <c r="G9" s="10"/>
      <c r="H9" s="11"/>
      <c r="I9" s="12" t="s">
        <v>78</v>
      </c>
      <c r="N9" s="13"/>
      <c r="O9" s="13"/>
      <c r="P9" s="14"/>
      <c r="Q9" s="14"/>
      <c r="R9" s="15"/>
      <c r="S9" s="15"/>
      <c r="T9" s="16"/>
      <c r="U9" s="17" t="s">
        <v>78</v>
      </c>
    </row>
    <row r="10" spans="1:21" x14ac:dyDescent="0.25">
      <c r="A10" s="8"/>
      <c r="B10" s="8"/>
      <c r="C10" s="117" t="s">
        <v>162</v>
      </c>
      <c r="D10" s="117" t="s">
        <v>163</v>
      </c>
      <c r="E10" s="118" t="s">
        <v>8</v>
      </c>
      <c r="F10" s="543" t="s">
        <v>1</v>
      </c>
      <c r="G10" s="543"/>
      <c r="H10" s="11" t="s">
        <v>77</v>
      </c>
      <c r="I10" s="12" t="s">
        <v>37</v>
      </c>
      <c r="N10" s="13"/>
      <c r="O10" s="13"/>
      <c r="P10" s="14"/>
      <c r="Q10" s="14"/>
      <c r="R10" s="544" t="s">
        <v>1</v>
      </c>
      <c r="S10" s="544"/>
      <c r="T10" s="16" t="s">
        <v>77</v>
      </c>
      <c r="U10" s="17" t="s">
        <v>37</v>
      </c>
    </row>
    <row r="11" spans="1:21" x14ac:dyDescent="0.25">
      <c r="A11" s="524" t="s">
        <v>1</v>
      </c>
      <c r="B11" s="524"/>
      <c r="C11" s="119" t="s">
        <v>2</v>
      </c>
      <c r="D11" s="119" t="s">
        <v>2</v>
      </c>
      <c r="E11" s="119" t="s">
        <v>2</v>
      </c>
      <c r="F11" s="545" t="s">
        <v>80</v>
      </c>
      <c r="G11" s="545"/>
      <c r="H11" s="18" t="s">
        <v>76</v>
      </c>
      <c r="I11" s="19" t="s">
        <v>79</v>
      </c>
      <c r="N11" s="525" t="s">
        <v>1</v>
      </c>
      <c r="O11" s="525"/>
      <c r="P11" s="546" t="s">
        <v>24</v>
      </c>
      <c r="Q11" s="546"/>
      <c r="R11" s="547" t="s">
        <v>80</v>
      </c>
      <c r="S11" s="547"/>
      <c r="T11" s="20" t="s">
        <v>76</v>
      </c>
      <c r="U11" s="21" t="s">
        <v>79</v>
      </c>
    </row>
    <row r="12" spans="1:21" x14ac:dyDescent="0.25">
      <c r="A12" s="536" t="s">
        <v>50</v>
      </c>
      <c r="B12" s="536"/>
      <c r="C12" s="120"/>
      <c r="D12" s="120"/>
      <c r="E12" s="121" t="s">
        <v>51</v>
      </c>
      <c r="F12" s="537" t="s">
        <v>52</v>
      </c>
      <c r="G12" s="537"/>
      <c r="H12" s="22" t="s">
        <v>53</v>
      </c>
      <c r="I12" s="23" t="s">
        <v>54</v>
      </c>
      <c r="N12" s="538" t="s">
        <v>50</v>
      </c>
      <c r="O12" s="538"/>
      <c r="P12" s="539" t="s">
        <v>51</v>
      </c>
      <c r="Q12" s="539"/>
      <c r="R12" s="540" t="s">
        <v>52</v>
      </c>
      <c r="S12" s="540"/>
      <c r="T12" s="24" t="s">
        <v>53</v>
      </c>
      <c r="U12" s="25" t="s">
        <v>54</v>
      </c>
    </row>
    <row r="13" spans="1:21" x14ac:dyDescent="0.25">
      <c r="A13" s="527" t="s">
        <v>29</v>
      </c>
      <c r="B13" s="527"/>
      <c r="C13" s="204">
        <v>19.489999999999998</v>
      </c>
      <c r="D13" s="204">
        <v>20.49</v>
      </c>
      <c r="E13" s="276">
        <f>IF(D$29=0,C13*2,C13+D13)</f>
        <v>39.979999999999997</v>
      </c>
      <c r="F13" s="541">
        <f>'0054'!F13:G13</f>
        <v>1.115</v>
      </c>
      <c r="G13" s="541"/>
      <c r="H13" s="208">
        <f>ROUND(E13*F13,4)</f>
        <v>44.5777</v>
      </c>
      <c r="I13" s="150">
        <f t="shared" ref="I13:I28" si="0">ROUND(ROUND(H13*$C$8,4)*($H$8),2)</f>
        <v>191103.57</v>
      </c>
      <c r="N13" s="528" t="s">
        <v>29</v>
      </c>
      <c r="O13" s="528"/>
      <c r="P13" s="530">
        <f t="shared" ref="P13:P28" si="1">IF($H$115=1,E13,0)</f>
        <v>0</v>
      </c>
      <c r="Q13" s="530"/>
      <c r="R13" s="542">
        <v>1</v>
      </c>
      <c r="S13" s="542"/>
      <c r="T13" s="124">
        <f>ROUND(P13*R13,4)</f>
        <v>0</v>
      </c>
      <c r="U13" s="125">
        <f t="shared" ref="U13:U28" si="2">ROUND(ROUND(T13*$C$8,4)*($H$8),0)</f>
        <v>0</v>
      </c>
    </row>
    <row r="14" spans="1:21" x14ac:dyDescent="0.25">
      <c r="A14" s="458" t="s">
        <v>30</v>
      </c>
      <c r="B14" s="458"/>
      <c r="C14" s="206">
        <v>0</v>
      </c>
      <c r="D14" s="206">
        <v>0.51</v>
      </c>
      <c r="E14" s="159">
        <f t="shared" ref="E14:E28" si="3">IF(D$29=0,C14*2,C14+D14)</f>
        <v>0.51</v>
      </c>
      <c r="F14" s="448">
        <f>'0054'!F14:G14</f>
        <v>1.115</v>
      </c>
      <c r="G14" s="448"/>
      <c r="H14" s="105">
        <f t="shared" ref="H14:H28" si="4">ROUND(E14*F14,4)</f>
        <v>0.56869999999999998</v>
      </c>
      <c r="I14" s="130">
        <f t="shared" si="0"/>
        <v>2438</v>
      </c>
      <c r="J14" s="85" t="str">
        <f>IF(ROUND(E14,2)=ROUND(SUM(E50:E52),2)," ","CHECK PK-3 LINES BELOW")</f>
        <v xml:space="preserve"> </v>
      </c>
      <c r="N14" s="461" t="s">
        <v>30</v>
      </c>
      <c r="O14" s="461"/>
      <c r="P14" s="530">
        <f t="shared" si="1"/>
        <v>0</v>
      </c>
      <c r="Q14" s="530"/>
      <c r="R14" s="535">
        <v>1</v>
      </c>
      <c r="S14" s="535"/>
      <c r="T14" s="124">
        <f t="shared" ref="T14:T28" si="5">ROUND(P14*R14,4)</f>
        <v>0</v>
      </c>
      <c r="U14" s="125">
        <f t="shared" si="2"/>
        <v>0</v>
      </c>
    </row>
    <row r="15" spans="1:21" x14ac:dyDescent="0.25">
      <c r="A15" s="458" t="s">
        <v>31</v>
      </c>
      <c r="B15" s="458"/>
      <c r="C15" s="206">
        <v>10.17</v>
      </c>
      <c r="D15" s="206">
        <v>12.08</v>
      </c>
      <c r="E15" s="159">
        <f t="shared" si="3"/>
        <v>22.25</v>
      </c>
      <c r="F15" s="448">
        <f>'0054'!F15:G15</f>
        <v>1</v>
      </c>
      <c r="G15" s="448"/>
      <c r="H15" s="105">
        <f t="shared" si="4"/>
        <v>22.25</v>
      </c>
      <c r="I15" s="130">
        <f t="shared" si="0"/>
        <v>95385.24</v>
      </c>
      <c r="N15" s="461" t="s">
        <v>31</v>
      </c>
      <c r="O15" s="461"/>
      <c r="P15" s="530">
        <f t="shared" si="1"/>
        <v>0</v>
      </c>
      <c r="Q15" s="530"/>
      <c r="R15" s="535">
        <v>1</v>
      </c>
      <c r="S15" s="535"/>
      <c r="T15" s="124">
        <f t="shared" si="5"/>
        <v>0</v>
      </c>
      <c r="U15" s="125">
        <f t="shared" si="2"/>
        <v>0</v>
      </c>
    </row>
    <row r="16" spans="1:21" x14ac:dyDescent="0.25">
      <c r="A16" s="458" t="s">
        <v>32</v>
      </c>
      <c r="B16" s="458"/>
      <c r="C16" s="206">
        <v>1</v>
      </c>
      <c r="D16" s="206">
        <v>1</v>
      </c>
      <c r="E16" s="159">
        <f t="shared" si="3"/>
        <v>2</v>
      </c>
      <c r="F16" s="448">
        <f>'0054'!F16:G16</f>
        <v>1</v>
      </c>
      <c r="G16" s="448"/>
      <c r="H16" s="105">
        <f t="shared" si="4"/>
        <v>2</v>
      </c>
      <c r="I16" s="130">
        <f t="shared" si="0"/>
        <v>8573.9500000000007</v>
      </c>
      <c r="J16" s="85" t="str">
        <f>IF(ROUND(E16,2)=ROUND(SUM(E53:E55),2)," ","CHECK 4-8 LINES BELOW")</f>
        <v xml:space="preserve"> </v>
      </c>
      <c r="N16" s="461" t="s">
        <v>32</v>
      </c>
      <c r="O16" s="461"/>
      <c r="P16" s="530">
        <f t="shared" si="1"/>
        <v>0</v>
      </c>
      <c r="Q16" s="530"/>
      <c r="R16" s="535">
        <v>1</v>
      </c>
      <c r="S16" s="535"/>
      <c r="T16" s="124">
        <f t="shared" si="5"/>
        <v>0</v>
      </c>
      <c r="U16" s="125">
        <f t="shared" si="2"/>
        <v>0</v>
      </c>
    </row>
    <row r="17" spans="1:21" x14ac:dyDescent="0.25">
      <c r="A17" s="458" t="s">
        <v>33</v>
      </c>
      <c r="B17" s="458"/>
      <c r="C17" s="206">
        <v>0</v>
      </c>
      <c r="D17" s="206">
        <v>0</v>
      </c>
      <c r="E17" s="159">
        <f t="shared" si="3"/>
        <v>0</v>
      </c>
      <c r="F17" s="448">
        <f>'0054'!F17:G17</f>
        <v>1.0049999999999999</v>
      </c>
      <c r="G17" s="448"/>
      <c r="H17" s="105">
        <f t="shared" si="4"/>
        <v>0</v>
      </c>
      <c r="I17" s="130">
        <f t="shared" si="0"/>
        <v>0</v>
      </c>
      <c r="N17" s="461" t="s">
        <v>33</v>
      </c>
      <c r="O17" s="461"/>
      <c r="P17" s="530">
        <f t="shared" si="1"/>
        <v>0</v>
      </c>
      <c r="Q17" s="530"/>
      <c r="R17" s="535">
        <v>1</v>
      </c>
      <c r="S17" s="535"/>
      <c r="T17" s="124">
        <f t="shared" si="5"/>
        <v>0</v>
      </c>
      <c r="U17" s="125">
        <f t="shared" si="2"/>
        <v>0</v>
      </c>
    </row>
    <row r="18" spans="1:21" x14ac:dyDescent="0.25">
      <c r="A18" s="458" t="s">
        <v>34</v>
      </c>
      <c r="B18" s="458"/>
      <c r="C18" s="206">
        <v>0</v>
      </c>
      <c r="D18" s="206">
        <v>0</v>
      </c>
      <c r="E18" s="159">
        <f t="shared" si="3"/>
        <v>0</v>
      </c>
      <c r="F18" s="448">
        <f>'0054'!F18:G18</f>
        <v>1.0049999999999999</v>
      </c>
      <c r="G18" s="448"/>
      <c r="H18" s="105">
        <f t="shared" si="4"/>
        <v>0</v>
      </c>
      <c r="I18" s="130">
        <f t="shared" si="0"/>
        <v>0</v>
      </c>
      <c r="J18" s="85" t="str">
        <f>IF(ROUND(E18,2)=ROUND(SUM(E56:E58),2)," ","CHECK 4-8 LINES BELOW")</f>
        <v xml:space="preserve"> </v>
      </c>
      <c r="N18" s="461" t="s">
        <v>34</v>
      </c>
      <c r="O18" s="461"/>
      <c r="P18" s="530">
        <f t="shared" si="1"/>
        <v>0</v>
      </c>
      <c r="Q18" s="530"/>
      <c r="R18" s="535">
        <v>1</v>
      </c>
      <c r="S18" s="535"/>
      <c r="T18" s="124">
        <f t="shared" si="5"/>
        <v>0</v>
      </c>
      <c r="U18" s="127">
        <f t="shared" si="2"/>
        <v>0</v>
      </c>
    </row>
    <row r="19" spans="1:21" x14ac:dyDescent="0.25">
      <c r="A19" s="458" t="s">
        <v>146</v>
      </c>
      <c r="B19" s="458"/>
      <c r="C19" s="206">
        <v>0</v>
      </c>
      <c r="D19" s="206">
        <v>0</v>
      </c>
      <c r="E19" s="159">
        <f t="shared" si="3"/>
        <v>0</v>
      </c>
      <c r="F19" s="448">
        <f>'0054'!F19:G19</f>
        <v>3.613</v>
      </c>
      <c r="G19" s="448"/>
      <c r="H19" s="105">
        <f t="shared" si="4"/>
        <v>0</v>
      </c>
      <c r="I19" s="130">
        <f t="shared" si="0"/>
        <v>0</v>
      </c>
      <c r="N19" s="461" t="s">
        <v>146</v>
      </c>
      <c r="O19" s="461"/>
      <c r="P19" s="530">
        <f t="shared" si="1"/>
        <v>0</v>
      </c>
      <c r="Q19" s="530"/>
      <c r="R19" s="535">
        <v>1</v>
      </c>
      <c r="S19" s="535"/>
      <c r="T19" s="124">
        <f t="shared" si="5"/>
        <v>0</v>
      </c>
      <c r="U19" s="125">
        <f t="shared" si="2"/>
        <v>0</v>
      </c>
    </row>
    <row r="20" spans="1:21" x14ac:dyDescent="0.25">
      <c r="A20" s="458" t="s">
        <v>147</v>
      </c>
      <c r="B20" s="458"/>
      <c r="C20" s="206">
        <v>0</v>
      </c>
      <c r="D20" s="206">
        <v>0</v>
      </c>
      <c r="E20" s="159">
        <f t="shared" si="3"/>
        <v>0</v>
      </c>
      <c r="F20" s="448">
        <f>'0054'!F20:G20</f>
        <v>3.613</v>
      </c>
      <c r="G20" s="448"/>
      <c r="H20" s="105">
        <f t="shared" si="4"/>
        <v>0</v>
      </c>
      <c r="I20" s="130">
        <f t="shared" si="0"/>
        <v>0</v>
      </c>
      <c r="N20" s="461" t="s">
        <v>147</v>
      </c>
      <c r="O20" s="461"/>
      <c r="P20" s="530">
        <f t="shared" si="1"/>
        <v>0</v>
      </c>
      <c r="Q20" s="530"/>
      <c r="R20" s="535">
        <v>1</v>
      </c>
      <c r="S20" s="535"/>
      <c r="T20" s="124">
        <f t="shared" si="5"/>
        <v>0</v>
      </c>
      <c r="U20" s="125">
        <f t="shared" si="2"/>
        <v>0</v>
      </c>
    </row>
    <row r="21" spans="1:21" x14ac:dyDescent="0.25">
      <c r="A21" s="458" t="s">
        <v>148</v>
      </c>
      <c r="B21" s="458"/>
      <c r="C21" s="206">
        <v>0</v>
      </c>
      <c r="D21" s="206">
        <v>0</v>
      </c>
      <c r="E21" s="159">
        <f t="shared" si="3"/>
        <v>0</v>
      </c>
      <c r="F21" s="448">
        <f>'0054'!F21:G21</f>
        <v>3.613</v>
      </c>
      <c r="G21" s="448"/>
      <c r="H21" s="105">
        <f t="shared" si="4"/>
        <v>0</v>
      </c>
      <c r="I21" s="130">
        <f t="shared" si="0"/>
        <v>0</v>
      </c>
      <c r="N21" s="461" t="s">
        <v>148</v>
      </c>
      <c r="O21" s="461"/>
      <c r="P21" s="530">
        <f t="shared" si="1"/>
        <v>0</v>
      </c>
      <c r="Q21" s="530"/>
      <c r="R21" s="535">
        <v>1</v>
      </c>
      <c r="S21" s="535"/>
      <c r="T21" s="124">
        <f t="shared" si="5"/>
        <v>0</v>
      </c>
      <c r="U21" s="125">
        <f t="shared" si="2"/>
        <v>0</v>
      </c>
    </row>
    <row r="22" spans="1:21" x14ac:dyDescent="0.25">
      <c r="A22" s="458" t="s">
        <v>149</v>
      </c>
      <c r="B22" s="458"/>
      <c r="C22" s="206">
        <v>0</v>
      </c>
      <c r="D22" s="206">
        <v>0</v>
      </c>
      <c r="E22" s="159">
        <f t="shared" si="3"/>
        <v>0</v>
      </c>
      <c r="F22" s="448">
        <f>'0054'!F22:G22</f>
        <v>5.258</v>
      </c>
      <c r="G22" s="448"/>
      <c r="H22" s="105">
        <f t="shared" si="4"/>
        <v>0</v>
      </c>
      <c r="I22" s="130">
        <f t="shared" si="0"/>
        <v>0</v>
      </c>
      <c r="N22" s="461" t="s">
        <v>149</v>
      </c>
      <c r="O22" s="461"/>
      <c r="P22" s="530">
        <f t="shared" si="1"/>
        <v>0</v>
      </c>
      <c r="Q22" s="530"/>
      <c r="R22" s="535">
        <v>1</v>
      </c>
      <c r="S22" s="535"/>
      <c r="T22" s="124">
        <f t="shared" si="5"/>
        <v>0</v>
      </c>
      <c r="U22" s="125">
        <f t="shared" si="2"/>
        <v>0</v>
      </c>
    </row>
    <row r="23" spans="1:21" x14ac:dyDescent="0.25">
      <c r="A23" s="458" t="s">
        <v>150</v>
      </c>
      <c r="B23" s="458"/>
      <c r="C23" s="206">
        <v>0</v>
      </c>
      <c r="D23" s="206">
        <v>0</v>
      </c>
      <c r="E23" s="159">
        <f t="shared" si="3"/>
        <v>0</v>
      </c>
      <c r="F23" s="448">
        <f>'0054'!F23:G23</f>
        <v>5.258</v>
      </c>
      <c r="G23" s="448"/>
      <c r="H23" s="105">
        <f t="shared" si="4"/>
        <v>0</v>
      </c>
      <c r="I23" s="130">
        <f t="shared" si="0"/>
        <v>0</v>
      </c>
      <c r="N23" s="461" t="s">
        <v>150</v>
      </c>
      <c r="O23" s="461"/>
      <c r="P23" s="530">
        <f t="shared" si="1"/>
        <v>0</v>
      </c>
      <c r="Q23" s="530"/>
      <c r="R23" s="535">
        <v>1</v>
      </c>
      <c r="S23" s="535"/>
      <c r="T23" s="124">
        <f t="shared" si="5"/>
        <v>0</v>
      </c>
      <c r="U23" s="125">
        <f t="shared" si="2"/>
        <v>0</v>
      </c>
    </row>
    <row r="24" spans="1:21" x14ac:dyDescent="0.25">
      <c r="A24" s="458" t="s">
        <v>151</v>
      </c>
      <c r="B24" s="458"/>
      <c r="C24" s="206">
        <v>0</v>
      </c>
      <c r="D24" s="206">
        <v>0</v>
      </c>
      <c r="E24" s="159">
        <f t="shared" si="3"/>
        <v>0</v>
      </c>
      <c r="F24" s="448">
        <f>'0054'!F24:G24</f>
        <v>5.258</v>
      </c>
      <c r="G24" s="448"/>
      <c r="H24" s="105">
        <f t="shared" si="4"/>
        <v>0</v>
      </c>
      <c r="I24" s="130">
        <f t="shared" si="0"/>
        <v>0</v>
      </c>
      <c r="N24" s="461" t="s">
        <v>151</v>
      </c>
      <c r="O24" s="461"/>
      <c r="P24" s="530">
        <f t="shared" si="1"/>
        <v>0</v>
      </c>
      <c r="Q24" s="530"/>
      <c r="R24" s="535">
        <v>1</v>
      </c>
      <c r="S24" s="535"/>
      <c r="T24" s="124">
        <f t="shared" si="5"/>
        <v>0</v>
      </c>
      <c r="U24" s="125">
        <f t="shared" si="2"/>
        <v>0</v>
      </c>
    </row>
    <row r="25" spans="1:21" x14ac:dyDescent="0.25">
      <c r="A25" s="458" t="s">
        <v>152</v>
      </c>
      <c r="B25" s="458"/>
      <c r="C25" s="206">
        <v>3.7</v>
      </c>
      <c r="D25" s="206">
        <v>4.1900000000000004</v>
      </c>
      <c r="E25" s="159">
        <f t="shared" si="3"/>
        <v>7.8900000000000006</v>
      </c>
      <c r="F25" s="448">
        <f>'0054'!F25:G25</f>
        <v>1.18</v>
      </c>
      <c r="G25" s="448"/>
      <c r="H25" s="105">
        <f t="shared" si="4"/>
        <v>9.3102</v>
      </c>
      <c r="I25" s="130">
        <f t="shared" si="0"/>
        <v>39912.61</v>
      </c>
      <c r="N25" s="461" t="s">
        <v>152</v>
      </c>
      <c r="O25" s="461"/>
      <c r="P25" s="530">
        <f t="shared" si="1"/>
        <v>0</v>
      </c>
      <c r="Q25" s="530"/>
      <c r="R25" s="535">
        <v>1</v>
      </c>
      <c r="S25" s="535"/>
      <c r="T25" s="124">
        <f t="shared" si="5"/>
        <v>0</v>
      </c>
      <c r="U25" s="125">
        <f t="shared" si="2"/>
        <v>0</v>
      </c>
    </row>
    <row r="26" spans="1:21" x14ac:dyDescent="0.25">
      <c r="A26" s="458" t="s">
        <v>153</v>
      </c>
      <c r="B26" s="458"/>
      <c r="C26" s="206">
        <v>1.9</v>
      </c>
      <c r="D26" s="206">
        <v>0.46</v>
      </c>
      <c r="E26" s="159">
        <f t="shared" si="3"/>
        <v>2.36</v>
      </c>
      <c r="F26" s="448">
        <f>'0054'!F26:G26</f>
        <v>1.18</v>
      </c>
      <c r="G26" s="448"/>
      <c r="H26" s="105">
        <f t="shared" si="4"/>
        <v>2.7848000000000002</v>
      </c>
      <c r="I26" s="130">
        <f t="shared" si="0"/>
        <v>11938.37</v>
      </c>
      <c r="N26" s="461" t="s">
        <v>153</v>
      </c>
      <c r="O26" s="461"/>
      <c r="P26" s="530">
        <f t="shared" si="1"/>
        <v>0</v>
      </c>
      <c r="Q26" s="530"/>
      <c r="R26" s="535">
        <v>1</v>
      </c>
      <c r="S26" s="535"/>
      <c r="T26" s="124">
        <f t="shared" si="5"/>
        <v>0</v>
      </c>
      <c r="U26" s="125">
        <f t="shared" si="2"/>
        <v>0</v>
      </c>
    </row>
    <row r="27" spans="1:21" x14ac:dyDescent="0.25">
      <c r="A27" s="458" t="s">
        <v>154</v>
      </c>
      <c r="B27" s="458"/>
      <c r="C27" s="206">
        <v>0</v>
      </c>
      <c r="D27" s="206">
        <v>0</v>
      </c>
      <c r="E27" s="159">
        <f t="shared" si="3"/>
        <v>0</v>
      </c>
      <c r="F27" s="448">
        <f>'0054'!F27:G27</f>
        <v>1.18</v>
      </c>
      <c r="G27" s="448"/>
      <c r="H27" s="105">
        <f t="shared" si="4"/>
        <v>0</v>
      </c>
      <c r="I27" s="130">
        <f t="shared" si="0"/>
        <v>0</v>
      </c>
      <c r="N27" s="461" t="s">
        <v>154</v>
      </c>
      <c r="O27" s="461"/>
      <c r="P27" s="530">
        <f t="shared" si="1"/>
        <v>0</v>
      </c>
      <c r="Q27" s="530"/>
      <c r="R27" s="535">
        <v>1</v>
      </c>
      <c r="S27" s="535"/>
      <c r="T27" s="124">
        <f t="shared" si="5"/>
        <v>0</v>
      </c>
      <c r="U27" s="125">
        <f t="shared" si="2"/>
        <v>0</v>
      </c>
    </row>
    <row r="28" spans="1:21" x14ac:dyDescent="0.25">
      <c r="A28" s="575" t="s">
        <v>155</v>
      </c>
      <c r="B28" s="575"/>
      <c r="C28" s="147">
        <v>0</v>
      </c>
      <c r="D28" s="147">
        <v>0</v>
      </c>
      <c r="E28" s="220">
        <f t="shared" si="3"/>
        <v>0</v>
      </c>
      <c r="F28" s="529">
        <f>'0054'!F28:G28</f>
        <v>1.0049999999999999</v>
      </c>
      <c r="G28" s="529"/>
      <c r="H28" s="122">
        <f t="shared" si="4"/>
        <v>0</v>
      </c>
      <c r="I28" s="123">
        <f t="shared" si="0"/>
        <v>0</v>
      </c>
      <c r="N28" s="469" t="s">
        <v>155</v>
      </c>
      <c r="O28" s="469"/>
      <c r="P28" s="530">
        <f t="shared" si="1"/>
        <v>0</v>
      </c>
      <c r="Q28" s="530"/>
      <c r="R28" s="531">
        <v>1</v>
      </c>
      <c r="S28" s="531"/>
      <c r="T28" s="124">
        <f t="shared" si="5"/>
        <v>0</v>
      </c>
      <c r="U28" s="125">
        <f t="shared" si="2"/>
        <v>0</v>
      </c>
    </row>
    <row r="29" spans="1:21" x14ac:dyDescent="0.25">
      <c r="A29" s="573" t="s">
        <v>5</v>
      </c>
      <c r="B29" s="573"/>
      <c r="C29" s="123">
        <f>SUM(C13:C28)</f>
        <v>36.26</v>
      </c>
      <c r="D29" s="123">
        <f>SUM(D13:D28)</f>
        <v>38.729999999999997</v>
      </c>
      <c r="E29" s="123">
        <f>SUM(E13:E28)</f>
        <v>74.989999999999995</v>
      </c>
      <c r="F29" s="574"/>
      <c r="G29" s="574"/>
      <c r="H29" s="128">
        <f>SUM(H13:H28)</f>
        <v>81.491399999999999</v>
      </c>
      <c r="I29" s="123">
        <f>SUM(I13:I28)</f>
        <v>349351.74</v>
      </c>
      <c r="N29" s="533" t="s">
        <v>5</v>
      </c>
      <c r="O29" s="533"/>
      <c r="P29" s="534">
        <f>SUM(P13:P28)</f>
        <v>0</v>
      </c>
      <c r="Q29" s="534"/>
      <c r="R29" s="521"/>
      <c r="S29" s="521"/>
      <c r="T29" s="129">
        <f>SUM(T13:T28)</f>
        <v>0</v>
      </c>
      <c r="U29" s="125">
        <f>SUM(U13:U28)</f>
        <v>0</v>
      </c>
    </row>
    <row r="30" spans="1:21" x14ac:dyDescent="0.25">
      <c r="A30" s="28"/>
      <c r="B30" s="28"/>
      <c r="C30" s="130"/>
      <c r="D30" s="130"/>
      <c r="E30" s="130"/>
      <c r="F30" s="29"/>
      <c r="G30" s="29"/>
      <c r="H30" s="105"/>
      <c r="I30" s="130"/>
      <c r="N30" s="30"/>
      <c r="O30" s="30"/>
      <c r="P30" s="31"/>
      <c r="Q30" s="31"/>
      <c r="R30" s="32"/>
      <c r="S30" s="32"/>
      <c r="T30" s="131"/>
      <c r="U30" s="132"/>
    </row>
    <row r="31" spans="1:21" x14ac:dyDescent="0.25">
      <c r="A31" s="209" t="s">
        <v>126</v>
      </c>
      <c r="B31" s="28"/>
      <c r="C31" s="130"/>
      <c r="D31" s="130"/>
      <c r="E31" s="130"/>
      <c r="F31" s="29"/>
      <c r="G31" s="29"/>
      <c r="H31" s="105"/>
      <c r="I31" s="130"/>
      <c r="N31" s="30"/>
      <c r="O31" s="30"/>
      <c r="P31" s="31"/>
      <c r="Q31" s="31"/>
      <c r="R31" s="32"/>
      <c r="S31" s="32"/>
      <c r="T31" s="131"/>
      <c r="U31" s="132"/>
    </row>
    <row r="32" spans="1:21" hidden="1" x14ac:dyDescent="0.25">
      <c r="A32" s="209"/>
      <c r="B32" s="28"/>
      <c r="C32" s="130"/>
      <c r="D32" s="130"/>
      <c r="E32" s="130"/>
      <c r="F32" s="364"/>
      <c r="G32" s="364"/>
      <c r="H32" s="105"/>
      <c r="I32" s="130"/>
      <c r="N32" s="362"/>
      <c r="O32" s="362"/>
      <c r="P32" s="31"/>
      <c r="Q32" s="31"/>
      <c r="R32" s="363"/>
      <c r="S32" s="363"/>
      <c r="T32" s="131"/>
      <c r="U32" s="132"/>
    </row>
    <row r="33" spans="1:21" hidden="1" x14ac:dyDescent="0.25">
      <c r="A33" s="209"/>
      <c r="B33" s="28"/>
      <c r="C33" s="130"/>
      <c r="D33" s="130"/>
      <c r="E33" s="130"/>
      <c r="F33" s="578" t="s">
        <v>386</v>
      </c>
      <c r="G33" s="578"/>
      <c r="H33" s="578"/>
      <c r="I33" s="130"/>
      <c r="N33" s="362"/>
      <c r="O33" s="362"/>
      <c r="P33" s="31"/>
      <c r="Q33" s="31"/>
      <c r="R33" s="363"/>
      <c r="S33" s="363"/>
      <c r="T33" s="131"/>
      <c r="U33" s="132"/>
    </row>
    <row r="34" spans="1:21" hidden="1" x14ac:dyDescent="0.25">
      <c r="A34" s="4"/>
      <c r="B34" s="133"/>
      <c r="C34" s="133"/>
      <c r="D34" s="133"/>
      <c r="E34" s="133"/>
      <c r="F34" s="578"/>
      <c r="G34" s="578"/>
      <c r="H34" s="578"/>
      <c r="I34" s="26" t="s">
        <v>78</v>
      </c>
      <c r="N34" s="473" t="s">
        <v>35</v>
      </c>
      <c r="O34" s="473"/>
      <c r="P34" s="473"/>
      <c r="Q34" s="473"/>
      <c r="R34" s="473"/>
      <c r="S34" s="473"/>
      <c r="T34" s="473"/>
      <c r="U34" s="27" t="s">
        <v>78</v>
      </c>
    </row>
    <row r="35" spans="1:21" hidden="1" x14ac:dyDescent="0.25">
      <c r="A35" s="28"/>
      <c r="B35" s="28"/>
      <c r="C35" s="117" t="s">
        <v>162</v>
      </c>
      <c r="D35" s="117" t="s">
        <v>163</v>
      </c>
      <c r="E35" s="118" t="s">
        <v>8</v>
      </c>
      <c r="F35" s="578"/>
      <c r="G35" s="578"/>
      <c r="H35" s="578"/>
      <c r="I35" s="26" t="s">
        <v>37</v>
      </c>
      <c r="N35" s="30"/>
      <c r="O35" s="30"/>
      <c r="P35" s="31"/>
      <c r="Q35" s="31"/>
      <c r="R35" s="32"/>
      <c r="S35" s="32"/>
      <c r="T35" s="131"/>
      <c r="U35" s="27" t="s">
        <v>37</v>
      </c>
    </row>
    <row r="36" spans="1:21" hidden="1" x14ac:dyDescent="0.25">
      <c r="A36" s="524" t="s">
        <v>66</v>
      </c>
      <c r="B36" s="524"/>
      <c r="C36" s="119" t="s">
        <v>2</v>
      </c>
      <c r="D36" s="119" t="s">
        <v>2</v>
      </c>
      <c r="E36" s="119" t="s">
        <v>2</v>
      </c>
      <c r="F36" s="579"/>
      <c r="G36" s="579"/>
      <c r="H36" s="579"/>
      <c r="I36" s="33" t="s">
        <v>79</v>
      </c>
      <c r="N36" s="525" t="s">
        <v>66</v>
      </c>
      <c r="O36" s="525"/>
      <c r="P36" s="526" t="s">
        <v>24</v>
      </c>
      <c r="Q36" s="526"/>
      <c r="R36" s="526"/>
      <c r="S36" s="526"/>
      <c r="T36" s="526"/>
      <c r="U36" s="21" t="s">
        <v>79</v>
      </c>
    </row>
    <row r="37" spans="1:21" hidden="1" x14ac:dyDescent="0.25">
      <c r="A37" s="527" t="s">
        <v>59</v>
      </c>
      <c r="B37" s="527"/>
      <c r="C37" s="210">
        <v>0</v>
      </c>
      <c r="D37" s="210">
        <v>0</v>
      </c>
      <c r="E37" s="276">
        <f t="shared" ref="E37:E42" si="6">IF(D$43=0,C37*2,C37+D37)</f>
        <v>0</v>
      </c>
      <c r="F37" s="211"/>
      <c r="G37" s="211"/>
      <c r="H37" s="211"/>
      <c r="I37" s="150">
        <f t="shared" ref="I37:I42" si="7">ROUND(ROUND(E37*$C$8,4)*($H$8),2)</f>
        <v>0</v>
      </c>
      <c r="N37" s="528" t="s">
        <v>59</v>
      </c>
      <c r="O37" s="528"/>
      <c r="P37" s="470">
        <f t="shared" ref="P37:P42" si="8">IF($H$115=1,E37,0)</f>
        <v>0</v>
      </c>
      <c r="Q37" s="470"/>
      <c r="R37" s="470"/>
      <c r="S37" s="470"/>
      <c r="T37" s="470"/>
      <c r="U37" s="127">
        <f t="shared" ref="U37:U42" si="9">ROUND(ROUND(P37*$C$8,4)*($H$8),0)</f>
        <v>0</v>
      </c>
    </row>
    <row r="38" spans="1:21" hidden="1" x14ac:dyDescent="0.25">
      <c r="A38" s="519" t="s">
        <v>60</v>
      </c>
      <c r="B38" s="519"/>
      <c r="C38" s="213">
        <v>0</v>
      </c>
      <c r="D38" s="213">
        <v>0</v>
      </c>
      <c r="E38" s="159">
        <f t="shared" si="6"/>
        <v>0</v>
      </c>
      <c r="F38" s="214"/>
      <c r="G38" s="214"/>
      <c r="H38" s="214"/>
      <c r="I38" s="130">
        <f t="shared" si="7"/>
        <v>0</v>
      </c>
      <c r="N38" s="476" t="s">
        <v>60</v>
      </c>
      <c r="O38" s="476"/>
      <c r="P38" s="470">
        <f t="shared" si="8"/>
        <v>0</v>
      </c>
      <c r="Q38" s="470"/>
      <c r="R38" s="470"/>
      <c r="S38" s="470"/>
      <c r="T38" s="470"/>
      <c r="U38" s="127">
        <f t="shared" si="9"/>
        <v>0</v>
      </c>
    </row>
    <row r="39" spans="1:21" hidden="1" x14ac:dyDescent="0.25">
      <c r="A39" s="522" t="s">
        <v>61</v>
      </c>
      <c r="B39" s="522"/>
      <c r="C39" s="213">
        <v>0</v>
      </c>
      <c r="D39" s="213">
        <v>0</v>
      </c>
      <c r="E39" s="159">
        <f t="shared" si="6"/>
        <v>0</v>
      </c>
      <c r="F39" s="214"/>
      <c r="G39" s="214"/>
      <c r="H39" s="214"/>
      <c r="I39" s="130">
        <f t="shared" si="7"/>
        <v>0</v>
      </c>
      <c r="N39" s="523" t="s">
        <v>61</v>
      </c>
      <c r="O39" s="523"/>
      <c r="P39" s="470">
        <f t="shared" si="8"/>
        <v>0</v>
      </c>
      <c r="Q39" s="470"/>
      <c r="R39" s="470"/>
      <c r="S39" s="470"/>
      <c r="T39" s="470"/>
      <c r="U39" s="127">
        <f t="shared" si="9"/>
        <v>0</v>
      </c>
    </row>
    <row r="40" spans="1:21" hidden="1" x14ac:dyDescent="0.25">
      <c r="A40" s="519" t="s">
        <v>62</v>
      </c>
      <c r="B40" s="519"/>
      <c r="C40" s="213">
        <v>0</v>
      </c>
      <c r="D40" s="213">
        <v>0</v>
      </c>
      <c r="E40" s="159">
        <f t="shared" si="6"/>
        <v>0</v>
      </c>
      <c r="F40" s="214"/>
      <c r="G40" s="214"/>
      <c r="H40" s="214"/>
      <c r="I40" s="130">
        <f t="shared" si="7"/>
        <v>0</v>
      </c>
      <c r="N40" s="476" t="s">
        <v>62</v>
      </c>
      <c r="O40" s="476"/>
      <c r="P40" s="470">
        <f t="shared" si="8"/>
        <v>0</v>
      </c>
      <c r="Q40" s="470"/>
      <c r="R40" s="470"/>
      <c r="S40" s="470"/>
      <c r="T40" s="470"/>
      <c r="U40" s="127">
        <f t="shared" si="9"/>
        <v>0</v>
      </c>
    </row>
    <row r="41" spans="1:21" hidden="1" x14ac:dyDescent="0.25">
      <c r="A41" s="519" t="s">
        <v>63</v>
      </c>
      <c r="B41" s="519"/>
      <c r="C41" s="213">
        <v>0</v>
      </c>
      <c r="D41" s="213">
        <v>0</v>
      </c>
      <c r="E41" s="159">
        <f t="shared" si="6"/>
        <v>0</v>
      </c>
      <c r="F41" s="214"/>
      <c r="G41" s="214"/>
      <c r="H41" s="214"/>
      <c r="I41" s="130">
        <f t="shared" si="7"/>
        <v>0</v>
      </c>
      <c r="N41" s="476" t="s">
        <v>63</v>
      </c>
      <c r="O41" s="476"/>
      <c r="P41" s="470">
        <f t="shared" si="8"/>
        <v>0</v>
      </c>
      <c r="Q41" s="470"/>
      <c r="R41" s="470"/>
      <c r="S41" s="470"/>
      <c r="T41" s="470"/>
      <c r="U41" s="127">
        <f t="shared" si="9"/>
        <v>0</v>
      </c>
    </row>
    <row r="42" spans="1:21" hidden="1" x14ac:dyDescent="0.25">
      <c r="A42" s="519" t="s">
        <v>55</v>
      </c>
      <c r="B42" s="519"/>
      <c r="C42" s="212">
        <v>0</v>
      </c>
      <c r="D42" s="212">
        <v>0</v>
      </c>
      <c r="E42" s="220">
        <f t="shared" si="6"/>
        <v>0</v>
      </c>
      <c r="F42" s="214"/>
      <c r="G42" s="214"/>
      <c r="H42" s="214"/>
      <c r="I42" s="123">
        <f t="shared" si="7"/>
        <v>0</v>
      </c>
      <c r="N42" s="469" t="s">
        <v>55</v>
      </c>
      <c r="O42" s="469"/>
      <c r="P42" s="470">
        <f t="shared" si="8"/>
        <v>0</v>
      </c>
      <c r="Q42" s="470"/>
      <c r="R42" s="470"/>
      <c r="S42" s="470"/>
      <c r="T42" s="470"/>
      <c r="U42" s="127">
        <f t="shared" si="9"/>
        <v>0</v>
      </c>
    </row>
    <row r="43" spans="1:21" hidden="1" x14ac:dyDescent="0.25">
      <c r="A43" s="64"/>
      <c r="B43" s="137" t="s">
        <v>164</v>
      </c>
      <c r="C43" s="126">
        <f>SUM(C37:C42)</f>
        <v>0</v>
      </c>
      <c r="D43" s="126">
        <f>SUM(D37:D42)</f>
        <v>0</v>
      </c>
      <c r="E43" s="126">
        <f>SUM(E37:E42)</f>
        <v>0</v>
      </c>
      <c r="F43" s="34"/>
      <c r="G43" s="138"/>
      <c r="H43" s="139" t="s">
        <v>166</v>
      </c>
      <c r="I43" s="126">
        <f>SUM(I37:I42)</f>
        <v>0</v>
      </c>
      <c r="N43" s="520" t="s">
        <v>57</v>
      </c>
      <c r="O43" s="520"/>
      <c r="P43" s="520"/>
      <c r="Q43" s="520"/>
      <c r="R43" s="36">
        <f>SUM(P37:R42)</f>
        <v>0</v>
      </c>
      <c r="S43" s="521" t="s">
        <v>68</v>
      </c>
      <c r="T43" s="521"/>
      <c r="U43" s="132">
        <f>SUM(U37:U42)</f>
        <v>0</v>
      </c>
    </row>
    <row r="44" spans="1:21" ht="16.5" hidden="1" thickBot="1" x14ac:dyDescent="0.3">
      <c r="A44" s="64"/>
      <c r="B44" s="137"/>
      <c r="C44" s="130"/>
      <c r="D44" s="130"/>
      <c r="E44" s="150"/>
      <c r="F44" s="34"/>
      <c r="G44" s="138"/>
      <c r="H44" s="139"/>
      <c r="I44" s="130"/>
      <c r="N44" s="30"/>
      <c r="O44" s="30"/>
      <c r="P44" s="30"/>
      <c r="Q44" s="30"/>
      <c r="R44" s="36"/>
      <c r="S44" s="32"/>
      <c r="T44" s="32"/>
      <c r="U44" s="132"/>
    </row>
    <row r="45" spans="1:21" ht="16.5" hidden="1" thickBot="1" x14ac:dyDescent="0.3">
      <c r="A45" s="64"/>
      <c r="B45" s="137" t="s">
        <v>165</v>
      </c>
      <c r="C45" s="64"/>
      <c r="D45" s="64"/>
      <c r="E45" s="215">
        <f>H29+E43</f>
        <v>81.491399999999999</v>
      </c>
      <c r="F45" s="37"/>
      <c r="G45" s="138"/>
      <c r="H45" s="139" t="s">
        <v>167</v>
      </c>
      <c r="I45" s="123">
        <f>SUM(I43,I29)</f>
        <v>349351.74</v>
      </c>
      <c r="N45" s="520" t="s">
        <v>58</v>
      </c>
      <c r="O45" s="520"/>
      <c r="P45" s="520"/>
      <c r="Q45" s="520"/>
      <c r="R45" s="38">
        <f>R43+T29</f>
        <v>0</v>
      </c>
      <c r="S45" s="521" t="s">
        <v>56</v>
      </c>
      <c r="T45" s="521"/>
      <c r="U45" s="140">
        <f>SUM(U43,U29)</f>
        <v>0</v>
      </c>
    </row>
    <row r="46" spans="1:21" x14ac:dyDescent="0.25">
      <c r="A46" s="28"/>
      <c r="B46" s="28"/>
      <c r="C46" s="28"/>
      <c r="D46" s="28"/>
      <c r="E46" s="28"/>
      <c r="F46" s="37"/>
      <c r="G46" s="141"/>
      <c r="H46" s="141"/>
      <c r="I46" s="130"/>
      <c r="N46" s="30"/>
      <c r="O46" s="30"/>
      <c r="P46" s="30"/>
      <c r="Q46" s="30"/>
      <c r="R46" s="38"/>
      <c r="S46" s="32"/>
      <c r="T46" s="32"/>
      <c r="U46" s="132"/>
    </row>
    <row r="47" spans="1:21" x14ac:dyDescent="0.25">
      <c r="A47" s="28"/>
      <c r="B47" s="28"/>
      <c r="C47" s="28"/>
      <c r="D47" s="28"/>
      <c r="E47" s="28"/>
      <c r="F47" s="37"/>
      <c r="G47" s="141"/>
      <c r="H47" s="141"/>
      <c r="I47" s="130"/>
      <c r="N47" s="30"/>
      <c r="O47" s="30"/>
      <c r="P47" s="30"/>
      <c r="Q47" s="30"/>
      <c r="R47" s="38"/>
      <c r="S47" s="32"/>
      <c r="T47" s="32"/>
      <c r="U47" s="132"/>
    </row>
    <row r="48" spans="1:21" x14ac:dyDescent="0.25">
      <c r="A48" s="28"/>
      <c r="B48" s="28"/>
      <c r="C48" s="117" t="s">
        <v>162</v>
      </c>
      <c r="D48" s="117" t="s">
        <v>163</v>
      </c>
      <c r="E48" s="118" t="s">
        <v>8</v>
      </c>
      <c r="F48" s="142" t="s">
        <v>168</v>
      </c>
      <c r="G48" s="143" t="s">
        <v>170</v>
      </c>
      <c r="H48" s="144" t="s">
        <v>171</v>
      </c>
      <c r="I48" s="130"/>
      <c r="N48" s="30"/>
      <c r="O48" s="30"/>
      <c r="P48" s="30"/>
      <c r="Q48" s="30"/>
      <c r="R48" s="38"/>
      <c r="S48" s="32"/>
      <c r="T48" s="32"/>
      <c r="U48" s="132"/>
    </row>
    <row r="49" spans="1:21" x14ac:dyDescent="0.25">
      <c r="A49" s="39" t="s">
        <v>103</v>
      </c>
      <c r="B49" s="39"/>
      <c r="C49" s="119" t="s">
        <v>2</v>
      </c>
      <c r="D49" s="119" t="s">
        <v>2</v>
      </c>
      <c r="E49" s="119" t="s">
        <v>2</v>
      </c>
      <c r="F49" s="121" t="s">
        <v>169</v>
      </c>
      <c r="G49" s="77" t="s">
        <v>169</v>
      </c>
      <c r="H49" s="145" t="s">
        <v>172</v>
      </c>
      <c r="I49" s="39"/>
      <c r="N49" s="469" t="s">
        <v>103</v>
      </c>
      <c r="O49" s="469"/>
      <c r="P49" s="514" t="s">
        <v>2</v>
      </c>
      <c r="Q49" s="514"/>
      <c r="R49" s="40" t="s">
        <v>25</v>
      </c>
      <c r="S49" s="78" t="s">
        <v>26</v>
      </c>
      <c r="T49" s="146" t="s">
        <v>27</v>
      </c>
      <c r="U49" s="40"/>
    </row>
    <row r="50" spans="1:21" x14ac:dyDescent="0.25">
      <c r="A50" s="515" t="s">
        <v>127</v>
      </c>
      <c r="B50" s="515"/>
      <c r="C50" s="206">
        <v>0</v>
      </c>
      <c r="D50" s="206">
        <v>0</v>
      </c>
      <c r="E50" s="159">
        <f>IF(D$59=0,C50*2,C50+D50)</f>
        <v>0</v>
      </c>
      <c r="F50" s="41" t="s">
        <v>21</v>
      </c>
      <c r="G50" s="42">
        <v>251</v>
      </c>
      <c r="H50" s="328">
        <f>'0054'!H50</f>
        <v>1047</v>
      </c>
      <c r="I50" s="130">
        <f>ROUND(E50*H50,2)</f>
        <v>0</v>
      </c>
      <c r="N50" s="517" t="s">
        <v>28</v>
      </c>
      <c r="O50" s="517"/>
      <c r="P50" s="518"/>
      <c r="Q50" s="518"/>
      <c r="R50" s="43" t="s">
        <v>21</v>
      </c>
      <c r="S50" s="44">
        <v>251</v>
      </c>
      <c r="T50" s="148">
        <f>H50</f>
        <v>1047</v>
      </c>
      <c r="U50" s="149">
        <f>ROUND(P50*T50,0)</f>
        <v>0</v>
      </c>
    </row>
    <row r="51" spans="1:21" x14ac:dyDescent="0.25">
      <c r="A51" s="516"/>
      <c r="B51" s="516"/>
      <c r="C51" s="206">
        <v>0</v>
      </c>
      <c r="D51" s="206">
        <v>0.51</v>
      </c>
      <c r="E51" s="159">
        <f t="shared" ref="E51:E58" si="10">IF(D$59=0,C51*2,C51+D51)</f>
        <v>0.51</v>
      </c>
      <c r="F51" s="42" t="s">
        <v>21</v>
      </c>
      <c r="G51" s="42">
        <v>252</v>
      </c>
      <c r="H51" s="328">
        <f>'0054'!H51</f>
        <v>3380</v>
      </c>
      <c r="I51" s="130">
        <f t="shared" ref="I51:I58" si="11">ROUND(E51*H51,2)</f>
        <v>1723.8</v>
      </c>
      <c r="N51" s="517"/>
      <c r="O51" s="517"/>
      <c r="P51" s="511"/>
      <c r="Q51" s="511"/>
      <c r="R51" s="44" t="s">
        <v>21</v>
      </c>
      <c r="S51" s="44">
        <v>252</v>
      </c>
      <c r="T51" s="148">
        <f t="shared" ref="T51:T58" si="12">H51</f>
        <v>3380</v>
      </c>
      <c r="U51" s="149">
        <f t="shared" ref="U51:U58" si="13">ROUND(P51*T51,0)</f>
        <v>0</v>
      </c>
    </row>
    <row r="52" spans="1:21" x14ac:dyDescent="0.25">
      <c r="A52" s="516"/>
      <c r="B52" s="516"/>
      <c r="C52" s="206">
        <v>0</v>
      </c>
      <c r="D52" s="206">
        <v>0</v>
      </c>
      <c r="E52" s="159">
        <f t="shared" si="10"/>
        <v>0</v>
      </c>
      <c r="F52" s="42" t="s">
        <v>21</v>
      </c>
      <c r="G52" s="42">
        <v>253</v>
      </c>
      <c r="H52" s="328">
        <f>'0054'!H52</f>
        <v>6896</v>
      </c>
      <c r="I52" s="130">
        <f t="shared" si="11"/>
        <v>0</v>
      </c>
      <c r="N52" s="517"/>
      <c r="O52" s="517"/>
      <c r="P52" s="511"/>
      <c r="Q52" s="511"/>
      <c r="R52" s="44" t="s">
        <v>21</v>
      </c>
      <c r="S52" s="44">
        <v>253</v>
      </c>
      <c r="T52" s="148">
        <f t="shared" si="12"/>
        <v>6896</v>
      </c>
      <c r="U52" s="149">
        <f t="shared" si="13"/>
        <v>0</v>
      </c>
    </row>
    <row r="53" spans="1:21" x14ac:dyDescent="0.25">
      <c r="A53" s="516"/>
      <c r="B53" s="516"/>
      <c r="C53" s="206">
        <v>1</v>
      </c>
      <c r="D53" s="206">
        <v>1</v>
      </c>
      <c r="E53" s="159">
        <f t="shared" si="10"/>
        <v>2</v>
      </c>
      <c r="F53" s="45" t="s">
        <v>14</v>
      </c>
      <c r="G53" s="42">
        <v>251</v>
      </c>
      <c r="H53" s="328">
        <f>'0054'!H53</f>
        <v>1173</v>
      </c>
      <c r="I53" s="130">
        <f t="shared" si="11"/>
        <v>2346</v>
      </c>
      <c r="N53" s="517"/>
      <c r="O53" s="517"/>
      <c r="P53" s="511"/>
      <c r="Q53" s="511"/>
      <c r="R53" s="46" t="s">
        <v>14</v>
      </c>
      <c r="S53" s="44">
        <v>251</v>
      </c>
      <c r="T53" s="148">
        <f t="shared" si="12"/>
        <v>1173</v>
      </c>
      <c r="U53" s="149">
        <f t="shared" si="13"/>
        <v>0</v>
      </c>
    </row>
    <row r="54" spans="1:21" x14ac:dyDescent="0.25">
      <c r="A54" s="516"/>
      <c r="B54" s="516"/>
      <c r="C54" s="206">
        <v>0</v>
      </c>
      <c r="D54" s="206">
        <v>0</v>
      </c>
      <c r="E54" s="159">
        <f t="shared" si="10"/>
        <v>0</v>
      </c>
      <c r="F54" s="45" t="s">
        <v>14</v>
      </c>
      <c r="G54" s="42">
        <v>252</v>
      </c>
      <c r="H54" s="328">
        <f>'0054'!H54</f>
        <v>3506</v>
      </c>
      <c r="I54" s="130">
        <f t="shared" si="11"/>
        <v>0</v>
      </c>
      <c r="N54" s="517"/>
      <c r="O54" s="517"/>
      <c r="P54" s="511"/>
      <c r="Q54" s="511"/>
      <c r="R54" s="46" t="s">
        <v>14</v>
      </c>
      <c r="S54" s="44">
        <v>252</v>
      </c>
      <c r="T54" s="148">
        <f t="shared" si="12"/>
        <v>3506</v>
      </c>
      <c r="U54" s="149">
        <f t="shared" si="13"/>
        <v>0</v>
      </c>
    </row>
    <row r="55" spans="1:21" x14ac:dyDescent="0.25">
      <c r="A55" s="516"/>
      <c r="B55" s="516"/>
      <c r="C55" s="206">
        <v>0</v>
      </c>
      <c r="D55" s="206">
        <v>0</v>
      </c>
      <c r="E55" s="159">
        <f t="shared" si="10"/>
        <v>0</v>
      </c>
      <c r="F55" s="45" t="s">
        <v>14</v>
      </c>
      <c r="G55" s="42">
        <v>253</v>
      </c>
      <c r="H55" s="328">
        <f>'0054'!H55</f>
        <v>7023</v>
      </c>
      <c r="I55" s="130">
        <f t="shared" si="11"/>
        <v>0</v>
      </c>
      <c r="N55" s="517"/>
      <c r="O55" s="517"/>
      <c r="P55" s="511"/>
      <c r="Q55" s="511"/>
      <c r="R55" s="46" t="s">
        <v>14</v>
      </c>
      <c r="S55" s="44">
        <v>253</v>
      </c>
      <c r="T55" s="148">
        <f t="shared" si="12"/>
        <v>7023</v>
      </c>
      <c r="U55" s="149">
        <f t="shared" si="13"/>
        <v>0</v>
      </c>
    </row>
    <row r="56" spans="1:21" x14ac:dyDescent="0.25">
      <c r="A56" s="516"/>
      <c r="B56" s="516"/>
      <c r="C56" s="206">
        <v>0</v>
      </c>
      <c r="D56" s="206">
        <v>0</v>
      </c>
      <c r="E56" s="159">
        <f t="shared" si="10"/>
        <v>0</v>
      </c>
      <c r="F56" s="45" t="s">
        <v>15</v>
      </c>
      <c r="G56" s="42">
        <v>251</v>
      </c>
      <c r="H56" s="328">
        <f>'0054'!H56</f>
        <v>835</v>
      </c>
      <c r="I56" s="130">
        <f t="shared" si="11"/>
        <v>0</v>
      </c>
      <c r="N56" s="517"/>
      <c r="O56" s="517"/>
      <c r="P56" s="511"/>
      <c r="Q56" s="511"/>
      <c r="R56" s="46" t="s">
        <v>15</v>
      </c>
      <c r="S56" s="44">
        <v>251</v>
      </c>
      <c r="T56" s="148">
        <f t="shared" si="12"/>
        <v>835</v>
      </c>
      <c r="U56" s="149">
        <f t="shared" si="13"/>
        <v>0</v>
      </c>
    </row>
    <row r="57" spans="1:21" x14ac:dyDescent="0.25">
      <c r="A57" s="516"/>
      <c r="B57" s="516"/>
      <c r="C57" s="206">
        <v>0</v>
      </c>
      <c r="D57" s="206">
        <v>0</v>
      </c>
      <c r="E57" s="159">
        <f t="shared" si="10"/>
        <v>0</v>
      </c>
      <c r="F57" s="45" t="s">
        <v>15</v>
      </c>
      <c r="G57" s="42">
        <v>252</v>
      </c>
      <c r="H57" s="328">
        <f>'0054'!H57</f>
        <v>3168</v>
      </c>
      <c r="I57" s="130">
        <f t="shared" si="11"/>
        <v>0</v>
      </c>
      <c r="N57" s="517"/>
      <c r="O57" s="517"/>
      <c r="P57" s="511"/>
      <c r="Q57" s="511"/>
      <c r="R57" s="46" t="s">
        <v>15</v>
      </c>
      <c r="S57" s="44">
        <v>252</v>
      </c>
      <c r="T57" s="148">
        <f t="shared" si="12"/>
        <v>3168</v>
      </c>
      <c r="U57" s="149">
        <f t="shared" si="13"/>
        <v>0</v>
      </c>
    </row>
    <row r="58" spans="1:21" ht="16.5" thickBot="1" x14ac:dyDescent="0.3">
      <c r="A58" s="516"/>
      <c r="B58" s="516"/>
      <c r="C58" s="206">
        <v>0</v>
      </c>
      <c r="D58" s="206">
        <v>0</v>
      </c>
      <c r="E58" s="159">
        <f t="shared" si="10"/>
        <v>0</v>
      </c>
      <c r="F58" s="45" t="s">
        <v>15</v>
      </c>
      <c r="G58" s="42">
        <v>253</v>
      </c>
      <c r="H58" s="328">
        <f>'0054'!H58</f>
        <v>6685</v>
      </c>
      <c r="I58" s="130">
        <f t="shared" si="11"/>
        <v>0</v>
      </c>
      <c r="N58" s="517"/>
      <c r="O58" s="517"/>
      <c r="P58" s="512"/>
      <c r="Q58" s="512"/>
      <c r="R58" s="46" t="s">
        <v>15</v>
      </c>
      <c r="S58" s="44">
        <v>253</v>
      </c>
      <c r="T58" s="148">
        <f t="shared" si="12"/>
        <v>6685</v>
      </c>
      <c r="U58" s="151">
        <f t="shared" si="13"/>
        <v>0</v>
      </c>
    </row>
    <row r="59" spans="1:21" ht="16.5" thickBot="1" x14ac:dyDescent="0.3">
      <c r="A59" s="465" t="s">
        <v>16</v>
      </c>
      <c r="B59" s="465"/>
      <c r="C59" s="126">
        <f>SUM(C50:C58)</f>
        <v>1</v>
      </c>
      <c r="D59" s="126">
        <f>SUM(D50:D58)</f>
        <v>1.51</v>
      </c>
      <c r="E59" s="126">
        <f>SUM(E50:E58)</f>
        <v>2.5099999999999998</v>
      </c>
      <c r="F59" s="465" t="s">
        <v>81</v>
      </c>
      <c r="G59" s="465"/>
      <c r="H59" s="465"/>
      <c r="I59" s="126">
        <f>SUM(I50:I58)</f>
        <v>4069.8</v>
      </c>
      <c r="N59" s="464" t="s">
        <v>16</v>
      </c>
      <c r="O59" s="464"/>
      <c r="P59" s="513">
        <f>SUM(P50:P58)</f>
        <v>0</v>
      </c>
      <c r="Q59" s="513"/>
      <c r="R59" s="464" t="s">
        <v>81</v>
      </c>
      <c r="S59" s="464"/>
      <c r="T59" s="464"/>
      <c r="U59" s="140">
        <f>SUM(U50:U58)</f>
        <v>0</v>
      </c>
    </row>
    <row r="60" spans="1:21" x14ac:dyDescent="0.25">
      <c r="A60" s="481"/>
      <c r="B60" s="481"/>
      <c r="C60" s="481"/>
      <c r="D60" s="481"/>
      <c r="E60" s="481"/>
      <c r="F60" s="481"/>
      <c r="G60" s="481"/>
      <c r="H60" s="481"/>
      <c r="I60" s="481"/>
      <c r="N60" s="471"/>
      <c r="O60" s="471"/>
      <c r="P60" s="471"/>
      <c r="Q60" s="471"/>
      <c r="R60" s="471"/>
      <c r="S60" s="471"/>
      <c r="T60" s="471"/>
      <c r="U60" s="471"/>
    </row>
    <row r="61" spans="1:21" x14ac:dyDescent="0.25">
      <c r="A61" s="509" t="s">
        <v>175</v>
      </c>
      <c r="B61" s="458"/>
      <c r="C61" s="458"/>
      <c r="D61" s="458"/>
      <c r="E61" s="458"/>
      <c r="F61" s="458"/>
      <c r="G61" s="458"/>
      <c r="H61" s="458"/>
      <c r="I61" s="458"/>
      <c r="N61" s="461" t="s">
        <v>104</v>
      </c>
      <c r="O61" s="461"/>
      <c r="P61" s="461"/>
      <c r="Q61" s="461"/>
      <c r="R61" s="461"/>
      <c r="S61" s="461"/>
      <c r="T61" s="461"/>
      <c r="U61" s="461"/>
    </row>
    <row r="62" spans="1:21" x14ac:dyDescent="0.25">
      <c r="A62" s="509" t="s">
        <v>177</v>
      </c>
      <c r="B62" s="458"/>
      <c r="C62" s="152">
        <f>E29</f>
        <v>74.989999999999995</v>
      </c>
      <c r="D62" s="576" t="s">
        <v>174</v>
      </c>
      <c r="E62" s="576"/>
      <c r="F62" s="576"/>
      <c r="G62" s="576"/>
      <c r="H62" s="331">
        <f>'0054'!H62</f>
        <v>186422.85</v>
      </c>
      <c r="I62" s="155"/>
      <c r="N62" s="510" t="s">
        <v>173</v>
      </c>
      <c r="O62" s="461"/>
      <c r="P62" s="47">
        <f>P29</f>
        <v>0</v>
      </c>
      <c r="Q62" s="507" t="s">
        <v>83</v>
      </c>
      <c r="R62" s="507"/>
      <c r="S62" s="507"/>
      <c r="T62" s="508">
        <f>H62</f>
        <v>186422.85</v>
      </c>
      <c r="U62" s="508"/>
    </row>
    <row r="63" spans="1:21" x14ac:dyDescent="0.25">
      <c r="B63" s="91"/>
      <c r="G63" s="48" t="s">
        <v>13</v>
      </c>
      <c r="H63" s="156">
        <f>ROUND(C62/H62,6)</f>
        <v>4.0200000000000001E-4</v>
      </c>
      <c r="I63" s="157"/>
      <c r="N63" s="461" t="s">
        <v>19</v>
      </c>
      <c r="O63" s="461"/>
      <c r="P63" s="461"/>
      <c r="Q63" s="461"/>
      <c r="R63" s="461"/>
      <c r="S63" s="461"/>
      <c r="T63" s="505">
        <f>ROUND(P62/T62,6)</f>
        <v>0</v>
      </c>
      <c r="U63" s="505"/>
    </row>
    <row r="64" spans="1:21" x14ac:dyDescent="0.25">
      <c r="A64" s="509" t="s">
        <v>176</v>
      </c>
      <c r="B64" s="458"/>
      <c r="C64" s="458"/>
      <c r="D64" s="458"/>
      <c r="E64" s="458"/>
      <c r="F64" s="458"/>
      <c r="G64" s="458"/>
      <c r="H64" s="458"/>
      <c r="I64" s="458"/>
      <c r="N64" s="461" t="s">
        <v>105</v>
      </c>
      <c r="O64" s="461"/>
      <c r="P64" s="461"/>
      <c r="Q64" s="461"/>
      <c r="R64" s="461"/>
      <c r="S64" s="461"/>
      <c r="T64" s="461"/>
      <c r="U64" s="461"/>
    </row>
    <row r="65" spans="1:21" x14ac:dyDescent="0.25">
      <c r="A65" s="509" t="s">
        <v>178</v>
      </c>
      <c r="B65" s="458"/>
      <c r="C65" s="152">
        <f>E45</f>
        <v>81.491399999999999</v>
      </c>
      <c r="D65" s="576" t="s">
        <v>179</v>
      </c>
      <c r="E65" s="576"/>
      <c r="F65" s="576"/>
      <c r="G65" s="576"/>
      <c r="H65" s="220">
        <f>'0054'!H65</f>
        <v>204954.58</v>
      </c>
      <c r="I65" s="159"/>
      <c r="N65" s="461" t="s">
        <v>85</v>
      </c>
      <c r="O65" s="461"/>
      <c r="P65" s="49">
        <f>R45</f>
        <v>0</v>
      </c>
      <c r="Q65" s="507" t="s">
        <v>84</v>
      </c>
      <c r="R65" s="507"/>
      <c r="S65" s="507"/>
      <c r="T65" s="508">
        <f>H65</f>
        <v>204954.58</v>
      </c>
      <c r="U65" s="508"/>
    </row>
    <row r="66" spans="1:21" s="39" customFormat="1" x14ac:dyDescent="0.25">
      <c r="A66" s="160"/>
      <c r="G66" s="50" t="s">
        <v>13</v>
      </c>
      <c r="H66" s="161">
        <f>ROUND(C65/H65,6)</f>
        <v>3.9800000000000002E-4</v>
      </c>
      <c r="I66" s="161"/>
      <c r="N66" s="469" t="s">
        <v>20</v>
      </c>
      <c r="O66" s="469"/>
      <c r="P66" s="469"/>
      <c r="Q66" s="469"/>
      <c r="R66" s="469"/>
      <c r="S66" s="469"/>
      <c r="T66" s="503">
        <f>ROUND(P65/T65,6)</f>
        <v>0</v>
      </c>
      <c r="U66" s="503"/>
    </row>
    <row r="67" spans="1:21" s="64" customFormat="1" x14ac:dyDescent="0.25">
      <c r="A67" s="133"/>
      <c r="G67" s="48"/>
      <c r="H67" s="162"/>
      <c r="I67" s="162"/>
      <c r="N67" s="163"/>
      <c r="O67" s="163"/>
      <c r="P67" s="163"/>
      <c r="Q67" s="163"/>
      <c r="R67" s="164"/>
      <c r="S67" s="163"/>
      <c r="T67" s="165"/>
      <c r="U67" s="166"/>
    </row>
    <row r="68" spans="1:21" x14ac:dyDescent="0.25">
      <c r="A68" s="458" t="s">
        <v>100</v>
      </c>
      <c r="B68" s="458"/>
      <c r="C68" s="458"/>
      <c r="D68" s="91"/>
      <c r="E68" s="51" t="s">
        <v>3</v>
      </c>
      <c r="F68" s="174">
        <f>'0054'!F68</f>
        <v>35355377</v>
      </c>
      <c r="G68" s="41" t="s">
        <v>6</v>
      </c>
      <c r="H68" s="167">
        <f>H63</f>
        <v>4.0200000000000001E-4</v>
      </c>
      <c r="I68" s="130">
        <f>ROUND(F68*H68,2)</f>
        <v>14212.86</v>
      </c>
      <c r="N68" s="461" t="s">
        <v>100</v>
      </c>
      <c r="O68" s="461"/>
      <c r="P68" s="461"/>
      <c r="Q68" s="52" t="s">
        <v>3</v>
      </c>
      <c r="R68" s="168">
        <f>F68</f>
        <v>35355377</v>
      </c>
      <c r="S68" s="43" t="s">
        <v>6</v>
      </c>
      <c r="T68" s="169">
        <f>T63</f>
        <v>0</v>
      </c>
      <c r="U68" s="125">
        <f>ROUND(R68*T68,0)</f>
        <v>0</v>
      </c>
    </row>
    <row r="69" spans="1:21" x14ac:dyDescent="0.25">
      <c r="A69" s="571" t="s">
        <v>119</v>
      </c>
      <c r="B69" s="458"/>
      <c r="C69" s="458"/>
      <c r="D69" s="91"/>
      <c r="E69" s="51"/>
      <c r="F69" s="174"/>
      <c r="G69" s="41"/>
      <c r="H69" s="167"/>
      <c r="I69" s="130"/>
      <c r="N69" s="461" t="s">
        <v>99</v>
      </c>
      <c r="O69" s="461"/>
      <c r="P69" s="461"/>
      <c r="Q69" s="170"/>
      <c r="R69" s="170"/>
      <c r="S69" s="170"/>
      <c r="T69" s="170"/>
      <c r="U69" s="170"/>
    </row>
    <row r="70" spans="1:21" x14ac:dyDescent="0.25">
      <c r="A70" s="570" t="s">
        <v>180</v>
      </c>
      <c r="B70" s="458"/>
      <c r="C70" s="458"/>
      <c r="D70" s="91"/>
      <c r="E70" s="51" t="s">
        <v>3</v>
      </c>
      <c r="F70" s="174">
        <f>'0054'!F70</f>
        <v>0</v>
      </c>
      <c r="G70" s="41" t="s">
        <v>6</v>
      </c>
      <c r="H70" s="167">
        <f>H63</f>
        <v>4.0200000000000001E-4</v>
      </c>
      <c r="I70" s="130">
        <f>ROUND(F70*H70,2)</f>
        <v>0</v>
      </c>
      <c r="N70" s="53"/>
      <c r="O70" s="53"/>
      <c r="P70" s="53"/>
      <c r="Q70" s="52" t="s">
        <v>3</v>
      </c>
      <c r="R70" s="168">
        <f>F70</f>
        <v>0</v>
      </c>
      <c r="S70" s="43" t="s">
        <v>6</v>
      </c>
      <c r="T70" s="169">
        <f>T63</f>
        <v>0</v>
      </c>
      <c r="U70" s="125">
        <f>ROUND(R70*T70,0)</f>
        <v>0</v>
      </c>
    </row>
    <row r="71" spans="1:21" x14ac:dyDescent="0.25">
      <c r="A71" s="458" t="s">
        <v>98</v>
      </c>
      <c r="B71" s="458"/>
      <c r="C71" s="458"/>
      <c r="D71" s="91"/>
      <c r="E71" s="51" t="s">
        <v>128</v>
      </c>
      <c r="F71" s="174">
        <f>'0054'!F71</f>
        <v>3088857</v>
      </c>
      <c r="G71" s="41" t="s">
        <v>6</v>
      </c>
      <c r="H71" s="167">
        <f>H63</f>
        <v>4.0200000000000001E-4</v>
      </c>
      <c r="I71" s="130">
        <f>ROUND(F71*H71,2)</f>
        <v>1241.72</v>
      </c>
      <c r="N71" s="461" t="s">
        <v>98</v>
      </c>
      <c r="O71" s="461"/>
      <c r="P71" s="461"/>
      <c r="Q71" s="52" t="s">
        <v>86</v>
      </c>
      <c r="R71" s="168">
        <f>F71</f>
        <v>3088857</v>
      </c>
      <c r="S71" s="43" t="s">
        <v>6</v>
      </c>
      <c r="T71" s="169">
        <f>T63</f>
        <v>0</v>
      </c>
      <c r="U71" s="125">
        <f>ROUND(R71*T71,0)</f>
        <v>0</v>
      </c>
    </row>
    <row r="72" spans="1:21" x14ac:dyDescent="0.25">
      <c r="A72" s="458" t="s">
        <v>97</v>
      </c>
      <c r="B72" s="458"/>
      <c r="C72" s="458"/>
      <c r="D72" s="91"/>
      <c r="E72" s="51" t="s">
        <v>3</v>
      </c>
      <c r="F72" s="174">
        <f>'0054'!F72</f>
        <v>4226978</v>
      </c>
      <c r="G72" s="41" t="s">
        <v>6</v>
      </c>
      <c r="H72" s="167">
        <f>H63</f>
        <v>4.0200000000000001E-4</v>
      </c>
      <c r="I72" s="130">
        <f>ROUND(F72*H72,2)</f>
        <v>1699.25</v>
      </c>
      <c r="N72" s="461" t="s">
        <v>97</v>
      </c>
      <c r="O72" s="461"/>
      <c r="P72" s="461"/>
      <c r="Q72" s="52" t="s">
        <v>3</v>
      </c>
      <c r="R72" s="168">
        <f>F72</f>
        <v>4226978</v>
      </c>
      <c r="S72" s="43" t="s">
        <v>6</v>
      </c>
      <c r="T72" s="169">
        <f>T63</f>
        <v>0</v>
      </c>
      <c r="U72" s="125">
        <f>ROUND(R72*T72,0)</f>
        <v>0</v>
      </c>
    </row>
    <row r="73" spans="1:21" x14ac:dyDescent="0.25">
      <c r="A73" s="458" t="s">
        <v>96</v>
      </c>
      <c r="B73" s="458"/>
      <c r="C73" s="458"/>
      <c r="D73" s="91"/>
      <c r="E73" s="51" t="s">
        <v>3</v>
      </c>
      <c r="F73" s="174">
        <f>'0054'!F73</f>
        <v>14485979</v>
      </c>
      <c r="G73" s="41" t="s">
        <v>6</v>
      </c>
      <c r="H73" s="167">
        <f>H63</f>
        <v>4.0200000000000001E-4</v>
      </c>
      <c r="I73" s="130">
        <f>ROUND(F73*H73,2)</f>
        <v>5823.36</v>
      </c>
      <c r="N73" s="461" t="s">
        <v>96</v>
      </c>
      <c r="O73" s="461"/>
      <c r="P73" s="461"/>
      <c r="Q73" s="52" t="s">
        <v>3</v>
      </c>
      <c r="R73" s="171">
        <f>F73</f>
        <v>14485979</v>
      </c>
      <c r="S73" s="43" t="s">
        <v>6</v>
      </c>
      <c r="T73" s="169">
        <f>T63</f>
        <v>0</v>
      </c>
      <c r="U73" s="125">
        <f>ROUND(R73*T73,0)</f>
        <v>0</v>
      </c>
    </row>
    <row r="74" spans="1:21" x14ac:dyDescent="0.25">
      <c r="A74" s="375" t="s">
        <v>129</v>
      </c>
      <c r="D74" s="91"/>
      <c r="E74" s="42" t="s">
        <v>130</v>
      </c>
      <c r="F74" s="496"/>
      <c r="G74" s="496"/>
      <c r="H74" s="496"/>
      <c r="I74" s="130">
        <v>0</v>
      </c>
      <c r="N74" s="461" t="s">
        <v>156</v>
      </c>
      <c r="O74" s="461"/>
      <c r="P74" s="461"/>
      <c r="Q74" s="461"/>
      <c r="R74" s="461"/>
      <c r="S74" s="461"/>
      <c r="T74" s="461"/>
      <c r="U74" s="125">
        <f>IF($H$115=1,I74,0)</f>
        <v>0</v>
      </c>
    </row>
    <row r="75" spans="1:21" x14ac:dyDescent="0.25">
      <c r="A75" s="376" t="s">
        <v>181</v>
      </c>
      <c r="I75" s="130"/>
      <c r="N75" s="461" t="s">
        <v>44</v>
      </c>
      <c r="O75" s="461"/>
      <c r="P75" s="461"/>
      <c r="Q75" s="461"/>
      <c r="R75" s="461"/>
      <c r="S75" s="461"/>
      <c r="T75" s="461"/>
      <c r="U75" s="125">
        <f>IF($H$115=1,I75,0)</f>
        <v>0</v>
      </c>
    </row>
    <row r="76" spans="1:21" x14ac:dyDescent="0.25">
      <c r="A76" s="90" t="s">
        <v>134</v>
      </c>
      <c r="B76" s="91"/>
      <c r="C76" s="91"/>
      <c r="D76" s="91"/>
      <c r="E76" s="91"/>
      <c r="F76" s="91"/>
      <c r="G76" s="91"/>
      <c r="H76" s="91"/>
      <c r="I76" s="172"/>
      <c r="N76" s="173" t="s">
        <v>45</v>
      </c>
      <c r="O76" s="53"/>
      <c r="P76" s="53"/>
      <c r="Q76" s="53"/>
      <c r="R76" s="53"/>
      <c r="S76" s="53"/>
      <c r="T76" s="53"/>
      <c r="U76" s="132"/>
    </row>
    <row r="77" spans="1:21" x14ac:dyDescent="0.25">
      <c r="A77" s="509" t="s">
        <v>182</v>
      </c>
      <c r="B77" s="458"/>
      <c r="C77" s="458"/>
      <c r="D77" s="91"/>
      <c r="E77" s="51" t="s">
        <v>4</v>
      </c>
      <c r="F77" s="174">
        <f>'0054'!F77</f>
        <v>0</v>
      </c>
      <c r="G77" s="41" t="s">
        <v>6</v>
      </c>
      <c r="H77" s="167">
        <f>H66</f>
        <v>3.9800000000000002E-4</v>
      </c>
      <c r="I77" s="130">
        <f>ROUND(F77*H77,2)</f>
        <v>0</v>
      </c>
      <c r="N77" s="461" t="s">
        <v>101</v>
      </c>
      <c r="O77" s="461"/>
      <c r="P77" s="461"/>
      <c r="Q77" s="52" t="s">
        <v>4</v>
      </c>
      <c r="R77" s="171">
        <f>F77</f>
        <v>0</v>
      </c>
      <c r="S77" s="43" t="s">
        <v>6</v>
      </c>
      <c r="T77" s="169">
        <f>T66</f>
        <v>0</v>
      </c>
      <c r="U77" s="125">
        <f>ROUND(R77*T77,0)</f>
        <v>0</v>
      </c>
    </row>
    <row r="78" spans="1:21" x14ac:dyDescent="0.25">
      <c r="A78" s="458" t="s">
        <v>67</v>
      </c>
      <c r="B78" s="458"/>
      <c r="C78" s="458"/>
      <c r="D78" s="91"/>
      <c r="E78" s="51" t="s">
        <v>4</v>
      </c>
      <c r="F78" s="174">
        <f>'0054'!F78</f>
        <v>0</v>
      </c>
      <c r="G78" s="41" t="s">
        <v>6</v>
      </c>
      <c r="H78" s="167">
        <f>H66</f>
        <v>3.9800000000000002E-4</v>
      </c>
      <c r="I78" s="130">
        <f>ROUND(F78*H78,2)</f>
        <v>0</v>
      </c>
      <c r="N78" s="461" t="s">
        <v>67</v>
      </c>
      <c r="O78" s="461"/>
      <c r="P78" s="461"/>
      <c r="Q78" s="52" t="s">
        <v>4</v>
      </c>
      <c r="R78" s="171">
        <f>F78</f>
        <v>0</v>
      </c>
      <c r="S78" s="43" t="s">
        <v>6</v>
      </c>
      <c r="T78" s="169">
        <f>T66</f>
        <v>0</v>
      </c>
      <c r="U78" s="125">
        <f>ROUND(R78*T78,0)</f>
        <v>0</v>
      </c>
    </row>
    <row r="79" spans="1:21" x14ac:dyDescent="0.25">
      <c r="A79" s="458" t="s">
        <v>88</v>
      </c>
      <c r="B79" s="458"/>
      <c r="C79" s="458"/>
      <c r="D79" s="91"/>
      <c r="E79" s="51" t="s">
        <v>4</v>
      </c>
      <c r="F79" s="174">
        <f>'0054'!F79</f>
        <v>118620773</v>
      </c>
      <c r="G79" s="41" t="s">
        <v>6</v>
      </c>
      <c r="H79" s="167">
        <f>H66</f>
        <v>3.9800000000000002E-4</v>
      </c>
      <c r="I79" s="130">
        <f>ROUND(F79*H79,2)</f>
        <v>47211.07</v>
      </c>
      <c r="N79" s="461" t="s">
        <v>88</v>
      </c>
      <c r="O79" s="461"/>
      <c r="P79" s="461"/>
      <c r="Q79" s="52" t="s">
        <v>4</v>
      </c>
      <c r="R79" s="171">
        <f>F79</f>
        <v>118620773</v>
      </c>
      <c r="S79" s="43" t="s">
        <v>6</v>
      </c>
      <c r="T79" s="169">
        <f>T66</f>
        <v>0</v>
      </c>
      <c r="U79" s="125">
        <f>ROUND(R79*T79,0)</f>
        <v>0</v>
      </c>
    </row>
    <row r="80" spans="1:21" x14ac:dyDescent="0.25">
      <c r="A80" s="458" t="s">
        <v>89</v>
      </c>
      <c r="B80" s="458"/>
      <c r="C80" s="458"/>
      <c r="D80" s="91"/>
      <c r="E80" s="51" t="s">
        <v>4</v>
      </c>
      <c r="F80" s="174">
        <f>'0054'!F80</f>
        <v>-391991</v>
      </c>
      <c r="G80" s="41" t="s">
        <v>6</v>
      </c>
      <c r="H80" s="167">
        <f>H66</f>
        <v>3.9800000000000002E-4</v>
      </c>
      <c r="I80" s="130">
        <f>ROUND(F80*H80,2)</f>
        <v>-156.01</v>
      </c>
      <c r="N80" s="461" t="s">
        <v>89</v>
      </c>
      <c r="O80" s="461"/>
      <c r="P80" s="461"/>
      <c r="Q80" s="52" t="s">
        <v>4</v>
      </c>
      <c r="R80" s="168">
        <f>F80</f>
        <v>-391991</v>
      </c>
      <c r="S80" s="43" t="s">
        <v>6</v>
      </c>
      <c r="T80" s="169">
        <f>T66</f>
        <v>0</v>
      </c>
      <c r="U80" s="125">
        <f>ROUND(R80*T80,0)</f>
        <v>0</v>
      </c>
    </row>
    <row r="81" spans="1:21" x14ac:dyDescent="0.25">
      <c r="A81" s="458" t="s">
        <v>90</v>
      </c>
      <c r="B81" s="458"/>
      <c r="C81" s="458"/>
      <c r="D81" s="91"/>
      <c r="E81" s="51" t="s">
        <v>4</v>
      </c>
      <c r="F81" s="174">
        <f>'0054'!F81</f>
        <v>698197</v>
      </c>
      <c r="G81" s="41" t="s">
        <v>6</v>
      </c>
      <c r="H81" s="167">
        <f>H66</f>
        <v>3.9800000000000002E-4</v>
      </c>
      <c r="I81" s="130">
        <f>ROUND(F81*H81,2)</f>
        <v>277.88</v>
      </c>
      <c r="N81" s="461" t="s">
        <v>90</v>
      </c>
      <c r="O81" s="461"/>
      <c r="P81" s="461"/>
      <c r="Q81" s="52" t="s">
        <v>4</v>
      </c>
      <c r="R81" s="171">
        <f>F81</f>
        <v>698197</v>
      </c>
      <c r="S81" s="43" t="s">
        <v>6</v>
      </c>
      <c r="T81" s="169">
        <f>T66</f>
        <v>0</v>
      </c>
      <c r="U81" s="125">
        <f>ROUND(R81*T81,0)</f>
        <v>0</v>
      </c>
    </row>
    <row r="82" spans="1:21" x14ac:dyDescent="0.25">
      <c r="B82" s="91"/>
      <c r="C82" s="91"/>
      <c r="D82" s="91"/>
      <c r="E82" s="51"/>
      <c r="F82" s="174"/>
      <c r="G82" s="41"/>
      <c r="H82" s="167"/>
      <c r="I82" s="130"/>
      <c r="N82" s="53"/>
      <c r="O82" s="53"/>
      <c r="P82" s="53"/>
      <c r="Q82" s="52"/>
      <c r="R82" s="175"/>
      <c r="S82" s="43"/>
      <c r="T82" s="169"/>
      <c r="U82" s="132"/>
    </row>
    <row r="83" spans="1:21" x14ac:dyDescent="0.25">
      <c r="A83" s="458" t="s">
        <v>112</v>
      </c>
      <c r="B83" s="458"/>
      <c r="C83" s="458"/>
      <c r="D83" s="458"/>
      <c r="E83" s="458"/>
      <c r="F83" s="458"/>
      <c r="G83" s="458"/>
      <c r="H83" s="458"/>
      <c r="I83" s="458"/>
      <c r="N83" s="461" t="s">
        <v>91</v>
      </c>
      <c r="O83" s="461"/>
      <c r="P83" s="461"/>
      <c r="Q83" s="461"/>
      <c r="R83" s="461"/>
      <c r="S83" s="461"/>
      <c r="T83" s="461"/>
      <c r="U83" s="461"/>
    </row>
    <row r="84" spans="1:21" x14ac:dyDescent="0.25">
      <c r="B84" s="91"/>
      <c r="C84" s="496" t="s">
        <v>77</v>
      </c>
      <c r="D84" s="496"/>
      <c r="E84" s="91"/>
      <c r="F84" s="45" t="s">
        <v>38</v>
      </c>
      <c r="G84" s="91"/>
      <c r="H84" s="91"/>
      <c r="I84" s="91"/>
      <c r="N84" s="53"/>
      <c r="O84" s="53"/>
      <c r="P84" s="53"/>
      <c r="Q84" s="53"/>
      <c r="R84" s="53"/>
      <c r="S84" s="53"/>
      <c r="T84" s="53"/>
      <c r="U84" s="53"/>
    </row>
    <row r="85" spans="1:21" x14ac:dyDescent="0.25">
      <c r="A85" s="4"/>
      <c r="B85" s="176"/>
      <c r="C85" s="481" t="s">
        <v>184</v>
      </c>
      <c r="D85" s="481"/>
      <c r="E85" s="177" t="s">
        <v>190</v>
      </c>
      <c r="F85" s="178" t="s">
        <v>189</v>
      </c>
      <c r="G85" s="179"/>
      <c r="H85" s="179"/>
      <c r="I85" s="179"/>
      <c r="N85" s="497" t="s">
        <v>49</v>
      </c>
      <c r="O85" s="497"/>
      <c r="P85" s="498" t="s">
        <v>157</v>
      </c>
      <c r="Q85" s="498"/>
      <c r="R85" s="499" t="s">
        <v>41</v>
      </c>
      <c r="S85" s="499"/>
      <c r="T85" s="499"/>
      <c r="U85" s="499"/>
    </row>
    <row r="86" spans="1:21" x14ac:dyDescent="0.25">
      <c r="A86" s="55"/>
      <c r="B86" s="67" t="s">
        <v>188</v>
      </c>
      <c r="C86" s="494">
        <f>H13+H14+H19+H22+H25</f>
        <v>54.456600000000002</v>
      </c>
      <c r="D86" s="494"/>
      <c r="E86" s="56">
        <f>H8</f>
        <v>1.0319</v>
      </c>
      <c r="F86" s="346">
        <f>'0054'!F86</f>
        <v>1313.27</v>
      </c>
      <c r="G86" s="58" t="s">
        <v>13</v>
      </c>
      <c r="H86" s="130">
        <f>ROUND(C86*E86*F86,2)</f>
        <v>73797.59</v>
      </c>
      <c r="I86" s="134"/>
      <c r="N86" s="59" t="s">
        <v>22</v>
      </c>
      <c r="O86" s="60">
        <f>T13+T14+T19+T22+T25</f>
        <v>0</v>
      </c>
      <c r="P86" s="495">
        <f>T8</f>
        <v>1.0319</v>
      </c>
      <c r="Q86" s="495"/>
      <c r="R86" s="61">
        <f>F86</f>
        <v>1313.27</v>
      </c>
      <c r="S86" s="62" t="s">
        <v>13</v>
      </c>
      <c r="T86" s="171">
        <f>ROUND(O86*P86*R86,0)</f>
        <v>0</v>
      </c>
      <c r="U86" s="131"/>
    </row>
    <row r="87" spans="1:21" x14ac:dyDescent="0.25">
      <c r="A87" s="63"/>
      <c r="B87" s="63" t="s">
        <v>187</v>
      </c>
      <c r="C87" s="494">
        <f>H15+H16+H20+H23+H26</f>
        <v>27.034800000000001</v>
      </c>
      <c r="D87" s="494"/>
      <c r="E87" s="56">
        <f>H8</f>
        <v>1.0319</v>
      </c>
      <c r="F87" s="346">
        <f>'0054'!F87</f>
        <v>895.79</v>
      </c>
      <c r="G87" s="58" t="s">
        <v>13</v>
      </c>
      <c r="H87" s="130">
        <f>ROUND(C87*E87*F87,2)</f>
        <v>24990.04</v>
      </c>
      <c r="I87" s="64"/>
      <c r="N87" s="65" t="s">
        <v>14</v>
      </c>
      <c r="O87" s="60">
        <f>T15+T16+T20+T23+T26</f>
        <v>0</v>
      </c>
      <c r="P87" s="495">
        <f>T8</f>
        <v>1.0319</v>
      </c>
      <c r="Q87" s="495"/>
      <c r="R87" s="61">
        <f>F87</f>
        <v>895.79</v>
      </c>
      <c r="S87" s="62" t="s">
        <v>13</v>
      </c>
      <c r="T87" s="171">
        <f>ROUND(O87*P87*R87,0)</f>
        <v>0</v>
      </c>
      <c r="U87" s="66"/>
    </row>
    <row r="88" spans="1:21" ht="16.5" thickBot="1" x14ac:dyDescent="0.3">
      <c r="A88" s="67"/>
      <c r="B88" s="67" t="s">
        <v>186</v>
      </c>
      <c r="C88" s="494">
        <f>H17+H18+H21+H24+H27+H28</f>
        <v>0</v>
      </c>
      <c r="D88" s="494"/>
      <c r="E88" s="56">
        <f>H8</f>
        <v>1.0319</v>
      </c>
      <c r="F88" s="346">
        <f>'0054'!F88</f>
        <v>897.95</v>
      </c>
      <c r="G88" s="58" t="s">
        <v>13</v>
      </c>
      <c r="H88" s="123">
        <f>ROUND(C88*E88*F88,2)</f>
        <v>0</v>
      </c>
      <c r="I88" s="64"/>
      <c r="N88" s="68" t="s">
        <v>15</v>
      </c>
      <c r="O88" s="69">
        <f>T17+T18+T21+T24+T27+T28</f>
        <v>0</v>
      </c>
      <c r="P88" s="495">
        <f>T8</f>
        <v>1.0319</v>
      </c>
      <c r="Q88" s="495"/>
      <c r="R88" s="61">
        <f>F88</f>
        <v>897.95</v>
      </c>
      <c r="S88" s="62" t="s">
        <v>13</v>
      </c>
      <c r="T88" s="171">
        <f>ROUND(O88*P88*R88,0)</f>
        <v>0</v>
      </c>
      <c r="U88" s="66"/>
    </row>
    <row r="89" spans="1:21" ht="16.5" thickBot="1" x14ac:dyDescent="0.3">
      <c r="A89" s="70"/>
      <c r="B89" s="180" t="s">
        <v>185</v>
      </c>
      <c r="C89" s="487">
        <f>SUM(C86:C88)</f>
        <v>81.491399999999999</v>
      </c>
      <c r="D89" s="487"/>
      <c r="E89" s="181"/>
      <c r="F89" s="181"/>
      <c r="G89" s="181"/>
      <c r="H89" s="182" t="s">
        <v>183</v>
      </c>
      <c r="I89" s="130">
        <f>IF(A1=75,0,H88+H87+H86)</f>
        <v>98787.63</v>
      </c>
      <c r="N89" s="71" t="s">
        <v>158</v>
      </c>
      <c r="O89" s="72">
        <f>SUM(O86:O88)</f>
        <v>0</v>
      </c>
      <c r="P89" s="488" t="s">
        <v>18</v>
      </c>
      <c r="Q89" s="489"/>
      <c r="R89" s="489"/>
      <c r="S89" s="489"/>
      <c r="T89" s="489"/>
      <c r="U89" s="125">
        <f>IF(N1=75,0,T88+T87+T86)</f>
        <v>0</v>
      </c>
    </row>
    <row r="90" spans="1:21" ht="16.5" thickTop="1" x14ac:dyDescent="0.25">
      <c r="A90" s="490" t="s">
        <v>107</v>
      </c>
      <c r="B90" s="490"/>
      <c r="C90" s="490"/>
      <c r="D90" s="490"/>
      <c r="E90" s="490"/>
      <c r="F90" s="490"/>
      <c r="G90" s="490"/>
      <c r="H90" s="490"/>
      <c r="I90" s="490"/>
      <c r="N90" s="491" t="s">
        <v>107</v>
      </c>
      <c r="O90" s="491"/>
      <c r="P90" s="491"/>
      <c r="Q90" s="491"/>
      <c r="R90" s="491"/>
      <c r="S90" s="491"/>
      <c r="T90" s="491"/>
      <c r="U90" s="491"/>
    </row>
    <row r="91" spans="1:21" x14ac:dyDescent="0.25">
      <c r="A91" s="183"/>
      <c r="B91" s="183"/>
      <c r="C91" s="183"/>
      <c r="D91" s="183"/>
      <c r="E91" s="183"/>
      <c r="F91" s="183"/>
      <c r="G91" s="183"/>
      <c r="H91" s="183"/>
      <c r="I91" s="183"/>
      <c r="N91" s="184"/>
      <c r="O91" s="184"/>
      <c r="P91" s="184"/>
      <c r="Q91" s="184"/>
      <c r="R91" s="184"/>
      <c r="S91" s="184"/>
      <c r="T91" s="184"/>
      <c r="U91" s="184"/>
    </row>
    <row r="92" spans="1:21" x14ac:dyDescent="0.25">
      <c r="A92" s="4" t="s">
        <v>92</v>
      </c>
      <c r="C92" s="51"/>
      <c r="D92" s="91"/>
      <c r="E92" s="51" t="s">
        <v>46</v>
      </c>
      <c r="F92" s="492"/>
      <c r="G92" s="492"/>
      <c r="H92" s="492"/>
      <c r="I92" s="492"/>
      <c r="N92" s="461" t="s">
        <v>92</v>
      </c>
      <c r="O92" s="461"/>
      <c r="P92" s="461"/>
      <c r="Q92" s="493" t="s">
        <v>46</v>
      </c>
      <c r="R92" s="493"/>
      <c r="S92" s="493"/>
      <c r="T92" s="493"/>
      <c r="U92" s="132"/>
    </row>
    <row r="93" spans="1:21" x14ac:dyDescent="0.25">
      <c r="B93" s="91"/>
      <c r="C93" s="117" t="s">
        <v>162</v>
      </c>
      <c r="D93" s="117" t="s">
        <v>163</v>
      </c>
      <c r="E93" s="118" t="s">
        <v>191</v>
      </c>
      <c r="F93" s="51"/>
      <c r="G93" s="51"/>
      <c r="H93" s="51"/>
      <c r="I93" s="51"/>
      <c r="N93" s="53"/>
      <c r="O93" s="53"/>
      <c r="P93" s="53"/>
      <c r="Q93" s="185"/>
      <c r="R93" s="185"/>
      <c r="S93" s="185"/>
      <c r="T93" s="185"/>
      <c r="U93" s="132"/>
    </row>
    <row r="94" spans="1:21" x14ac:dyDescent="0.25">
      <c r="B94" s="91"/>
      <c r="C94" s="119" t="s">
        <v>2</v>
      </c>
      <c r="D94" s="119" t="s">
        <v>2</v>
      </c>
      <c r="E94" s="119" t="s">
        <v>2</v>
      </c>
      <c r="F94" s="51"/>
      <c r="G94" s="51"/>
      <c r="H94" s="51"/>
      <c r="I94" s="51"/>
      <c r="N94" s="53"/>
      <c r="O94" s="53"/>
      <c r="P94" s="53"/>
      <c r="Q94" s="185"/>
      <c r="R94" s="185"/>
      <c r="S94" s="185"/>
      <c r="T94" s="185"/>
      <c r="U94" s="132"/>
    </row>
    <row r="95" spans="1:21" x14ac:dyDescent="0.25">
      <c r="A95" s="465" t="s">
        <v>69</v>
      </c>
      <c r="B95" s="465"/>
      <c r="C95" s="206">
        <v>34</v>
      </c>
      <c r="D95" s="206">
        <v>42</v>
      </c>
      <c r="E95" s="159">
        <f>AVERAGE(C95:D95)</f>
        <v>38</v>
      </c>
      <c r="F95" s="186" t="s">
        <v>40</v>
      </c>
      <c r="G95" s="189">
        <f>'0054'!G95</f>
        <v>371</v>
      </c>
      <c r="I95" s="130">
        <f>ROUND(G95*E95,2)</f>
        <v>14098</v>
      </c>
      <c r="N95" s="486" t="s">
        <v>69</v>
      </c>
      <c r="O95" s="486"/>
      <c r="P95" s="485">
        <f>IF(H115=1,E95,0)</f>
        <v>0</v>
      </c>
      <c r="Q95" s="485"/>
      <c r="R95" s="485"/>
      <c r="S95" s="111" t="s">
        <v>40</v>
      </c>
      <c r="T95" s="76">
        <f>G95</f>
        <v>371</v>
      </c>
      <c r="U95" s="125">
        <f>ROUND(T95*P95,0)</f>
        <v>0</v>
      </c>
    </row>
    <row r="96" spans="1:21" x14ac:dyDescent="0.25">
      <c r="A96" s="465" t="s">
        <v>87</v>
      </c>
      <c r="B96" s="465"/>
      <c r="C96" s="206">
        <v>0</v>
      </c>
      <c r="D96" s="206">
        <v>0</v>
      </c>
      <c r="E96" s="159">
        <f>AVERAGE(C96:D96)</f>
        <v>0</v>
      </c>
      <c r="F96" s="186" t="s">
        <v>40</v>
      </c>
      <c r="G96" s="189">
        <f>'0054'!G96</f>
        <v>1391</v>
      </c>
      <c r="I96" s="130">
        <f>ROUND(G96*E96,2)</f>
        <v>0</v>
      </c>
      <c r="N96" s="486" t="s">
        <v>87</v>
      </c>
      <c r="O96" s="486"/>
      <c r="P96" s="470"/>
      <c r="Q96" s="470"/>
      <c r="R96" s="470"/>
      <c r="S96" s="111" t="s">
        <v>40</v>
      </c>
      <c r="T96" s="76">
        <f>G96</f>
        <v>1391</v>
      </c>
      <c r="U96" s="125">
        <f>ROUND(T96*P96,0)</f>
        <v>0</v>
      </c>
    </row>
    <row r="97" spans="1:21" x14ac:dyDescent="0.25">
      <c r="A97" s="187"/>
      <c r="B97" s="187"/>
      <c r="C97" s="94"/>
      <c r="D97" s="94"/>
      <c r="E97" s="94"/>
      <c r="F97" s="94"/>
      <c r="G97" s="188"/>
      <c r="H97" s="189"/>
      <c r="I97" s="130"/>
      <c r="N97" s="190"/>
      <c r="O97" s="190"/>
      <c r="P97" s="191"/>
      <c r="Q97" s="191"/>
      <c r="R97" s="191"/>
      <c r="S97" s="111"/>
      <c r="T97" s="76"/>
      <c r="U97" s="132"/>
    </row>
    <row r="98" spans="1:21" x14ac:dyDescent="0.25">
      <c r="A98" s="187"/>
      <c r="B98" s="187"/>
      <c r="C98" s="94"/>
      <c r="D98" s="94"/>
      <c r="E98" s="94"/>
      <c r="F98" s="94"/>
      <c r="G98" s="188"/>
      <c r="H98" s="189"/>
      <c r="I98" s="130"/>
      <c r="N98" s="190"/>
      <c r="O98" s="190"/>
      <c r="P98" s="191"/>
      <c r="Q98" s="191"/>
      <c r="R98" s="191"/>
      <c r="S98" s="111"/>
      <c r="T98" s="76"/>
      <c r="U98" s="132"/>
    </row>
    <row r="99" spans="1:21" hidden="1" x14ac:dyDescent="0.25">
      <c r="A99" s="458" t="s">
        <v>131</v>
      </c>
      <c r="B99" s="458"/>
      <c r="C99" s="458"/>
      <c r="D99" s="91"/>
      <c r="E99" s="42" t="s">
        <v>132</v>
      </c>
      <c r="F99" s="496"/>
      <c r="G99" s="496"/>
      <c r="H99" s="496"/>
      <c r="I99" s="496"/>
      <c r="N99" s="461" t="s">
        <v>106</v>
      </c>
      <c r="O99" s="461"/>
      <c r="P99" s="461"/>
      <c r="Q99" s="461"/>
      <c r="R99" s="461"/>
      <c r="S99" s="461"/>
      <c r="T99" s="461"/>
      <c r="U99" s="461"/>
    </row>
    <row r="100" spans="1:21" hidden="1" x14ac:dyDescent="0.25">
      <c r="B100" s="91"/>
      <c r="C100" s="481" t="s">
        <v>108</v>
      </c>
      <c r="D100" s="481"/>
      <c r="E100" s="481"/>
      <c r="F100" s="42"/>
      <c r="G100" s="42"/>
      <c r="H100" s="58" t="s">
        <v>192</v>
      </c>
      <c r="I100" s="42"/>
      <c r="N100" s="53"/>
      <c r="O100" s="53"/>
      <c r="P100" s="53"/>
      <c r="Q100" s="53"/>
      <c r="R100" s="53"/>
      <c r="S100" s="53"/>
      <c r="T100" s="53"/>
      <c r="U100" s="53"/>
    </row>
    <row r="101" spans="1:21" hidden="1" x14ac:dyDescent="0.25">
      <c r="B101" s="91"/>
      <c r="C101" s="117" t="s">
        <v>162</v>
      </c>
      <c r="D101" s="117" t="s">
        <v>163</v>
      </c>
      <c r="E101" s="199" t="s">
        <v>8</v>
      </c>
      <c r="F101" s="577" t="s">
        <v>193</v>
      </c>
      <c r="G101" s="472"/>
      <c r="H101" s="41" t="s">
        <v>39</v>
      </c>
      <c r="I101" s="42"/>
      <c r="N101" s="53"/>
      <c r="O101" s="53"/>
      <c r="P101" s="53"/>
      <c r="Q101" s="53"/>
      <c r="R101" s="53"/>
      <c r="S101" s="53"/>
      <c r="T101" s="53"/>
      <c r="U101" s="53"/>
    </row>
    <row r="102" spans="1:21" hidden="1" x14ac:dyDescent="0.25">
      <c r="A102" s="481" t="s">
        <v>113</v>
      </c>
      <c r="B102" s="481"/>
      <c r="C102" s="119" t="s">
        <v>2</v>
      </c>
      <c r="D102" s="119" t="s">
        <v>2</v>
      </c>
      <c r="E102" s="77" t="s">
        <v>2</v>
      </c>
      <c r="F102" s="481" t="s">
        <v>38</v>
      </c>
      <c r="G102" s="481"/>
      <c r="H102" s="77" t="s">
        <v>38</v>
      </c>
      <c r="I102" s="77" t="s">
        <v>8</v>
      </c>
      <c r="N102" s="471" t="s">
        <v>70</v>
      </c>
      <c r="O102" s="471"/>
      <c r="P102" s="485" t="s">
        <v>108</v>
      </c>
      <c r="Q102" s="485"/>
      <c r="R102" s="471" t="s">
        <v>71</v>
      </c>
      <c r="S102" s="471"/>
      <c r="T102" s="78" t="s">
        <v>72</v>
      </c>
      <c r="U102" s="78" t="s">
        <v>8</v>
      </c>
    </row>
    <row r="103" spans="1:21" hidden="1" x14ac:dyDescent="0.25">
      <c r="A103" s="474" t="s">
        <v>73</v>
      </c>
      <c r="B103" s="474"/>
      <c r="C103" s="204">
        <v>0</v>
      </c>
      <c r="D103" s="204">
        <v>0</v>
      </c>
      <c r="E103" s="276">
        <f>IF(D$59=0,C103*2,C103+D103)</f>
        <v>0</v>
      </c>
      <c r="F103" s="475">
        <v>0</v>
      </c>
      <c r="G103" s="475"/>
      <c r="H103" s="349">
        <f>IF(C103=0,0,125)</f>
        <v>0</v>
      </c>
      <c r="I103" s="130">
        <f>ROUND((H103+F103)*E103,2)</f>
        <v>0</v>
      </c>
      <c r="N103" s="476" t="s">
        <v>73</v>
      </c>
      <c r="O103" s="476"/>
      <c r="P103" s="470">
        <f>IF(H$115=1,C103,0)</f>
        <v>0</v>
      </c>
      <c r="Q103" s="470"/>
      <c r="R103" s="477">
        <f>F103</f>
        <v>0</v>
      </c>
      <c r="S103" s="477"/>
      <c r="T103" s="80">
        <f>H103</f>
        <v>0</v>
      </c>
      <c r="U103" s="125">
        <f>ROUND((T103+R103)*P103,0)</f>
        <v>0</v>
      </c>
    </row>
    <row r="104" spans="1:21" hidden="1" x14ac:dyDescent="0.25">
      <c r="A104" s="450" t="s">
        <v>74</v>
      </c>
      <c r="B104" s="450"/>
      <c r="C104" s="206">
        <v>0</v>
      </c>
      <c r="D104" s="206">
        <v>0</v>
      </c>
      <c r="E104" s="159">
        <f>IF(D$59=0,C104*2,C104+D104)</f>
        <v>0</v>
      </c>
      <c r="F104" s="572">
        <f>ROUND(F103/2,2)</f>
        <v>0</v>
      </c>
      <c r="G104" s="572"/>
      <c r="H104" s="350">
        <f>IF(C104=0,0,62.5)</f>
        <v>0</v>
      </c>
      <c r="I104" s="130">
        <f>ROUND((H104+F104)*E104,2)</f>
        <v>0</v>
      </c>
      <c r="N104" s="476" t="s">
        <v>74</v>
      </c>
      <c r="O104" s="476"/>
      <c r="P104" s="470">
        <f>IF(H$115=1,C104,0)</f>
        <v>0</v>
      </c>
      <c r="Q104" s="470"/>
      <c r="R104" s="479">
        <f>ROUND(R103/2,2)</f>
        <v>0</v>
      </c>
      <c r="S104" s="479"/>
      <c r="T104" s="82">
        <f>H104</f>
        <v>0</v>
      </c>
      <c r="U104" s="125">
        <f>ROUND((T104+R104)*P104,0)</f>
        <v>0</v>
      </c>
    </row>
    <row r="105" spans="1:21" ht="16.5" hidden="1" thickBot="1" x14ac:dyDescent="0.3">
      <c r="A105" s="450" t="s">
        <v>75</v>
      </c>
      <c r="B105" s="450"/>
      <c r="C105" s="206">
        <v>0</v>
      </c>
      <c r="D105" s="206">
        <v>0</v>
      </c>
      <c r="E105" s="159">
        <f>IF(D$59=0,C105*2,C105+D105)</f>
        <v>0</v>
      </c>
      <c r="F105" s="468"/>
      <c r="G105" s="468"/>
      <c r="H105" s="351">
        <f>IF(H103&gt;0,436,0)</f>
        <v>0</v>
      </c>
      <c r="I105" s="130">
        <f>ROUND(H105*E105,2)</f>
        <v>0</v>
      </c>
      <c r="N105" s="469" t="s">
        <v>75</v>
      </c>
      <c r="O105" s="469"/>
      <c r="P105" s="470">
        <f>IF(H$115=1,C105,0)</f>
        <v>0</v>
      </c>
      <c r="Q105" s="470"/>
      <c r="R105" s="471"/>
      <c r="S105" s="471"/>
      <c r="T105" s="84">
        <f>H105</f>
        <v>0</v>
      </c>
      <c r="U105" s="132">
        <f>ROUND(T105*P105,0)</f>
        <v>0</v>
      </c>
    </row>
    <row r="106" spans="1:21" ht="16.5" hidden="1" thickBot="1" x14ac:dyDescent="0.3">
      <c r="A106" s="472" t="s">
        <v>8</v>
      </c>
      <c r="B106" s="472"/>
      <c r="C106" s="85"/>
      <c r="D106" s="85"/>
      <c r="E106" s="85"/>
      <c r="F106" s="85"/>
      <c r="G106" s="85"/>
      <c r="H106" s="85"/>
      <c r="I106" s="126">
        <f>SUM(I103:I105)</f>
        <v>0</v>
      </c>
      <c r="N106" s="473" t="s">
        <v>8</v>
      </c>
      <c r="O106" s="473"/>
      <c r="P106" s="86"/>
      <c r="Q106" s="86"/>
      <c r="R106" s="86"/>
      <c r="S106" s="86"/>
      <c r="T106" s="86"/>
      <c r="U106" s="87">
        <f>SUM(U103:U105)</f>
        <v>0</v>
      </c>
    </row>
    <row r="107" spans="1:21" hidden="1" x14ac:dyDescent="0.25">
      <c r="A107" s="41"/>
      <c r="B107" s="41"/>
      <c r="C107" s="85"/>
      <c r="D107" s="85"/>
      <c r="E107" s="85"/>
      <c r="F107" s="85"/>
      <c r="G107" s="85"/>
      <c r="H107" s="85"/>
      <c r="I107" s="130"/>
      <c r="N107" s="43"/>
      <c r="O107" s="43"/>
      <c r="P107" s="86"/>
      <c r="Q107" s="86"/>
      <c r="R107" s="86"/>
      <c r="S107" s="86"/>
      <c r="T107" s="86"/>
      <c r="U107" s="201"/>
    </row>
    <row r="108" spans="1:21" x14ac:dyDescent="0.25">
      <c r="A108" s="458" t="s">
        <v>93</v>
      </c>
      <c r="B108" s="458"/>
      <c r="C108" s="458"/>
      <c r="D108" s="91"/>
      <c r="E108" s="88" t="s">
        <v>42</v>
      </c>
      <c r="F108" s="463"/>
      <c r="G108" s="463"/>
      <c r="H108" s="463"/>
      <c r="I108" s="159">
        <v>0</v>
      </c>
      <c r="N108" s="461" t="s">
        <v>93</v>
      </c>
      <c r="O108" s="461"/>
      <c r="P108" s="461"/>
      <c r="Q108" s="462" t="s">
        <v>42</v>
      </c>
      <c r="R108" s="462"/>
      <c r="S108" s="462"/>
      <c r="T108" s="462"/>
      <c r="U108" s="125">
        <f>IF('0642'!$H$115=1,'0642'!U109,0)</f>
        <v>0</v>
      </c>
    </row>
    <row r="109" spans="1:21" x14ac:dyDescent="0.25">
      <c r="A109" s="458" t="s">
        <v>94</v>
      </c>
      <c r="B109" s="458"/>
      <c r="C109" s="458"/>
      <c r="D109" s="91"/>
      <c r="E109" s="467"/>
      <c r="F109" s="467"/>
      <c r="G109" s="467"/>
      <c r="H109" s="467"/>
      <c r="I109" s="159">
        <v>0</v>
      </c>
      <c r="N109" s="461" t="s">
        <v>94</v>
      </c>
      <c r="O109" s="461"/>
      <c r="P109" s="461"/>
      <c r="Q109" s="462" t="s">
        <v>47</v>
      </c>
      <c r="R109" s="462"/>
      <c r="S109" s="462"/>
      <c r="T109" s="462"/>
      <c r="U109" s="125">
        <f>IF('0642'!$H$115=1,'0642'!U110,0)</f>
        <v>0</v>
      </c>
    </row>
    <row r="110" spans="1:21" x14ac:dyDescent="0.25">
      <c r="A110" s="90" t="s">
        <v>122</v>
      </c>
      <c r="B110" s="91"/>
      <c r="C110" s="91"/>
      <c r="D110" s="91"/>
      <c r="E110" s="192"/>
      <c r="F110" s="192"/>
      <c r="G110" s="192"/>
      <c r="H110" s="192"/>
      <c r="I110" s="219"/>
      <c r="N110" s="461" t="s">
        <v>95</v>
      </c>
      <c r="O110" s="461"/>
      <c r="P110" s="461"/>
      <c r="Q110" s="462" t="s">
        <v>48</v>
      </c>
      <c r="R110" s="462"/>
      <c r="S110" s="462"/>
      <c r="T110" s="462"/>
      <c r="U110" s="125">
        <f>IF('0642'!$H$115=1,'0642'!U113,0)</f>
        <v>0</v>
      </c>
    </row>
    <row r="111" spans="1:21" ht="16.5" thickBot="1" x14ac:dyDescent="0.3">
      <c r="A111" s="458" t="s">
        <v>95</v>
      </c>
      <c r="B111" s="458"/>
      <c r="C111" s="458"/>
      <c r="D111" s="91"/>
      <c r="E111" s="88" t="s">
        <v>47</v>
      </c>
      <c r="F111" s="463"/>
      <c r="G111" s="463"/>
      <c r="H111" s="463"/>
      <c r="I111" s="220">
        <v>0</v>
      </c>
      <c r="N111" s="464" t="s">
        <v>43</v>
      </c>
      <c r="O111" s="464"/>
      <c r="P111" s="464"/>
      <c r="Q111" s="464"/>
      <c r="R111" s="464"/>
      <c r="S111" s="464"/>
      <c r="T111" s="464"/>
      <c r="U111" s="193">
        <f>SUM(U109,U108,U106,U95,U89,U75,U74,U73,U72,U71,U70,U68,U59,U45,U77,U78,U79,U80,U81,U110)</f>
        <v>0</v>
      </c>
    </row>
    <row r="112" spans="1:21" ht="16.5" thickTop="1" x14ac:dyDescent="0.25">
      <c r="B112" s="91"/>
      <c r="C112" s="91"/>
      <c r="D112" s="91"/>
      <c r="E112" s="88"/>
      <c r="F112" s="88"/>
      <c r="G112" s="88"/>
      <c r="H112" s="88"/>
      <c r="I112" s="159"/>
      <c r="N112" s="59"/>
      <c r="O112" s="59"/>
      <c r="P112" s="59"/>
      <c r="Q112" s="59"/>
      <c r="R112" s="59"/>
      <c r="S112" s="59"/>
      <c r="T112" s="59"/>
      <c r="U112" s="201"/>
    </row>
    <row r="113" spans="1:21" x14ac:dyDescent="0.25">
      <c r="A113" s="465" t="s">
        <v>8</v>
      </c>
      <c r="B113" s="465"/>
      <c r="C113" s="465"/>
      <c r="D113" s="465"/>
      <c r="E113" s="465"/>
      <c r="F113" s="465"/>
      <c r="G113" s="465"/>
      <c r="H113" s="465"/>
      <c r="I113" s="130">
        <f>SUM(I111,I109,I108,I106,I96,I95,I89,I81,I80,I79,I78,I77,I75,I74,I73,I72,I71,I70,I68,I59,I45)</f>
        <v>536617.30000000005</v>
      </c>
      <c r="N113" s="466"/>
      <c r="O113" s="466"/>
      <c r="P113" s="466"/>
      <c r="Q113" s="466"/>
      <c r="R113" s="466"/>
      <c r="S113" s="466"/>
      <c r="T113" s="466"/>
      <c r="U113" s="466"/>
    </row>
    <row r="114" spans="1:21" x14ac:dyDescent="0.25">
      <c r="A114" s="458" t="s">
        <v>121</v>
      </c>
      <c r="B114" s="458"/>
      <c r="C114" s="458"/>
      <c r="D114" s="458"/>
      <c r="E114" s="458"/>
      <c r="F114" s="458"/>
      <c r="G114" s="458"/>
      <c r="H114" s="91" t="s">
        <v>48</v>
      </c>
      <c r="I114" s="195"/>
      <c r="N114" s="459" t="s">
        <v>7</v>
      </c>
      <c r="O114" s="459"/>
      <c r="P114" s="459"/>
      <c r="Q114" s="459"/>
      <c r="R114" s="459"/>
      <c r="S114" s="459"/>
      <c r="T114" s="459"/>
      <c r="U114" s="459"/>
    </row>
    <row r="115" spans="1:21" x14ac:dyDescent="0.25">
      <c r="A115" s="458" t="s">
        <v>116</v>
      </c>
      <c r="B115" s="458"/>
      <c r="C115" s="458"/>
      <c r="D115" s="458"/>
      <c r="E115" s="458"/>
      <c r="F115" s="458"/>
      <c r="G115" s="458"/>
      <c r="H115" s="92" t="str">
        <f>IF(E29=0,"",IF((E14+E16+SUM(E18:E24))/E29&gt;0.75,1,""))</f>
        <v/>
      </c>
      <c r="I115" s="159">
        <f>U111</f>
        <v>0</v>
      </c>
      <c r="N115" s="93" t="s">
        <v>144</v>
      </c>
      <c r="O115" s="93"/>
      <c r="P115" s="93"/>
      <c r="Q115" s="93"/>
      <c r="R115" s="93"/>
      <c r="S115" s="93"/>
      <c r="T115" s="93"/>
      <c r="U115" s="93"/>
    </row>
    <row r="116" spans="1:21" x14ac:dyDescent="0.25">
      <c r="B116" s="91"/>
      <c r="C116" s="91"/>
      <c r="D116" s="91"/>
      <c r="E116" s="91"/>
      <c r="F116" s="91"/>
      <c r="G116" s="91"/>
      <c r="H116" s="94"/>
      <c r="I116" s="130"/>
      <c r="N116" s="95" t="s">
        <v>145</v>
      </c>
      <c r="O116" s="93"/>
      <c r="P116" s="93"/>
      <c r="Q116" s="93"/>
      <c r="R116" s="93"/>
      <c r="S116" s="93"/>
      <c r="T116" s="93"/>
      <c r="U116" s="93"/>
    </row>
    <row r="117" spans="1:21" x14ac:dyDescent="0.25">
      <c r="A117" s="4" t="s">
        <v>138</v>
      </c>
      <c r="B117" s="91"/>
      <c r="C117" s="91"/>
      <c r="D117" s="91"/>
      <c r="E117" s="91"/>
      <c r="F117" s="91"/>
      <c r="G117" s="91"/>
      <c r="H117" s="202">
        <f>IF(H115=1,I115,I113)</f>
        <v>536617.30000000005</v>
      </c>
      <c r="I117" s="123">
        <f>IF(E29=0,0,IF(E29&gt;250,-(((250/E29)*H117)*IF(J117="H",0.02,0.05)),IF(J117="H",-0.02*H117,-0.05*H117)))</f>
        <v>-26830.865000000005</v>
      </c>
      <c r="N117" s="96"/>
      <c r="O117" s="96"/>
      <c r="P117" s="96"/>
      <c r="Q117" s="96"/>
      <c r="R117" s="96"/>
      <c r="S117" s="96"/>
      <c r="T117" s="96"/>
      <c r="U117" s="96"/>
    </row>
    <row r="118" spans="1:21" x14ac:dyDescent="0.25">
      <c r="B118" s="91"/>
      <c r="C118" s="91"/>
      <c r="D118" s="91"/>
      <c r="E118" s="91"/>
      <c r="F118" s="91"/>
      <c r="G118" s="91"/>
      <c r="H118" s="94"/>
      <c r="I118" s="130"/>
      <c r="N118" s="96"/>
      <c r="O118" s="96"/>
      <c r="P118" s="96"/>
      <c r="Q118" s="96"/>
      <c r="R118" s="96"/>
      <c r="S118" s="96"/>
      <c r="T118" s="96"/>
      <c r="U118" s="96"/>
    </row>
    <row r="119" spans="1:21" x14ac:dyDescent="0.25">
      <c r="A119" s="4" t="s">
        <v>139</v>
      </c>
      <c r="B119" s="91"/>
      <c r="C119" s="91"/>
      <c r="D119" s="91"/>
      <c r="E119" s="91"/>
      <c r="F119" s="91"/>
      <c r="G119" s="91"/>
      <c r="H119" s="94"/>
      <c r="I119" s="130">
        <f>I113+I117</f>
        <v>509786.43500000006</v>
      </c>
      <c r="N119" s="96"/>
      <c r="O119" s="96"/>
      <c r="P119" s="96"/>
      <c r="Q119" s="96"/>
      <c r="R119" s="96"/>
      <c r="S119" s="96"/>
      <c r="T119" s="96"/>
      <c r="U119" s="96"/>
    </row>
    <row r="120" spans="1:21" x14ac:dyDescent="0.25">
      <c r="B120" s="91"/>
      <c r="C120" s="91"/>
      <c r="D120" s="91"/>
      <c r="E120" s="91"/>
      <c r="F120" s="91"/>
      <c r="G120" s="91"/>
      <c r="H120" s="94"/>
      <c r="I120" s="130"/>
      <c r="N120" s="96"/>
      <c r="O120" s="96"/>
      <c r="P120" s="96"/>
      <c r="Q120" s="96"/>
      <c r="R120" s="96"/>
      <c r="S120" s="96"/>
      <c r="T120" s="96"/>
      <c r="U120" s="96"/>
    </row>
    <row r="121" spans="1:21" x14ac:dyDescent="0.25">
      <c r="A121" s="3" t="s">
        <v>140</v>
      </c>
      <c r="B121" s="91"/>
      <c r="C121" s="203">
        <f>'0054'!C121</f>
        <v>2</v>
      </c>
      <c r="D121" s="91"/>
      <c r="E121" s="4" t="s">
        <v>141</v>
      </c>
      <c r="F121" s="91"/>
      <c r="G121" s="91"/>
      <c r="H121" s="94"/>
      <c r="I121" s="130">
        <f>ROUND(I119/12*C121,2)</f>
        <v>84964.41</v>
      </c>
      <c r="N121" s="96"/>
      <c r="O121" s="96"/>
      <c r="P121" s="96"/>
      <c r="Q121" s="96"/>
      <c r="R121" s="96"/>
      <c r="S121" s="96"/>
      <c r="T121" s="96"/>
      <c r="U121" s="96"/>
    </row>
    <row r="122" spans="1:21" x14ac:dyDescent="0.25">
      <c r="B122" s="91"/>
      <c r="C122" s="91"/>
      <c r="D122" s="91"/>
      <c r="E122" s="91"/>
      <c r="F122" s="91"/>
      <c r="G122" s="91"/>
      <c r="H122" s="94"/>
      <c r="I122" s="130"/>
      <c r="N122" s="96"/>
      <c r="O122" s="96"/>
      <c r="P122" s="96"/>
      <c r="Q122" s="96"/>
      <c r="R122" s="96"/>
      <c r="S122" s="96"/>
      <c r="T122" s="96"/>
      <c r="U122" s="96"/>
    </row>
    <row r="123" spans="1:21" x14ac:dyDescent="0.25">
      <c r="A123" s="4" t="s">
        <v>142</v>
      </c>
      <c r="B123" s="91"/>
      <c r="C123" s="91"/>
      <c r="D123" s="91"/>
      <c r="E123" s="91"/>
      <c r="F123" s="91"/>
      <c r="G123" s="91"/>
      <c r="H123" s="94"/>
      <c r="I123" s="123">
        <v>-42482.2</v>
      </c>
      <c r="N123" s="96"/>
      <c r="O123" s="96"/>
      <c r="P123" s="96"/>
      <c r="Q123" s="96"/>
      <c r="R123" s="96"/>
      <c r="S123" s="96"/>
      <c r="T123" s="96"/>
      <c r="U123" s="96"/>
    </row>
    <row r="124" spans="1:21" x14ac:dyDescent="0.25">
      <c r="B124" s="91"/>
      <c r="C124" s="91"/>
      <c r="D124" s="91"/>
      <c r="E124" s="91"/>
      <c r="F124" s="91"/>
      <c r="G124" s="91"/>
      <c r="H124" s="94"/>
      <c r="I124" s="130"/>
      <c r="N124" s="96"/>
      <c r="O124" s="96"/>
      <c r="P124" s="96"/>
      <c r="Q124" s="96"/>
      <c r="R124" s="96"/>
      <c r="S124" s="96"/>
      <c r="T124" s="96"/>
      <c r="U124" s="96"/>
    </row>
    <row r="125" spans="1:21" ht="16.5" thickBot="1" x14ac:dyDescent="0.3">
      <c r="A125" s="4" t="s">
        <v>143</v>
      </c>
      <c r="B125" s="91"/>
      <c r="C125" s="91"/>
      <c r="D125" s="91"/>
      <c r="E125" s="91"/>
      <c r="F125" s="91"/>
      <c r="G125" s="91"/>
      <c r="H125" s="94"/>
      <c r="I125" s="222">
        <f>I121+I123</f>
        <v>42482.210000000006</v>
      </c>
      <c r="N125" s="96"/>
      <c r="O125" s="96"/>
      <c r="P125" s="96"/>
      <c r="Q125" s="96"/>
      <c r="R125" s="96"/>
      <c r="S125" s="96"/>
      <c r="T125" s="96"/>
      <c r="U125" s="96"/>
    </row>
    <row r="126" spans="1:21" ht="16.5" thickTop="1" x14ac:dyDescent="0.25">
      <c r="B126" s="91"/>
      <c r="C126" s="91"/>
      <c r="D126" s="91"/>
      <c r="E126" s="91"/>
      <c r="F126" s="91"/>
      <c r="G126" s="91"/>
      <c r="H126" s="94"/>
      <c r="I126" s="130"/>
      <c r="N126" s="96"/>
      <c r="O126" s="96"/>
      <c r="P126" s="96"/>
      <c r="Q126" s="96"/>
      <c r="R126" s="96"/>
      <c r="S126" s="96"/>
      <c r="T126" s="96"/>
      <c r="U126" s="96"/>
    </row>
    <row r="127" spans="1:21" ht="16.5" thickBot="1" x14ac:dyDescent="0.3">
      <c r="A127" s="4" t="s">
        <v>159</v>
      </c>
      <c r="B127" s="91"/>
      <c r="C127" s="91"/>
      <c r="D127" s="91"/>
      <c r="E127" s="91"/>
      <c r="F127" s="91"/>
      <c r="G127" s="91"/>
      <c r="H127" s="94"/>
      <c r="I127" s="194">
        <f>IF(J117="H",(H117*0.02)+I117,(H117*0.05)+I117)</f>
        <v>0</v>
      </c>
      <c r="N127" s="96"/>
      <c r="O127" s="96"/>
      <c r="P127" s="96"/>
      <c r="Q127" s="96"/>
      <c r="R127" s="96"/>
      <c r="S127" s="96"/>
      <c r="T127" s="96"/>
      <c r="U127" s="96"/>
    </row>
    <row r="128" spans="1:21" ht="16.5" thickTop="1" x14ac:dyDescent="0.25">
      <c r="B128" s="91"/>
      <c r="C128" s="91"/>
      <c r="D128" s="91"/>
      <c r="E128" s="91"/>
      <c r="F128" s="91"/>
      <c r="G128" s="91"/>
      <c r="H128" s="94"/>
      <c r="I128" s="195"/>
      <c r="N128" s="96"/>
      <c r="O128" s="96"/>
      <c r="P128" s="96"/>
      <c r="Q128" s="96"/>
      <c r="R128" s="96"/>
      <c r="S128" s="96"/>
      <c r="T128" s="96"/>
      <c r="U128" s="96"/>
    </row>
    <row r="129" spans="1:21" x14ac:dyDescent="0.25">
      <c r="B129" s="91"/>
      <c r="C129" s="91"/>
      <c r="D129" s="91"/>
      <c r="E129" s="91"/>
      <c r="F129" s="91"/>
      <c r="G129" s="91"/>
      <c r="H129" s="94"/>
      <c r="I129" s="195"/>
      <c r="N129" s="96"/>
      <c r="O129" s="96"/>
      <c r="P129" s="96"/>
      <c r="Q129" s="96"/>
      <c r="R129" s="96"/>
      <c r="S129" s="96"/>
      <c r="T129" s="96"/>
      <c r="U129" s="96"/>
    </row>
    <row r="130" spans="1:21" x14ac:dyDescent="0.25">
      <c r="B130" s="91"/>
      <c r="C130" s="91"/>
      <c r="D130" s="91"/>
      <c r="E130" s="91"/>
      <c r="F130" s="91"/>
      <c r="G130" s="91"/>
      <c r="H130" s="94"/>
      <c r="I130" s="195"/>
      <c r="N130" s="96"/>
      <c r="O130" s="96"/>
      <c r="P130" s="96"/>
      <c r="Q130" s="96"/>
      <c r="R130" s="96"/>
      <c r="S130" s="96"/>
      <c r="T130" s="96"/>
      <c r="U130" s="96"/>
    </row>
    <row r="131" spans="1:21" x14ac:dyDescent="0.25">
      <c r="A131" s="455" t="s">
        <v>7</v>
      </c>
      <c r="B131" s="455"/>
      <c r="C131" s="455"/>
      <c r="D131" s="455"/>
      <c r="E131" s="455"/>
      <c r="F131" s="455"/>
      <c r="G131" s="455"/>
      <c r="H131" s="455"/>
      <c r="I131" s="455"/>
      <c r="J131" s="196"/>
      <c r="N131" s="455"/>
      <c r="O131" s="455"/>
      <c r="P131" s="455"/>
      <c r="Q131" s="455"/>
      <c r="R131" s="455"/>
      <c r="S131" s="455"/>
      <c r="T131" s="455"/>
      <c r="U131" s="455"/>
    </row>
    <row r="132" spans="1:21" s="101" customFormat="1" ht="28.5" customHeight="1" x14ac:dyDescent="0.2">
      <c r="A132" s="460" t="s">
        <v>114</v>
      </c>
      <c r="B132" s="460"/>
      <c r="C132" s="460"/>
      <c r="D132" s="460"/>
      <c r="E132" s="460"/>
      <c r="F132" s="460"/>
      <c r="G132" s="460"/>
      <c r="H132" s="460"/>
      <c r="I132" s="460"/>
      <c r="J132" s="102"/>
      <c r="N132" s="103"/>
      <c r="O132" s="104"/>
      <c r="P132" s="104"/>
      <c r="Q132" s="104"/>
      <c r="R132" s="104"/>
      <c r="S132" s="104"/>
      <c r="T132" s="104"/>
      <c r="U132" s="104"/>
    </row>
    <row r="133" spans="1:21" s="101" customFormat="1" ht="15.75" customHeight="1" x14ac:dyDescent="0.2">
      <c r="A133" s="455" t="s">
        <v>64</v>
      </c>
      <c r="B133" s="455"/>
      <c r="C133" s="455"/>
      <c r="D133" s="455"/>
      <c r="E133" s="455"/>
      <c r="F133" s="455"/>
      <c r="G133" s="455"/>
      <c r="H133" s="455"/>
      <c r="I133" s="455"/>
      <c r="N133" s="103"/>
    </row>
    <row r="134" spans="1:21" s="101" customFormat="1" ht="15.75" customHeight="1" x14ac:dyDescent="0.2">
      <c r="A134" s="455" t="s">
        <v>65</v>
      </c>
      <c r="B134" s="455"/>
      <c r="C134" s="455"/>
      <c r="D134" s="455"/>
      <c r="E134" s="455"/>
      <c r="F134" s="455"/>
      <c r="G134" s="455"/>
      <c r="H134" s="455"/>
      <c r="I134" s="455"/>
      <c r="N134" s="103"/>
    </row>
    <row r="135" spans="1:21" s="101" customFormat="1" ht="28.5" customHeight="1" x14ac:dyDescent="0.2">
      <c r="A135" s="454" t="s">
        <v>115</v>
      </c>
      <c r="B135" s="454"/>
      <c r="C135" s="454"/>
      <c r="D135" s="454"/>
      <c r="E135" s="454"/>
      <c r="F135" s="454"/>
      <c r="G135" s="454"/>
      <c r="H135" s="454"/>
      <c r="I135" s="454"/>
      <c r="N135" s="103"/>
    </row>
    <row r="136" spans="1:21" s="101" customFormat="1" ht="28.5" customHeight="1" x14ac:dyDescent="0.2">
      <c r="A136" s="454" t="s">
        <v>123</v>
      </c>
      <c r="B136" s="454"/>
      <c r="C136" s="454"/>
      <c r="D136" s="454"/>
      <c r="E136" s="454"/>
      <c r="F136" s="454"/>
      <c r="G136" s="454"/>
      <c r="H136" s="454"/>
      <c r="I136" s="454"/>
      <c r="N136" s="103"/>
    </row>
    <row r="137" spans="1:21" s="101" customFormat="1" ht="28.5" customHeight="1" x14ac:dyDescent="0.2">
      <c r="A137" s="454" t="s">
        <v>111</v>
      </c>
      <c r="B137" s="454"/>
      <c r="C137" s="454"/>
      <c r="D137" s="454"/>
      <c r="E137" s="454"/>
      <c r="F137" s="454"/>
      <c r="G137" s="454"/>
      <c r="H137" s="454"/>
      <c r="I137" s="454"/>
      <c r="N137" s="103"/>
    </row>
    <row r="138" spans="1:21" s="101" customFormat="1" ht="28.5" customHeight="1" x14ac:dyDescent="0.2">
      <c r="A138" s="454" t="s">
        <v>120</v>
      </c>
      <c r="B138" s="454"/>
      <c r="C138" s="454"/>
      <c r="D138" s="454"/>
      <c r="E138" s="454"/>
      <c r="F138" s="454"/>
      <c r="G138" s="454"/>
      <c r="H138" s="454"/>
      <c r="I138" s="454"/>
      <c r="N138" s="103"/>
    </row>
    <row r="139" spans="1:21" s="101" customFormat="1" ht="41.25" customHeight="1" x14ac:dyDescent="0.2">
      <c r="A139" s="454" t="s">
        <v>133</v>
      </c>
      <c r="B139" s="454"/>
      <c r="C139" s="454"/>
      <c r="D139" s="454"/>
      <c r="E139" s="454"/>
      <c r="F139" s="454"/>
      <c r="G139" s="454"/>
      <c r="H139" s="454"/>
      <c r="I139" s="454"/>
      <c r="N139" s="103"/>
    </row>
    <row r="140" spans="1:21" s="101" customFormat="1" ht="15.75" customHeight="1" x14ac:dyDescent="0.2">
      <c r="A140" s="455" t="s">
        <v>117</v>
      </c>
      <c r="B140" s="455"/>
      <c r="C140" s="455"/>
      <c r="D140" s="455"/>
      <c r="E140" s="455"/>
      <c r="F140" s="455"/>
      <c r="G140" s="455"/>
      <c r="H140" s="455"/>
      <c r="I140" s="455"/>
      <c r="N140" s="103"/>
    </row>
    <row r="141" spans="1:21" s="101" customFormat="1" ht="28.5" customHeight="1" x14ac:dyDescent="0.2">
      <c r="A141" s="456" t="s">
        <v>118</v>
      </c>
      <c r="B141" s="456"/>
      <c r="C141" s="456"/>
      <c r="D141" s="456"/>
      <c r="E141" s="456"/>
      <c r="F141" s="456"/>
      <c r="G141" s="456"/>
      <c r="H141" s="456"/>
      <c r="I141" s="456"/>
      <c r="N141" s="103"/>
    </row>
    <row r="142" spans="1:21" s="101" customFormat="1" ht="26.25" customHeight="1" x14ac:dyDescent="0.2">
      <c r="A142" s="457" t="s">
        <v>109</v>
      </c>
      <c r="B142" s="456"/>
      <c r="C142" s="456"/>
      <c r="D142" s="456"/>
      <c r="E142" s="456"/>
      <c r="F142" s="456"/>
      <c r="G142" s="456"/>
      <c r="H142" s="456"/>
      <c r="I142" s="456"/>
      <c r="N142" s="103"/>
    </row>
    <row r="143" spans="1:21" s="101" customFormat="1" ht="54" customHeight="1" x14ac:dyDescent="0.2">
      <c r="A143" s="452" t="s">
        <v>125</v>
      </c>
      <c r="B143" s="452"/>
      <c r="C143" s="452"/>
      <c r="D143" s="452"/>
      <c r="E143" s="452"/>
      <c r="F143" s="452"/>
      <c r="G143" s="452"/>
      <c r="H143" s="452"/>
      <c r="I143" s="452"/>
      <c r="N143" s="103"/>
    </row>
    <row r="144" spans="1:21" ht="57" customHeight="1" x14ac:dyDescent="0.25">
      <c r="A144" s="452" t="s">
        <v>124</v>
      </c>
      <c r="B144" s="452"/>
      <c r="C144" s="452"/>
      <c r="D144" s="452"/>
      <c r="E144" s="452"/>
      <c r="F144" s="452"/>
      <c r="G144" s="452"/>
      <c r="H144" s="452"/>
      <c r="I144" s="452"/>
      <c r="N144" s="98"/>
    </row>
    <row r="145" spans="1:14" s="101" customFormat="1" ht="26.25" customHeight="1" x14ac:dyDescent="0.2">
      <c r="A145" s="451" t="s">
        <v>110</v>
      </c>
      <c r="B145" s="451"/>
      <c r="C145" s="451"/>
      <c r="D145" s="451"/>
      <c r="E145" s="451"/>
      <c r="F145" s="451"/>
      <c r="G145" s="451"/>
      <c r="H145" s="451"/>
      <c r="I145" s="451"/>
      <c r="N145" s="103"/>
    </row>
    <row r="146" spans="1:14" s="101" customFormat="1" ht="28.5" customHeight="1" x14ac:dyDescent="0.2">
      <c r="A146" s="452" t="s">
        <v>36</v>
      </c>
      <c r="B146" s="452"/>
      <c r="C146" s="452"/>
      <c r="D146" s="452"/>
      <c r="E146" s="452"/>
      <c r="F146" s="452"/>
      <c r="G146" s="452"/>
      <c r="H146" s="452"/>
      <c r="I146" s="452"/>
      <c r="N146" s="103"/>
    </row>
    <row r="147" spans="1:14" s="101" customFormat="1" ht="15.75" customHeight="1" x14ac:dyDescent="0.2">
      <c r="A147" s="453" t="s">
        <v>12</v>
      </c>
      <c r="B147" s="453"/>
      <c r="C147" s="453"/>
      <c r="D147" s="453"/>
      <c r="E147" s="453"/>
      <c r="F147" s="453"/>
      <c r="G147" s="453"/>
      <c r="H147" s="453"/>
      <c r="I147" s="453"/>
      <c r="N147" s="103"/>
    </row>
    <row r="148" spans="1:14" x14ac:dyDescent="0.25">
      <c r="A148" s="453"/>
      <c r="B148" s="453"/>
      <c r="C148" s="453"/>
      <c r="D148" s="453"/>
      <c r="E148" s="453"/>
      <c r="F148" s="453"/>
      <c r="G148" s="453"/>
      <c r="H148" s="453"/>
      <c r="I148" s="453"/>
      <c r="N148" s="98"/>
    </row>
    <row r="149" spans="1:14" x14ac:dyDescent="0.25">
      <c r="A149" s="98"/>
      <c r="N149" s="98"/>
    </row>
    <row r="150" spans="1:14" x14ac:dyDescent="0.25">
      <c r="A150" s="98"/>
      <c r="N150" s="98"/>
    </row>
    <row r="151" spans="1:14" x14ac:dyDescent="0.25">
      <c r="A151" s="98"/>
      <c r="N151" s="98"/>
    </row>
    <row r="152" spans="1:14" x14ac:dyDescent="0.25">
      <c r="A152" s="98"/>
      <c r="B152" s="197"/>
      <c r="C152" s="197"/>
      <c r="D152" s="197"/>
      <c r="E152" s="197"/>
      <c r="F152" s="197"/>
      <c r="G152" s="197"/>
      <c r="H152" s="197"/>
      <c r="I152" s="197"/>
      <c r="N152" s="98"/>
    </row>
    <row r="153" spans="1:14" x14ac:dyDescent="0.25">
      <c r="A153" s="98"/>
      <c r="N153" s="98"/>
    </row>
    <row r="154" spans="1:14" x14ac:dyDescent="0.25">
      <c r="A154" s="98"/>
      <c r="N154" s="98"/>
    </row>
    <row r="155" spans="1:14" x14ac:dyDescent="0.25">
      <c r="A155" s="98"/>
      <c r="N155" s="98"/>
    </row>
    <row r="156" spans="1:14" x14ac:dyDescent="0.25">
      <c r="A156" s="98"/>
      <c r="N156" s="98"/>
    </row>
    <row r="157" spans="1:14" x14ac:dyDescent="0.25">
      <c r="A157" s="98"/>
      <c r="N157" s="98"/>
    </row>
    <row r="158" spans="1:14" x14ac:dyDescent="0.25">
      <c r="A158" s="98"/>
      <c r="N158" s="98"/>
    </row>
    <row r="159" spans="1:14" x14ac:dyDescent="0.25">
      <c r="A159" s="98"/>
      <c r="N159" s="98"/>
    </row>
    <row r="160" spans="1:14" x14ac:dyDescent="0.25">
      <c r="A160" s="98"/>
      <c r="N160" s="98"/>
    </row>
    <row r="161" spans="1:14" x14ac:dyDescent="0.25">
      <c r="A161" s="98"/>
      <c r="N161" s="98"/>
    </row>
    <row r="162" spans="1:14" x14ac:dyDescent="0.25">
      <c r="A162" s="98"/>
      <c r="N162" s="98"/>
    </row>
    <row r="163" spans="1:14" x14ac:dyDescent="0.25">
      <c r="A163" s="98"/>
      <c r="N163" s="98"/>
    </row>
    <row r="164" spans="1:14" x14ac:dyDescent="0.25">
      <c r="A164" s="98"/>
      <c r="N164" s="98"/>
    </row>
    <row r="165" spans="1:14" x14ac:dyDescent="0.25">
      <c r="A165" s="98"/>
      <c r="N165" s="98"/>
    </row>
    <row r="166" spans="1:14" x14ac:dyDescent="0.25">
      <c r="A166" s="98"/>
      <c r="N166" s="98"/>
    </row>
    <row r="167" spans="1:14" x14ac:dyDescent="0.25">
      <c r="A167" s="98"/>
      <c r="N167" s="98"/>
    </row>
    <row r="168" spans="1:14" x14ac:dyDescent="0.25">
      <c r="A168" s="98"/>
      <c r="N168" s="98"/>
    </row>
    <row r="169" spans="1:14" x14ac:dyDescent="0.25">
      <c r="A169" s="98"/>
      <c r="N169" s="98"/>
    </row>
    <row r="170" spans="1:14" x14ac:dyDescent="0.25">
      <c r="A170" s="98"/>
      <c r="N170" s="98"/>
    </row>
    <row r="171" spans="1:14" x14ac:dyDescent="0.25">
      <c r="A171" s="98"/>
      <c r="N171" s="98"/>
    </row>
    <row r="172" spans="1:14" x14ac:dyDescent="0.25">
      <c r="A172" s="98"/>
      <c r="N172" s="98"/>
    </row>
    <row r="173" spans="1:14" x14ac:dyDescent="0.25">
      <c r="A173" s="98"/>
      <c r="N173" s="98"/>
    </row>
    <row r="174" spans="1:14" x14ac:dyDescent="0.25">
      <c r="A174" s="98"/>
      <c r="N174" s="98"/>
    </row>
    <row r="175" spans="1:14" x14ac:dyDescent="0.25">
      <c r="A175" s="98"/>
      <c r="N175" s="98"/>
    </row>
    <row r="176" spans="1:14" x14ac:dyDescent="0.25">
      <c r="A176" s="98"/>
      <c r="N176" s="98"/>
    </row>
    <row r="177" spans="1:14" x14ac:dyDescent="0.25">
      <c r="A177" s="98"/>
      <c r="N177" s="98"/>
    </row>
    <row r="178" spans="1:14" x14ac:dyDescent="0.25">
      <c r="A178" s="98"/>
      <c r="N178" s="98"/>
    </row>
    <row r="179" spans="1:14" x14ac:dyDescent="0.25">
      <c r="A179" s="98"/>
      <c r="N179" s="98"/>
    </row>
    <row r="180" spans="1:14" x14ac:dyDescent="0.25">
      <c r="A180" s="98"/>
      <c r="N180" s="98"/>
    </row>
    <row r="181" spans="1:14" x14ac:dyDescent="0.25">
      <c r="A181" s="98"/>
      <c r="N181" s="98"/>
    </row>
    <row r="182" spans="1:14" x14ac:dyDescent="0.25">
      <c r="A182" s="98"/>
      <c r="N182" s="98"/>
    </row>
    <row r="183" spans="1:14" x14ac:dyDescent="0.25">
      <c r="A183" s="98"/>
      <c r="N183" s="98"/>
    </row>
    <row r="184" spans="1:14" x14ac:dyDescent="0.25">
      <c r="A184" s="98"/>
      <c r="N184" s="98"/>
    </row>
    <row r="185" spans="1:14" x14ac:dyDescent="0.25">
      <c r="A185" s="98"/>
      <c r="N185" s="98"/>
    </row>
    <row r="186" spans="1:14" x14ac:dyDescent="0.25">
      <c r="A186" s="98"/>
      <c r="N186" s="98"/>
    </row>
    <row r="187" spans="1:14" x14ac:dyDescent="0.25">
      <c r="A187" s="98"/>
      <c r="N187" s="98"/>
    </row>
    <row r="188" spans="1:14" x14ac:dyDescent="0.25">
      <c r="A188" s="98"/>
      <c r="N188" s="98"/>
    </row>
    <row r="189" spans="1:14" x14ac:dyDescent="0.25">
      <c r="A189" s="98"/>
    </row>
    <row r="190" spans="1:14" x14ac:dyDescent="0.25">
      <c r="A190" s="98"/>
    </row>
    <row r="191" spans="1:14" x14ac:dyDescent="0.25">
      <c r="A191" s="98"/>
    </row>
    <row r="192" spans="1:14" x14ac:dyDescent="0.25">
      <c r="A192" s="98"/>
    </row>
    <row r="193" spans="1:1" x14ac:dyDescent="0.25">
      <c r="A193" s="98"/>
    </row>
    <row r="194" spans="1:1" x14ac:dyDescent="0.25">
      <c r="A194" s="98"/>
    </row>
    <row r="195" spans="1:1" x14ac:dyDescent="0.25">
      <c r="A195" s="98"/>
    </row>
    <row r="196" spans="1:1" x14ac:dyDescent="0.25">
      <c r="A196" s="98"/>
    </row>
    <row r="197" spans="1:1" x14ac:dyDescent="0.25">
      <c r="A197" s="98"/>
    </row>
    <row r="198" spans="1:1" x14ac:dyDescent="0.25">
      <c r="A198" s="98"/>
    </row>
    <row r="199" spans="1:1" x14ac:dyDescent="0.25">
      <c r="A199" s="98"/>
    </row>
    <row r="200" spans="1:1" x14ac:dyDescent="0.25">
      <c r="A200" s="98"/>
    </row>
    <row r="201" spans="1:1" x14ac:dyDescent="0.25">
      <c r="A201" s="98"/>
    </row>
    <row r="202" spans="1:1" x14ac:dyDescent="0.25">
      <c r="A202" s="98"/>
    </row>
    <row r="203" spans="1:1" x14ac:dyDescent="0.25">
      <c r="A203" s="98"/>
    </row>
    <row r="204" spans="1:1" x14ac:dyDescent="0.25">
      <c r="A204" s="98"/>
    </row>
    <row r="205" spans="1:1" x14ac:dyDescent="0.25">
      <c r="A205" s="98"/>
    </row>
    <row r="206" spans="1:1" x14ac:dyDescent="0.25">
      <c r="A206" s="98"/>
    </row>
    <row r="207" spans="1:1" x14ac:dyDescent="0.25">
      <c r="A207" s="98"/>
    </row>
    <row r="208" spans="1:1" x14ac:dyDescent="0.25">
      <c r="A208" s="98"/>
    </row>
  </sheetData>
  <sheetProtection password="CDD2" sheet="1" objects="1" scenarios="1"/>
  <mergeCells count="290">
    <mergeCell ref="A145:I145"/>
    <mergeCell ref="A146:I146"/>
    <mergeCell ref="A147:I147"/>
    <mergeCell ref="A148:I148"/>
    <mergeCell ref="A139:I139"/>
    <mergeCell ref="A140:I140"/>
    <mergeCell ref="A141:I141"/>
    <mergeCell ref="A142:I142"/>
    <mergeCell ref="A143:I143"/>
    <mergeCell ref="A144:I144"/>
    <mergeCell ref="A133:I133"/>
    <mergeCell ref="A134:I134"/>
    <mergeCell ref="A135:I135"/>
    <mergeCell ref="A136:I136"/>
    <mergeCell ref="A137:I137"/>
    <mergeCell ref="A138:I138"/>
    <mergeCell ref="A114:G114"/>
    <mergeCell ref="N114:U114"/>
    <mergeCell ref="A115:G115"/>
    <mergeCell ref="A131:I131"/>
    <mergeCell ref="N131:U131"/>
    <mergeCell ref="A132:I132"/>
    <mergeCell ref="N110:P110"/>
    <mergeCell ref="Q110:T110"/>
    <mergeCell ref="A111:C111"/>
    <mergeCell ref="F111:H111"/>
    <mergeCell ref="N111:T111"/>
    <mergeCell ref="A113:H113"/>
    <mergeCell ref="N113:U113"/>
    <mergeCell ref="A108:C108"/>
    <mergeCell ref="F108:H108"/>
    <mergeCell ref="N108:P108"/>
    <mergeCell ref="Q108:T108"/>
    <mergeCell ref="A109:C109"/>
    <mergeCell ref="E109:H109"/>
    <mergeCell ref="N109:P109"/>
    <mergeCell ref="Q109:T109"/>
    <mergeCell ref="A105:B105"/>
    <mergeCell ref="F105:G105"/>
    <mergeCell ref="N105:O105"/>
    <mergeCell ref="P105:Q105"/>
    <mergeCell ref="R105:S105"/>
    <mergeCell ref="A106:B106"/>
    <mergeCell ref="N106:O106"/>
    <mergeCell ref="A103:B103"/>
    <mergeCell ref="F103:G103"/>
    <mergeCell ref="N103:O103"/>
    <mergeCell ref="P103:Q103"/>
    <mergeCell ref="R103:S103"/>
    <mergeCell ref="A104:B104"/>
    <mergeCell ref="F104:G104"/>
    <mergeCell ref="N104:O104"/>
    <mergeCell ref="P104:Q104"/>
    <mergeCell ref="R104:S104"/>
    <mergeCell ref="A99:C99"/>
    <mergeCell ref="F99:I99"/>
    <mergeCell ref="N99:U99"/>
    <mergeCell ref="C100:E100"/>
    <mergeCell ref="F101:G101"/>
    <mergeCell ref="A102:B102"/>
    <mergeCell ref="F102:G102"/>
    <mergeCell ref="N102:O102"/>
    <mergeCell ref="P102:Q102"/>
    <mergeCell ref="R102:S102"/>
    <mergeCell ref="A95:B95"/>
    <mergeCell ref="N95:O95"/>
    <mergeCell ref="P95:R95"/>
    <mergeCell ref="A96:B96"/>
    <mergeCell ref="N96:O96"/>
    <mergeCell ref="P96:R96"/>
    <mergeCell ref="C89:D89"/>
    <mergeCell ref="P89:T89"/>
    <mergeCell ref="A90:I90"/>
    <mergeCell ref="N90:U90"/>
    <mergeCell ref="F92:I92"/>
    <mergeCell ref="N92:P92"/>
    <mergeCell ref="Q92:T92"/>
    <mergeCell ref="C86:D86"/>
    <mergeCell ref="P86:Q86"/>
    <mergeCell ref="C87:D87"/>
    <mergeCell ref="P87:Q87"/>
    <mergeCell ref="C88:D88"/>
    <mergeCell ref="P88:Q88"/>
    <mergeCell ref="A83:I83"/>
    <mergeCell ref="N83:U83"/>
    <mergeCell ref="C84:D84"/>
    <mergeCell ref="C85:D85"/>
    <mergeCell ref="N85:O85"/>
    <mergeCell ref="P85:Q85"/>
    <mergeCell ref="R85:U85"/>
    <mergeCell ref="A79:C79"/>
    <mergeCell ref="N79:P79"/>
    <mergeCell ref="A80:C80"/>
    <mergeCell ref="N80:P80"/>
    <mergeCell ref="A81:C81"/>
    <mergeCell ref="N81:P81"/>
    <mergeCell ref="F74:H74"/>
    <mergeCell ref="N74:T74"/>
    <mergeCell ref="N75:T75"/>
    <mergeCell ref="A77:C77"/>
    <mergeCell ref="N77:P77"/>
    <mergeCell ref="A78:C78"/>
    <mergeCell ref="N78:P78"/>
    <mergeCell ref="A70:C70"/>
    <mergeCell ref="A71:C71"/>
    <mergeCell ref="N71:P71"/>
    <mergeCell ref="A72:C72"/>
    <mergeCell ref="N72:P72"/>
    <mergeCell ref="A73:C73"/>
    <mergeCell ref="N73:P73"/>
    <mergeCell ref="N66:S66"/>
    <mergeCell ref="T66:U66"/>
    <mergeCell ref="A68:C68"/>
    <mergeCell ref="N68:P68"/>
    <mergeCell ref="A69:C69"/>
    <mergeCell ref="N69:P69"/>
    <mergeCell ref="N63:S63"/>
    <mergeCell ref="T63:U63"/>
    <mergeCell ref="A64:I64"/>
    <mergeCell ref="N64:U64"/>
    <mergeCell ref="A65:B65"/>
    <mergeCell ref="D65:G65"/>
    <mergeCell ref="N65:O65"/>
    <mergeCell ref="Q65:S65"/>
    <mergeCell ref="T65:U65"/>
    <mergeCell ref="R59:T59"/>
    <mergeCell ref="A60:I60"/>
    <mergeCell ref="N60:U60"/>
    <mergeCell ref="A61:I61"/>
    <mergeCell ref="N61:U61"/>
    <mergeCell ref="A62:B62"/>
    <mergeCell ref="D62:G62"/>
    <mergeCell ref="N62:O62"/>
    <mergeCell ref="Q62:S62"/>
    <mergeCell ref="T62:U62"/>
    <mergeCell ref="P56:Q56"/>
    <mergeCell ref="P57:Q57"/>
    <mergeCell ref="P58:Q58"/>
    <mergeCell ref="A59:B59"/>
    <mergeCell ref="F59:H59"/>
    <mergeCell ref="N59:O59"/>
    <mergeCell ref="P59:Q59"/>
    <mergeCell ref="N49:O49"/>
    <mergeCell ref="P49:Q49"/>
    <mergeCell ref="A50:B58"/>
    <mergeCell ref="N50:O58"/>
    <mergeCell ref="P50:Q50"/>
    <mergeCell ref="P51:Q51"/>
    <mergeCell ref="P52:Q52"/>
    <mergeCell ref="P53:Q53"/>
    <mergeCell ref="P54:Q54"/>
    <mergeCell ref="P55:Q55"/>
    <mergeCell ref="A42:B42"/>
    <mergeCell ref="N42:O42"/>
    <mergeCell ref="P42:T42"/>
    <mergeCell ref="N43:Q43"/>
    <mergeCell ref="S43:T43"/>
    <mergeCell ref="N45:Q45"/>
    <mergeCell ref="S45:T45"/>
    <mergeCell ref="A40:B40"/>
    <mergeCell ref="N40:O40"/>
    <mergeCell ref="P40:T40"/>
    <mergeCell ref="A41:B41"/>
    <mergeCell ref="N41:O41"/>
    <mergeCell ref="P41:T41"/>
    <mergeCell ref="A38:B38"/>
    <mergeCell ref="N38:O38"/>
    <mergeCell ref="P38:T38"/>
    <mergeCell ref="A39:B39"/>
    <mergeCell ref="N39:O39"/>
    <mergeCell ref="P39:T39"/>
    <mergeCell ref="N34:T34"/>
    <mergeCell ref="A36:B36"/>
    <mergeCell ref="N36:O36"/>
    <mergeCell ref="P36:T36"/>
    <mergeCell ref="A37:B37"/>
    <mergeCell ref="N37:O37"/>
    <mergeCell ref="P37:T37"/>
    <mergeCell ref="F33:H36"/>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A20:B20"/>
    <mergeCell ref="F20:G20"/>
    <mergeCell ref="N20:O20"/>
    <mergeCell ref="P20:Q20"/>
    <mergeCell ref="R20:S20"/>
    <mergeCell ref="A21:B21"/>
    <mergeCell ref="F21:G21"/>
    <mergeCell ref="N21:O21"/>
    <mergeCell ref="P21:Q21"/>
    <mergeCell ref="R21:S21"/>
    <mergeCell ref="A18:B18"/>
    <mergeCell ref="F18:G18"/>
    <mergeCell ref="N18:O18"/>
    <mergeCell ref="P18:Q18"/>
    <mergeCell ref="R18:S18"/>
    <mergeCell ref="A19:B19"/>
    <mergeCell ref="F19:G19"/>
    <mergeCell ref="N19:O19"/>
    <mergeCell ref="P19:Q19"/>
    <mergeCell ref="R19:S19"/>
    <mergeCell ref="A16:B16"/>
    <mergeCell ref="F16:G16"/>
    <mergeCell ref="N16:O16"/>
    <mergeCell ref="P16:Q16"/>
    <mergeCell ref="R16:S16"/>
    <mergeCell ref="A17:B17"/>
    <mergeCell ref="F17:G17"/>
    <mergeCell ref="N17:O17"/>
    <mergeCell ref="P17:Q17"/>
    <mergeCell ref="R17:S17"/>
    <mergeCell ref="A14:B14"/>
    <mergeCell ref="F14:G14"/>
    <mergeCell ref="N14:O14"/>
    <mergeCell ref="P14:Q14"/>
    <mergeCell ref="R14:S14"/>
    <mergeCell ref="A15:B15"/>
    <mergeCell ref="F15:G15"/>
    <mergeCell ref="N15:O15"/>
    <mergeCell ref="P15:Q15"/>
    <mergeCell ref="R15:S15"/>
    <mergeCell ref="A12:B12"/>
    <mergeCell ref="F12:G12"/>
    <mergeCell ref="N12:O12"/>
    <mergeCell ref="P12:Q12"/>
    <mergeCell ref="R12:S12"/>
    <mergeCell ref="A13:B13"/>
    <mergeCell ref="F13:G13"/>
    <mergeCell ref="N13:O13"/>
    <mergeCell ref="P13:Q13"/>
    <mergeCell ref="R13:S13"/>
    <mergeCell ref="F10:G10"/>
    <mergeCell ref="R10:S10"/>
    <mergeCell ref="A11:B11"/>
    <mergeCell ref="F11:G11"/>
    <mergeCell ref="N11:O11"/>
    <mergeCell ref="P11:Q11"/>
    <mergeCell ref="R11:S11"/>
    <mergeCell ref="A7:I7"/>
    <mergeCell ref="N7:U7"/>
    <mergeCell ref="N8:O8"/>
    <mergeCell ref="P8:Q8"/>
    <mergeCell ref="R8:S8"/>
    <mergeCell ref="T8:U8"/>
    <mergeCell ref="B1:I1"/>
    <mergeCell ref="O1:U1"/>
    <mergeCell ref="N2:U2"/>
    <mergeCell ref="N3:U3"/>
    <mergeCell ref="A4:B4"/>
    <mergeCell ref="C4:E4"/>
    <mergeCell ref="N4:O4"/>
    <mergeCell ref="P4:Q4"/>
  </mergeCells>
  <pageMargins left="0.1" right="0.1" top="0.5" bottom="0.5" header="0" footer="0.1"/>
  <pageSetup scale="70" fitToHeight="3" orientation="portrait" r:id="rId1"/>
  <headerFooter alignWithMargins="0">
    <oddFooter>&amp;R&amp;P of &amp;N</oddFooter>
  </headerFooter>
  <rowBreaks count="1" manualBreakCount="1">
    <brk id="129" max="16383" man="1"/>
  </rowBreaks>
  <colBreaks count="1" manualBreakCount="1">
    <brk id="9" max="1048575" man="1"/>
  </colBreaks>
  <legacyDrawing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0"/>
  <dimension ref="A1:U208"/>
  <sheetViews>
    <sheetView showGridLines="0" zoomScale="90" zoomScaleNormal="90" workbookViewId="0">
      <pane ySplit="1" topLeftCell="A88" activePane="bottomLeft" state="frozen"/>
      <selection activeCell="A111" sqref="A111:C111"/>
      <selection pane="bottomLeft" activeCell="A111" sqref="A111:C111"/>
    </sheetView>
  </sheetViews>
  <sheetFormatPr defaultRowHeight="15.75" x14ac:dyDescent="0.25"/>
  <cols>
    <col min="1" max="1" width="10.28515625" style="91" customWidth="1"/>
    <col min="2" max="2" width="30.28515625" style="4" bestFit="1" customWidth="1"/>
    <col min="3" max="4" width="10.7109375" style="4" customWidth="1"/>
    <col min="5" max="5" width="11.7109375" style="4" customWidth="1"/>
    <col min="6" max="6" width="14" style="4" customWidth="1"/>
    <col min="7" max="7" width="7.42578125" style="4" customWidth="1"/>
    <col min="8" max="8" width="14.5703125" style="4" customWidth="1"/>
    <col min="9" max="9" width="23.7109375" style="4" bestFit="1" customWidth="1"/>
    <col min="10" max="10" width="11" style="4" bestFit="1" customWidth="1"/>
    <col min="11" max="12" width="10.28515625" style="4" bestFit="1" customWidth="1"/>
    <col min="13" max="13" width="9.140625" style="4"/>
    <col min="14" max="14" width="10.28515625" style="91" customWidth="1"/>
    <col min="15" max="15" width="34.28515625" style="4" customWidth="1"/>
    <col min="16" max="16" width="16.42578125" style="4" customWidth="1"/>
    <col min="17" max="17" width="6.7109375" style="4" customWidth="1"/>
    <col min="18" max="18" width="14.5703125" style="4" customWidth="1"/>
    <col min="19" max="19" width="8" style="4" customWidth="1"/>
    <col min="20" max="20" width="15.42578125" style="4" customWidth="1"/>
    <col min="21" max="21" width="21.42578125" style="4" customWidth="1"/>
    <col min="22" max="16384" width="9.140625" style="4"/>
  </cols>
  <sheetData>
    <row r="1" spans="1:21" ht="16.5" thickBot="1" x14ac:dyDescent="0.3">
      <c r="A1" s="107">
        <v>50</v>
      </c>
      <c r="B1" s="554" t="s">
        <v>17</v>
      </c>
      <c r="C1" s="555"/>
      <c r="D1" s="555"/>
      <c r="E1" s="556"/>
      <c r="F1" s="556"/>
      <c r="G1" s="556"/>
      <c r="H1" s="556"/>
      <c r="I1" s="556"/>
      <c r="J1" s="325"/>
      <c r="K1" s="325"/>
      <c r="L1" s="325"/>
      <c r="N1" s="107">
        <f>A1</f>
        <v>50</v>
      </c>
      <c r="O1" s="557" t="s">
        <v>17</v>
      </c>
      <c r="P1" s="558"/>
      <c r="Q1" s="559"/>
      <c r="R1" s="559"/>
      <c r="S1" s="559"/>
      <c r="T1" s="559"/>
      <c r="U1" s="559"/>
    </row>
    <row r="2" spans="1:21" ht="21" x14ac:dyDescent="0.35">
      <c r="A2" s="1" t="s">
        <v>238</v>
      </c>
      <c r="B2" s="2"/>
      <c r="C2" s="2"/>
      <c r="D2" s="2"/>
      <c r="E2" s="2"/>
      <c r="F2" s="2"/>
      <c r="G2" s="2"/>
      <c r="H2" s="2"/>
      <c r="I2" s="2"/>
      <c r="N2" s="560" t="s">
        <v>23</v>
      </c>
      <c r="O2" s="560"/>
      <c r="P2" s="560"/>
      <c r="Q2" s="560"/>
      <c r="R2" s="560"/>
      <c r="S2" s="560"/>
      <c r="T2" s="560"/>
      <c r="U2" s="560"/>
    </row>
    <row r="3" spans="1:21" x14ac:dyDescent="0.25">
      <c r="A3" s="106" t="str">
        <f>'0054'!A3</f>
        <v>Based on the 2015-16 FEFP 2nd Calculation</v>
      </c>
      <c r="N3" s="561" t="str">
        <f>A3</f>
        <v>Based on the 2015-16 FEFP 2nd Calculation</v>
      </c>
      <c r="O3" s="561"/>
      <c r="P3" s="561"/>
      <c r="Q3" s="561"/>
      <c r="R3" s="561"/>
      <c r="S3" s="561"/>
      <c r="T3" s="561"/>
      <c r="U3" s="561"/>
    </row>
    <row r="4" spans="1:21" x14ac:dyDescent="0.25">
      <c r="A4" s="562" t="s">
        <v>0</v>
      </c>
      <c r="B4" s="562"/>
      <c r="C4" s="563" t="s">
        <v>9</v>
      </c>
      <c r="D4" s="563"/>
      <c r="E4" s="563"/>
      <c r="F4" s="5"/>
      <c r="G4" s="5"/>
      <c r="H4" s="5"/>
      <c r="I4" s="5"/>
      <c r="N4" s="549" t="s">
        <v>0</v>
      </c>
      <c r="O4" s="549"/>
      <c r="P4" s="564" t="str">
        <f>C4</f>
        <v>Palm Beach</v>
      </c>
      <c r="Q4" s="564"/>
      <c r="R4" s="6"/>
      <c r="S4" s="6"/>
      <c r="T4" s="6"/>
      <c r="U4" s="6"/>
    </row>
    <row r="5" spans="1:21" ht="12" customHeight="1" thickBot="1" x14ac:dyDescent="0.3">
      <c r="A5" s="371"/>
      <c r="B5" s="371"/>
      <c r="C5" s="353"/>
      <c r="D5" s="353"/>
      <c r="E5" s="353"/>
      <c r="F5" s="354"/>
      <c r="G5" s="354"/>
      <c r="H5" s="354"/>
      <c r="I5" s="354"/>
      <c r="N5" s="111"/>
      <c r="O5" s="111"/>
      <c r="P5" s="7"/>
      <c r="Q5" s="7"/>
      <c r="R5" s="6"/>
      <c r="S5" s="6"/>
      <c r="T5" s="6"/>
      <c r="U5" s="6"/>
    </row>
    <row r="6" spans="1:21" ht="12" customHeight="1" x14ac:dyDescent="0.25">
      <c r="A6" s="368"/>
      <c r="B6" s="368"/>
      <c r="C6" s="365"/>
      <c r="D6" s="365"/>
      <c r="E6" s="365"/>
      <c r="F6" s="5"/>
      <c r="G6" s="5"/>
      <c r="H6" s="5"/>
      <c r="I6" s="5"/>
      <c r="N6" s="366"/>
      <c r="O6" s="366"/>
      <c r="P6" s="367"/>
      <c r="Q6" s="367"/>
      <c r="R6" s="6"/>
      <c r="S6" s="6"/>
      <c r="T6" s="6"/>
      <c r="U6" s="6"/>
    </row>
    <row r="7" spans="1:21" x14ac:dyDescent="0.25">
      <c r="A7" s="548" t="s">
        <v>102</v>
      </c>
      <c r="B7" s="548"/>
      <c r="C7" s="548"/>
      <c r="D7" s="548"/>
      <c r="E7" s="548"/>
      <c r="F7" s="548"/>
      <c r="G7" s="548"/>
      <c r="H7" s="548"/>
      <c r="I7" s="548"/>
      <c r="N7" s="549" t="s">
        <v>102</v>
      </c>
      <c r="O7" s="549"/>
      <c r="P7" s="549"/>
      <c r="Q7" s="549"/>
      <c r="R7" s="549"/>
      <c r="S7" s="549"/>
      <c r="T7" s="549"/>
      <c r="U7" s="549"/>
    </row>
    <row r="8" spans="1:21" x14ac:dyDescent="0.25">
      <c r="A8" s="112"/>
      <c r="B8" s="113" t="s">
        <v>161</v>
      </c>
      <c r="C8" s="321">
        <f>'0054'!C8</f>
        <v>4154.45</v>
      </c>
      <c r="D8" s="115"/>
      <c r="E8" s="116"/>
      <c r="F8" s="112"/>
      <c r="G8" s="113" t="s">
        <v>160</v>
      </c>
      <c r="H8" s="324">
        <f>'0054'!H8</f>
        <v>1.0319</v>
      </c>
      <c r="I8" s="99"/>
      <c r="N8" s="550" t="s">
        <v>10</v>
      </c>
      <c r="O8" s="550"/>
      <c r="P8" s="551">
        <v>4154.45</v>
      </c>
      <c r="Q8" s="551"/>
      <c r="R8" s="552" t="s">
        <v>11</v>
      </c>
      <c r="S8" s="552"/>
      <c r="T8" s="553">
        <f>H8</f>
        <v>1.0319</v>
      </c>
      <c r="U8" s="553"/>
    </row>
    <row r="9" spans="1:21" x14ac:dyDescent="0.25">
      <c r="A9" s="8"/>
      <c r="B9" s="8"/>
      <c r="C9" s="9"/>
      <c r="D9" s="9"/>
      <c r="E9" s="9"/>
      <c r="F9" s="10"/>
      <c r="G9" s="10"/>
      <c r="H9" s="11"/>
      <c r="I9" s="12" t="s">
        <v>78</v>
      </c>
      <c r="N9" s="13"/>
      <c r="O9" s="13"/>
      <c r="P9" s="14"/>
      <c r="Q9" s="14"/>
      <c r="R9" s="15"/>
      <c r="S9" s="15"/>
      <c r="T9" s="16"/>
      <c r="U9" s="17" t="s">
        <v>78</v>
      </c>
    </row>
    <row r="10" spans="1:21" x14ac:dyDescent="0.25">
      <c r="A10" s="8"/>
      <c r="B10" s="8"/>
      <c r="C10" s="117" t="s">
        <v>162</v>
      </c>
      <c r="D10" s="117" t="s">
        <v>163</v>
      </c>
      <c r="E10" s="118" t="s">
        <v>8</v>
      </c>
      <c r="F10" s="543" t="s">
        <v>1</v>
      </c>
      <c r="G10" s="543"/>
      <c r="H10" s="11" t="s">
        <v>77</v>
      </c>
      <c r="I10" s="12" t="s">
        <v>37</v>
      </c>
      <c r="N10" s="13"/>
      <c r="O10" s="13"/>
      <c r="P10" s="14"/>
      <c r="Q10" s="14"/>
      <c r="R10" s="544" t="s">
        <v>1</v>
      </c>
      <c r="S10" s="544"/>
      <c r="T10" s="16" t="s">
        <v>77</v>
      </c>
      <c r="U10" s="17" t="s">
        <v>37</v>
      </c>
    </row>
    <row r="11" spans="1:21" x14ac:dyDescent="0.25">
      <c r="A11" s="524" t="s">
        <v>1</v>
      </c>
      <c r="B11" s="524"/>
      <c r="C11" s="119" t="s">
        <v>2</v>
      </c>
      <c r="D11" s="119" t="s">
        <v>2</v>
      </c>
      <c r="E11" s="119" t="s">
        <v>2</v>
      </c>
      <c r="F11" s="545" t="s">
        <v>80</v>
      </c>
      <c r="G11" s="545"/>
      <c r="H11" s="18" t="s">
        <v>76</v>
      </c>
      <c r="I11" s="19" t="s">
        <v>79</v>
      </c>
      <c r="N11" s="525" t="s">
        <v>1</v>
      </c>
      <c r="O11" s="525"/>
      <c r="P11" s="546" t="s">
        <v>24</v>
      </c>
      <c r="Q11" s="546"/>
      <c r="R11" s="547" t="s">
        <v>80</v>
      </c>
      <c r="S11" s="547"/>
      <c r="T11" s="20" t="s">
        <v>76</v>
      </c>
      <c r="U11" s="21" t="s">
        <v>79</v>
      </c>
    </row>
    <row r="12" spans="1:21" x14ac:dyDescent="0.25">
      <c r="A12" s="536" t="s">
        <v>50</v>
      </c>
      <c r="B12" s="536"/>
      <c r="C12" s="120"/>
      <c r="D12" s="120"/>
      <c r="E12" s="121" t="s">
        <v>51</v>
      </c>
      <c r="F12" s="537" t="s">
        <v>52</v>
      </c>
      <c r="G12" s="537"/>
      <c r="H12" s="22" t="s">
        <v>53</v>
      </c>
      <c r="I12" s="23" t="s">
        <v>54</v>
      </c>
      <c r="N12" s="538" t="s">
        <v>50</v>
      </c>
      <c r="O12" s="538"/>
      <c r="P12" s="539" t="s">
        <v>51</v>
      </c>
      <c r="Q12" s="539"/>
      <c r="R12" s="540" t="s">
        <v>52</v>
      </c>
      <c r="S12" s="540"/>
      <c r="T12" s="24" t="s">
        <v>53</v>
      </c>
      <c r="U12" s="25" t="s">
        <v>54</v>
      </c>
    </row>
    <row r="13" spans="1:21" x14ac:dyDescent="0.25">
      <c r="A13" s="527" t="s">
        <v>29</v>
      </c>
      <c r="B13" s="527"/>
      <c r="C13" s="204">
        <v>125.36</v>
      </c>
      <c r="D13" s="204">
        <v>134.54</v>
      </c>
      <c r="E13" s="276">
        <f>IF(D$29=0,C13*2,C13+D13)</f>
        <v>259.89999999999998</v>
      </c>
      <c r="F13" s="541">
        <f>'0054'!F13:G13</f>
        <v>1.115</v>
      </c>
      <c r="G13" s="541"/>
      <c r="H13" s="208">
        <f>ROUND(E13*F13,4)</f>
        <v>289.7885</v>
      </c>
      <c r="I13" s="150">
        <f t="shared" ref="I13:I28" si="0">ROUND(ROUND(H13*$C$8,4)*($H$8),2)</f>
        <v>1242316.6200000001</v>
      </c>
      <c r="N13" s="528" t="s">
        <v>29</v>
      </c>
      <c r="O13" s="528"/>
      <c r="P13" s="530">
        <f t="shared" ref="P13:P28" si="1">IF($H$115=1,E13,0)</f>
        <v>0</v>
      </c>
      <c r="Q13" s="530"/>
      <c r="R13" s="542">
        <v>1</v>
      </c>
      <c r="S13" s="542"/>
      <c r="T13" s="124">
        <f>ROUND(P13*R13,4)</f>
        <v>0</v>
      </c>
      <c r="U13" s="125">
        <f t="shared" ref="U13:U28" si="2">ROUND(ROUND(T13*$C$8,4)*($H$8),0)</f>
        <v>0</v>
      </c>
    </row>
    <row r="14" spans="1:21" x14ac:dyDescent="0.25">
      <c r="A14" s="458" t="s">
        <v>30</v>
      </c>
      <c r="B14" s="458"/>
      <c r="C14" s="206">
        <v>15.88</v>
      </c>
      <c r="D14" s="206">
        <v>15.8</v>
      </c>
      <c r="E14" s="159">
        <f t="shared" ref="E14:E28" si="3">IF(D$29=0,C14*2,C14+D14)</f>
        <v>31.68</v>
      </c>
      <c r="F14" s="448">
        <f>'0054'!F14:G14</f>
        <v>1.115</v>
      </c>
      <c r="G14" s="448"/>
      <c r="H14" s="105">
        <f t="shared" ref="H14:H28" si="4">ROUND(E14*F14,4)</f>
        <v>35.3232</v>
      </c>
      <c r="I14" s="130">
        <f t="shared" si="0"/>
        <v>151429.74</v>
      </c>
      <c r="J14" s="85" t="str">
        <f>IF(ROUND(E14,2)=ROUND(SUM(E50:E52),2)," ","CHECK PK-3 LINES BELOW")</f>
        <v xml:space="preserve"> </v>
      </c>
      <c r="N14" s="461" t="s">
        <v>30</v>
      </c>
      <c r="O14" s="461"/>
      <c r="P14" s="530">
        <f t="shared" si="1"/>
        <v>0</v>
      </c>
      <c r="Q14" s="530"/>
      <c r="R14" s="535">
        <v>1</v>
      </c>
      <c r="S14" s="535"/>
      <c r="T14" s="124">
        <f t="shared" ref="T14:T28" si="5">ROUND(P14*R14,4)</f>
        <v>0</v>
      </c>
      <c r="U14" s="125">
        <f t="shared" si="2"/>
        <v>0</v>
      </c>
    </row>
    <row r="15" spans="1:21" x14ac:dyDescent="0.25">
      <c r="A15" s="458" t="s">
        <v>31</v>
      </c>
      <c r="B15" s="458"/>
      <c r="C15" s="206">
        <v>66.94</v>
      </c>
      <c r="D15" s="206">
        <v>61.65</v>
      </c>
      <c r="E15" s="159">
        <f t="shared" si="3"/>
        <v>128.59</v>
      </c>
      <c r="F15" s="448">
        <f>'0054'!F15:G15</f>
        <v>1</v>
      </c>
      <c r="G15" s="448"/>
      <c r="H15" s="105">
        <f t="shared" si="4"/>
        <v>128.59</v>
      </c>
      <c r="I15" s="130">
        <f t="shared" si="0"/>
        <v>551262.37</v>
      </c>
      <c r="N15" s="461" t="s">
        <v>31</v>
      </c>
      <c r="O15" s="461"/>
      <c r="P15" s="530">
        <f t="shared" si="1"/>
        <v>0</v>
      </c>
      <c r="Q15" s="530"/>
      <c r="R15" s="535">
        <v>1</v>
      </c>
      <c r="S15" s="535"/>
      <c r="T15" s="124">
        <f t="shared" si="5"/>
        <v>0</v>
      </c>
      <c r="U15" s="125">
        <f t="shared" si="2"/>
        <v>0</v>
      </c>
    </row>
    <row r="16" spans="1:21" x14ac:dyDescent="0.25">
      <c r="A16" s="458" t="s">
        <v>32</v>
      </c>
      <c r="B16" s="458"/>
      <c r="C16" s="206">
        <v>12.7</v>
      </c>
      <c r="D16" s="206">
        <v>11.98</v>
      </c>
      <c r="E16" s="159">
        <f t="shared" si="3"/>
        <v>24.68</v>
      </c>
      <c r="F16" s="448">
        <f>'0054'!F16:G16</f>
        <v>1</v>
      </c>
      <c r="G16" s="448"/>
      <c r="H16" s="105">
        <f t="shared" si="4"/>
        <v>24.68</v>
      </c>
      <c r="I16" s="130">
        <f t="shared" si="0"/>
        <v>105802.59</v>
      </c>
      <c r="J16" s="85" t="str">
        <f>IF(ROUND(E16,2)=ROUND(SUM(E53:E55),2)," ","CHECK 4-8 LINES BELOW")</f>
        <v xml:space="preserve"> </v>
      </c>
      <c r="N16" s="461" t="s">
        <v>32</v>
      </c>
      <c r="O16" s="461"/>
      <c r="P16" s="530">
        <f t="shared" si="1"/>
        <v>0</v>
      </c>
      <c r="Q16" s="530"/>
      <c r="R16" s="535">
        <v>1</v>
      </c>
      <c r="S16" s="535"/>
      <c r="T16" s="124">
        <f t="shared" si="5"/>
        <v>0</v>
      </c>
      <c r="U16" s="125">
        <f t="shared" si="2"/>
        <v>0</v>
      </c>
    </row>
    <row r="17" spans="1:21" x14ac:dyDescent="0.25">
      <c r="A17" s="458" t="s">
        <v>33</v>
      </c>
      <c r="B17" s="458"/>
      <c r="C17" s="206">
        <v>0</v>
      </c>
      <c r="D17" s="206">
        <v>0</v>
      </c>
      <c r="E17" s="159">
        <f t="shared" si="3"/>
        <v>0</v>
      </c>
      <c r="F17" s="448">
        <f>'0054'!F17:G17</f>
        <v>1.0049999999999999</v>
      </c>
      <c r="G17" s="448"/>
      <c r="H17" s="105">
        <f t="shared" si="4"/>
        <v>0</v>
      </c>
      <c r="I17" s="130">
        <f t="shared" si="0"/>
        <v>0</v>
      </c>
      <c r="N17" s="461" t="s">
        <v>33</v>
      </c>
      <c r="O17" s="461"/>
      <c r="P17" s="530">
        <f t="shared" si="1"/>
        <v>0</v>
      </c>
      <c r="Q17" s="530"/>
      <c r="R17" s="535">
        <v>1</v>
      </c>
      <c r="S17" s="535"/>
      <c r="T17" s="124">
        <f t="shared" si="5"/>
        <v>0</v>
      </c>
      <c r="U17" s="125">
        <f t="shared" si="2"/>
        <v>0</v>
      </c>
    </row>
    <row r="18" spans="1:21" x14ac:dyDescent="0.25">
      <c r="A18" s="458" t="s">
        <v>34</v>
      </c>
      <c r="B18" s="458"/>
      <c r="C18" s="206">
        <v>0</v>
      </c>
      <c r="D18" s="206">
        <v>0</v>
      </c>
      <c r="E18" s="159">
        <f t="shared" si="3"/>
        <v>0</v>
      </c>
      <c r="F18" s="448">
        <f>'0054'!F18:G18</f>
        <v>1.0049999999999999</v>
      </c>
      <c r="G18" s="448"/>
      <c r="H18" s="105">
        <f t="shared" si="4"/>
        <v>0</v>
      </c>
      <c r="I18" s="130">
        <f t="shared" si="0"/>
        <v>0</v>
      </c>
      <c r="J18" s="85" t="str">
        <f>IF(ROUND(E18,2)=ROUND(SUM(E56:E58),2)," ","CHECK 4-8 LINES BELOW")</f>
        <v xml:space="preserve"> </v>
      </c>
      <c r="N18" s="461" t="s">
        <v>34</v>
      </c>
      <c r="O18" s="461"/>
      <c r="P18" s="530">
        <f t="shared" si="1"/>
        <v>0</v>
      </c>
      <c r="Q18" s="530"/>
      <c r="R18" s="535">
        <v>1</v>
      </c>
      <c r="S18" s="535"/>
      <c r="T18" s="124">
        <f t="shared" si="5"/>
        <v>0</v>
      </c>
      <c r="U18" s="127">
        <f t="shared" si="2"/>
        <v>0</v>
      </c>
    </row>
    <row r="19" spans="1:21" x14ac:dyDescent="0.25">
      <c r="A19" s="458" t="s">
        <v>146</v>
      </c>
      <c r="B19" s="458"/>
      <c r="C19" s="206">
        <v>0</v>
      </c>
      <c r="D19" s="206">
        <v>0</v>
      </c>
      <c r="E19" s="159">
        <f t="shared" si="3"/>
        <v>0</v>
      </c>
      <c r="F19" s="448">
        <f>'0054'!F19:G19</f>
        <v>3.613</v>
      </c>
      <c r="G19" s="448"/>
      <c r="H19" s="105">
        <f t="shared" si="4"/>
        <v>0</v>
      </c>
      <c r="I19" s="130">
        <f t="shared" si="0"/>
        <v>0</v>
      </c>
      <c r="N19" s="461" t="s">
        <v>146</v>
      </c>
      <c r="O19" s="461"/>
      <c r="P19" s="530">
        <f t="shared" si="1"/>
        <v>0</v>
      </c>
      <c r="Q19" s="530"/>
      <c r="R19" s="535">
        <v>1</v>
      </c>
      <c r="S19" s="535"/>
      <c r="T19" s="124">
        <f t="shared" si="5"/>
        <v>0</v>
      </c>
      <c r="U19" s="125">
        <f t="shared" si="2"/>
        <v>0</v>
      </c>
    </row>
    <row r="20" spans="1:21" x14ac:dyDescent="0.25">
      <c r="A20" s="458" t="s">
        <v>147</v>
      </c>
      <c r="B20" s="458"/>
      <c r="C20" s="206">
        <v>0</v>
      </c>
      <c r="D20" s="206">
        <v>0</v>
      </c>
      <c r="E20" s="159">
        <f t="shared" si="3"/>
        <v>0</v>
      </c>
      <c r="F20" s="448">
        <f>'0054'!F20:G20</f>
        <v>3.613</v>
      </c>
      <c r="G20" s="448"/>
      <c r="H20" s="105">
        <f t="shared" si="4"/>
        <v>0</v>
      </c>
      <c r="I20" s="130">
        <f t="shared" si="0"/>
        <v>0</v>
      </c>
      <c r="N20" s="461" t="s">
        <v>147</v>
      </c>
      <c r="O20" s="461"/>
      <c r="P20" s="530">
        <f t="shared" si="1"/>
        <v>0</v>
      </c>
      <c r="Q20" s="530"/>
      <c r="R20" s="535">
        <v>1</v>
      </c>
      <c r="S20" s="535"/>
      <c r="T20" s="124">
        <f t="shared" si="5"/>
        <v>0</v>
      </c>
      <c r="U20" s="125">
        <f t="shared" si="2"/>
        <v>0</v>
      </c>
    </row>
    <row r="21" spans="1:21" x14ac:dyDescent="0.25">
      <c r="A21" s="458" t="s">
        <v>148</v>
      </c>
      <c r="B21" s="458"/>
      <c r="C21" s="206">
        <v>0</v>
      </c>
      <c r="D21" s="206">
        <v>0</v>
      </c>
      <c r="E21" s="159">
        <f t="shared" si="3"/>
        <v>0</v>
      </c>
      <c r="F21" s="448">
        <f>'0054'!F21:G21</f>
        <v>3.613</v>
      </c>
      <c r="G21" s="448"/>
      <c r="H21" s="105">
        <f t="shared" si="4"/>
        <v>0</v>
      </c>
      <c r="I21" s="130">
        <f t="shared" si="0"/>
        <v>0</v>
      </c>
      <c r="N21" s="461" t="s">
        <v>148</v>
      </c>
      <c r="O21" s="461"/>
      <c r="P21" s="530">
        <f t="shared" si="1"/>
        <v>0</v>
      </c>
      <c r="Q21" s="530"/>
      <c r="R21" s="535">
        <v>1</v>
      </c>
      <c r="S21" s="535"/>
      <c r="T21" s="124">
        <f t="shared" si="5"/>
        <v>0</v>
      </c>
      <c r="U21" s="125">
        <f t="shared" si="2"/>
        <v>0</v>
      </c>
    </row>
    <row r="22" spans="1:21" x14ac:dyDescent="0.25">
      <c r="A22" s="458" t="s">
        <v>149</v>
      </c>
      <c r="B22" s="458"/>
      <c r="C22" s="206">
        <v>0</v>
      </c>
      <c r="D22" s="206">
        <v>0</v>
      </c>
      <c r="E22" s="159">
        <f t="shared" si="3"/>
        <v>0</v>
      </c>
      <c r="F22" s="448">
        <f>'0054'!F22:G22</f>
        <v>5.258</v>
      </c>
      <c r="G22" s="448"/>
      <c r="H22" s="105">
        <f t="shared" si="4"/>
        <v>0</v>
      </c>
      <c r="I22" s="130">
        <f t="shared" si="0"/>
        <v>0</v>
      </c>
      <c r="N22" s="461" t="s">
        <v>149</v>
      </c>
      <c r="O22" s="461"/>
      <c r="P22" s="530">
        <f t="shared" si="1"/>
        <v>0</v>
      </c>
      <c r="Q22" s="530"/>
      <c r="R22" s="535">
        <v>1</v>
      </c>
      <c r="S22" s="535"/>
      <c r="T22" s="124">
        <f t="shared" si="5"/>
        <v>0</v>
      </c>
      <c r="U22" s="125">
        <f t="shared" si="2"/>
        <v>0</v>
      </c>
    </row>
    <row r="23" spans="1:21" x14ac:dyDescent="0.25">
      <c r="A23" s="458" t="s">
        <v>150</v>
      </c>
      <c r="B23" s="458"/>
      <c r="C23" s="206">
        <v>0</v>
      </c>
      <c r="D23" s="206">
        <v>0</v>
      </c>
      <c r="E23" s="159">
        <f t="shared" si="3"/>
        <v>0</v>
      </c>
      <c r="F23" s="448">
        <f>'0054'!F23:G23</f>
        <v>5.258</v>
      </c>
      <c r="G23" s="448"/>
      <c r="H23" s="105">
        <f t="shared" si="4"/>
        <v>0</v>
      </c>
      <c r="I23" s="130">
        <f t="shared" si="0"/>
        <v>0</v>
      </c>
      <c r="N23" s="461" t="s">
        <v>150</v>
      </c>
      <c r="O23" s="461"/>
      <c r="P23" s="530">
        <f t="shared" si="1"/>
        <v>0</v>
      </c>
      <c r="Q23" s="530"/>
      <c r="R23" s="535">
        <v>1</v>
      </c>
      <c r="S23" s="535"/>
      <c r="T23" s="124">
        <f t="shared" si="5"/>
        <v>0</v>
      </c>
      <c r="U23" s="125">
        <f t="shared" si="2"/>
        <v>0</v>
      </c>
    </row>
    <row r="24" spans="1:21" x14ac:dyDescent="0.25">
      <c r="A24" s="458" t="s">
        <v>151</v>
      </c>
      <c r="B24" s="458"/>
      <c r="C24" s="206">
        <v>0</v>
      </c>
      <c r="D24" s="206">
        <v>0</v>
      </c>
      <c r="E24" s="159">
        <f t="shared" si="3"/>
        <v>0</v>
      </c>
      <c r="F24" s="448">
        <f>'0054'!F24:G24</f>
        <v>5.258</v>
      </c>
      <c r="G24" s="448"/>
      <c r="H24" s="105">
        <f t="shared" si="4"/>
        <v>0</v>
      </c>
      <c r="I24" s="130">
        <f t="shared" si="0"/>
        <v>0</v>
      </c>
      <c r="N24" s="461" t="s">
        <v>151</v>
      </c>
      <c r="O24" s="461"/>
      <c r="P24" s="530">
        <f t="shared" si="1"/>
        <v>0</v>
      </c>
      <c r="Q24" s="530"/>
      <c r="R24" s="535">
        <v>1</v>
      </c>
      <c r="S24" s="535"/>
      <c r="T24" s="124">
        <f t="shared" si="5"/>
        <v>0</v>
      </c>
      <c r="U24" s="125">
        <f t="shared" si="2"/>
        <v>0</v>
      </c>
    </row>
    <row r="25" spans="1:21" x14ac:dyDescent="0.25">
      <c r="A25" s="458" t="s">
        <v>152</v>
      </c>
      <c r="B25" s="458"/>
      <c r="C25" s="206">
        <v>27.37</v>
      </c>
      <c r="D25" s="206">
        <v>27.709999999999997</v>
      </c>
      <c r="E25" s="159">
        <f t="shared" si="3"/>
        <v>55.08</v>
      </c>
      <c r="F25" s="448">
        <f>'0054'!F25:G25</f>
        <v>1.18</v>
      </c>
      <c r="G25" s="448"/>
      <c r="H25" s="105">
        <f t="shared" si="4"/>
        <v>64.994399999999999</v>
      </c>
      <c r="I25" s="130">
        <f t="shared" si="0"/>
        <v>278629.5</v>
      </c>
      <c r="N25" s="461" t="s">
        <v>152</v>
      </c>
      <c r="O25" s="461"/>
      <c r="P25" s="530">
        <f t="shared" si="1"/>
        <v>0</v>
      </c>
      <c r="Q25" s="530"/>
      <c r="R25" s="535">
        <v>1</v>
      </c>
      <c r="S25" s="535"/>
      <c r="T25" s="124">
        <f t="shared" si="5"/>
        <v>0</v>
      </c>
      <c r="U25" s="125">
        <f t="shared" si="2"/>
        <v>0</v>
      </c>
    </row>
    <row r="26" spans="1:21" x14ac:dyDescent="0.25">
      <c r="A26" s="458" t="s">
        <v>153</v>
      </c>
      <c r="B26" s="458"/>
      <c r="C26" s="206">
        <v>9.57</v>
      </c>
      <c r="D26" s="206">
        <v>7.76</v>
      </c>
      <c r="E26" s="159">
        <f t="shared" si="3"/>
        <v>17.329999999999998</v>
      </c>
      <c r="F26" s="448">
        <f>'0054'!F26:G26</f>
        <v>1.18</v>
      </c>
      <c r="G26" s="448"/>
      <c r="H26" s="105">
        <f t="shared" si="4"/>
        <v>20.449400000000001</v>
      </c>
      <c r="I26" s="130">
        <f t="shared" si="0"/>
        <v>87666.11</v>
      </c>
      <c r="N26" s="461" t="s">
        <v>153</v>
      </c>
      <c r="O26" s="461"/>
      <c r="P26" s="530">
        <f t="shared" si="1"/>
        <v>0</v>
      </c>
      <c r="Q26" s="530"/>
      <c r="R26" s="535">
        <v>1</v>
      </c>
      <c r="S26" s="535"/>
      <c r="T26" s="124">
        <f t="shared" si="5"/>
        <v>0</v>
      </c>
      <c r="U26" s="125">
        <f t="shared" si="2"/>
        <v>0</v>
      </c>
    </row>
    <row r="27" spans="1:21" x14ac:dyDescent="0.25">
      <c r="A27" s="458" t="s">
        <v>154</v>
      </c>
      <c r="B27" s="458"/>
      <c r="C27" s="206">
        <v>0</v>
      </c>
      <c r="D27" s="206">
        <v>0</v>
      </c>
      <c r="E27" s="159">
        <f t="shared" si="3"/>
        <v>0</v>
      </c>
      <c r="F27" s="448">
        <f>'0054'!F27:G27</f>
        <v>1.18</v>
      </c>
      <c r="G27" s="448"/>
      <c r="H27" s="105">
        <f t="shared" si="4"/>
        <v>0</v>
      </c>
      <c r="I27" s="130">
        <f t="shared" si="0"/>
        <v>0</v>
      </c>
      <c r="N27" s="461" t="s">
        <v>154</v>
      </c>
      <c r="O27" s="461"/>
      <c r="P27" s="530">
        <f t="shared" si="1"/>
        <v>0</v>
      </c>
      <c r="Q27" s="530"/>
      <c r="R27" s="535">
        <v>1</v>
      </c>
      <c r="S27" s="535"/>
      <c r="T27" s="124">
        <f t="shared" si="5"/>
        <v>0</v>
      </c>
      <c r="U27" s="125">
        <f t="shared" si="2"/>
        <v>0</v>
      </c>
    </row>
    <row r="28" spans="1:21" x14ac:dyDescent="0.25">
      <c r="A28" s="575" t="s">
        <v>155</v>
      </c>
      <c r="B28" s="575"/>
      <c r="C28" s="147">
        <v>0</v>
      </c>
      <c r="D28" s="147">
        <v>0</v>
      </c>
      <c r="E28" s="220">
        <f t="shared" si="3"/>
        <v>0</v>
      </c>
      <c r="F28" s="529">
        <f>'0054'!F28:G28</f>
        <v>1.0049999999999999</v>
      </c>
      <c r="G28" s="529"/>
      <c r="H28" s="122">
        <f t="shared" si="4"/>
        <v>0</v>
      </c>
      <c r="I28" s="123">
        <f t="shared" si="0"/>
        <v>0</v>
      </c>
      <c r="N28" s="469" t="s">
        <v>155</v>
      </c>
      <c r="O28" s="469"/>
      <c r="P28" s="530">
        <f t="shared" si="1"/>
        <v>0</v>
      </c>
      <c r="Q28" s="530"/>
      <c r="R28" s="531">
        <v>1</v>
      </c>
      <c r="S28" s="531"/>
      <c r="T28" s="124">
        <f t="shared" si="5"/>
        <v>0</v>
      </c>
      <c r="U28" s="125">
        <f t="shared" si="2"/>
        <v>0</v>
      </c>
    </row>
    <row r="29" spans="1:21" x14ac:dyDescent="0.25">
      <c r="A29" s="573" t="s">
        <v>5</v>
      </c>
      <c r="B29" s="573"/>
      <c r="C29" s="123">
        <f>SUM(C13:C28)</f>
        <v>257.82</v>
      </c>
      <c r="D29" s="123">
        <f>SUM(D13:D28)</f>
        <v>259.44</v>
      </c>
      <c r="E29" s="123">
        <f>SUM(E13:E28)</f>
        <v>517.26</v>
      </c>
      <c r="F29" s="574"/>
      <c r="G29" s="574"/>
      <c r="H29" s="128">
        <f>SUM(H13:H28)</f>
        <v>563.82549999999992</v>
      </c>
      <c r="I29" s="123">
        <f>SUM(I13:I28)</f>
        <v>2417106.9300000002</v>
      </c>
      <c r="N29" s="533" t="s">
        <v>5</v>
      </c>
      <c r="O29" s="533"/>
      <c r="P29" s="534">
        <f>SUM(P13:P28)</f>
        <v>0</v>
      </c>
      <c r="Q29" s="534"/>
      <c r="R29" s="521"/>
      <c r="S29" s="521"/>
      <c r="T29" s="129">
        <f>SUM(T13:T28)</f>
        <v>0</v>
      </c>
      <c r="U29" s="125">
        <f>SUM(U13:U28)</f>
        <v>0</v>
      </c>
    </row>
    <row r="30" spans="1:21" x14ac:dyDescent="0.25">
      <c r="A30" s="28"/>
      <c r="B30" s="28"/>
      <c r="C30" s="130"/>
      <c r="D30" s="130"/>
      <c r="E30" s="130"/>
      <c r="F30" s="29"/>
      <c r="G30" s="29"/>
      <c r="H30" s="105"/>
      <c r="I30" s="130"/>
      <c r="N30" s="35"/>
      <c r="O30" s="35"/>
      <c r="P30" s="31"/>
      <c r="Q30" s="31"/>
      <c r="R30" s="32"/>
      <c r="S30" s="32"/>
      <c r="T30" s="131"/>
      <c r="U30" s="132"/>
    </row>
    <row r="31" spans="1:21" x14ac:dyDescent="0.25">
      <c r="A31" s="209" t="s">
        <v>126</v>
      </c>
      <c r="B31" s="28"/>
      <c r="C31" s="130"/>
      <c r="D31" s="130"/>
      <c r="E31" s="130"/>
      <c r="F31" s="29"/>
      <c r="G31" s="29"/>
      <c r="H31" s="105"/>
      <c r="I31" s="130"/>
      <c r="N31" s="35"/>
      <c r="O31" s="35"/>
      <c r="P31" s="31"/>
      <c r="Q31" s="31"/>
      <c r="R31" s="32"/>
      <c r="S31" s="32"/>
      <c r="T31" s="131"/>
      <c r="U31" s="132"/>
    </row>
    <row r="32" spans="1:21" hidden="1" x14ac:dyDescent="0.25">
      <c r="A32" s="209"/>
      <c r="B32" s="28"/>
      <c r="C32" s="130"/>
      <c r="D32" s="130"/>
      <c r="E32" s="130"/>
      <c r="F32" s="364"/>
      <c r="G32" s="364"/>
      <c r="H32" s="105"/>
      <c r="I32" s="130"/>
      <c r="N32" s="362"/>
      <c r="O32" s="362"/>
      <c r="P32" s="31"/>
      <c r="Q32" s="31"/>
      <c r="R32" s="363"/>
      <c r="S32" s="363"/>
      <c r="T32" s="131"/>
      <c r="U32" s="132"/>
    </row>
    <row r="33" spans="1:21" hidden="1" x14ac:dyDescent="0.25">
      <c r="A33" s="209"/>
      <c r="B33" s="28"/>
      <c r="C33" s="130"/>
      <c r="D33" s="130"/>
      <c r="E33" s="130"/>
      <c r="F33" s="578" t="s">
        <v>386</v>
      </c>
      <c r="G33" s="578"/>
      <c r="H33" s="578"/>
      <c r="I33" s="130"/>
      <c r="N33" s="362"/>
      <c r="O33" s="362"/>
      <c r="P33" s="31"/>
      <c r="Q33" s="31"/>
      <c r="R33" s="363"/>
      <c r="S33" s="363"/>
      <c r="T33" s="131"/>
      <c r="U33" s="132"/>
    </row>
    <row r="34" spans="1:21" hidden="1" x14ac:dyDescent="0.25">
      <c r="A34" s="4"/>
      <c r="B34" s="136"/>
      <c r="C34" s="136"/>
      <c r="D34" s="136"/>
      <c r="E34" s="136"/>
      <c r="F34" s="578"/>
      <c r="G34" s="578"/>
      <c r="H34" s="578"/>
      <c r="I34" s="26" t="s">
        <v>78</v>
      </c>
      <c r="N34" s="473" t="s">
        <v>35</v>
      </c>
      <c r="O34" s="473"/>
      <c r="P34" s="473"/>
      <c r="Q34" s="473"/>
      <c r="R34" s="473"/>
      <c r="S34" s="473"/>
      <c r="T34" s="473"/>
      <c r="U34" s="27" t="s">
        <v>78</v>
      </c>
    </row>
    <row r="35" spans="1:21" hidden="1" x14ac:dyDescent="0.25">
      <c r="A35" s="28"/>
      <c r="B35" s="28"/>
      <c r="C35" s="117" t="s">
        <v>162</v>
      </c>
      <c r="D35" s="117" t="s">
        <v>163</v>
      </c>
      <c r="E35" s="118" t="s">
        <v>8</v>
      </c>
      <c r="F35" s="578"/>
      <c r="G35" s="578"/>
      <c r="H35" s="578"/>
      <c r="I35" s="26" t="s">
        <v>37</v>
      </c>
      <c r="N35" s="35"/>
      <c r="O35" s="35"/>
      <c r="P35" s="31"/>
      <c r="Q35" s="31"/>
      <c r="R35" s="32"/>
      <c r="S35" s="32"/>
      <c r="T35" s="131"/>
      <c r="U35" s="27" t="s">
        <v>37</v>
      </c>
    </row>
    <row r="36" spans="1:21" hidden="1" x14ac:dyDescent="0.25">
      <c r="A36" s="524" t="s">
        <v>66</v>
      </c>
      <c r="B36" s="524"/>
      <c r="C36" s="119" t="s">
        <v>2</v>
      </c>
      <c r="D36" s="119" t="s">
        <v>2</v>
      </c>
      <c r="E36" s="119" t="s">
        <v>2</v>
      </c>
      <c r="F36" s="579"/>
      <c r="G36" s="579"/>
      <c r="H36" s="579"/>
      <c r="I36" s="33" t="s">
        <v>79</v>
      </c>
      <c r="N36" s="525" t="s">
        <v>66</v>
      </c>
      <c r="O36" s="525"/>
      <c r="P36" s="526" t="s">
        <v>24</v>
      </c>
      <c r="Q36" s="526"/>
      <c r="R36" s="526"/>
      <c r="S36" s="526"/>
      <c r="T36" s="526"/>
      <c r="U36" s="21" t="s">
        <v>79</v>
      </c>
    </row>
    <row r="37" spans="1:21" hidden="1" x14ac:dyDescent="0.25">
      <c r="A37" s="527" t="s">
        <v>59</v>
      </c>
      <c r="B37" s="527"/>
      <c r="C37" s="210">
        <v>0</v>
      </c>
      <c r="D37" s="210">
        <v>0</v>
      </c>
      <c r="E37" s="276">
        <f t="shared" ref="E37:E42" si="6">IF(D$43=0,C37*2,C37+D37)</f>
        <v>0</v>
      </c>
      <c r="F37" s="211"/>
      <c r="G37" s="211"/>
      <c r="H37" s="211"/>
      <c r="I37" s="150">
        <f t="shared" ref="I37:I42" si="7">ROUND(ROUND(E37*$C$8,4)*($H$8),2)</f>
        <v>0</v>
      </c>
      <c r="N37" s="528" t="s">
        <v>59</v>
      </c>
      <c r="O37" s="528"/>
      <c r="P37" s="470">
        <f t="shared" ref="P37:P42" si="8">IF($H$115=1,E37,0)</f>
        <v>0</v>
      </c>
      <c r="Q37" s="470"/>
      <c r="R37" s="470"/>
      <c r="S37" s="470"/>
      <c r="T37" s="470"/>
      <c r="U37" s="127">
        <f t="shared" ref="U37:U42" si="9">ROUND(ROUND(P37*$C$8,4)*($H$8),0)</f>
        <v>0</v>
      </c>
    </row>
    <row r="38" spans="1:21" hidden="1" x14ac:dyDescent="0.25">
      <c r="A38" s="519" t="s">
        <v>60</v>
      </c>
      <c r="B38" s="519"/>
      <c r="C38" s="213">
        <v>0</v>
      </c>
      <c r="D38" s="213">
        <v>0</v>
      </c>
      <c r="E38" s="159">
        <f t="shared" si="6"/>
        <v>0</v>
      </c>
      <c r="F38" s="214"/>
      <c r="G38" s="214"/>
      <c r="H38" s="214"/>
      <c r="I38" s="130">
        <f t="shared" si="7"/>
        <v>0</v>
      </c>
      <c r="N38" s="476" t="s">
        <v>60</v>
      </c>
      <c r="O38" s="476"/>
      <c r="P38" s="470">
        <f t="shared" si="8"/>
        <v>0</v>
      </c>
      <c r="Q38" s="470"/>
      <c r="R38" s="470"/>
      <c r="S38" s="470"/>
      <c r="T38" s="470"/>
      <c r="U38" s="127">
        <f t="shared" si="9"/>
        <v>0</v>
      </c>
    </row>
    <row r="39" spans="1:21" hidden="1" x14ac:dyDescent="0.25">
      <c r="A39" s="522" t="s">
        <v>61</v>
      </c>
      <c r="B39" s="522"/>
      <c r="C39" s="213">
        <v>0</v>
      </c>
      <c r="D39" s="213">
        <v>0</v>
      </c>
      <c r="E39" s="159">
        <f t="shared" si="6"/>
        <v>0</v>
      </c>
      <c r="F39" s="214"/>
      <c r="G39" s="214"/>
      <c r="H39" s="214"/>
      <c r="I39" s="130">
        <f t="shared" si="7"/>
        <v>0</v>
      </c>
      <c r="N39" s="523" t="s">
        <v>61</v>
      </c>
      <c r="O39" s="523"/>
      <c r="P39" s="470">
        <f t="shared" si="8"/>
        <v>0</v>
      </c>
      <c r="Q39" s="470"/>
      <c r="R39" s="470"/>
      <c r="S39" s="470"/>
      <c r="T39" s="470"/>
      <c r="U39" s="127">
        <f t="shared" si="9"/>
        <v>0</v>
      </c>
    </row>
    <row r="40" spans="1:21" hidden="1" x14ac:dyDescent="0.25">
      <c r="A40" s="519" t="s">
        <v>62</v>
      </c>
      <c r="B40" s="519"/>
      <c r="C40" s="213">
        <v>0</v>
      </c>
      <c r="D40" s="213">
        <v>0</v>
      </c>
      <c r="E40" s="159">
        <f t="shared" si="6"/>
        <v>0</v>
      </c>
      <c r="F40" s="214"/>
      <c r="G40" s="214"/>
      <c r="H40" s="214"/>
      <c r="I40" s="130">
        <f t="shared" si="7"/>
        <v>0</v>
      </c>
      <c r="N40" s="476" t="s">
        <v>62</v>
      </c>
      <c r="O40" s="476"/>
      <c r="P40" s="470">
        <f t="shared" si="8"/>
        <v>0</v>
      </c>
      <c r="Q40" s="470"/>
      <c r="R40" s="470"/>
      <c r="S40" s="470"/>
      <c r="T40" s="470"/>
      <c r="U40" s="127">
        <f t="shared" si="9"/>
        <v>0</v>
      </c>
    </row>
    <row r="41" spans="1:21" hidden="1" x14ac:dyDescent="0.25">
      <c r="A41" s="519" t="s">
        <v>63</v>
      </c>
      <c r="B41" s="519"/>
      <c r="C41" s="213">
        <v>0</v>
      </c>
      <c r="D41" s="213">
        <v>0</v>
      </c>
      <c r="E41" s="159">
        <f t="shared" si="6"/>
        <v>0</v>
      </c>
      <c r="F41" s="214"/>
      <c r="G41" s="214"/>
      <c r="H41" s="214"/>
      <c r="I41" s="130">
        <f t="shared" si="7"/>
        <v>0</v>
      </c>
      <c r="N41" s="476" t="s">
        <v>63</v>
      </c>
      <c r="O41" s="476"/>
      <c r="P41" s="470">
        <f t="shared" si="8"/>
        <v>0</v>
      </c>
      <c r="Q41" s="470"/>
      <c r="R41" s="470"/>
      <c r="S41" s="470"/>
      <c r="T41" s="470"/>
      <c r="U41" s="127">
        <f t="shared" si="9"/>
        <v>0</v>
      </c>
    </row>
    <row r="42" spans="1:21" hidden="1" x14ac:dyDescent="0.25">
      <c r="A42" s="519" t="s">
        <v>55</v>
      </c>
      <c r="B42" s="519"/>
      <c r="C42" s="212">
        <v>0</v>
      </c>
      <c r="D42" s="212">
        <v>0</v>
      </c>
      <c r="E42" s="220">
        <f t="shared" si="6"/>
        <v>0</v>
      </c>
      <c r="F42" s="214"/>
      <c r="G42" s="214"/>
      <c r="H42" s="214"/>
      <c r="I42" s="123">
        <f t="shared" si="7"/>
        <v>0</v>
      </c>
      <c r="N42" s="469" t="s">
        <v>55</v>
      </c>
      <c r="O42" s="469"/>
      <c r="P42" s="470">
        <f t="shared" si="8"/>
        <v>0</v>
      </c>
      <c r="Q42" s="470"/>
      <c r="R42" s="470"/>
      <c r="S42" s="470"/>
      <c r="T42" s="470"/>
      <c r="U42" s="127">
        <f t="shared" si="9"/>
        <v>0</v>
      </c>
    </row>
    <row r="43" spans="1:21" hidden="1" x14ac:dyDescent="0.25">
      <c r="A43" s="64"/>
      <c r="B43" s="137" t="s">
        <v>164</v>
      </c>
      <c r="C43" s="126">
        <f>SUM(C37:C42)</f>
        <v>0</v>
      </c>
      <c r="D43" s="126">
        <f>SUM(D37:D42)</f>
        <v>0</v>
      </c>
      <c r="E43" s="126">
        <f>SUM(E37:E42)</f>
        <v>0</v>
      </c>
      <c r="F43" s="34"/>
      <c r="G43" s="138"/>
      <c r="H43" s="139" t="s">
        <v>166</v>
      </c>
      <c r="I43" s="126">
        <f>SUM(I37:I42)</f>
        <v>0</v>
      </c>
      <c r="N43" s="520" t="s">
        <v>57</v>
      </c>
      <c r="O43" s="520"/>
      <c r="P43" s="520"/>
      <c r="Q43" s="520"/>
      <c r="R43" s="36">
        <f>SUM(P37:R42)</f>
        <v>0</v>
      </c>
      <c r="S43" s="521" t="s">
        <v>68</v>
      </c>
      <c r="T43" s="521"/>
      <c r="U43" s="132">
        <f>SUM(U37:U42)</f>
        <v>0</v>
      </c>
    </row>
    <row r="44" spans="1:21" ht="16.5" hidden="1" thickBot="1" x14ac:dyDescent="0.3">
      <c r="A44" s="64"/>
      <c r="B44" s="137"/>
      <c r="C44" s="130"/>
      <c r="D44" s="130"/>
      <c r="E44" s="150"/>
      <c r="F44" s="34"/>
      <c r="G44" s="138"/>
      <c r="H44" s="139"/>
      <c r="I44" s="130"/>
      <c r="N44" s="35"/>
      <c r="O44" s="35"/>
      <c r="P44" s="35"/>
      <c r="Q44" s="35"/>
      <c r="R44" s="36"/>
      <c r="S44" s="32"/>
      <c r="T44" s="32"/>
      <c r="U44" s="132"/>
    </row>
    <row r="45" spans="1:21" ht="16.5" hidden="1" thickBot="1" x14ac:dyDescent="0.3">
      <c r="A45" s="64"/>
      <c r="B45" s="137" t="s">
        <v>165</v>
      </c>
      <c r="C45" s="64"/>
      <c r="D45" s="64"/>
      <c r="E45" s="215">
        <f>H29+E43</f>
        <v>563.82549999999992</v>
      </c>
      <c r="F45" s="37"/>
      <c r="G45" s="138"/>
      <c r="H45" s="139" t="s">
        <v>167</v>
      </c>
      <c r="I45" s="123">
        <f>SUM(I43,I29)</f>
        <v>2417106.9300000002</v>
      </c>
      <c r="N45" s="520" t="s">
        <v>58</v>
      </c>
      <c r="O45" s="520"/>
      <c r="P45" s="520"/>
      <c r="Q45" s="520"/>
      <c r="R45" s="38">
        <f>R43+T29</f>
        <v>0</v>
      </c>
      <c r="S45" s="521" t="s">
        <v>56</v>
      </c>
      <c r="T45" s="521"/>
      <c r="U45" s="140">
        <f>SUM(U43,U29)</f>
        <v>0</v>
      </c>
    </row>
    <row r="46" spans="1:21" x14ac:dyDescent="0.25">
      <c r="A46" s="28"/>
      <c r="B46" s="28"/>
      <c r="C46" s="28"/>
      <c r="D46" s="28"/>
      <c r="E46" s="28"/>
      <c r="F46" s="37"/>
      <c r="G46" s="141"/>
      <c r="H46" s="141"/>
      <c r="I46" s="130"/>
      <c r="N46" s="35"/>
      <c r="O46" s="35"/>
      <c r="P46" s="35"/>
      <c r="Q46" s="35"/>
      <c r="R46" s="38"/>
      <c r="S46" s="32"/>
      <c r="T46" s="32"/>
      <c r="U46" s="132"/>
    </row>
    <row r="47" spans="1:21" x14ac:dyDescent="0.25">
      <c r="A47" s="28"/>
      <c r="B47" s="28"/>
      <c r="C47" s="28"/>
      <c r="D47" s="28"/>
      <c r="E47" s="28"/>
      <c r="F47" s="37"/>
      <c r="G47" s="141"/>
      <c r="H47" s="141"/>
      <c r="I47" s="130"/>
      <c r="N47" s="35"/>
      <c r="O47" s="35"/>
      <c r="P47" s="35"/>
      <c r="Q47" s="35"/>
      <c r="R47" s="38"/>
      <c r="S47" s="32"/>
      <c r="T47" s="32"/>
      <c r="U47" s="132"/>
    </row>
    <row r="48" spans="1:21" x14ac:dyDescent="0.25">
      <c r="A48" s="28"/>
      <c r="B48" s="28"/>
      <c r="C48" s="117" t="s">
        <v>162</v>
      </c>
      <c r="D48" s="117" t="s">
        <v>163</v>
      </c>
      <c r="E48" s="118" t="s">
        <v>8</v>
      </c>
      <c r="F48" s="142" t="s">
        <v>168</v>
      </c>
      <c r="G48" s="143" t="s">
        <v>170</v>
      </c>
      <c r="H48" s="144" t="s">
        <v>171</v>
      </c>
      <c r="I48" s="130"/>
      <c r="N48" s="35"/>
      <c r="O48" s="35"/>
      <c r="P48" s="35"/>
      <c r="Q48" s="35"/>
      <c r="R48" s="38"/>
      <c r="S48" s="32"/>
      <c r="T48" s="32"/>
      <c r="U48" s="132"/>
    </row>
    <row r="49" spans="1:21" x14ac:dyDescent="0.25">
      <c r="A49" s="39" t="s">
        <v>103</v>
      </c>
      <c r="B49" s="39"/>
      <c r="C49" s="119" t="s">
        <v>2</v>
      </c>
      <c r="D49" s="119" t="s">
        <v>2</v>
      </c>
      <c r="E49" s="119" t="s">
        <v>2</v>
      </c>
      <c r="F49" s="121" t="s">
        <v>169</v>
      </c>
      <c r="G49" s="77" t="s">
        <v>169</v>
      </c>
      <c r="H49" s="145" t="s">
        <v>172</v>
      </c>
      <c r="I49" s="39"/>
      <c r="N49" s="469" t="s">
        <v>103</v>
      </c>
      <c r="O49" s="469"/>
      <c r="P49" s="514" t="s">
        <v>2</v>
      </c>
      <c r="Q49" s="514"/>
      <c r="R49" s="40" t="s">
        <v>25</v>
      </c>
      <c r="S49" s="78" t="s">
        <v>26</v>
      </c>
      <c r="T49" s="146" t="s">
        <v>27</v>
      </c>
      <c r="U49" s="40"/>
    </row>
    <row r="50" spans="1:21" x14ac:dyDescent="0.25">
      <c r="A50" s="515" t="s">
        <v>127</v>
      </c>
      <c r="B50" s="515"/>
      <c r="C50" s="206">
        <v>14.38</v>
      </c>
      <c r="D50" s="206">
        <v>13.78</v>
      </c>
      <c r="E50" s="159">
        <f>IF(D$59=0,C50*2,C50+D50)</f>
        <v>28.16</v>
      </c>
      <c r="F50" s="41" t="s">
        <v>21</v>
      </c>
      <c r="G50" s="54">
        <v>251</v>
      </c>
      <c r="H50" s="328">
        <f>'0054'!H50</f>
        <v>1047</v>
      </c>
      <c r="I50" s="130">
        <f>ROUND(E50*H50,2)</f>
        <v>29483.52</v>
      </c>
      <c r="N50" s="517" t="s">
        <v>28</v>
      </c>
      <c r="O50" s="517"/>
      <c r="P50" s="518"/>
      <c r="Q50" s="518"/>
      <c r="R50" s="43" t="s">
        <v>21</v>
      </c>
      <c r="S50" s="44">
        <v>251</v>
      </c>
      <c r="T50" s="148">
        <f>H50</f>
        <v>1047</v>
      </c>
      <c r="U50" s="149">
        <f>ROUND(P50*T50,0)</f>
        <v>0</v>
      </c>
    </row>
    <row r="51" spans="1:21" x14ac:dyDescent="0.25">
      <c r="A51" s="516"/>
      <c r="B51" s="516"/>
      <c r="C51" s="206">
        <v>1.5</v>
      </c>
      <c r="D51" s="206">
        <v>2.02</v>
      </c>
      <c r="E51" s="159">
        <f t="shared" ref="E51:E58" si="10">IF(D$59=0,C51*2,C51+D51)</f>
        <v>3.52</v>
      </c>
      <c r="F51" s="54" t="s">
        <v>21</v>
      </c>
      <c r="G51" s="54">
        <v>252</v>
      </c>
      <c r="H51" s="328">
        <f>'0054'!H51</f>
        <v>3380</v>
      </c>
      <c r="I51" s="130">
        <f t="shared" ref="I51:I58" si="11">ROUND(E51*H51,2)</f>
        <v>11897.6</v>
      </c>
      <c r="N51" s="517"/>
      <c r="O51" s="517"/>
      <c r="P51" s="511"/>
      <c r="Q51" s="511"/>
      <c r="R51" s="44" t="s">
        <v>21</v>
      </c>
      <c r="S51" s="44">
        <v>252</v>
      </c>
      <c r="T51" s="148">
        <f t="shared" ref="T51:T58" si="12">H51</f>
        <v>3380</v>
      </c>
      <c r="U51" s="149">
        <f t="shared" ref="U51:U58" si="13">ROUND(P51*T51,0)</f>
        <v>0</v>
      </c>
    </row>
    <row r="52" spans="1:21" x14ac:dyDescent="0.25">
      <c r="A52" s="516"/>
      <c r="B52" s="516"/>
      <c r="C52" s="206">
        <v>0</v>
      </c>
      <c r="D52" s="206"/>
      <c r="E52" s="159">
        <f t="shared" si="10"/>
        <v>0</v>
      </c>
      <c r="F52" s="54" t="s">
        <v>21</v>
      </c>
      <c r="G52" s="54">
        <v>253</v>
      </c>
      <c r="H52" s="328">
        <f>'0054'!H52</f>
        <v>6896</v>
      </c>
      <c r="I52" s="130">
        <f t="shared" si="11"/>
        <v>0</v>
      </c>
      <c r="N52" s="517"/>
      <c r="O52" s="517"/>
      <c r="P52" s="511"/>
      <c r="Q52" s="511"/>
      <c r="R52" s="44" t="s">
        <v>21</v>
      </c>
      <c r="S52" s="44">
        <v>253</v>
      </c>
      <c r="T52" s="148">
        <f t="shared" si="12"/>
        <v>6896</v>
      </c>
      <c r="U52" s="149">
        <f t="shared" si="13"/>
        <v>0</v>
      </c>
    </row>
    <row r="53" spans="1:21" x14ac:dyDescent="0.25">
      <c r="A53" s="516"/>
      <c r="B53" s="516"/>
      <c r="C53" s="206">
        <v>12.2</v>
      </c>
      <c r="D53" s="206">
        <v>11.46</v>
      </c>
      <c r="E53" s="159">
        <f t="shared" si="10"/>
        <v>23.66</v>
      </c>
      <c r="F53" s="153" t="s">
        <v>14</v>
      </c>
      <c r="G53" s="54">
        <v>251</v>
      </c>
      <c r="H53" s="328">
        <f>'0054'!H53</f>
        <v>1173</v>
      </c>
      <c r="I53" s="130">
        <f t="shared" si="11"/>
        <v>27753.18</v>
      </c>
      <c r="N53" s="517"/>
      <c r="O53" s="517"/>
      <c r="P53" s="511"/>
      <c r="Q53" s="511"/>
      <c r="R53" s="46" t="s">
        <v>14</v>
      </c>
      <c r="S53" s="44">
        <v>251</v>
      </c>
      <c r="T53" s="148">
        <f t="shared" si="12"/>
        <v>1173</v>
      </c>
      <c r="U53" s="149">
        <f t="shared" si="13"/>
        <v>0</v>
      </c>
    </row>
    <row r="54" spans="1:21" x14ac:dyDescent="0.25">
      <c r="A54" s="516"/>
      <c r="B54" s="516"/>
      <c r="C54" s="206">
        <v>0.5</v>
      </c>
      <c r="D54" s="206">
        <v>0.52</v>
      </c>
      <c r="E54" s="159">
        <f t="shared" si="10"/>
        <v>1.02</v>
      </c>
      <c r="F54" s="153" t="s">
        <v>14</v>
      </c>
      <c r="G54" s="54">
        <v>252</v>
      </c>
      <c r="H54" s="328">
        <f>'0054'!H54</f>
        <v>3506</v>
      </c>
      <c r="I54" s="130">
        <f t="shared" si="11"/>
        <v>3576.12</v>
      </c>
      <c r="N54" s="517"/>
      <c r="O54" s="517"/>
      <c r="P54" s="511"/>
      <c r="Q54" s="511"/>
      <c r="R54" s="46" t="s">
        <v>14</v>
      </c>
      <c r="S54" s="44">
        <v>252</v>
      </c>
      <c r="T54" s="148">
        <f t="shared" si="12"/>
        <v>3506</v>
      </c>
      <c r="U54" s="149">
        <f t="shared" si="13"/>
        <v>0</v>
      </c>
    </row>
    <row r="55" spans="1:21" x14ac:dyDescent="0.25">
      <c r="A55" s="516"/>
      <c r="B55" s="516"/>
      <c r="C55" s="206">
        <v>0</v>
      </c>
      <c r="D55" s="206">
        <v>0</v>
      </c>
      <c r="E55" s="159">
        <f t="shared" si="10"/>
        <v>0</v>
      </c>
      <c r="F55" s="153" t="s">
        <v>14</v>
      </c>
      <c r="G55" s="54">
        <v>253</v>
      </c>
      <c r="H55" s="328">
        <f>'0054'!H55</f>
        <v>7023</v>
      </c>
      <c r="I55" s="130">
        <f t="shared" si="11"/>
        <v>0</v>
      </c>
      <c r="N55" s="517"/>
      <c r="O55" s="517"/>
      <c r="P55" s="511"/>
      <c r="Q55" s="511"/>
      <c r="R55" s="46" t="s">
        <v>14</v>
      </c>
      <c r="S55" s="44">
        <v>253</v>
      </c>
      <c r="T55" s="148">
        <f t="shared" si="12"/>
        <v>7023</v>
      </c>
      <c r="U55" s="149">
        <f t="shared" si="13"/>
        <v>0</v>
      </c>
    </row>
    <row r="56" spans="1:21" x14ac:dyDescent="0.25">
      <c r="A56" s="516"/>
      <c r="B56" s="516"/>
      <c r="C56" s="206">
        <v>0</v>
      </c>
      <c r="D56" s="206">
        <v>0</v>
      </c>
      <c r="E56" s="159">
        <f t="shared" si="10"/>
        <v>0</v>
      </c>
      <c r="F56" s="153" t="s">
        <v>15</v>
      </c>
      <c r="G56" s="54">
        <v>251</v>
      </c>
      <c r="H56" s="328">
        <f>'0054'!H56</f>
        <v>835</v>
      </c>
      <c r="I56" s="130">
        <f t="shared" si="11"/>
        <v>0</v>
      </c>
      <c r="N56" s="517"/>
      <c r="O56" s="517"/>
      <c r="P56" s="511"/>
      <c r="Q56" s="511"/>
      <c r="R56" s="46" t="s">
        <v>15</v>
      </c>
      <c r="S56" s="44">
        <v>251</v>
      </c>
      <c r="T56" s="148">
        <f t="shared" si="12"/>
        <v>835</v>
      </c>
      <c r="U56" s="149">
        <f t="shared" si="13"/>
        <v>0</v>
      </c>
    </row>
    <row r="57" spans="1:21" x14ac:dyDescent="0.25">
      <c r="A57" s="516"/>
      <c r="B57" s="516"/>
      <c r="C57" s="206">
        <v>0</v>
      </c>
      <c r="D57" s="206">
        <v>0</v>
      </c>
      <c r="E57" s="159">
        <f t="shared" si="10"/>
        <v>0</v>
      </c>
      <c r="F57" s="153" t="s">
        <v>15</v>
      </c>
      <c r="G57" s="54">
        <v>252</v>
      </c>
      <c r="H57" s="328">
        <f>'0054'!H57</f>
        <v>3168</v>
      </c>
      <c r="I57" s="130">
        <f t="shared" si="11"/>
        <v>0</v>
      </c>
      <c r="N57" s="517"/>
      <c r="O57" s="517"/>
      <c r="P57" s="511"/>
      <c r="Q57" s="511"/>
      <c r="R57" s="46" t="s">
        <v>15</v>
      </c>
      <c r="S57" s="44">
        <v>252</v>
      </c>
      <c r="T57" s="148">
        <f t="shared" si="12"/>
        <v>3168</v>
      </c>
      <c r="U57" s="149">
        <f t="shared" si="13"/>
        <v>0</v>
      </c>
    </row>
    <row r="58" spans="1:21" ht="16.5" thickBot="1" x14ac:dyDescent="0.3">
      <c r="A58" s="516"/>
      <c r="B58" s="516"/>
      <c r="C58" s="206">
        <v>0</v>
      </c>
      <c r="D58" s="206">
        <v>0</v>
      </c>
      <c r="E58" s="159">
        <f t="shared" si="10"/>
        <v>0</v>
      </c>
      <c r="F58" s="153" t="s">
        <v>15</v>
      </c>
      <c r="G58" s="54">
        <v>253</v>
      </c>
      <c r="H58" s="328">
        <f>'0054'!H58</f>
        <v>6685</v>
      </c>
      <c r="I58" s="130">
        <f t="shared" si="11"/>
        <v>0</v>
      </c>
      <c r="N58" s="517"/>
      <c r="O58" s="517"/>
      <c r="P58" s="512"/>
      <c r="Q58" s="512"/>
      <c r="R58" s="46" t="s">
        <v>15</v>
      </c>
      <c r="S58" s="44">
        <v>253</v>
      </c>
      <c r="T58" s="148">
        <f t="shared" si="12"/>
        <v>6685</v>
      </c>
      <c r="U58" s="151">
        <f t="shared" si="13"/>
        <v>0</v>
      </c>
    </row>
    <row r="59" spans="1:21" ht="16.5" thickBot="1" x14ac:dyDescent="0.3">
      <c r="A59" s="465" t="s">
        <v>16</v>
      </c>
      <c r="B59" s="465"/>
      <c r="C59" s="126">
        <f>SUM(C50:C58)</f>
        <v>28.58</v>
      </c>
      <c r="D59" s="126">
        <f>SUM(D50:D58)</f>
        <v>27.779999999999998</v>
      </c>
      <c r="E59" s="126">
        <f>SUM(E50:E58)</f>
        <v>56.360000000000007</v>
      </c>
      <c r="F59" s="465" t="s">
        <v>81</v>
      </c>
      <c r="G59" s="465"/>
      <c r="H59" s="465"/>
      <c r="I59" s="126">
        <f>SUM(I50:I58)</f>
        <v>72710.42</v>
      </c>
      <c r="N59" s="464" t="s">
        <v>16</v>
      </c>
      <c r="O59" s="464"/>
      <c r="P59" s="513">
        <f>SUM(P50:P58)</f>
        <v>0</v>
      </c>
      <c r="Q59" s="513"/>
      <c r="R59" s="464" t="s">
        <v>81</v>
      </c>
      <c r="S59" s="464"/>
      <c r="T59" s="464"/>
      <c r="U59" s="140">
        <f>SUM(U50:U58)</f>
        <v>0</v>
      </c>
    </row>
    <row r="60" spans="1:21" x14ac:dyDescent="0.25">
      <c r="A60" s="481"/>
      <c r="B60" s="481"/>
      <c r="C60" s="481"/>
      <c r="D60" s="481"/>
      <c r="E60" s="481"/>
      <c r="F60" s="481"/>
      <c r="G60" s="481"/>
      <c r="H60" s="481"/>
      <c r="I60" s="481"/>
      <c r="N60" s="471"/>
      <c r="O60" s="471"/>
      <c r="P60" s="471"/>
      <c r="Q60" s="471"/>
      <c r="R60" s="471"/>
      <c r="S60" s="471"/>
      <c r="T60" s="471"/>
      <c r="U60" s="471"/>
    </row>
    <row r="61" spans="1:21" x14ac:dyDescent="0.25">
      <c r="A61" s="509" t="s">
        <v>175</v>
      </c>
      <c r="B61" s="458"/>
      <c r="C61" s="458"/>
      <c r="D61" s="458"/>
      <c r="E61" s="458"/>
      <c r="F61" s="458"/>
      <c r="G61" s="458"/>
      <c r="H61" s="458"/>
      <c r="I61" s="458"/>
      <c r="N61" s="461" t="s">
        <v>104</v>
      </c>
      <c r="O61" s="461"/>
      <c r="P61" s="461"/>
      <c r="Q61" s="461"/>
      <c r="R61" s="461"/>
      <c r="S61" s="461"/>
      <c r="T61" s="461"/>
      <c r="U61" s="461"/>
    </row>
    <row r="62" spans="1:21" x14ac:dyDescent="0.25">
      <c r="A62" s="509" t="s">
        <v>177</v>
      </c>
      <c r="B62" s="458"/>
      <c r="C62" s="152">
        <f>E29</f>
        <v>517.26</v>
      </c>
      <c r="D62" s="576" t="s">
        <v>174</v>
      </c>
      <c r="E62" s="576"/>
      <c r="F62" s="576"/>
      <c r="G62" s="576"/>
      <c r="H62" s="331">
        <f>'0054'!H62</f>
        <v>186422.85</v>
      </c>
      <c r="I62" s="155"/>
      <c r="N62" s="510" t="s">
        <v>173</v>
      </c>
      <c r="O62" s="461"/>
      <c r="P62" s="47">
        <f>P29</f>
        <v>0</v>
      </c>
      <c r="Q62" s="507" t="s">
        <v>83</v>
      </c>
      <c r="R62" s="507"/>
      <c r="S62" s="507"/>
      <c r="T62" s="508">
        <f>H62</f>
        <v>186422.85</v>
      </c>
      <c r="U62" s="508"/>
    </row>
    <row r="63" spans="1:21" x14ac:dyDescent="0.25">
      <c r="B63" s="91"/>
      <c r="G63" s="48" t="s">
        <v>13</v>
      </c>
      <c r="H63" s="156">
        <f>ROUND(C62/H62,6)</f>
        <v>2.7750000000000001E-3</v>
      </c>
      <c r="I63" s="157"/>
      <c r="N63" s="461" t="s">
        <v>19</v>
      </c>
      <c r="O63" s="461"/>
      <c r="P63" s="461"/>
      <c r="Q63" s="461"/>
      <c r="R63" s="461"/>
      <c r="S63" s="461"/>
      <c r="T63" s="505">
        <f>ROUND(P62/T62,6)</f>
        <v>0</v>
      </c>
      <c r="U63" s="505"/>
    </row>
    <row r="64" spans="1:21" x14ac:dyDescent="0.25">
      <c r="A64" s="509" t="s">
        <v>176</v>
      </c>
      <c r="B64" s="458"/>
      <c r="C64" s="458"/>
      <c r="D64" s="458"/>
      <c r="E64" s="458"/>
      <c r="F64" s="458"/>
      <c r="G64" s="458"/>
      <c r="H64" s="458"/>
      <c r="I64" s="458"/>
      <c r="N64" s="461" t="s">
        <v>105</v>
      </c>
      <c r="O64" s="461"/>
      <c r="P64" s="461"/>
      <c r="Q64" s="461"/>
      <c r="R64" s="461"/>
      <c r="S64" s="461"/>
      <c r="T64" s="461"/>
      <c r="U64" s="461"/>
    </row>
    <row r="65" spans="1:21" x14ac:dyDescent="0.25">
      <c r="A65" s="509" t="s">
        <v>178</v>
      </c>
      <c r="B65" s="458"/>
      <c r="C65" s="152">
        <f>E45</f>
        <v>563.82549999999992</v>
      </c>
      <c r="D65" s="576" t="s">
        <v>179</v>
      </c>
      <c r="E65" s="576"/>
      <c r="F65" s="576"/>
      <c r="G65" s="576"/>
      <c r="H65" s="220">
        <f>'0054'!H65</f>
        <v>204954.58</v>
      </c>
      <c r="I65" s="159"/>
      <c r="N65" s="461" t="s">
        <v>85</v>
      </c>
      <c r="O65" s="461"/>
      <c r="P65" s="49">
        <f>R45</f>
        <v>0</v>
      </c>
      <c r="Q65" s="507" t="s">
        <v>84</v>
      </c>
      <c r="R65" s="507"/>
      <c r="S65" s="507"/>
      <c r="T65" s="508">
        <f>H65</f>
        <v>204954.58</v>
      </c>
      <c r="U65" s="508"/>
    </row>
    <row r="66" spans="1:21" s="39" customFormat="1" x14ac:dyDescent="0.25">
      <c r="A66" s="160"/>
      <c r="G66" s="50" t="s">
        <v>13</v>
      </c>
      <c r="H66" s="161">
        <f>ROUND(C65/H65,6)</f>
        <v>2.751E-3</v>
      </c>
      <c r="I66" s="161"/>
      <c r="N66" s="469" t="s">
        <v>20</v>
      </c>
      <c r="O66" s="469"/>
      <c r="P66" s="469"/>
      <c r="Q66" s="469"/>
      <c r="R66" s="469"/>
      <c r="S66" s="469"/>
      <c r="T66" s="503">
        <f>ROUND(P65/T65,6)</f>
        <v>0</v>
      </c>
      <c r="U66" s="503"/>
    </row>
    <row r="67" spans="1:21" s="64" customFormat="1" x14ac:dyDescent="0.25">
      <c r="A67" s="136"/>
      <c r="G67" s="48"/>
      <c r="H67" s="162"/>
      <c r="I67" s="162"/>
      <c r="N67" s="163"/>
      <c r="O67" s="163"/>
      <c r="P67" s="163"/>
      <c r="Q67" s="163"/>
      <c r="R67" s="164"/>
      <c r="S67" s="163"/>
      <c r="T67" s="165"/>
      <c r="U67" s="166"/>
    </row>
    <row r="68" spans="1:21" x14ac:dyDescent="0.25">
      <c r="A68" s="458" t="s">
        <v>100</v>
      </c>
      <c r="B68" s="458"/>
      <c r="C68" s="458"/>
      <c r="D68" s="91"/>
      <c r="E68" s="74" t="s">
        <v>3</v>
      </c>
      <c r="F68" s="174">
        <f>'0054'!F68</f>
        <v>35355377</v>
      </c>
      <c r="G68" s="41" t="s">
        <v>6</v>
      </c>
      <c r="H68" s="167">
        <f>H63</f>
        <v>2.7750000000000001E-3</v>
      </c>
      <c r="I68" s="130">
        <f>ROUND(F68*H68,2)</f>
        <v>98111.17</v>
      </c>
      <c r="N68" s="461" t="s">
        <v>100</v>
      </c>
      <c r="O68" s="461"/>
      <c r="P68" s="461"/>
      <c r="Q68" s="52" t="s">
        <v>3</v>
      </c>
      <c r="R68" s="168">
        <f>F68</f>
        <v>35355377</v>
      </c>
      <c r="S68" s="43" t="s">
        <v>6</v>
      </c>
      <c r="T68" s="169">
        <f>T63</f>
        <v>0</v>
      </c>
      <c r="U68" s="125">
        <f>ROUND(R68*T68,0)</f>
        <v>0</v>
      </c>
    </row>
    <row r="69" spans="1:21" x14ac:dyDescent="0.25">
      <c r="A69" s="571" t="s">
        <v>119</v>
      </c>
      <c r="B69" s="458"/>
      <c r="C69" s="458"/>
      <c r="D69" s="91"/>
      <c r="E69" s="74"/>
      <c r="F69" s="174"/>
      <c r="G69" s="41"/>
      <c r="H69" s="167"/>
      <c r="I69" s="130"/>
      <c r="N69" s="461" t="s">
        <v>99</v>
      </c>
      <c r="O69" s="461"/>
      <c r="P69" s="461"/>
      <c r="Q69" s="170"/>
      <c r="R69" s="170"/>
      <c r="S69" s="170"/>
      <c r="T69" s="170"/>
      <c r="U69" s="170"/>
    </row>
    <row r="70" spans="1:21" x14ac:dyDescent="0.25">
      <c r="A70" s="570" t="s">
        <v>180</v>
      </c>
      <c r="B70" s="458"/>
      <c r="C70" s="458"/>
      <c r="D70" s="91"/>
      <c r="E70" s="74" t="s">
        <v>3</v>
      </c>
      <c r="F70" s="174">
        <f>'0054'!F70</f>
        <v>0</v>
      </c>
      <c r="G70" s="41" t="s">
        <v>6</v>
      </c>
      <c r="H70" s="167">
        <f>H63</f>
        <v>2.7750000000000001E-3</v>
      </c>
      <c r="I70" s="130">
        <f>ROUND(F70*H70,2)</f>
        <v>0</v>
      </c>
      <c r="N70" s="53"/>
      <c r="O70" s="53"/>
      <c r="P70" s="53"/>
      <c r="Q70" s="52" t="s">
        <v>3</v>
      </c>
      <c r="R70" s="168">
        <f>F70</f>
        <v>0</v>
      </c>
      <c r="S70" s="43" t="s">
        <v>6</v>
      </c>
      <c r="T70" s="169">
        <f>T63</f>
        <v>0</v>
      </c>
      <c r="U70" s="125">
        <f>ROUND(R70*T70,0)</f>
        <v>0</v>
      </c>
    </row>
    <row r="71" spans="1:21" x14ac:dyDescent="0.25">
      <c r="A71" s="458" t="s">
        <v>98</v>
      </c>
      <c r="B71" s="458"/>
      <c r="C71" s="458"/>
      <c r="D71" s="91"/>
      <c r="E71" s="74" t="s">
        <v>128</v>
      </c>
      <c r="F71" s="174">
        <f>'0054'!F71</f>
        <v>3088857</v>
      </c>
      <c r="G71" s="41" t="s">
        <v>6</v>
      </c>
      <c r="H71" s="167">
        <f>H63</f>
        <v>2.7750000000000001E-3</v>
      </c>
      <c r="I71" s="130">
        <f>ROUND(F71*H71,2)</f>
        <v>8571.58</v>
      </c>
      <c r="N71" s="461" t="s">
        <v>98</v>
      </c>
      <c r="O71" s="461"/>
      <c r="P71" s="461"/>
      <c r="Q71" s="52" t="s">
        <v>86</v>
      </c>
      <c r="R71" s="168">
        <f>F71</f>
        <v>3088857</v>
      </c>
      <c r="S71" s="43" t="s">
        <v>6</v>
      </c>
      <c r="T71" s="169">
        <f>T63</f>
        <v>0</v>
      </c>
      <c r="U71" s="125">
        <f>ROUND(R71*T71,0)</f>
        <v>0</v>
      </c>
    </row>
    <row r="72" spans="1:21" x14ac:dyDescent="0.25">
      <c r="A72" s="458" t="s">
        <v>97</v>
      </c>
      <c r="B72" s="458"/>
      <c r="C72" s="458"/>
      <c r="D72" s="91"/>
      <c r="E72" s="74" t="s">
        <v>3</v>
      </c>
      <c r="F72" s="174">
        <f>'0054'!F72</f>
        <v>4226978</v>
      </c>
      <c r="G72" s="41" t="s">
        <v>6</v>
      </c>
      <c r="H72" s="167">
        <f>H63</f>
        <v>2.7750000000000001E-3</v>
      </c>
      <c r="I72" s="130">
        <f>ROUND(F72*H72,2)</f>
        <v>11729.86</v>
      </c>
      <c r="N72" s="461" t="s">
        <v>97</v>
      </c>
      <c r="O72" s="461"/>
      <c r="P72" s="461"/>
      <c r="Q72" s="52" t="s">
        <v>3</v>
      </c>
      <c r="R72" s="168">
        <f>F72</f>
        <v>4226978</v>
      </c>
      <c r="S72" s="43" t="s">
        <v>6</v>
      </c>
      <c r="T72" s="169">
        <f>T63</f>
        <v>0</v>
      </c>
      <c r="U72" s="125">
        <f>ROUND(R72*T72,0)</f>
        <v>0</v>
      </c>
    </row>
    <row r="73" spans="1:21" x14ac:dyDescent="0.25">
      <c r="A73" s="458" t="s">
        <v>96</v>
      </c>
      <c r="B73" s="458"/>
      <c r="C73" s="458"/>
      <c r="D73" s="91"/>
      <c r="E73" s="74" t="s">
        <v>3</v>
      </c>
      <c r="F73" s="174">
        <f>'0054'!F73</f>
        <v>14485979</v>
      </c>
      <c r="G73" s="41" t="s">
        <v>6</v>
      </c>
      <c r="H73" s="167">
        <f>H63</f>
        <v>2.7750000000000001E-3</v>
      </c>
      <c r="I73" s="130">
        <f>ROUND(F73*H73,2)</f>
        <v>40198.589999999997</v>
      </c>
      <c r="N73" s="461" t="s">
        <v>96</v>
      </c>
      <c r="O73" s="461"/>
      <c r="P73" s="461"/>
      <c r="Q73" s="52" t="s">
        <v>3</v>
      </c>
      <c r="R73" s="171">
        <f>F73</f>
        <v>14485979</v>
      </c>
      <c r="S73" s="43" t="s">
        <v>6</v>
      </c>
      <c r="T73" s="169">
        <f>T63</f>
        <v>0</v>
      </c>
      <c r="U73" s="125">
        <f>ROUND(R73*T73,0)</f>
        <v>0</v>
      </c>
    </row>
    <row r="74" spans="1:21" x14ac:dyDescent="0.25">
      <c r="A74" s="375" t="s">
        <v>129</v>
      </c>
      <c r="D74" s="91"/>
      <c r="E74" s="54" t="s">
        <v>130</v>
      </c>
      <c r="F74" s="496"/>
      <c r="G74" s="496"/>
      <c r="H74" s="496"/>
      <c r="I74" s="130">
        <v>0</v>
      </c>
      <c r="N74" s="461" t="s">
        <v>156</v>
      </c>
      <c r="O74" s="461"/>
      <c r="P74" s="461"/>
      <c r="Q74" s="461"/>
      <c r="R74" s="461"/>
      <c r="S74" s="461"/>
      <c r="T74" s="461"/>
      <c r="U74" s="125">
        <f>IF($H$115=1,I74,0)</f>
        <v>0</v>
      </c>
    </row>
    <row r="75" spans="1:21" x14ac:dyDescent="0.25">
      <c r="A75" s="376" t="s">
        <v>181</v>
      </c>
      <c r="I75" s="130"/>
      <c r="N75" s="461" t="s">
        <v>44</v>
      </c>
      <c r="O75" s="461"/>
      <c r="P75" s="461"/>
      <c r="Q75" s="461"/>
      <c r="R75" s="461"/>
      <c r="S75" s="461"/>
      <c r="T75" s="461"/>
      <c r="U75" s="125">
        <f>IF($H$115=1,I75,0)</f>
        <v>0</v>
      </c>
    </row>
    <row r="76" spans="1:21" x14ac:dyDescent="0.25">
      <c r="A76" s="90" t="s">
        <v>134</v>
      </c>
      <c r="B76" s="91"/>
      <c r="C76" s="91"/>
      <c r="D76" s="91"/>
      <c r="E76" s="91"/>
      <c r="F76" s="91"/>
      <c r="G76" s="91"/>
      <c r="H76" s="91"/>
      <c r="I76" s="172"/>
      <c r="N76" s="173" t="s">
        <v>45</v>
      </c>
      <c r="O76" s="53"/>
      <c r="P76" s="53"/>
      <c r="Q76" s="53"/>
      <c r="R76" s="53"/>
      <c r="S76" s="53"/>
      <c r="T76" s="53"/>
      <c r="U76" s="132"/>
    </row>
    <row r="77" spans="1:21" x14ac:dyDescent="0.25">
      <c r="A77" s="509" t="s">
        <v>182</v>
      </c>
      <c r="B77" s="458"/>
      <c r="C77" s="458"/>
      <c r="D77" s="91"/>
      <c r="E77" s="74" t="s">
        <v>4</v>
      </c>
      <c r="F77" s="174">
        <f>'0054'!F77</f>
        <v>0</v>
      </c>
      <c r="G77" s="41" t="s">
        <v>6</v>
      </c>
      <c r="H77" s="167">
        <f>H66</f>
        <v>2.751E-3</v>
      </c>
      <c r="I77" s="130">
        <f>ROUND(F77*H77,2)</f>
        <v>0</v>
      </c>
      <c r="N77" s="461" t="s">
        <v>101</v>
      </c>
      <c r="O77" s="461"/>
      <c r="P77" s="461"/>
      <c r="Q77" s="52" t="s">
        <v>4</v>
      </c>
      <c r="R77" s="171">
        <f>F77</f>
        <v>0</v>
      </c>
      <c r="S77" s="43" t="s">
        <v>6</v>
      </c>
      <c r="T77" s="169">
        <f>T66</f>
        <v>0</v>
      </c>
      <c r="U77" s="125">
        <f>ROUND(R77*T77,0)</f>
        <v>0</v>
      </c>
    </row>
    <row r="78" spans="1:21" x14ac:dyDescent="0.25">
      <c r="A78" s="458" t="s">
        <v>67</v>
      </c>
      <c r="B78" s="458"/>
      <c r="C78" s="458"/>
      <c r="D78" s="91"/>
      <c r="E78" s="74" t="s">
        <v>4</v>
      </c>
      <c r="F78" s="174">
        <f>'0054'!F78</f>
        <v>0</v>
      </c>
      <c r="G78" s="41" t="s">
        <v>6</v>
      </c>
      <c r="H78" s="167">
        <f>H66</f>
        <v>2.751E-3</v>
      </c>
      <c r="I78" s="130">
        <f>ROUND(F78*H78,2)</f>
        <v>0</v>
      </c>
      <c r="N78" s="461" t="s">
        <v>67</v>
      </c>
      <c r="O78" s="461"/>
      <c r="P78" s="461"/>
      <c r="Q78" s="52" t="s">
        <v>4</v>
      </c>
      <c r="R78" s="171">
        <f>F78</f>
        <v>0</v>
      </c>
      <c r="S78" s="43" t="s">
        <v>6</v>
      </c>
      <c r="T78" s="169">
        <f>T66</f>
        <v>0</v>
      </c>
      <c r="U78" s="125">
        <f>ROUND(R78*T78,0)</f>
        <v>0</v>
      </c>
    </row>
    <row r="79" spans="1:21" x14ac:dyDescent="0.25">
      <c r="A79" s="458" t="s">
        <v>88</v>
      </c>
      <c r="B79" s="458"/>
      <c r="C79" s="458"/>
      <c r="D79" s="91"/>
      <c r="E79" s="74" t="s">
        <v>4</v>
      </c>
      <c r="F79" s="174">
        <f>'0054'!F79</f>
        <v>118620773</v>
      </c>
      <c r="G79" s="41" t="s">
        <v>6</v>
      </c>
      <c r="H79" s="167">
        <f>H66</f>
        <v>2.751E-3</v>
      </c>
      <c r="I79" s="130">
        <f>ROUND(F79*H79,2)</f>
        <v>326325.75</v>
      </c>
      <c r="N79" s="461" t="s">
        <v>88</v>
      </c>
      <c r="O79" s="461"/>
      <c r="P79" s="461"/>
      <c r="Q79" s="52" t="s">
        <v>4</v>
      </c>
      <c r="R79" s="171">
        <f>F79</f>
        <v>118620773</v>
      </c>
      <c r="S79" s="43" t="s">
        <v>6</v>
      </c>
      <c r="T79" s="169">
        <f>T66</f>
        <v>0</v>
      </c>
      <c r="U79" s="125">
        <f>ROUND(R79*T79,0)</f>
        <v>0</v>
      </c>
    </row>
    <row r="80" spans="1:21" x14ac:dyDescent="0.25">
      <c r="A80" s="458" t="s">
        <v>89</v>
      </c>
      <c r="B80" s="458"/>
      <c r="C80" s="458"/>
      <c r="D80" s="91"/>
      <c r="E80" s="74" t="s">
        <v>4</v>
      </c>
      <c r="F80" s="174">
        <f>'0054'!F80</f>
        <v>-391991</v>
      </c>
      <c r="G80" s="41" t="s">
        <v>6</v>
      </c>
      <c r="H80" s="167">
        <f>H66</f>
        <v>2.751E-3</v>
      </c>
      <c r="I80" s="130">
        <f>ROUND(F80*H80,2)</f>
        <v>-1078.3699999999999</v>
      </c>
      <c r="N80" s="461" t="s">
        <v>89</v>
      </c>
      <c r="O80" s="461"/>
      <c r="P80" s="461"/>
      <c r="Q80" s="52" t="s">
        <v>4</v>
      </c>
      <c r="R80" s="168">
        <f>F80</f>
        <v>-391991</v>
      </c>
      <c r="S80" s="43" t="s">
        <v>6</v>
      </c>
      <c r="T80" s="169">
        <f>T66</f>
        <v>0</v>
      </c>
      <c r="U80" s="125">
        <f>ROUND(R80*T80,0)</f>
        <v>0</v>
      </c>
    </row>
    <row r="81" spans="1:21" x14ac:dyDescent="0.25">
      <c r="A81" s="458" t="s">
        <v>90</v>
      </c>
      <c r="B81" s="458"/>
      <c r="C81" s="458"/>
      <c r="D81" s="91"/>
      <c r="E81" s="74" t="s">
        <v>4</v>
      </c>
      <c r="F81" s="174">
        <f>'0054'!F81</f>
        <v>698197</v>
      </c>
      <c r="G81" s="41" t="s">
        <v>6</v>
      </c>
      <c r="H81" s="167">
        <f>H66</f>
        <v>2.751E-3</v>
      </c>
      <c r="I81" s="130">
        <f>ROUND(F81*H81,2)</f>
        <v>1920.74</v>
      </c>
      <c r="N81" s="461" t="s">
        <v>90</v>
      </c>
      <c r="O81" s="461"/>
      <c r="P81" s="461"/>
      <c r="Q81" s="52" t="s">
        <v>4</v>
      </c>
      <c r="R81" s="171">
        <f>F81</f>
        <v>698197</v>
      </c>
      <c r="S81" s="43" t="s">
        <v>6</v>
      </c>
      <c r="T81" s="169">
        <f>T66</f>
        <v>0</v>
      </c>
      <c r="U81" s="125">
        <f>ROUND(R81*T81,0)</f>
        <v>0</v>
      </c>
    </row>
    <row r="82" spans="1:21" x14ac:dyDescent="0.25">
      <c r="B82" s="91"/>
      <c r="C82" s="91"/>
      <c r="D82" s="91"/>
      <c r="E82" s="74"/>
      <c r="F82" s="174"/>
      <c r="G82" s="41"/>
      <c r="H82" s="167"/>
      <c r="I82" s="130"/>
      <c r="N82" s="53"/>
      <c r="O82" s="53"/>
      <c r="P82" s="53"/>
      <c r="Q82" s="52"/>
      <c r="R82" s="175"/>
      <c r="S82" s="43"/>
      <c r="T82" s="169"/>
      <c r="U82" s="132"/>
    </row>
    <row r="83" spans="1:21" x14ac:dyDescent="0.25">
      <c r="A83" s="458" t="s">
        <v>112</v>
      </c>
      <c r="B83" s="458"/>
      <c r="C83" s="458"/>
      <c r="D83" s="458"/>
      <c r="E83" s="458"/>
      <c r="F83" s="458"/>
      <c r="G83" s="458"/>
      <c r="H83" s="458"/>
      <c r="I83" s="458"/>
      <c r="N83" s="461" t="s">
        <v>91</v>
      </c>
      <c r="O83" s="461"/>
      <c r="P83" s="461"/>
      <c r="Q83" s="461"/>
      <c r="R83" s="461"/>
      <c r="S83" s="461"/>
      <c r="T83" s="461"/>
      <c r="U83" s="461"/>
    </row>
    <row r="84" spans="1:21" x14ac:dyDescent="0.25">
      <c r="B84" s="91"/>
      <c r="C84" s="496" t="s">
        <v>77</v>
      </c>
      <c r="D84" s="496"/>
      <c r="E84" s="91"/>
      <c r="F84" s="153" t="s">
        <v>38</v>
      </c>
      <c r="G84" s="91"/>
      <c r="H84" s="91"/>
      <c r="I84" s="91"/>
      <c r="N84" s="53"/>
      <c r="O84" s="53"/>
      <c r="P84" s="53"/>
      <c r="Q84" s="53"/>
      <c r="R84" s="53"/>
      <c r="S84" s="53"/>
      <c r="T84" s="53"/>
      <c r="U84" s="53"/>
    </row>
    <row r="85" spans="1:21" x14ac:dyDescent="0.25">
      <c r="A85" s="4"/>
      <c r="B85" s="176"/>
      <c r="C85" s="481" t="s">
        <v>184</v>
      </c>
      <c r="D85" s="481"/>
      <c r="E85" s="177" t="s">
        <v>190</v>
      </c>
      <c r="F85" s="178" t="s">
        <v>189</v>
      </c>
      <c r="G85" s="179"/>
      <c r="H85" s="179"/>
      <c r="I85" s="179"/>
      <c r="N85" s="497" t="s">
        <v>49</v>
      </c>
      <c r="O85" s="497"/>
      <c r="P85" s="498" t="s">
        <v>157</v>
      </c>
      <c r="Q85" s="498"/>
      <c r="R85" s="499" t="s">
        <v>41</v>
      </c>
      <c r="S85" s="499"/>
      <c r="T85" s="499"/>
      <c r="U85" s="499"/>
    </row>
    <row r="86" spans="1:21" x14ac:dyDescent="0.25">
      <c r="A86" s="55"/>
      <c r="B86" s="67" t="s">
        <v>188</v>
      </c>
      <c r="C86" s="494">
        <f>H13+H14+H19+H22+H25</f>
        <v>390.10609999999997</v>
      </c>
      <c r="D86" s="494"/>
      <c r="E86" s="56">
        <f>H8</f>
        <v>1.0319</v>
      </c>
      <c r="F86" s="346">
        <f>'0054'!F86</f>
        <v>1313.27</v>
      </c>
      <c r="G86" s="200" t="s">
        <v>13</v>
      </c>
      <c r="H86" s="130">
        <f>ROUND(C86*E86*F86,2)</f>
        <v>528657.47</v>
      </c>
      <c r="I86" s="134"/>
      <c r="N86" s="59" t="s">
        <v>22</v>
      </c>
      <c r="O86" s="60">
        <f>T13+T14+T19+T22+T25</f>
        <v>0</v>
      </c>
      <c r="P86" s="495">
        <f>T8</f>
        <v>1.0319</v>
      </c>
      <c r="Q86" s="495"/>
      <c r="R86" s="61">
        <f>F86</f>
        <v>1313.27</v>
      </c>
      <c r="S86" s="62" t="s">
        <v>13</v>
      </c>
      <c r="T86" s="171">
        <f>ROUND(O86*P86*R86,0)</f>
        <v>0</v>
      </c>
      <c r="U86" s="131"/>
    </row>
    <row r="87" spans="1:21" x14ac:dyDescent="0.25">
      <c r="A87" s="63"/>
      <c r="B87" s="63" t="s">
        <v>187</v>
      </c>
      <c r="C87" s="494">
        <f>H15+H16+H20+H23+H26</f>
        <v>173.71940000000001</v>
      </c>
      <c r="D87" s="494"/>
      <c r="E87" s="56">
        <f>H8</f>
        <v>1.0319</v>
      </c>
      <c r="F87" s="346">
        <f>'0054'!F87</f>
        <v>895.79</v>
      </c>
      <c r="G87" s="200" t="s">
        <v>13</v>
      </c>
      <c r="H87" s="130">
        <f>ROUND(C87*E87*F87,2)</f>
        <v>160580.25</v>
      </c>
      <c r="I87" s="64"/>
      <c r="N87" s="65" t="s">
        <v>14</v>
      </c>
      <c r="O87" s="60">
        <f>T15+T16+T20+T23+T26</f>
        <v>0</v>
      </c>
      <c r="P87" s="495">
        <f>T8</f>
        <v>1.0319</v>
      </c>
      <c r="Q87" s="495"/>
      <c r="R87" s="61">
        <f>F87</f>
        <v>895.79</v>
      </c>
      <c r="S87" s="62" t="s">
        <v>13</v>
      </c>
      <c r="T87" s="171">
        <f>ROUND(O87*P87*R87,0)</f>
        <v>0</v>
      </c>
      <c r="U87" s="66"/>
    </row>
    <row r="88" spans="1:21" ht="16.5" thickBot="1" x14ac:dyDescent="0.3">
      <c r="A88" s="67"/>
      <c r="B88" s="67" t="s">
        <v>186</v>
      </c>
      <c r="C88" s="494">
        <f>H17+H18+H21+H24+H27+H28</f>
        <v>0</v>
      </c>
      <c r="D88" s="494"/>
      <c r="E88" s="56">
        <f>H8</f>
        <v>1.0319</v>
      </c>
      <c r="F88" s="346">
        <f>'0054'!F88</f>
        <v>897.95</v>
      </c>
      <c r="G88" s="200" t="s">
        <v>13</v>
      </c>
      <c r="H88" s="123">
        <f>ROUND(C88*E88*F88,2)</f>
        <v>0</v>
      </c>
      <c r="I88" s="64"/>
      <c r="N88" s="68" t="s">
        <v>15</v>
      </c>
      <c r="O88" s="69">
        <f>T17+T18+T21+T24+T27+T28</f>
        <v>0</v>
      </c>
      <c r="P88" s="495">
        <f>T8</f>
        <v>1.0319</v>
      </c>
      <c r="Q88" s="495"/>
      <c r="R88" s="61">
        <f>F88</f>
        <v>897.95</v>
      </c>
      <c r="S88" s="62" t="s">
        <v>13</v>
      </c>
      <c r="T88" s="171">
        <f>ROUND(O88*P88*R88,0)</f>
        <v>0</v>
      </c>
      <c r="U88" s="66"/>
    </row>
    <row r="89" spans="1:21" ht="16.5" thickBot="1" x14ac:dyDescent="0.3">
      <c r="A89" s="70"/>
      <c r="B89" s="180" t="s">
        <v>185</v>
      </c>
      <c r="C89" s="487">
        <f>SUM(C86:C88)</f>
        <v>563.82549999999992</v>
      </c>
      <c r="D89" s="487"/>
      <c r="E89" s="181"/>
      <c r="F89" s="181"/>
      <c r="G89" s="181"/>
      <c r="H89" s="182" t="s">
        <v>183</v>
      </c>
      <c r="I89" s="130">
        <f>IF(A1=75,0,H88+H87+H86)</f>
        <v>689237.72</v>
      </c>
      <c r="N89" s="73" t="s">
        <v>158</v>
      </c>
      <c r="O89" s="72">
        <f>SUM(O86:O88)</f>
        <v>0</v>
      </c>
      <c r="P89" s="488" t="s">
        <v>18</v>
      </c>
      <c r="Q89" s="489"/>
      <c r="R89" s="489"/>
      <c r="S89" s="489"/>
      <c r="T89" s="489"/>
      <c r="U89" s="125">
        <f>IF(N1=75,0,T88+T87+T86)</f>
        <v>0</v>
      </c>
    </row>
    <row r="90" spans="1:21" ht="16.5" thickTop="1" x14ac:dyDescent="0.25">
      <c r="A90" s="490" t="s">
        <v>107</v>
      </c>
      <c r="B90" s="490"/>
      <c r="C90" s="490"/>
      <c r="D90" s="490"/>
      <c r="E90" s="490"/>
      <c r="F90" s="490"/>
      <c r="G90" s="490"/>
      <c r="H90" s="490"/>
      <c r="I90" s="490"/>
      <c r="N90" s="491" t="s">
        <v>107</v>
      </c>
      <c r="O90" s="491"/>
      <c r="P90" s="491"/>
      <c r="Q90" s="491"/>
      <c r="R90" s="491"/>
      <c r="S90" s="491"/>
      <c r="T90" s="491"/>
      <c r="U90" s="491"/>
    </row>
    <row r="91" spans="1:21" x14ac:dyDescent="0.25">
      <c r="A91" s="183"/>
      <c r="B91" s="183"/>
      <c r="C91" s="183"/>
      <c r="D91" s="183"/>
      <c r="E91" s="183"/>
      <c r="F91" s="183"/>
      <c r="G91" s="183"/>
      <c r="H91" s="183"/>
      <c r="I91" s="183"/>
      <c r="N91" s="184"/>
      <c r="O91" s="184"/>
      <c r="P91" s="184"/>
      <c r="Q91" s="184"/>
      <c r="R91" s="184"/>
      <c r="S91" s="184"/>
      <c r="T91" s="184"/>
      <c r="U91" s="184"/>
    </row>
    <row r="92" spans="1:21" x14ac:dyDescent="0.25">
      <c r="A92" s="4" t="s">
        <v>92</v>
      </c>
      <c r="C92" s="74"/>
      <c r="D92" s="91"/>
      <c r="E92" s="74" t="s">
        <v>46</v>
      </c>
      <c r="F92" s="492"/>
      <c r="G92" s="492"/>
      <c r="H92" s="492"/>
      <c r="I92" s="492"/>
      <c r="N92" s="461" t="s">
        <v>92</v>
      </c>
      <c r="O92" s="461"/>
      <c r="P92" s="461"/>
      <c r="Q92" s="493" t="s">
        <v>46</v>
      </c>
      <c r="R92" s="493"/>
      <c r="S92" s="493"/>
      <c r="T92" s="493"/>
      <c r="U92" s="132"/>
    </row>
    <row r="93" spans="1:21" x14ac:dyDescent="0.25">
      <c r="B93" s="91"/>
      <c r="C93" s="117" t="s">
        <v>162</v>
      </c>
      <c r="D93" s="117" t="s">
        <v>163</v>
      </c>
      <c r="E93" s="118" t="s">
        <v>191</v>
      </c>
      <c r="F93" s="74"/>
      <c r="G93" s="74"/>
      <c r="H93" s="74"/>
      <c r="I93" s="74"/>
      <c r="N93" s="53"/>
      <c r="O93" s="53"/>
      <c r="P93" s="53"/>
      <c r="Q93" s="185"/>
      <c r="R93" s="185"/>
      <c r="S93" s="185"/>
      <c r="T93" s="185"/>
      <c r="U93" s="132"/>
    </row>
    <row r="94" spans="1:21" x14ac:dyDescent="0.25">
      <c r="B94" s="91"/>
      <c r="C94" s="119" t="s">
        <v>2</v>
      </c>
      <c r="D94" s="119" t="s">
        <v>2</v>
      </c>
      <c r="E94" s="119" t="s">
        <v>2</v>
      </c>
      <c r="F94" s="74"/>
      <c r="G94" s="74"/>
      <c r="H94" s="74"/>
      <c r="I94" s="74"/>
      <c r="N94" s="53"/>
      <c r="O94" s="53"/>
      <c r="P94" s="53"/>
      <c r="Q94" s="185"/>
      <c r="R94" s="185"/>
      <c r="S94" s="185"/>
      <c r="T94" s="185"/>
      <c r="U94" s="132"/>
    </row>
    <row r="95" spans="1:21" x14ac:dyDescent="0.25">
      <c r="A95" s="465" t="s">
        <v>69</v>
      </c>
      <c r="B95" s="465"/>
      <c r="C95" s="206">
        <v>2</v>
      </c>
      <c r="D95" s="206">
        <v>2</v>
      </c>
      <c r="E95" s="159">
        <f>AVERAGE(C95:D95)</f>
        <v>2</v>
      </c>
      <c r="F95" s="186" t="s">
        <v>40</v>
      </c>
      <c r="G95" s="189">
        <f>'0054'!G95</f>
        <v>371</v>
      </c>
      <c r="I95" s="130">
        <f>ROUND(G95*E95,2)</f>
        <v>742</v>
      </c>
      <c r="N95" s="486" t="s">
        <v>69</v>
      </c>
      <c r="O95" s="486"/>
      <c r="P95" s="485">
        <f>IF(H115=1,E95,0)</f>
        <v>0</v>
      </c>
      <c r="Q95" s="485"/>
      <c r="R95" s="485"/>
      <c r="S95" s="111" t="s">
        <v>40</v>
      </c>
      <c r="T95" s="76">
        <f>G95</f>
        <v>371</v>
      </c>
      <c r="U95" s="125">
        <f>ROUND(T95*P95,0)</f>
        <v>0</v>
      </c>
    </row>
    <row r="96" spans="1:21" x14ac:dyDescent="0.25">
      <c r="A96" s="465" t="s">
        <v>87</v>
      </c>
      <c r="B96" s="465"/>
      <c r="C96" s="206">
        <v>1</v>
      </c>
      <c r="D96" s="206">
        <v>0</v>
      </c>
      <c r="E96" s="159">
        <f>AVERAGE(C96:D96)</f>
        <v>0.5</v>
      </c>
      <c r="F96" s="186" t="s">
        <v>40</v>
      </c>
      <c r="G96" s="189">
        <f>'0054'!G96</f>
        <v>1391</v>
      </c>
      <c r="I96" s="130">
        <f>ROUND(G96*E96,2)</f>
        <v>695.5</v>
      </c>
      <c r="N96" s="486" t="s">
        <v>87</v>
      </c>
      <c r="O96" s="486"/>
      <c r="P96" s="470"/>
      <c r="Q96" s="470"/>
      <c r="R96" s="470"/>
      <c r="S96" s="111" t="s">
        <v>40</v>
      </c>
      <c r="T96" s="76">
        <f>G96</f>
        <v>1391</v>
      </c>
      <c r="U96" s="125">
        <f>ROUND(T96*P96,0)</f>
        <v>0</v>
      </c>
    </row>
    <row r="97" spans="1:21" x14ac:dyDescent="0.25">
      <c r="A97" s="187"/>
      <c r="B97" s="187"/>
      <c r="C97" s="94"/>
      <c r="D97" s="94"/>
      <c r="E97" s="94"/>
      <c r="F97" s="94"/>
      <c r="G97" s="188"/>
      <c r="H97" s="189"/>
      <c r="I97" s="130"/>
      <c r="N97" s="190"/>
      <c r="O97" s="190"/>
      <c r="P97" s="191"/>
      <c r="Q97" s="191"/>
      <c r="R97" s="191"/>
      <c r="S97" s="111"/>
      <c r="T97" s="76"/>
      <c r="U97" s="132"/>
    </row>
    <row r="98" spans="1:21" x14ac:dyDescent="0.25">
      <c r="A98" s="187"/>
      <c r="B98" s="187"/>
      <c r="C98" s="94"/>
      <c r="D98" s="94"/>
      <c r="E98" s="94"/>
      <c r="F98" s="94"/>
      <c r="G98" s="188"/>
      <c r="H98" s="189"/>
      <c r="I98" s="130"/>
      <c r="N98" s="190"/>
      <c r="O98" s="190"/>
      <c r="P98" s="191"/>
      <c r="Q98" s="191"/>
      <c r="R98" s="191"/>
      <c r="S98" s="111"/>
      <c r="T98" s="76"/>
      <c r="U98" s="132"/>
    </row>
    <row r="99" spans="1:21" hidden="1" x14ac:dyDescent="0.25">
      <c r="A99" s="458" t="s">
        <v>131</v>
      </c>
      <c r="B99" s="458"/>
      <c r="C99" s="458"/>
      <c r="D99" s="91"/>
      <c r="E99" s="54" t="s">
        <v>132</v>
      </c>
      <c r="F99" s="496"/>
      <c r="G99" s="496"/>
      <c r="H99" s="496"/>
      <c r="I99" s="496"/>
      <c r="N99" s="461" t="s">
        <v>106</v>
      </c>
      <c r="O99" s="461"/>
      <c r="P99" s="461"/>
      <c r="Q99" s="461"/>
      <c r="R99" s="461"/>
      <c r="S99" s="461"/>
      <c r="T99" s="461"/>
      <c r="U99" s="461"/>
    </row>
    <row r="100" spans="1:21" hidden="1" x14ac:dyDescent="0.25">
      <c r="B100" s="91"/>
      <c r="C100" s="481" t="s">
        <v>108</v>
      </c>
      <c r="D100" s="481"/>
      <c r="E100" s="481"/>
      <c r="F100" s="54"/>
      <c r="G100" s="54"/>
      <c r="H100" s="200" t="s">
        <v>192</v>
      </c>
      <c r="I100" s="54"/>
      <c r="N100" s="53"/>
      <c r="O100" s="53"/>
      <c r="P100" s="53"/>
      <c r="Q100" s="53"/>
      <c r="R100" s="53"/>
      <c r="S100" s="53"/>
      <c r="T100" s="53"/>
      <c r="U100" s="53"/>
    </row>
    <row r="101" spans="1:21" hidden="1" x14ac:dyDescent="0.25">
      <c r="B101" s="91"/>
      <c r="C101" s="117" t="s">
        <v>162</v>
      </c>
      <c r="D101" s="117" t="s">
        <v>163</v>
      </c>
      <c r="E101" s="199" t="s">
        <v>8</v>
      </c>
      <c r="F101" s="577" t="s">
        <v>193</v>
      </c>
      <c r="G101" s="472"/>
      <c r="H101" s="41" t="s">
        <v>39</v>
      </c>
      <c r="I101" s="54"/>
      <c r="N101" s="53"/>
      <c r="O101" s="53"/>
      <c r="P101" s="53"/>
      <c r="Q101" s="53"/>
      <c r="R101" s="53"/>
      <c r="S101" s="53"/>
      <c r="T101" s="53"/>
      <c r="U101" s="53"/>
    </row>
    <row r="102" spans="1:21" hidden="1" x14ac:dyDescent="0.25">
      <c r="A102" s="481" t="s">
        <v>113</v>
      </c>
      <c r="B102" s="481"/>
      <c r="C102" s="119" t="s">
        <v>2</v>
      </c>
      <c r="D102" s="119" t="s">
        <v>2</v>
      </c>
      <c r="E102" s="77" t="s">
        <v>2</v>
      </c>
      <c r="F102" s="481" t="s">
        <v>38</v>
      </c>
      <c r="G102" s="481"/>
      <c r="H102" s="77" t="s">
        <v>38</v>
      </c>
      <c r="I102" s="77" t="s">
        <v>8</v>
      </c>
      <c r="N102" s="471" t="s">
        <v>70</v>
      </c>
      <c r="O102" s="471"/>
      <c r="P102" s="485" t="s">
        <v>108</v>
      </c>
      <c r="Q102" s="485"/>
      <c r="R102" s="471" t="s">
        <v>71</v>
      </c>
      <c r="S102" s="471"/>
      <c r="T102" s="78" t="s">
        <v>72</v>
      </c>
      <c r="U102" s="78" t="s">
        <v>8</v>
      </c>
    </row>
    <row r="103" spans="1:21" hidden="1" x14ac:dyDescent="0.25">
      <c r="A103" s="474" t="s">
        <v>73</v>
      </c>
      <c r="B103" s="474"/>
      <c r="C103" s="204">
        <v>0</v>
      </c>
      <c r="D103" s="204">
        <v>0</v>
      </c>
      <c r="E103" s="276">
        <f>IF(D$59=0,C103*2,C103+D103)</f>
        <v>0</v>
      </c>
      <c r="F103" s="475">
        <v>0</v>
      </c>
      <c r="G103" s="475"/>
      <c r="H103" s="349">
        <f>IF(C103=0,0,125)</f>
        <v>0</v>
      </c>
      <c r="I103" s="130">
        <f>ROUND((H103+F103)*E103,2)</f>
        <v>0</v>
      </c>
      <c r="N103" s="476" t="s">
        <v>73</v>
      </c>
      <c r="O103" s="476"/>
      <c r="P103" s="470">
        <f>IF(H$115=1,C103,0)</f>
        <v>0</v>
      </c>
      <c r="Q103" s="470"/>
      <c r="R103" s="477">
        <f>F103</f>
        <v>0</v>
      </c>
      <c r="S103" s="477"/>
      <c r="T103" s="80">
        <f>H103</f>
        <v>0</v>
      </c>
      <c r="U103" s="125">
        <f>ROUND((T103+R103)*P103,0)</f>
        <v>0</v>
      </c>
    </row>
    <row r="104" spans="1:21" hidden="1" x14ac:dyDescent="0.25">
      <c r="A104" s="450" t="s">
        <v>74</v>
      </c>
      <c r="B104" s="450"/>
      <c r="C104" s="206">
        <v>0</v>
      </c>
      <c r="D104" s="206">
        <v>0</v>
      </c>
      <c r="E104" s="159">
        <f>IF(D$59=0,C104*2,C104+D104)</f>
        <v>0</v>
      </c>
      <c r="F104" s="572">
        <f>ROUND(F103/2,2)</f>
        <v>0</v>
      </c>
      <c r="G104" s="572"/>
      <c r="H104" s="350">
        <f>IF(C104=0,0,62.5)</f>
        <v>0</v>
      </c>
      <c r="I104" s="130">
        <f>ROUND((H104+F104)*E104,2)</f>
        <v>0</v>
      </c>
      <c r="N104" s="476" t="s">
        <v>74</v>
      </c>
      <c r="O104" s="476"/>
      <c r="P104" s="470">
        <f>IF(H$115=1,C104,0)</f>
        <v>0</v>
      </c>
      <c r="Q104" s="470"/>
      <c r="R104" s="479">
        <f>ROUND(R103/2,2)</f>
        <v>0</v>
      </c>
      <c r="S104" s="479"/>
      <c r="T104" s="82">
        <f>H104</f>
        <v>0</v>
      </c>
      <c r="U104" s="125">
        <f>ROUND((T104+R104)*P104,0)</f>
        <v>0</v>
      </c>
    </row>
    <row r="105" spans="1:21" ht="16.5" hidden="1" thickBot="1" x14ac:dyDescent="0.3">
      <c r="A105" s="450" t="s">
        <v>75</v>
      </c>
      <c r="B105" s="450"/>
      <c r="C105" s="206">
        <v>0</v>
      </c>
      <c r="D105" s="206">
        <v>0</v>
      </c>
      <c r="E105" s="159">
        <f>IF(D$59=0,C105*2,C105+D105)</f>
        <v>0</v>
      </c>
      <c r="F105" s="468"/>
      <c r="G105" s="468"/>
      <c r="H105" s="351">
        <f>IF(H103&gt;0,436,0)</f>
        <v>0</v>
      </c>
      <c r="I105" s="130">
        <f>ROUND(H105*E105,2)</f>
        <v>0</v>
      </c>
      <c r="N105" s="469" t="s">
        <v>75</v>
      </c>
      <c r="O105" s="469"/>
      <c r="P105" s="470">
        <f>IF(H$115=1,C105,0)</f>
        <v>0</v>
      </c>
      <c r="Q105" s="470"/>
      <c r="R105" s="471"/>
      <c r="S105" s="471"/>
      <c r="T105" s="84">
        <f>H105</f>
        <v>0</v>
      </c>
      <c r="U105" s="132">
        <f>ROUND(T105*P105,0)</f>
        <v>0</v>
      </c>
    </row>
    <row r="106" spans="1:21" ht="16.5" hidden="1" thickBot="1" x14ac:dyDescent="0.3">
      <c r="A106" s="472" t="s">
        <v>8</v>
      </c>
      <c r="B106" s="472"/>
      <c r="C106" s="85"/>
      <c r="D106" s="85"/>
      <c r="E106" s="85"/>
      <c r="F106" s="85"/>
      <c r="G106" s="85"/>
      <c r="H106" s="85"/>
      <c r="I106" s="126">
        <f>SUM(I103:I105)</f>
        <v>0</v>
      </c>
      <c r="N106" s="473" t="s">
        <v>8</v>
      </c>
      <c r="O106" s="473"/>
      <c r="P106" s="86"/>
      <c r="Q106" s="86"/>
      <c r="R106" s="86"/>
      <c r="S106" s="86"/>
      <c r="T106" s="86"/>
      <c r="U106" s="87">
        <f>SUM(U103:U105)</f>
        <v>0</v>
      </c>
    </row>
    <row r="107" spans="1:21" hidden="1" x14ac:dyDescent="0.25">
      <c r="A107" s="41"/>
      <c r="B107" s="41"/>
      <c r="C107" s="85"/>
      <c r="D107" s="85"/>
      <c r="E107" s="85"/>
      <c r="F107" s="85"/>
      <c r="G107" s="85"/>
      <c r="H107" s="85"/>
      <c r="I107" s="130"/>
      <c r="N107" s="43"/>
      <c r="O107" s="43"/>
      <c r="P107" s="86"/>
      <c r="Q107" s="86"/>
      <c r="R107" s="86"/>
      <c r="S107" s="86"/>
      <c r="T107" s="86"/>
      <c r="U107" s="201"/>
    </row>
    <row r="108" spans="1:21" x14ac:dyDescent="0.25">
      <c r="A108" s="458" t="s">
        <v>93</v>
      </c>
      <c r="B108" s="458"/>
      <c r="C108" s="458"/>
      <c r="D108" s="91"/>
      <c r="E108" s="89" t="s">
        <v>42</v>
      </c>
      <c r="F108" s="463"/>
      <c r="G108" s="463"/>
      <c r="H108" s="463"/>
      <c r="I108" s="159">
        <v>0</v>
      </c>
      <c r="N108" s="461" t="s">
        <v>93</v>
      </c>
      <c r="O108" s="461"/>
      <c r="P108" s="461"/>
      <c r="Q108" s="462" t="s">
        <v>42</v>
      </c>
      <c r="R108" s="462"/>
      <c r="S108" s="462"/>
      <c r="T108" s="462"/>
      <c r="U108" s="125">
        <f>IF('4051'!$H$115=1,'4051'!U109,0)</f>
        <v>0</v>
      </c>
    </row>
    <row r="109" spans="1:21" x14ac:dyDescent="0.25">
      <c r="A109" s="458" t="s">
        <v>94</v>
      </c>
      <c r="B109" s="458"/>
      <c r="C109" s="458"/>
      <c r="D109" s="91"/>
      <c r="E109" s="467"/>
      <c r="F109" s="467"/>
      <c r="G109" s="467"/>
      <c r="H109" s="467"/>
      <c r="I109" s="159">
        <v>0</v>
      </c>
      <c r="N109" s="461" t="s">
        <v>94</v>
      </c>
      <c r="O109" s="461"/>
      <c r="P109" s="461"/>
      <c r="Q109" s="462" t="s">
        <v>47</v>
      </c>
      <c r="R109" s="462"/>
      <c r="S109" s="462"/>
      <c r="T109" s="462"/>
      <c r="U109" s="125">
        <f>IF('4051'!$H$115=1,'4051'!U110,0)</f>
        <v>0</v>
      </c>
    </row>
    <row r="110" spans="1:21" x14ac:dyDescent="0.25">
      <c r="A110" s="90" t="s">
        <v>122</v>
      </c>
      <c r="B110" s="91"/>
      <c r="C110" s="91"/>
      <c r="D110" s="91"/>
      <c r="E110" s="192"/>
      <c r="F110" s="192"/>
      <c r="G110" s="192"/>
      <c r="H110" s="192"/>
      <c r="I110" s="219"/>
      <c r="N110" s="461" t="s">
        <v>95</v>
      </c>
      <c r="O110" s="461"/>
      <c r="P110" s="461"/>
      <c r="Q110" s="462" t="s">
        <v>48</v>
      </c>
      <c r="R110" s="462"/>
      <c r="S110" s="462"/>
      <c r="T110" s="462"/>
      <c r="U110" s="125">
        <f>IF('4051'!$H$115=1,'4051'!U113,0)</f>
        <v>0</v>
      </c>
    </row>
    <row r="111" spans="1:21" ht="16.5" thickBot="1" x14ac:dyDescent="0.3">
      <c r="A111" s="458" t="s">
        <v>95</v>
      </c>
      <c r="B111" s="458"/>
      <c r="C111" s="458"/>
      <c r="D111" s="91"/>
      <c r="E111" s="89" t="s">
        <v>47</v>
      </c>
      <c r="F111" s="463"/>
      <c r="G111" s="463"/>
      <c r="H111" s="463"/>
      <c r="I111" s="220">
        <v>0</v>
      </c>
      <c r="N111" s="464" t="s">
        <v>43</v>
      </c>
      <c r="O111" s="464"/>
      <c r="P111" s="464"/>
      <c r="Q111" s="464"/>
      <c r="R111" s="464"/>
      <c r="S111" s="464"/>
      <c r="T111" s="464"/>
      <c r="U111" s="193">
        <f>SUM(U109,U108,U106,U95,U89,U75,U74,U73,U72,U71,U70,U68,U59,U45,U77,U78,U79,U80,U81,U110)</f>
        <v>0</v>
      </c>
    </row>
    <row r="112" spans="1:21" ht="16.5" thickTop="1" x14ac:dyDescent="0.25">
      <c r="B112" s="91"/>
      <c r="C112" s="91"/>
      <c r="D112" s="91"/>
      <c r="E112" s="89"/>
      <c r="F112" s="89"/>
      <c r="G112" s="89"/>
      <c r="H112" s="89"/>
      <c r="I112" s="159"/>
      <c r="N112" s="59"/>
      <c r="O112" s="59"/>
      <c r="P112" s="59"/>
      <c r="Q112" s="59"/>
      <c r="R112" s="59"/>
      <c r="S112" s="59"/>
      <c r="T112" s="59"/>
      <c r="U112" s="201"/>
    </row>
    <row r="113" spans="1:21" x14ac:dyDescent="0.25">
      <c r="A113" s="465" t="s">
        <v>8</v>
      </c>
      <c r="B113" s="465"/>
      <c r="C113" s="465"/>
      <c r="D113" s="465"/>
      <c r="E113" s="465"/>
      <c r="F113" s="465"/>
      <c r="G113" s="465"/>
      <c r="H113" s="465"/>
      <c r="I113" s="130">
        <f>SUM(I111,I109,I108,I106,I96,I95,I89,I81,I80,I79,I78,I77,I75,I74,I73,I72,I71,I70,I68,I59,I45)</f>
        <v>3666271.89</v>
      </c>
      <c r="N113" s="466"/>
      <c r="O113" s="466"/>
      <c r="P113" s="466"/>
      <c r="Q113" s="466"/>
      <c r="R113" s="466"/>
      <c r="S113" s="466"/>
      <c r="T113" s="466"/>
      <c r="U113" s="466"/>
    </row>
    <row r="114" spans="1:21" x14ac:dyDescent="0.25">
      <c r="A114" s="458" t="s">
        <v>121</v>
      </c>
      <c r="B114" s="458"/>
      <c r="C114" s="458"/>
      <c r="D114" s="458"/>
      <c r="E114" s="458"/>
      <c r="F114" s="458"/>
      <c r="G114" s="458"/>
      <c r="H114" s="91" t="s">
        <v>48</v>
      </c>
      <c r="I114" s="195"/>
      <c r="N114" s="459" t="s">
        <v>7</v>
      </c>
      <c r="O114" s="459"/>
      <c r="P114" s="459"/>
      <c r="Q114" s="459"/>
      <c r="R114" s="459"/>
      <c r="S114" s="459"/>
      <c r="T114" s="459"/>
      <c r="U114" s="459"/>
    </row>
    <row r="115" spans="1:21" x14ac:dyDescent="0.25">
      <c r="A115" s="458" t="s">
        <v>116</v>
      </c>
      <c r="B115" s="458"/>
      <c r="C115" s="458"/>
      <c r="D115" s="458"/>
      <c r="E115" s="458"/>
      <c r="F115" s="458"/>
      <c r="G115" s="458"/>
      <c r="H115" s="92" t="str">
        <f>IF(E29=0,"",IF((E14+E16+SUM(E18:E24))/E29&gt;0.75,1,""))</f>
        <v/>
      </c>
      <c r="I115" s="159">
        <f>U111</f>
        <v>0</v>
      </c>
      <c r="N115" s="93" t="s">
        <v>144</v>
      </c>
      <c r="O115" s="93"/>
      <c r="P115" s="93"/>
      <c r="Q115" s="93"/>
      <c r="R115" s="93"/>
      <c r="S115" s="93"/>
      <c r="T115" s="93"/>
      <c r="U115" s="93"/>
    </row>
    <row r="116" spans="1:21" x14ac:dyDescent="0.25">
      <c r="B116" s="91"/>
      <c r="C116" s="91"/>
      <c r="D116" s="91"/>
      <c r="E116" s="91"/>
      <c r="F116" s="91"/>
      <c r="G116" s="91"/>
      <c r="H116" s="94"/>
      <c r="I116" s="130"/>
      <c r="N116" s="95" t="s">
        <v>145</v>
      </c>
      <c r="O116" s="93"/>
      <c r="P116" s="93"/>
      <c r="Q116" s="93"/>
      <c r="R116" s="93"/>
      <c r="S116" s="93"/>
      <c r="T116" s="93"/>
      <c r="U116" s="93"/>
    </row>
    <row r="117" spans="1:21" x14ac:dyDescent="0.25">
      <c r="A117" s="4" t="s">
        <v>138</v>
      </c>
      <c r="B117" s="91"/>
      <c r="C117" s="91"/>
      <c r="D117" s="91"/>
      <c r="E117" s="91"/>
      <c r="F117" s="91"/>
      <c r="G117" s="91"/>
      <c r="H117" s="202">
        <f>IF(H115=1,I115,I113)</f>
        <v>3666271.89</v>
      </c>
      <c r="I117" s="123">
        <f>IF(E29=0,0,IF(E29&gt;250,-(((250/E29)*H117)*IF(J117="H",0.02,0.05)),IF(J117="H",-0.02*H117,-0.05*H117)))</f>
        <v>-88598.38113327921</v>
      </c>
      <c r="N117" s="97"/>
      <c r="O117" s="97"/>
      <c r="P117" s="97"/>
      <c r="Q117" s="97"/>
      <c r="R117" s="97"/>
      <c r="S117" s="97"/>
      <c r="T117" s="97"/>
      <c r="U117" s="97"/>
    </row>
    <row r="118" spans="1:21" x14ac:dyDescent="0.25">
      <c r="B118" s="91"/>
      <c r="C118" s="91"/>
      <c r="D118" s="91"/>
      <c r="E118" s="91"/>
      <c r="F118" s="91"/>
      <c r="G118" s="91"/>
      <c r="H118" s="94"/>
      <c r="I118" s="130"/>
      <c r="N118" s="97"/>
      <c r="O118" s="97"/>
      <c r="P118" s="97"/>
      <c r="Q118" s="97"/>
      <c r="R118" s="97"/>
      <c r="S118" s="97"/>
      <c r="T118" s="97"/>
      <c r="U118" s="97"/>
    </row>
    <row r="119" spans="1:21" x14ac:dyDescent="0.25">
      <c r="A119" s="4" t="s">
        <v>139</v>
      </c>
      <c r="B119" s="91"/>
      <c r="C119" s="91"/>
      <c r="D119" s="91"/>
      <c r="E119" s="91"/>
      <c r="F119" s="91"/>
      <c r="G119" s="91"/>
      <c r="H119" s="94"/>
      <c r="I119" s="130">
        <f>I113+I117</f>
        <v>3577673.5088667208</v>
      </c>
      <c r="N119" s="97"/>
      <c r="O119" s="97"/>
      <c r="P119" s="97"/>
      <c r="Q119" s="97"/>
      <c r="R119" s="97"/>
      <c r="S119" s="97"/>
      <c r="T119" s="97"/>
      <c r="U119" s="97"/>
    </row>
    <row r="120" spans="1:21" x14ac:dyDescent="0.25">
      <c r="B120" s="91"/>
      <c r="C120" s="91"/>
      <c r="D120" s="91"/>
      <c r="E120" s="91"/>
      <c r="F120" s="91"/>
      <c r="G120" s="91"/>
      <c r="H120" s="94"/>
      <c r="I120" s="130"/>
      <c r="N120" s="97"/>
      <c r="O120" s="97"/>
      <c r="P120" s="97"/>
      <c r="Q120" s="97"/>
      <c r="R120" s="97"/>
      <c r="S120" s="97"/>
      <c r="T120" s="97"/>
      <c r="U120" s="97"/>
    </row>
    <row r="121" spans="1:21" x14ac:dyDescent="0.25">
      <c r="A121" s="106" t="s">
        <v>140</v>
      </c>
      <c r="B121" s="91"/>
      <c r="C121" s="203">
        <f>'0054'!C121</f>
        <v>2</v>
      </c>
      <c r="D121" s="91"/>
      <c r="E121" s="4" t="s">
        <v>141</v>
      </c>
      <c r="F121" s="91"/>
      <c r="G121" s="91"/>
      <c r="H121" s="94"/>
      <c r="I121" s="130">
        <f>ROUND(I119/12*C121,2)</f>
        <v>596278.92000000004</v>
      </c>
      <c r="N121" s="97"/>
      <c r="O121" s="97"/>
      <c r="P121" s="97"/>
      <c r="Q121" s="97"/>
      <c r="R121" s="97"/>
      <c r="S121" s="97"/>
      <c r="T121" s="97"/>
      <c r="U121" s="97"/>
    </row>
    <row r="122" spans="1:21" x14ac:dyDescent="0.25">
      <c r="B122" s="91"/>
      <c r="C122" s="91"/>
      <c r="D122" s="91"/>
      <c r="E122" s="91"/>
      <c r="F122" s="91"/>
      <c r="G122" s="91"/>
      <c r="H122" s="94"/>
      <c r="I122" s="130"/>
      <c r="N122" s="97"/>
      <c r="O122" s="97"/>
      <c r="P122" s="97"/>
      <c r="Q122" s="97"/>
      <c r="R122" s="97"/>
      <c r="S122" s="97"/>
      <c r="T122" s="97"/>
      <c r="U122" s="97"/>
    </row>
    <row r="123" spans="1:21" x14ac:dyDescent="0.25">
      <c r="A123" s="4" t="s">
        <v>142</v>
      </c>
      <c r="B123" s="91"/>
      <c r="C123" s="91"/>
      <c r="D123" s="91"/>
      <c r="E123" s="91"/>
      <c r="F123" s="91"/>
      <c r="G123" s="91"/>
      <c r="H123" s="94"/>
      <c r="I123" s="123">
        <v>-298139.46000000002</v>
      </c>
      <c r="N123" s="97"/>
      <c r="O123" s="97"/>
      <c r="P123" s="97"/>
      <c r="Q123" s="97"/>
      <c r="R123" s="97"/>
      <c r="S123" s="97"/>
      <c r="T123" s="97"/>
      <c r="U123" s="97"/>
    </row>
    <row r="124" spans="1:21" x14ac:dyDescent="0.25">
      <c r="B124" s="91"/>
      <c r="C124" s="91"/>
      <c r="D124" s="91"/>
      <c r="E124" s="91"/>
      <c r="F124" s="91"/>
      <c r="G124" s="91"/>
      <c r="H124" s="94"/>
      <c r="I124" s="130"/>
      <c r="N124" s="97"/>
      <c r="O124" s="97"/>
      <c r="P124" s="97"/>
      <c r="Q124" s="97"/>
      <c r="R124" s="97"/>
      <c r="S124" s="97"/>
      <c r="T124" s="97"/>
      <c r="U124" s="97"/>
    </row>
    <row r="125" spans="1:21" ht="16.5" thickBot="1" x14ac:dyDescent="0.3">
      <c r="A125" s="4" t="s">
        <v>143</v>
      </c>
      <c r="B125" s="91"/>
      <c r="C125" s="91"/>
      <c r="D125" s="91"/>
      <c r="E125" s="91"/>
      <c r="F125" s="91"/>
      <c r="G125" s="91"/>
      <c r="H125" s="94"/>
      <c r="I125" s="222">
        <f>I121+I123</f>
        <v>298139.46000000002</v>
      </c>
      <c r="N125" s="97"/>
      <c r="O125" s="97"/>
      <c r="P125" s="97"/>
      <c r="Q125" s="97"/>
      <c r="R125" s="97"/>
      <c r="S125" s="97"/>
      <c r="T125" s="97"/>
      <c r="U125" s="97"/>
    </row>
    <row r="126" spans="1:21" ht="16.5" thickTop="1" x14ac:dyDescent="0.25">
      <c r="B126" s="91"/>
      <c r="C126" s="91"/>
      <c r="D126" s="91"/>
      <c r="E126" s="91"/>
      <c r="F126" s="91"/>
      <c r="G126" s="91"/>
      <c r="H126" s="94"/>
      <c r="I126" s="130"/>
      <c r="N126" s="97"/>
      <c r="O126" s="97"/>
      <c r="P126" s="97"/>
      <c r="Q126" s="97"/>
      <c r="R126" s="97"/>
      <c r="S126" s="97"/>
      <c r="T126" s="97"/>
      <c r="U126" s="97"/>
    </row>
    <row r="127" spans="1:21" ht="16.5" thickBot="1" x14ac:dyDescent="0.3">
      <c r="A127" s="4" t="s">
        <v>159</v>
      </c>
      <c r="B127" s="91"/>
      <c r="C127" s="91"/>
      <c r="D127" s="91"/>
      <c r="E127" s="91"/>
      <c r="F127" s="91"/>
      <c r="G127" s="91"/>
      <c r="H127" s="94"/>
      <c r="I127" s="194">
        <f>IF(J117="H",(H117*0.02)+I117,(H117*0.05)+I117)</f>
        <v>94715.213366720796</v>
      </c>
      <c r="N127" s="97"/>
      <c r="O127" s="97"/>
      <c r="P127" s="97"/>
      <c r="Q127" s="97"/>
      <c r="R127" s="97"/>
      <c r="S127" s="97"/>
      <c r="T127" s="97"/>
      <c r="U127" s="97"/>
    </row>
    <row r="128" spans="1:21" ht="16.5" thickTop="1" x14ac:dyDescent="0.25">
      <c r="B128" s="91"/>
      <c r="C128" s="91"/>
      <c r="D128" s="91"/>
      <c r="E128" s="91"/>
      <c r="F128" s="91"/>
      <c r="G128" s="91"/>
      <c r="H128" s="94"/>
      <c r="I128" s="195"/>
      <c r="N128" s="97"/>
      <c r="O128" s="97"/>
      <c r="P128" s="97"/>
      <c r="Q128" s="97"/>
      <c r="R128" s="97"/>
      <c r="S128" s="97"/>
      <c r="T128" s="97"/>
      <c r="U128" s="97"/>
    </row>
    <row r="129" spans="1:21" x14ac:dyDescent="0.25">
      <c r="B129" s="91"/>
      <c r="C129" s="91"/>
      <c r="D129" s="91"/>
      <c r="E129" s="91"/>
      <c r="F129" s="91"/>
      <c r="G129" s="91"/>
      <c r="H129" s="94"/>
      <c r="I129" s="195"/>
      <c r="N129" s="97"/>
      <c r="O129" s="97"/>
      <c r="P129" s="97"/>
      <c r="Q129" s="97"/>
      <c r="R129" s="97"/>
      <c r="S129" s="97"/>
      <c r="T129" s="97"/>
      <c r="U129" s="97"/>
    </row>
    <row r="130" spans="1:21" x14ac:dyDescent="0.25">
      <c r="B130" s="91"/>
      <c r="C130" s="91"/>
      <c r="D130" s="91"/>
      <c r="E130" s="91"/>
      <c r="F130" s="91"/>
      <c r="G130" s="91"/>
      <c r="H130" s="94"/>
      <c r="I130" s="195"/>
      <c r="N130" s="97"/>
      <c r="O130" s="97"/>
      <c r="P130" s="97"/>
      <c r="Q130" s="97"/>
      <c r="R130" s="97"/>
      <c r="S130" s="97"/>
      <c r="T130" s="97"/>
      <c r="U130" s="97"/>
    </row>
    <row r="131" spans="1:21" x14ac:dyDescent="0.25">
      <c r="A131" s="455" t="s">
        <v>7</v>
      </c>
      <c r="B131" s="455"/>
      <c r="C131" s="455"/>
      <c r="D131" s="455"/>
      <c r="E131" s="455"/>
      <c r="F131" s="455"/>
      <c r="G131" s="455"/>
      <c r="H131" s="455"/>
      <c r="I131" s="455"/>
      <c r="J131" s="196"/>
      <c r="N131" s="455"/>
      <c r="O131" s="455"/>
      <c r="P131" s="455"/>
      <c r="Q131" s="455"/>
      <c r="R131" s="455"/>
      <c r="S131" s="455"/>
      <c r="T131" s="455"/>
      <c r="U131" s="455"/>
    </row>
    <row r="132" spans="1:21" s="101" customFormat="1" ht="28.5" customHeight="1" x14ac:dyDescent="0.2">
      <c r="A132" s="460" t="s">
        <v>114</v>
      </c>
      <c r="B132" s="460"/>
      <c r="C132" s="460"/>
      <c r="D132" s="460"/>
      <c r="E132" s="460"/>
      <c r="F132" s="460"/>
      <c r="G132" s="460"/>
      <c r="H132" s="460"/>
      <c r="I132" s="460"/>
      <c r="J132" s="102"/>
      <c r="N132" s="103"/>
      <c r="O132" s="104"/>
      <c r="P132" s="104"/>
      <c r="Q132" s="104"/>
      <c r="R132" s="104"/>
      <c r="S132" s="104"/>
      <c r="T132" s="104"/>
      <c r="U132" s="104"/>
    </row>
    <row r="133" spans="1:21" s="101" customFormat="1" ht="15.75" customHeight="1" x14ac:dyDescent="0.2">
      <c r="A133" s="455" t="s">
        <v>64</v>
      </c>
      <c r="B133" s="455"/>
      <c r="C133" s="455"/>
      <c r="D133" s="455"/>
      <c r="E133" s="455"/>
      <c r="F133" s="455"/>
      <c r="G133" s="455"/>
      <c r="H133" s="455"/>
      <c r="I133" s="455"/>
      <c r="N133" s="103"/>
    </row>
    <row r="134" spans="1:21" s="101" customFormat="1" ht="15.75" customHeight="1" x14ac:dyDescent="0.2">
      <c r="A134" s="455" t="s">
        <v>65</v>
      </c>
      <c r="B134" s="455"/>
      <c r="C134" s="455"/>
      <c r="D134" s="455"/>
      <c r="E134" s="455"/>
      <c r="F134" s="455"/>
      <c r="G134" s="455"/>
      <c r="H134" s="455"/>
      <c r="I134" s="455"/>
      <c r="N134" s="103"/>
    </row>
    <row r="135" spans="1:21" s="101" customFormat="1" ht="28.5" customHeight="1" x14ac:dyDescent="0.2">
      <c r="A135" s="454" t="s">
        <v>115</v>
      </c>
      <c r="B135" s="454"/>
      <c r="C135" s="454"/>
      <c r="D135" s="454"/>
      <c r="E135" s="454"/>
      <c r="F135" s="454"/>
      <c r="G135" s="454"/>
      <c r="H135" s="454"/>
      <c r="I135" s="454"/>
      <c r="N135" s="103"/>
    </row>
    <row r="136" spans="1:21" s="101" customFormat="1" ht="28.5" customHeight="1" x14ac:dyDescent="0.2">
      <c r="A136" s="454" t="s">
        <v>123</v>
      </c>
      <c r="B136" s="454"/>
      <c r="C136" s="454"/>
      <c r="D136" s="454"/>
      <c r="E136" s="454"/>
      <c r="F136" s="454"/>
      <c r="G136" s="454"/>
      <c r="H136" s="454"/>
      <c r="I136" s="454"/>
      <c r="N136" s="103"/>
    </row>
    <row r="137" spans="1:21" s="101" customFormat="1" ht="28.5" customHeight="1" x14ac:dyDescent="0.2">
      <c r="A137" s="454" t="s">
        <v>111</v>
      </c>
      <c r="B137" s="454"/>
      <c r="C137" s="454"/>
      <c r="D137" s="454"/>
      <c r="E137" s="454"/>
      <c r="F137" s="454"/>
      <c r="G137" s="454"/>
      <c r="H137" s="454"/>
      <c r="I137" s="454"/>
      <c r="N137" s="103"/>
    </row>
    <row r="138" spans="1:21" s="101" customFormat="1" ht="28.5" customHeight="1" x14ac:dyDescent="0.2">
      <c r="A138" s="454" t="s">
        <v>120</v>
      </c>
      <c r="B138" s="454"/>
      <c r="C138" s="454"/>
      <c r="D138" s="454"/>
      <c r="E138" s="454"/>
      <c r="F138" s="454"/>
      <c r="G138" s="454"/>
      <c r="H138" s="454"/>
      <c r="I138" s="454"/>
      <c r="N138" s="103"/>
    </row>
    <row r="139" spans="1:21" s="101" customFormat="1" ht="41.25" customHeight="1" x14ac:dyDescent="0.2">
      <c r="A139" s="454" t="s">
        <v>133</v>
      </c>
      <c r="B139" s="454"/>
      <c r="C139" s="454"/>
      <c r="D139" s="454"/>
      <c r="E139" s="454"/>
      <c r="F139" s="454"/>
      <c r="G139" s="454"/>
      <c r="H139" s="454"/>
      <c r="I139" s="454"/>
      <c r="N139" s="103"/>
    </row>
    <row r="140" spans="1:21" s="101" customFormat="1" ht="15.75" customHeight="1" x14ac:dyDescent="0.2">
      <c r="A140" s="455" t="s">
        <v>117</v>
      </c>
      <c r="B140" s="455"/>
      <c r="C140" s="455"/>
      <c r="D140" s="455"/>
      <c r="E140" s="455"/>
      <c r="F140" s="455"/>
      <c r="G140" s="455"/>
      <c r="H140" s="455"/>
      <c r="I140" s="455"/>
      <c r="N140" s="103"/>
    </row>
    <row r="141" spans="1:21" s="101" customFormat="1" ht="28.5" customHeight="1" x14ac:dyDescent="0.2">
      <c r="A141" s="456" t="s">
        <v>118</v>
      </c>
      <c r="B141" s="456"/>
      <c r="C141" s="456"/>
      <c r="D141" s="456"/>
      <c r="E141" s="456"/>
      <c r="F141" s="456"/>
      <c r="G141" s="456"/>
      <c r="H141" s="456"/>
      <c r="I141" s="456"/>
      <c r="N141" s="103"/>
    </row>
    <row r="142" spans="1:21" s="101" customFormat="1" ht="26.25" customHeight="1" x14ac:dyDescent="0.2">
      <c r="A142" s="457" t="s">
        <v>109</v>
      </c>
      <c r="B142" s="456"/>
      <c r="C142" s="456"/>
      <c r="D142" s="456"/>
      <c r="E142" s="456"/>
      <c r="F142" s="456"/>
      <c r="G142" s="456"/>
      <c r="H142" s="456"/>
      <c r="I142" s="456"/>
      <c r="N142" s="103"/>
    </row>
    <row r="143" spans="1:21" s="101" customFormat="1" ht="54" customHeight="1" x14ac:dyDescent="0.2">
      <c r="A143" s="452" t="s">
        <v>125</v>
      </c>
      <c r="B143" s="452"/>
      <c r="C143" s="452"/>
      <c r="D143" s="452"/>
      <c r="E143" s="452"/>
      <c r="F143" s="452"/>
      <c r="G143" s="452"/>
      <c r="H143" s="452"/>
      <c r="I143" s="452"/>
      <c r="N143" s="103"/>
    </row>
    <row r="144" spans="1:21" ht="57" customHeight="1" x14ac:dyDescent="0.25">
      <c r="A144" s="452" t="s">
        <v>124</v>
      </c>
      <c r="B144" s="452"/>
      <c r="C144" s="452"/>
      <c r="D144" s="452"/>
      <c r="E144" s="452"/>
      <c r="F144" s="452"/>
      <c r="G144" s="452"/>
      <c r="H144" s="452"/>
      <c r="I144" s="452"/>
      <c r="N144" s="98"/>
    </row>
    <row r="145" spans="1:14" s="101" customFormat="1" ht="26.25" customHeight="1" x14ac:dyDescent="0.2">
      <c r="A145" s="451" t="s">
        <v>110</v>
      </c>
      <c r="B145" s="451"/>
      <c r="C145" s="451"/>
      <c r="D145" s="451"/>
      <c r="E145" s="451"/>
      <c r="F145" s="451"/>
      <c r="G145" s="451"/>
      <c r="H145" s="451"/>
      <c r="I145" s="451"/>
      <c r="N145" s="103"/>
    </row>
    <row r="146" spans="1:14" s="101" customFormat="1" ht="28.5" customHeight="1" x14ac:dyDescent="0.2">
      <c r="A146" s="452" t="s">
        <v>36</v>
      </c>
      <c r="B146" s="452"/>
      <c r="C146" s="452"/>
      <c r="D146" s="452"/>
      <c r="E146" s="452"/>
      <c r="F146" s="452"/>
      <c r="G146" s="452"/>
      <c r="H146" s="452"/>
      <c r="I146" s="452"/>
      <c r="N146" s="103"/>
    </row>
    <row r="147" spans="1:14" s="101" customFormat="1" ht="15.75" customHeight="1" x14ac:dyDescent="0.2">
      <c r="A147" s="453" t="s">
        <v>12</v>
      </c>
      <c r="B147" s="453"/>
      <c r="C147" s="453"/>
      <c r="D147" s="453"/>
      <c r="E147" s="453"/>
      <c r="F147" s="453"/>
      <c r="G147" s="453"/>
      <c r="H147" s="453"/>
      <c r="I147" s="453"/>
      <c r="N147" s="103"/>
    </row>
    <row r="148" spans="1:14" x14ac:dyDescent="0.25">
      <c r="A148" s="453"/>
      <c r="B148" s="453"/>
      <c r="C148" s="453"/>
      <c r="D148" s="453"/>
      <c r="E148" s="453"/>
      <c r="F148" s="453"/>
      <c r="G148" s="453"/>
      <c r="H148" s="453"/>
      <c r="I148" s="453"/>
      <c r="N148" s="98"/>
    </row>
    <row r="149" spans="1:14" x14ac:dyDescent="0.25">
      <c r="A149" s="98"/>
      <c r="N149" s="98"/>
    </row>
    <row r="150" spans="1:14" x14ac:dyDescent="0.25">
      <c r="A150" s="98"/>
      <c r="N150" s="98"/>
    </row>
    <row r="151" spans="1:14" x14ac:dyDescent="0.25">
      <c r="A151" s="98"/>
      <c r="N151" s="98"/>
    </row>
    <row r="152" spans="1:14" x14ac:dyDescent="0.25">
      <c r="A152" s="98"/>
      <c r="B152" s="197"/>
      <c r="C152" s="197"/>
      <c r="D152" s="197"/>
      <c r="E152" s="197"/>
      <c r="F152" s="197"/>
      <c r="G152" s="197"/>
      <c r="H152" s="197"/>
      <c r="I152" s="197"/>
      <c r="N152" s="98"/>
    </row>
    <row r="153" spans="1:14" x14ac:dyDescent="0.25">
      <c r="A153" s="98"/>
      <c r="N153" s="98"/>
    </row>
    <row r="154" spans="1:14" x14ac:dyDescent="0.25">
      <c r="A154" s="98"/>
      <c r="N154" s="98"/>
    </row>
    <row r="155" spans="1:14" x14ac:dyDescent="0.25">
      <c r="A155" s="98"/>
      <c r="N155" s="98"/>
    </row>
    <row r="156" spans="1:14" x14ac:dyDescent="0.25">
      <c r="A156" s="98"/>
      <c r="N156" s="98"/>
    </row>
    <row r="157" spans="1:14" x14ac:dyDescent="0.25">
      <c r="A157" s="98"/>
      <c r="N157" s="98"/>
    </row>
    <row r="158" spans="1:14" x14ac:dyDescent="0.25">
      <c r="A158" s="98"/>
      <c r="N158" s="98"/>
    </row>
    <row r="159" spans="1:14" x14ac:dyDescent="0.25">
      <c r="A159" s="98"/>
      <c r="N159" s="98"/>
    </row>
    <row r="160" spans="1:14" x14ac:dyDescent="0.25">
      <c r="A160" s="98"/>
      <c r="N160" s="98"/>
    </row>
    <row r="161" spans="1:14" x14ac:dyDescent="0.25">
      <c r="A161" s="98"/>
      <c r="N161" s="98"/>
    </row>
    <row r="162" spans="1:14" x14ac:dyDescent="0.25">
      <c r="A162" s="98"/>
      <c r="N162" s="98"/>
    </row>
    <row r="163" spans="1:14" x14ac:dyDescent="0.25">
      <c r="A163" s="98"/>
      <c r="N163" s="98"/>
    </row>
    <row r="164" spans="1:14" x14ac:dyDescent="0.25">
      <c r="A164" s="98"/>
      <c r="N164" s="98"/>
    </row>
    <row r="165" spans="1:14" x14ac:dyDescent="0.25">
      <c r="A165" s="98"/>
      <c r="N165" s="98"/>
    </row>
    <row r="166" spans="1:14" x14ac:dyDescent="0.25">
      <c r="A166" s="98"/>
      <c r="N166" s="98"/>
    </row>
    <row r="167" spans="1:14" x14ac:dyDescent="0.25">
      <c r="A167" s="98"/>
      <c r="N167" s="98"/>
    </row>
    <row r="168" spans="1:14" x14ac:dyDescent="0.25">
      <c r="A168" s="98"/>
      <c r="N168" s="98"/>
    </row>
    <row r="169" spans="1:14" x14ac:dyDescent="0.25">
      <c r="A169" s="98"/>
      <c r="N169" s="98"/>
    </row>
    <row r="170" spans="1:14" x14ac:dyDescent="0.25">
      <c r="A170" s="98"/>
      <c r="N170" s="98"/>
    </row>
    <row r="171" spans="1:14" x14ac:dyDescent="0.25">
      <c r="A171" s="98"/>
      <c r="N171" s="98"/>
    </row>
    <row r="172" spans="1:14" x14ac:dyDescent="0.25">
      <c r="A172" s="98"/>
      <c r="N172" s="98"/>
    </row>
    <row r="173" spans="1:14" x14ac:dyDescent="0.25">
      <c r="A173" s="98"/>
      <c r="N173" s="98"/>
    </row>
    <row r="174" spans="1:14" x14ac:dyDescent="0.25">
      <c r="A174" s="98"/>
      <c r="N174" s="98"/>
    </row>
    <row r="175" spans="1:14" x14ac:dyDescent="0.25">
      <c r="A175" s="98"/>
      <c r="N175" s="98"/>
    </row>
    <row r="176" spans="1:14" x14ac:dyDescent="0.25">
      <c r="A176" s="98"/>
      <c r="N176" s="98"/>
    </row>
    <row r="177" spans="1:14" x14ac:dyDescent="0.25">
      <c r="A177" s="98"/>
      <c r="N177" s="98"/>
    </row>
    <row r="178" spans="1:14" x14ac:dyDescent="0.25">
      <c r="A178" s="98"/>
      <c r="N178" s="98"/>
    </row>
    <row r="179" spans="1:14" x14ac:dyDescent="0.25">
      <c r="A179" s="98"/>
      <c r="N179" s="98"/>
    </row>
    <row r="180" spans="1:14" x14ac:dyDescent="0.25">
      <c r="A180" s="98"/>
      <c r="N180" s="98"/>
    </row>
    <row r="181" spans="1:14" x14ac:dyDescent="0.25">
      <c r="A181" s="98"/>
      <c r="N181" s="98"/>
    </row>
    <row r="182" spans="1:14" x14ac:dyDescent="0.25">
      <c r="A182" s="98"/>
      <c r="N182" s="98"/>
    </row>
    <row r="183" spans="1:14" x14ac:dyDescent="0.25">
      <c r="A183" s="98"/>
      <c r="N183" s="98"/>
    </row>
    <row r="184" spans="1:14" x14ac:dyDescent="0.25">
      <c r="A184" s="98"/>
      <c r="N184" s="98"/>
    </row>
    <row r="185" spans="1:14" x14ac:dyDescent="0.25">
      <c r="A185" s="98"/>
      <c r="N185" s="98"/>
    </row>
    <row r="186" spans="1:14" x14ac:dyDescent="0.25">
      <c r="A186" s="98"/>
      <c r="N186" s="98"/>
    </row>
    <row r="187" spans="1:14" x14ac:dyDescent="0.25">
      <c r="A187" s="98"/>
      <c r="N187" s="98"/>
    </row>
    <row r="188" spans="1:14" x14ac:dyDescent="0.25">
      <c r="A188" s="98"/>
      <c r="N188" s="98"/>
    </row>
    <row r="189" spans="1:14" x14ac:dyDescent="0.25">
      <c r="A189" s="98"/>
    </row>
    <row r="190" spans="1:14" x14ac:dyDescent="0.25">
      <c r="A190" s="98"/>
    </row>
    <row r="191" spans="1:14" x14ac:dyDescent="0.25">
      <c r="A191" s="98"/>
    </row>
    <row r="192" spans="1:14" x14ac:dyDescent="0.25">
      <c r="A192" s="98"/>
    </row>
    <row r="193" spans="1:1" x14ac:dyDescent="0.25">
      <c r="A193" s="98"/>
    </row>
    <row r="194" spans="1:1" x14ac:dyDescent="0.25">
      <c r="A194" s="98"/>
    </row>
    <row r="195" spans="1:1" x14ac:dyDescent="0.25">
      <c r="A195" s="98"/>
    </row>
    <row r="196" spans="1:1" x14ac:dyDescent="0.25">
      <c r="A196" s="98"/>
    </row>
    <row r="197" spans="1:1" x14ac:dyDescent="0.25">
      <c r="A197" s="98"/>
    </row>
    <row r="198" spans="1:1" x14ac:dyDescent="0.25">
      <c r="A198" s="98"/>
    </row>
    <row r="199" spans="1:1" x14ac:dyDescent="0.25">
      <c r="A199" s="98"/>
    </row>
    <row r="200" spans="1:1" x14ac:dyDescent="0.25">
      <c r="A200" s="98"/>
    </row>
    <row r="201" spans="1:1" x14ac:dyDescent="0.25">
      <c r="A201" s="98"/>
    </row>
    <row r="202" spans="1:1" x14ac:dyDescent="0.25">
      <c r="A202" s="98"/>
    </row>
    <row r="203" spans="1:1" x14ac:dyDescent="0.25">
      <c r="A203" s="98"/>
    </row>
    <row r="204" spans="1:1" x14ac:dyDescent="0.25">
      <c r="A204" s="98"/>
    </row>
    <row r="205" spans="1:1" x14ac:dyDescent="0.25">
      <c r="A205" s="98"/>
    </row>
    <row r="206" spans="1:1" x14ac:dyDescent="0.25">
      <c r="A206" s="98"/>
    </row>
    <row r="207" spans="1:1" x14ac:dyDescent="0.25">
      <c r="A207" s="98"/>
    </row>
    <row r="208" spans="1:1" x14ac:dyDescent="0.25">
      <c r="A208" s="98"/>
    </row>
  </sheetData>
  <sheetProtection password="CDD2" sheet="1" objects="1" scenarios="1"/>
  <mergeCells count="290">
    <mergeCell ref="B1:I1"/>
    <mergeCell ref="O1:U1"/>
    <mergeCell ref="N2:U2"/>
    <mergeCell ref="N3:U3"/>
    <mergeCell ref="A4:B4"/>
    <mergeCell ref="C4:E4"/>
    <mergeCell ref="N4:O4"/>
    <mergeCell ref="P4:Q4"/>
    <mergeCell ref="A7:I7"/>
    <mergeCell ref="N7:U7"/>
    <mergeCell ref="N8:O8"/>
    <mergeCell ref="P8:Q8"/>
    <mergeCell ref="R8:S8"/>
    <mergeCell ref="T8:U8"/>
    <mergeCell ref="F10:G10"/>
    <mergeCell ref="R10:S10"/>
    <mergeCell ref="A11:B11"/>
    <mergeCell ref="F11:G11"/>
    <mergeCell ref="N11:O11"/>
    <mergeCell ref="P11:Q11"/>
    <mergeCell ref="R11:S11"/>
    <mergeCell ref="A12:B12"/>
    <mergeCell ref="F12:G12"/>
    <mergeCell ref="N12:O12"/>
    <mergeCell ref="P12:Q12"/>
    <mergeCell ref="R12:S12"/>
    <mergeCell ref="A13:B13"/>
    <mergeCell ref="F13:G13"/>
    <mergeCell ref="N13:O13"/>
    <mergeCell ref="P13:Q13"/>
    <mergeCell ref="R13:S13"/>
    <mergeCell ref="A14:B14"/>
    <mergeCell ref="F14:G14"/>
    <mergeCell ref="N14:O14"/>
    <mergeCell ref="P14:Q14"/>
    <mergeCell ref="R14:S14"/>
    <mergeCell ref="A15:B15"/>
    <mergeCell ref="F15:G15"/>
    <mergeCell ref="N15:O15"/>
    <mergeCell ref="P15:Q15"/>
    <mergeCell ref="R15:S15"/>
    <mergeCell ref="A16:B16"/>
    <mergeCell ref="F16:G16"/>
    <mergeCell ref="N16:O16"/>
    <mergeCell ref="P16:Q16"/>
    <mergeCell ref="R16:S16"/>
    <mergeCell ref="A17:B17"/>
    <mergeCell ref="F17:G17"/>
    <mergeCell ref="N17:O17"/>
    <mergeCell ref="P17:Q17"/>
    <mergeCell ref="R17:S17"/>
    <mergeCell ref="A18:B18"/>
    <mergeCell ref="F18:G18"/>
    <mergeCell ref="N18:O18"/>
    <mergeCell ref="P18:Q18"/>
    <mergeCell ref="R18:S18"/>
    <mergeCell ref="A19:B19"/>
    <mergeCell ref="F19:G19"/>
    <mergeCell ref="N19:O19"/>
    <mergeCell ref="P19:Q19"/>
    <mergeCell ref="R19:S19"/>
    <mergeCell ref="A20:B20"/>
    <mergeCell ref="F20:G20"/>
    <mergeCell ref="N20:O20"/>
    <mergeCell ref="P20:Q20"/>
    <mergeCell ref="R20:S20"/>
    <mergeCell ref="A21:B21"/>
    <mergeCell ref="F21:G21"/>
    <mergeCell ref="N21:O21"/>
    <mergeCell ref="P21:Q21"/>
    <mergeCell ref="R21:S21"/>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N34:T34"/>
    <mergeCell ref="A36:B36"/>
    <mergeCell ref="N36:O36"/>
    <mergeCell ref="P36:T36"/>
    <mergeCell ref="A37:B37"/>
    <mergeCell ref="N37:O37"/>
    <mergeCell ref="P37:T37"/>
    <mergeCell ref="F33:H36"/>
    <mergeCell ref="A38:B38"/>
    <mergeCell ref="N38:O38"/>
    <mergeCell ref="P38:T38"/>
    <mergeCell ref="A39:B39"/>
    <mergeCell ref="N39:O39"/>
    <mergeCell ref="P39:T39"/>
    <mergeCell ref="A40:B40"/>
    <mergeCell ref="N40:O40"/>
    <mergeCell ref="P40:T40"/>
    <mergeCell ref="A41:B41"/>
    <mergeCell ref="N41:O41"/>
    <mergeCell ref="P41:T41"/>
    <mergeCell ref="A42:B42"/>
    <mergeCell ref="N42:O42"/>
    <mergeCell ref="P42:T42"/>
    <mergeCell ref="N43:Q43"/>
    <mergeCell ref="S43:T43"/>
    <mergeCell ref="N45:Q45"/>
    <mergeCell ref="S45:T45"/>
    <mergeCell ref="N49:O49"/>
    <mergeCell ref="P49:Q49"/>
    <mergeCell ref="A50:B58"/>
    <mergeCell ref="N50:O58"/>
    <mergeCell ref="P50:Q50"/>
    <mergeCell ref="P51:Q51"/>
    <mergeCell ref="P52:Q52"/>
    <mergeCell ref="P53:Q53"/>
    <mergeCell ref="P54:Q54"/>
    <mergeCell ref="P55:Q55"/>
    <mergeCell ref="P56:Q56"/>
    <mergeCell ref="P57:Q57"/>
    <mergeCell ref="P58:Q58"/>
    <mergeCell ref="A59:B59"/>
    <mergeCell ref="F59:H59"/>
    <mergeCell ref="N59:O59"/>
    <mergeCell ref="P59:Q59"/>
    <mergeCell ref="R59:T59"/>
    <mergeCell ref="A60:I60"/>
    <mergeCell ref="N60:U60"/>
    <mergeCell ref="A61:I61"/>
    <mergeCell ref="N61:U61"/>
    <mergeCell ref="A62:B62"/>
    <mergeCell ref="D62:G62"/>
    <mergeCell ref="N62:O62"/>
    <mergeCell ref="Q62:S62"/>
    <mergeCell ref="T62:U62"/>
    <mergeCell ref="N63:S63"/>
    <mergeCell ref="T63:U63"/>
    <mergeCell ref="A64:I64"/>
    <mergeCell ref="N64:U64"/>
    <mergeCell ref="A65:B65"/>
    <mergeCell ref="D65:G65"/>
    <mergeCell ref="N65:O65"/>
    <mergeCell ref="Q65:S65"/>
    <mergeCell ref="T65:U65"/>
    <mergeCell ref="N66:S66"/>
    <mergeCell ref="T66:U66"/>
    <mergeCell ref="A68:C68"/>
    <mergeCell ref="N68:P68"/>
    <mergeCell ref="A69:C69"/>
    <mergeCell ref="N69:P69"/>
    <mergeCell ref="A70:C70"/>
    <mergeCell ref="A71:C71"/>
    <mergeCell ref="N71:P71"/>
    <mergeCell ref="A72:C72"/>
    <mergeCell ref="N72:P72"/>
    <mergeCell ref="A73:C73"/>
    <mergeCell ref="N73:P73"/>
    <mergeCell ref="F74:H74"/>
    <mergeCell ref="N74:T74"/>
    <mergeCell ref="N75:T75"/>
    <mergeCell ref="A77:C77"/>
    <mergeCell ref="N77:P77"/>
    <mergeCell ref="A78:C78"/>
    <mergeCell ref="N78:P78"/>
    <mergeCell ref="A79:C79"/>
    <mergeCell ref="N79:P79"/>
    <mergeCell ref="A80:C80"/>
    <mergeCell ref="N80:P80"/>
    <mergeCell ref="A81:C81"/>
    <mergeCell ref="N81:P81"/>
    <mergeCell ref="A83:I83"/>
    <mergeCell ref="N83:U83"/>
    <mergeCell ref="C84:D84"/>
    <mergeCell ref="C85:D85"/>
    <mergeCell ref="N85:O85"/>
    <mergeCell ref="P85:Q85"/>
    <mergeCell ref="R85:U85"/>
    <mergeCell ref="C86:D86"/>
    <mergeCell ref="P86:Q86"/>
    <mergeCell ref="C87:D87"/>
    <mergeCell ref="P87:Q87"/>
    <mergeCell ref="C88:D88"/>
    <mergeCell ref="P88:Q88"/>
    <mergeCell ref="C89:D89"/>
    <mergeCell ref="P89:T89"/>
    <mergeCell ref="A90:I90"/>
    <mergeCell ref="N90:U90"/>
    <mergeCell ref="F92:I92"/>
    <mergeCell ref="N92:P92"/>
    <mergeCell ref="Q92:T92"/>
    <mergeCell ref="A95:B95"/>
    <mergeCell ref="N95:O95"/>
    <mergeCell ref="P95:R95"/>
    <mergeCell ref="A96:B96"/>
    <mergeCell ref="N96:O96"/>
    <mergeCell ref="P96:R96"/>
    <mergeCell ref="A99:C99"/>
    <mergeCell ref="F99:I99"/>
    <mergeCell ref="N99:U99"/>
    <mergeCell ref="C100:E100"/>
    <mergeCell ref="F101:G101"/>
    <mergeCell ref="A102:B102"/>
    <mergeCell ref="F102:G102"/>
    <mergeCell ref="N102:O102"/>
    <mergeCell ref="P102:Q102"/>
    <mergeCell ref="R102:S102"/>
    <mergeCell ref="A103:B103"/>
    <mergeCell ref="F103:G103"/>
    <mergeCell ref="N103:O103"/>
    <mergeCell ref="P103:Q103"/>
    <mergeCell ref="R103:S103"/>
    <mergeCell ref="A104:B104"/>
    <mergeCell ref="F104:G104"/>
    <mergeCell ref="N104:O104"/>
    <mergeCell ref="P104:Q104"/>
    <mergeCell ref="R104:S104"/>
    <mergeCell ref="A105:B105"/>
    <mergeCell ref="F105:G105"/>
    <mergeCell ref="N105:O105"/>
    <mergeCell ref="P105:Q105"/>
    <mergeCell ref="R105:S105"/>
    <mergeCell ref="A106:B106"/>
    <mergeCell ref="N106:O106"/>
    <mergeCell ref="A108:C108"/>
    <mergeCell ref="F108:H108"/>
    <mergeCell ref="N108:P108"/>
    <mergeCell ref="Q108:T108"/>
    <mergeCell ref="A109:C109"/>
    <mergeCell ref="E109:H109"/>
    <mergeCell ref="N109:P109"/>
    <mergeCell ref="Q109:T109"/>
    <mergeCell ref="N110:P110"/>
    <mergeCell ref="Q110:T110"/>
    <mergeCell ref="A111:C111"/>
    <mergeCell ref="F111:H111"/>
    <mergeCell ref="N111:T111"/>
    <mergeCell ref="A113:H113"/>
    <mergeCell ref="N113:U113"/>
    <mergeCell ref="A114:G114"/>
    <mergeCell ref="N114:U114"/>
    <mergeCell ref="A115:G115"/>
    <mergeCell ref="A131:I131"/>
    <mergeCell ref="N131:U131"/>
    <mergeCell ref="A132:I132"/>
    <mergeCell ref="A133:I133"/>
    <mergeCell ref="A134:I134"/>
    <mergeCell ref="A135:I135"/>
    <mergeCell ref="A136:I136"/>
    <mergeCell ref="A137:I137"/>
    <mergeCell ref="A138:I138"/>
    <mergeCell ref="A145:I145"/>
    <mergeCell ref="A146:I146"/>
    <mergeCell ref="A147:I147"/>
    <mergeCell ref="A148:I148"/>
    <mergeCell ref="A139:I139"/>
    <mergeCell ref="A140:I140"/>
    <mergeCell ref="A141:I141"/>
    <mergeCell ref="A142:I142"/>
    <mergeCell ref="A143:I143"/>
    <mergeCell ref="A144:I144"/>
  </mergeCells>
  <pageMargins left="0.1" right="0.1" top="0.5" bottom="0.5" header="0" footer="0.1"/>
  <pageSetup scale="70" fitToHeight="3" orientation="portrait" r:id="rId1"/>
  <headerFooter alignWithMargins="0">
    <oddFooter>&amp;R&amp;P of &amp;N</oddFooter>
  </headerFooter>
  <rowBreaks count="1" manualBreakCount="1">
    <brk id="129" max="16383" man="1"/>
  </rowBreaks>
  <colBreaks count="1" manualBreakCount="1">
    <brk id="9" max="1048575" man="1"/>
  </colBreaks>
  <legacyDrawing r:id="rId2"/>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1"/>
  <dimension ref="A1:U208"/>
  <sheetViews>
    <sheetView showGridLines="0" zoomScale="90" zoomScaleNormal="90" workbookViewId="0">
      <pane ySplit="1" topLeftCell="A92" activePane="bottomLeft" state="frozen"/>
      <selection activeCell="A111" sqref="A111:C111"/>
      <selection pane="bottomLeft" activeCell="A111" sqref="A111:C111"/>
    </sheetView>
  </sheetViews>
  <sheetFormatPr defaultRowHeight="15.75" x14ac:dyDescent="0.25"/>
  <cols>
    <col min="1" max="1" width="10.28515625" style="91" customWidth="1"/>
    <col min="2" max="2" width="30.28515625" style="4" bestFit="1" customWidth="1"/>
    <col min="3" max="4" width="10.7109375" style="4" customWidth="1"/>
    <col min="5" max="5" width="11.7109375" style="4" customWidth="1"/>
    <col min="6" max="6" width="14" style="4" customWidth="1"/>
    <col min="7" max="7" width="7.42578125" style="4" customWidth="1"/>
    <col min="8" max="8" width="14.5703125" style="4" customWidth="1"/>
    <col min="9" max="9" width="23.7109375" style="4" bestFit="1" customWidth="1"/>
    <col min="10" max="10" width="11" style="4" bestFit="1" customWidth="1"/>
    <col min="11" max="12" width="10.28515625" style="4" bestFit="1" customWidth="1"/>
    <col min="13" max="13" width="9.140625" style="4"/>
    <col min="14" max="14" width="10.28515625" style="91" customWidth="1"/>
    <col min="15" max="15" width="34.28515625" style="4" customWidth="1"/>
    <col min="16" max="16" width="16.42578125" style="4" customWidth="1"/>
    <col min="17" max="17" width="6.7109375" style="4" customWidth="1"/>
    <col min="18" max="18" width="14.5703125" style="4" customWidth="1"/>
    <col min="19" max="19" width="8" style="4" customWidth="1"/>
    <col min="20" max="20" width="15.42578125" style="4" customWidth="1"/>
    <col min="21" max="21" width="21.42578125" style="4" customWidth="1"/>
    <col min="22" max="16384" width="9.140625" style="4"/>
  </cols>
  <sheetData>
    <row r="1" spans="1:21" ht="16.5" thickBot="1" x14ac:dyDescent="0.3">
      <c r="A1" s="107">
        <v>50</v>
      </c>
      <c r="B1" s="554" t="s">
        <v>17</v>
      </c>
      <c r="C1" s="555"/>
      <c r="D1" s="555"/>
      <c r="E1" s="556"/>
      <c r="F1" s="556"/>
      <c r="G1" s="556"/>
      <c r="H1" s="556"/>
      <c r="I1" s="556"/>
      <c r="J1" s="325"/>
      <c r="K1" s="325"/>
      <c r="L1" s="325"/>
      <c r="N1" s="107">
        <f>A1</f>
        <v>50</v>
      </c>
      <c r="O1" s="557" t="s">
        <v>17</v>
      </c>
      <c r="P1" s="558"/>
      <c r="Q1" s="559"/>
      <c r="R1" s="559"/>
      <c r="S1" s="559"/>
      <c r="T1" s="559"/>
      <c r="U1" s="559"/>
    </row>
    <row r="2" spans="1:21" ht="21" x14ac:dyDescent="0.35">
      <c r="A2" s="1" t="s">
        <v>239</v>
      </c>
      <c r="B2" s="2"/>
      <c r="C2" s="2"/>
      <c r="D2" s="2"/>
      <c r="E2" s="2"/>
      <c r="F2" s="2"/>
      <c r="G2" s="2"/>
      <c r="H2" s="2"/>
      <c r="I2" s="2"/>
      <c r="N2" s="560" t="s">
        <v>23</v>
      </c>
      <c r="O2" s="560"/>
      <c r="P2" s="560"/>
      <c r="Q2" s="560"/>
      <c r="R2" s="560"/>
      <c r="S2" s="560"/>
      <c r="T2" s="560"/>
      <c r="U2" s="560"/>
    </row>
    <row r="3" spans="1:21" x14ac:dyDescent="0.25">
      <c r="A3" s="106" t="str">
        <f>'0054'!A3</f>
        <v>Based on the 2015-16 FEFP 2nd Calculation</v>
      </c>
      <c r="N3" s="561" t="str">
        <f>A3</f>
        <v>Based on the 2015-16 FEFP 2nd Calculation</v>
      </c>
      <c r="O3" s="561"/>
      <c r="P3" s="561"/>
      <c r="Q3" s="561"/>
      <c r="R3" s="561"/>
      <c r="S3" s="561"/>
      <c r="T3" s="561"/>
      <c r="U3" s="561"/>
    </row>
    <row r="4" spans="1:21" x14ac:dyDescent="0.25">
      <c r="A4" s="562" t="s">
        <v>0</v>
      </c>
      <c r="B4" s="562"/>
      <c r="C4" s="563" t="s">
        <v>9</v>
      </c>
      <c r="D4" s="563"/>
      <c r="E4" s="563"/>
      <c r="F4" s="5"/>
      <c r="G4" s="5"/>
      <c r="H4" s="5"/>
      <c r="I4" s="5"/>
      <c r="N4" s="549" t="s">
        <v>0</v>
      </c>
      <c r="O4" s="549"/>
      <c r="P4" s="564" t="str">
        <f>C4</f>
        <v>Palm Beach</v>
      </c>
      <c r="Q4" s="564"/>
      <c r="R4" s="6"/>
      <c r="S4" s="6"/>
      <c r="T4" s="6"/>
      <c r="U4" s="6"/>
    </row>
    <row r="5" spans="1:21" ht="12" customHeight="1" thickBot="1" x14ac:dyDescent="0.3">
      <c r="A5" s="371"/>
      <c r="B5" s="371"/>
      <c r="C5" s="353"/>
      <c r="D5" s="353"/>
      <c r="E5" s="353"/>
      <c r="F5" s="354"/>
      <c r="G5" s="354"/>
      <c r="H5" s="354"/>
      <c r="I5" s="354"/>
      <c r="N5" s="111"/>
      <c r="O5" s="111"/>
      <c r="P5" s="7"/>
      <c r="Q5" s="7"/>
      <c r="R5" s="6"/>
      <c r="S5" s="6"/>
      <c r="T5" s="6"/>
      <c r="U5" s="6"/>
    </row>
    <row r="6" spans="1:21" ht="12" customHeight="1" x14ac:dyDescent="0.25">
      <c r="A6" s="368"/>
      <c r="B6" s="368"/>
      <c r="C6" s="365"/>
      <c r="D6" s="365"/>
      <c r="E6" s="365"/>
      <c r="F6" s="5"/>
      <c r="G6" s="5"/>
      <c r="H6" s="5"/>
      <c r="I6" s="5"/>
      <c r="N6" s="366"/>
      <c r="O6" s="366"/>
      <c r="P6" s="367"/>
      <c r="Q6" s="367"/>
      <c r="R6" s="6"/>
      <c r="S6" s="6"/>
      <c r="T6" s="6"/>
      <c r="U6" s="6"/>
    </row>
    <row r="7" spans="1:21" x14ac:dyDescent="0.25">
      <c r="A7" s="548" t="s">
        <v>102</v>
      </c>
      <c r="B7" s="548"/>
      <c r="C7" s="548"/>
      <c r="D7" s="548"/>
      <c r="E7" s="548"/>
      <c r="F7" s="548"/>
      <c r="G7" s="548"/>
      <c r="H7" s="548"/>
      <c r="I7" s="548"/>
      <c r="N7" s="549" t="s">
        <v>102</v>
      </c>
      <c r="O7" s="549"/>
      <c r="P7" s="549"/>
      <c r="Q7" s="549"/>
      <c r="R7" s="549"/>
      <c r="S7" s="549"/>
      <c r="T7" s="549"/>
      <c r="U7" s="549"/>
    </row>
    <row r="8" spans="1:21" x14ac:dyDescent="0.25">
      <c r="A8" s="112"/>
      <c r="B8" s="113" t="s">
        <v>161</v>
      </c>
      <c r="C8" s="321">
        <f>'0054'!C8</f>
        <v>4154.45</v>
      </c>
      <c r="D8" s="115"/>
      <c r="E8" s="116"/>
      <c r="F8" s="112"/>
      <c r="G8" s="113" t="s">
        <v>160</v>
      </c>
      <c r="H8" s="324">
        <f>'0054'!H8</f>
        <v>1.0319</v>
      </c>
      <c r="I8" s="99"/>
      <c r="N8" s="550" t="s">
        <v>10</v>
      </c>
      <c r="O8" s="550"/>
      <c r="P8" s="551">
        <v>4154.45</v>
      </c>
      <c r="Q8" s="551"/>
      <c r="R8" s="552" t="s">
        <v>11</v>
      </c>
      <c r="S8" s="552"/>
      <c r="T8" s="553">
        <f>H8</f>
        <v>1.0319</v>
      </c>
      <c r="U8" s="553"/>
    </row>
    <row r="9" spans="1:21" x14ac:dyDescent="0.25">
      <c r="A9" s="8"/>
      <c r="B9" s="8"/>
      <c r="C9" s="9"/>
      <c r="D9" s="9"/>
      <c r="E9" s="9"/>
      <c r="F9" s="10"/>
      <c r="G9" s="10"/>
      <c r="H9" s="11"/>
      <c r="I9" s="12" t="s">
        <v>78</v>
      </c>
      <c r="N9" s="13"/>
      <c r="O9" s="13"/>
      <c r="P9" s="14"/>
      <c r="Q9" s="14"/>
      <c r="R9" s="15"/>
      <c r="S9" s="15"/>
      <c r="T9" s="16"/>
      <c r="U9" s="17" t="s">
        <v>78</v>
      </c>
    </row>
    <row r="10" spans="1:21" x14ac:dyDescent="0.25">
      <c r="A10" s="8"/>
      <c r="B10" s="8"/>
      <c r="C10" s="117" t="s">
        <v>162</v>
      </c>
      <c r="D10" s="117" t="s">
        <v>163</v>
      </c>
      <c r="E10" s="118" t="s">
        <v>8</v>
      </c>
      <c r="F10" s="543" t="s">
        <v>1</v>
      </c>
      <c r="G10" s="543"/>
      <c r="H10" s="11" t="s">
        <v>77</v>
      </c>
      <c r="I10" s="12" t="s">
        <v>37</v>
      </c>
      <c r="N10" s="13"/>
      <c r="O10" s="13"/>
      <c r="P10" s="14"/>
      <c r="Q10" s="14"/>
      <c r="R10" s="544" t="s">
        <v>1</v>
      </c>
      <c r="S10" s="544"/>
      <c r="T10" s="16" t="s">
        <v>77</v>
      </c>
      <c r="U10" s="17" t="s">
        <v>37</v>
      </c>
    </row>
    <row r="11" spans="1:21" x14ac:dyDescent="0.25">
      <c r="A11" s="524" t="s">
        <v>1</v>
      </c>
      <c r="B11" s="524"/>
      <c r="C11" s="119" t="s">
        <v>2</v>
      </c>
      <c r="D11" s="119" t="s">
        <v>2</v>
      </c>
      <c r="E11" s="119" t="s">
        <v>2</v>
      </c>
      <c r="F11" s="545" t="s">
        <v>80</v>
      </c>
      <c r="G11" s="545"/>
      <c r="H11" s="18" t="s">
        <v>76</v>
      </c>
      <c r="I11" s="19" t="s">
        <v>79</v>
      </c>
      <c r="N11" s="525" t="s">
        <v>1</v>
      </c>
      <c r="O11" s="525"/>
      <c r="P11" s="546" t="s">
        <v>24</v>
      </c>
      <c r="Q11" s="546"/>
      <c r="R11" s="547" t="s">
        <v>80</v>
      </c>
      <c r="S11" s="547"/>
      <c r="T11" s="20" t="s">
        <v>76</v>
      </c>
      <c r="U11" s="21" t="s">
        <v>79</v>
      </c>
    </row>
    <row r="12" spans="1:21" x14ac:dyDescent="0.25">
      <c r="A12" s="536" t="s">
        <v>50</v>
      </c>
      <c r="B12" s="536"/>
      <c r="C12" s="120"/>
      <c r="D12" s="120"/>
      <c r="E12" s="121" t="s">
        <v>51</v>
      </c>
      <c r="F12" s="537" t="s">
        <v>52</v>
      </c>
      <c r="G12" s="537"/>
      <c r="H12" s="22" t="s">
        <v>53</v>
      </c>
      <c r="I12" s="23" t="s">
        <v>54</v>
      </c>
      <c r="N12" s="538" t="s">
        <v>50</v>
      </c>
      <c r="O12" s="538"/>
      <c r="P12" s="539" t="s">
        <v>51</v>
      </c>
      <c r="Q12" s="539"/>
      <c r="R12" s="540" t="s">
        <v>52</v>
      </c>
      <c r="S12" s="540"/>
      <c r="T12" s="24" t="s">
        <v>53</v>
      </c>
      <c r="U12" s="25" t="s">
        <v>54</v>
      </c>
    </row>
    <row r="13" spans="1:21" x14ac:dyDescent="0.25">
      <c r="A13" s="527" t="s">
        <v>29</v>
      </c>
      <c r="B13" s="527"/>
      <c r="C13" s="204">
        <v>0</v>
      </c>
      <c r="D13" s="204">
        <v>0</v>
      </c>
      <c r="E13" s="276">
        <f>IF(D$29=0,C13*2,C13+D13)</f>
        <v>0</v>
      </c>
      <c r="F13" s="541">
        <f>'0054'!F13:G13</f>
        <v>1.115</v>
      </c>
      <c r="G13" s="541"/>
      <c r="H13" s="208">
        <f>ROUND(E13*F13,4)</f>
        <v>0</v>
      </c>
      <c r="I13" s="150">
        <f t="shared" ref="I13:I28" si="0">ROUND(ROUND(H13*$C$8,4)*($H$8),2)</f>
        <v>0</v>
      </c>
      <c r="N13" s="528" t="s">
        <v>29</v>
      </c>
      <c r="O13" s="528"/>
      <c r="P13" s="530">
        <f t="shared" ref="P13:P28" si="1">IF($H$115=1,E13,0)</f>
        <v>0</v>
      </c>
      <c r="Q13" s="530"/>
      <c r="R13" s="542">
        <v>1</v>
      </c>
      <c r="S13" s="542"/>
      <c r="T13" s="124">
        <f>ROUND(P13*R13,4)</f>
        <v>0</v>
      </c>
      <c r="U13" s="125">
        <f t="shared" ref="U13:U28" si="2">ROUND(ROUND(T13*$C$8,4)*($H$8),0)</f>
        <v>0</v>
      </c>
    </row>
    <row r="14" spans="1:21" x14ac:dyDescent="0.25">
      <c r="A14" s="458" t="s">
        <v>30</v>
      </c>
      <c r="B14" s="458"/>
      <c r="C14" s="206">
        <v>0</v>
      </c>
      <c r="D14" s="206">
        <v>0</v>
      </c>
      <c r="E14" s="159">
        <f t="shared" ref="E14:E28" si="3">IF(D$29=0,C14*2,C14+D14)</f>
        <v>0</v>
      </c>
      <c r="F14" s="448">
        <f>'0054'!F14:G14</f>
        <v>1.115</v>
      </c>
      <c r="G14" s="448"/>
      <c r="H14" s="105">
        <f t="shared" ref="H14:H28" si="4">ROUND(E14*F14,4)</f>
        <v>0</v>
      </c>
      <c r="I14" s="130">
        <f t="shared" si="0"/>
        <v>0</v>
      </c>
      <c r="J14" s="85" t="str">
        <f>IF(ROUND(E14,2)=ROUND(SUM(E50:E52),2)," ","CHECK PK-3 LINES BELOW")</f>
        <v xml:space="preserve"> </v>
      </c>
      <c r="N14" s="461" t="s">
        <v>30</v>
      </c>
      <c r="O14" s="461"/>
      <c r="P14" s="530">
        <f t="shared" si="1"/>
        <v>0</v>
      </c>
      <c r="Q14" s="530"/>
      <c r="R14" s="535">
        <v>1</v>
      </c>
      <c r="S14" s="535"/>
      <c r="T14" s="124">
        <f t="shared" ref="T14:T28" si="5">ROUND(P14*R14,4)</f>
        <v>0</v>
      </c>
      <c r="U14" s="125">
        <f t="shared" si="2"/>
        <v>0</v>
      </c>
    </row>
    <row r="15" spans="1:21" x14ac:dyDescent="0.25">
      <c r="A15" s="458" t="s">
        <v>31</v>
      </c>
      <c r="B15" s="458"/>
      <c r="C15" s="206">
        <v>63.24</v>
      </c>
      <c r="D15" s="206">
        <v>66.05</v>
      </c>
      <c r="E15" s="159">
        <f t="shared" si="3"/>
        <v>129.29</v>
      </c>
      <c r="F15" s="448">
        <f>'0054'!F15:G15</f>
        <v>1</v>
      </c>
      <c r="G15" s="448"/>
      <c r="H15" s="105">
        <f t="shared" si="4"/>
        <v>129.29</v>
      </c>
      <c r="I15" s="130">
        <f t="shared" si="0"/>
        <v>554263.25</v>
      </c>
      <c r="N15" s="461" t="s">
        <v>31</v>
      </c>
      <c r="O15" s="461"/>
      <c r="P15" s="530">
        <f t="shared" si="1"/>
        <v>0</v>
      </c>
      <c r="Q15" s="530"/>
      <c r="R15" s="535">
        <v>1</v>
      </c>
      <c r="S15" s="535"/>
      <c r="T15" s="124">
        <f t="shared" si="5"/>
        <v>0</v>
      </c>
      <c r="U15" s="125">
        <f t="shared" si="2"/>
        <v>0</v>
      </c>
    </row>
    <row r="16" spans="1:21" x14ac:dyDescent="0.25">
      <c r="A16" s="458" t="s">
        <v>32</v>
      </c>
      <c r="B16" s="458"/>
      <c r="C16" s="206">
        <v>15.66</v>
      </c>
      <c r="D16" s="206">
        <v>14.51</v>
      </c>
      <c r="E16" s="159">
        <f t="shared" si="3"/>
        <v>30.17</v>
      </c>
      <c r="F16" s="448">
        <f>'0054'!F16:G16</f>
        <v>1</v>
      </c>
      <c r="G16" s="448"/>
      <c r="H16" s="105">
        <f t="shared" si="4"/>
        <v>30.17</v>
      </c>
      <c r="I16" s="130">
        <f t="shared" si="0"/>
        <v>129338.09</v>
      </c>
      <c r="J16" s="85" t="str">
        <f>IF(ROUND(E16,2)=ROUND(SUM(E53:E55),2)," ","CHECK 4-8 LINES BELOW")</f>
        <v xml:space="preserve"> </v>
      </c>
      <c r="N16" s="461" t="s">
        <v>32</v>
      </c>
      <c r="O16" s="461"/>
      <c r="P16" s="530">
        <f t="shared" si="1"/>
        <v>0</v>
      </c>
      <c r="Q16" s="530"/>
      <c r="R16" s="535">
        <v>1</v>
      </c>
      <c r="S16" s="535"/>
      <c r="T16" s="124">
        <f t="shared" si="5"/>
        <v>0</v>
      </c>
      <c r="U16" s="125">
        <f t="shared" si="2"/>
        <v>0</v>
      </c>
    </row>
    <row r="17" spans="1:21" x14ac:dyDescent="0.25">
      <c r="A17" s="458" t="s">
        <v>33</v>
      </c>
      <c r="B17" s="458"/>
      <c r="C17" s="206">
        <v>0</v>
      </c>
      <c r="D17" s="206">
        <v>0</v>
      </c>
      <c r="E17" s="159">
        <f t="shared" si="3"/>
        <v>0</v>
      </c>
      <c r="F17" s="448">
        <f>'0054'!F17:G17</f>
        <v>1.0049999999999999</v>
      </c>
      <c r="G17" s="448"/>
      <c r="H17" s="105">
        <f t="shared" si="4"/>
        <v>0</v>
      </c>
      <c r="I17" s="130">
        <f t="shared" si="0"/>
        <v>0</v>
      </c>
      <c r="N17" s="461" t="s">
        <v>33</v>
      </c>
      <c r="O17" s="461"/>
      <c r="P17" s="530">
        <f t="shared" si="1"/>
        <v>0</v>
      </c>
      <c r="Q17" s="530"/>
      <c r="R17" s="535">
        <v>1</v>
      </c>
      <c r="S17" s="535"/>
      <c r="T17" s="124">
        <f t="shared" si="5"/>
        <v>0</v>
      </c>
      <c r="U17" s="125">
        <f t="shared" si="2"/>
        <v>0</v>
      </c>
    </row>
    <row r="18" spans="1:21" x14ac:dyDescent="0.25">
      <c r="A18" s="458" t="s">
        <v>34</v>
      </c>
      <c r="B18" s="458"/>
      <c r="C18" s="206">
        <v>0</v>
      </c>
      <c r="D18" s="206">
        <v>0</v>
      </c>
      <c r="E18" s="159">
        <f t="shared" si="3"/>
        <v>0</v>
      </c>
      <c r="F18" s="448">
        <f>'0054'!F18:G18</f>
        <v>1.0049999999999999</v>
      </c>
      <c r="G18" s="448"/>
      <c r="H18" s="105">
        <f t="shared" si="4"/>
        <v>0</v>
      </c>
      <c r="I18" s="130">
        <f t="shared" si="0"/>
        <v>0</v>
      </c>
      <c r="J18" s="85" t="str">
        <f>IF(ROUND(E18,2)=ROUND(SUM(E56:E58),2)," ","CHECK 4-8 LINES BELOW")</f>
        <v xml:space="preserve"> </v>
      </c>
      <c r="N18" s="461" t="s">
        <v>34</v>
      </c>
      <c r="O18" s="461"/>
      <c r="P18" s="530">
        <f t="shared" si="1"/>
        <v>0</v>
      </c>
      <c r="Q18" s="530"/>
      <c r="R18" s="535">
        <v>1</v>
      </c>
      <c r="S18" s="535"/>
      <c r="T18" s="124">
        <f t="shared" si="5"/>
        <v>0</v>
      </c>
      <c r="U18" s="127">
        <f t="shared" si="2"/>
        <v>0</v>
      </c>
    </row>
    <row r="19" spans="1:21" x14ac:dyDescent="0.25">
      <c r="A19" s="458" t="s">
        <v>146</v>
      </c>
      <c r="B19" s="458"/>
      <c r="C19" s="206">
        <v>0</v>
      </c>
      <c r="D19" s="206">
        <v>0</v>
      </c>
      <c r="E19" s="159">
        <f t="shared" si="3"/>
        <v>0</v>
      </c>
      <c r="F19" s="448">
        <f>'0054'!F19:G19</f>
        <v>3.613</v>
      </c>
      <c r="G19" s="448"/>
      <c r="H19" s="105">
        <f t="shared" si="4"/>
        <v>0</v>
      </c>
      <c r="I19" s="130">
        <f t="shared" si="0"/>
        <v>0</v>
      </c>
      <c r="N19" s="461" t="s">
        <v>146</v>
      </c>
      <c r="O19" s="461"/>
      <c r="P19" s="530">
        <f t="shared" si="1"/>
        <v>0</v>
      </c>
      <c r="Q19" s="530"/>
      <c r="R19" s="535">
        <v>1</v>
      </c>
      <c r="S19" s="535"/>
      <c r="T19" s="124">
        <f t="shared" si="5"/>
        <v>0</v>
      </c>
      <c r="U19" s="125">
        <f t="shared" si="2"/>
        <v>0</v>
      </c>
    </row>
    <row r="20" spans="1:21" x14ac:dyDescent="0.25">
      <c r="A20" s="458" t="s">
        <v>147</v>
      </c>
      <c r="B20" s="458"/>
      <c r="C20" s="206">
        <v>0</v>
      </c>
      <c r="D20" s="206">
        <v>0</v>
      </c>
      <c r="E20" s="159">
        <f t="shared" si="3"/>
        <v>0</v>
      </c>
      <c r="F20" s="448">
        <f>'0054'!F20:G20</f>
        <v>3.613</v>
      </c>
      <c r="G20" s="448"/>
      <c r="H20" s="105">
        <f t="shared" si="4"/>
        <v>0</v>
      </c>
      <c r="I20" s="130">
        <f t="shared" si="0"/>
        <v>0</v>
      </c>
      <c r="N20" s="461" t="s">
        <v>147</v>
      </c>
      <c r="O20" s="461"/>
      <c r="P20" s="530">
        <f t="shared" si="1"/>
        <v>0</v>
      </c>
      <c r="Q20" s="530"/>
      <c r="R20" s="535">
        <v>1</v>
      </c>
      <c r="S20" s="535"/>
      <c r="T20" s="124">
        <f t="shared" si="5"/>
        <v>0</v>
      </c>
      <c r="U20" s="125">
        <f t="shared" si="2"/>
        <v>0</v>
      </c>
    </row>
    <row r="21" spans="1:21" x14ac:dyDescent="0.25">
      <c r="A21" s="458" t="s">
        <v>148</v>
      </c>
      <c r="B21" s="458"/>
      <c r="C21" s="206">
        <v>0</v>
      </c>
      <c r="D21" s="206">
        <v>0</v>
      </c>
      <c r="E21" s="159">
        <f t="shared" si="3"/>
        <v>0</v>
      </c>
      <c r="F21" s="448">
        <f>'0054'!F21:G21</f>
        <v>3.613</v>
      </c>
      <c r="G21" s="448"/>
      <c r="H21" s="105">
        <f t="shared" si="4"/>
        <v>0</v>
      </c>
      <c r="I21" s="130">
        <f t="shared" si="0"/>
        <v>0</v>
      </c>
      <c r="N21" s="461" t="s">
        <v>148</v>
      </c>
      <c r="O21" s="461"/>
      <c r="P21" s="530">
        <f t="shared" si="1"/>
        <v>0</v>
      </c>
      <c r="Q21" s="530"/>
      <c r="R21" s="535">
        <v>1</v>
      </c>
      <c r="S21" s="535"/>
      <c r="T21" s="124">
        <f t="shared" si="5"/>
        <v>0</v>
      </c>
      <c r="U21" s="125">
        <f t="shared" si="2"/>
        <v>0</v>
      </c>
    </row>
    <row r="22" spans="1:21" x14ac:dyDescent="0.25">
      <c r="A22" s="458" t="s">
        <v>149</v>
      </c>
      <c r="B22" s="458"/>
      <c r="C22" s="206">
        <v>0</v>
      </c>
      <c r="D22" s="206">
        <v>0</v>
      </c>
      <c r="E22" s="159">
        <f t="shared" si="3"/>
        <v>0</v>
      </c>
      <c r="F22" s="448">
        <f>'0054'!F22:G22</f>
        <v>5.258</v>
      </c>
      <c r="G22" s="448"/>
      <c r="H22" s="105">
        <f t="shared" si="4"/>
        <v>0</v>
      </c>
      <c r="I22" s="130">
        <f t="shared" si="0"/>
        <v>0</v>
      </c>
      <c r="N22" s="461" t="s">
        <v>149</v>
      </c>
      <c r="O22" s="461"/>
      <c r="P22" s="530">
        <f t="shared" si="1"/>
        <v>0</v>
      </c>
      <c r="Q22" s="530"/>
      <c r="R22" s="535">
        <v>1</v>
      </c>
      <c r="S22" s="535"/>
      <c r="T22" s="124">
        <f t="shared" si="5"/>
        <v>0</v>
      </c>
      <c r="U22" s="125">
        <f t="shared" si="2"/>
        <v>0</v>
      </c>
    </row>
    <row r="23" spans="1:21" x14ac:dyDescent="0.25">
      <c r="A23" s="458" t="s">
        <v>150</v>
      </c>
      <c r="B23" s="458"/>
      <c r="C23" s="206">
        <v>0</v>
      </c>
      <c r="D23" s="206">
        <v>0</v>
      </c>
      <c r="E23" s="159">
        <f t="shared" si="3"/>
        <v>0</v>
      </c>
      <c r="F23" s="448">
        <f>'0054'!F23:G23</f>
        <v>5.258</v>
      </c>
      <c r="G23" s="448"/>
      <c r="H23" s="105">
        <f t="shared" si="4"/>
        <v>0</v>
      </c>
      <c r="I23" s="130">
        <f t="shared" si="0"/>
        <v>0</v>
      </c>
      <c r="N23" s="461" t="s">
        <v>150</v>
      </c>
      <c r="O23" s="461"/>
      <c r="P23" s="530">
        <f t="shared" si="1"/>
        <v>0</v>
      </c>
      <c r="Q23" s="530"/>
      <c r="R23" s="535">
        <v>1</v>
      </c>
      <c r="S23" s="535"/>
      <c r="T23" s="124">
        <f t="shared" si="5"/>
        <v>0</v>
      </c>
      <c r="U23" s="125">
        <f t="shared" si="2"/>
        <v>0</v>
      </c>
    </row>
    <row r="24" spans="1:21" x14ac:dyDescent="0.25">
      <c r="A24" s="458" t="s">
        <v>151</v>
      </c>
      <c r="B24" s="458"/>
      <c r="C24" s="206">
        <v>0</v>
      </c>
      <c r="D24" s="206">
        <v>0</v>
      </c>
      <c r="E24" s="159">
        <f t="shared" si="3"/>
        <v>0</v>
      </c>
      <c r="F24" s="448">
        <f>'0054'!F24:G24</f>
        <v>5.258</v>
      </c>
      <c r="G24" s="448"/>
      <c r="H24" s="105">
        <f t="shared" si="4"/>
        <v>0</v>
      </c>
      <c r="I24" s="130">
        <f t="shared" si="0"/>
        <v>0</v>
      </c>
      <c r="N24" s="461" t="s">
        <v>151</v>
      </c>
      <c r="O24" s="461"/>
      <c r="P24" s="530">
        <f t="shared" si="1"/>
        <v>0</v>
      </c>
      <c r="Q24" s="530"/>
      <c r="R24" s="535">
        <v>1</v>
      </c>
      <c r="S24" s="535"/>
      <c r="T24" s="124">
        <f t="shared" si="5"/>
        <v>0</v>
      </c>
      <c r="U24" s="125">
        <f t="shared" si="2"/>
        <v>0</v>
      </c>
    </row>
    <row r="25" spans="1:21" x14ac:dyDescent="0.25">
      <c r="A25" s="458" t="s">
        <v>152</v>
      </c>
      <c r="B25" s="458"/>
      <c r="C25" s="206">
        <v>0</v>
      </c>
      <c r="D25" s="206">
        <v>0</v>
      </c>
      <c r="E25" s="159">
        <f t="shared" si="3"/>
        <v>0</v>
      </c>
      <c r="F25" s="448">
        <f>'0054'!F25:G25</f>
        <v>1.18</v>
      </c>
      <c r="G25" s="448"/>
      <c r="H25" s="105">
        <f t="shared" si="4"/>
        <v>0</v>
      </c>
      <c r="I25" s="130">
        <f t="shared" si="0"/>
        <v>0</v>
      </c>
      <c r="N25" s="461" t="s">
        <v>152</v>
      </c>
      <c r="O25" s="461"/>
      <c r="P25" s="530">
        <f t="shared" si="1"/>
        <v>0</v>
      </c>
      <c r="Q25" s="530"/>
      <c r="R25" s="535">
        <v>1</v>
      </c>
      <c r="S25" s="535"/>
      <c r="T25" s="124">
        <f t="shared" si="5"/>
        <v>0</v>
      </c>
      <c r="U25" s="125">
        <f t="shared" si="2"/>
        <v>0</v>
      </c>
    </row>
    <row r="26" spans="1:21" x14ac:dyDescent="0.25">
      <c r="A26" s="458" t="s">
        <v>153</v>
      </c>
      <c r="B26" s="458"/>
      <c r="C26" s="206">
        <v>0.42</v>
      </c>
      <c r="D26" s="206">
        <v>0.42</v>
      </c>
      <c r="E26" s="159">
        <f t="shared" si="3"/>
        <v>0.84</v>
      </c>
      <c r="F26" s="448">
        <f>'0054'!F26:G26</f>
        <v>1.18</v>
      </c>
      <c r="G26" s="448"/>
      <c r="H26" s="105">
        <f t="shared" si="4"/>
        <v>0.99119999999999997</v>
      </c>
      <c r="I26" s="130">
        <f t="shared" si="0"/>
        <v>4249.25</v>
      </c>
      <c r="N26" s="461" t="s">
        <v>153</v>
      </c>
      <c r="O26" s="461"/>
      <c r="P26" s="530">
        <f t="shared" si="1"/>
        <v>0</v>
      </c>
      <c r="Q26" s="530"/>
      <c r="R26" s="535">
        <v>1</v>
      </c>
      <c r="S26" s="535"/>
      <c r="T26" s="124">
        <f t="shared" si="5"/>
        <v>0</v>
      </c>
      <c r="U26" s="125">
        <f t="shared" si="2"/>
        <v>0</v>
      </c>
    </row>
    <row r="27" spans="1:21" x14ac:dyDescent="0.25">
      <c r="A27" s="458" t="s">
        <v>154</v>
      </c>
      <c r="B27" s="458"/>
      <c r="C27" s="206">
        <v>0</v>
      </c>
      <c r="D27" s="206">
        <v>0</v>
      </c>
      <c r="E27" s="159">
        <f t="shared" si="3"/>
        <v>0</v>
      </c>
      <c r="F27" s="448">
        <f>'0054'!F27:G27</f>
        <v>1.18</v>
      </c>
      <c r="G27" s="448"/>
      <c r="H27" s="105">
        <f t="shared" si="4"/>
        <v>0</v>
      </c>
      <c r="I27" s="130">
        <f t="shared" si="0"/>
        <v>0</v>
      </c>
      <c r="N27" s="461" t="s">
        <v>154</v>
      </c>
      <c r="O27" s="461"/>
      <c r="P27" s="530">
        <f t="shared" si="1"/>
        <v>0</v>
      </c>
      <c r="Q27" s="530"/>
      <c r="R27" s="535">
        <v>1</v>
      </c>
      <c r="S27" s="535"/>
      <c r="T27" s="124">
        <f t="shared" si="5"/>
        <v>0</v>
      </c>
      <c r="U27" s="125">
        <f t="shared" si="2"/>
        <v>0</v>
      </c>
    </row>
    <row r="28" spans="1:21" x14ac:dyDescent="0.25">
      <c r="A28" s="575" t="s">
        <v>155</v>
      </c>
      <c r="B28" s="575"/>
      <c r="C28" s="147">
        <v>0</v>
      </c>
      <c r="D28" s="147">
        <v>0</v>
      </c>
      <c r="E28" s="220">
        <f t="shared" si="3"/>
        <v>0</v>
      </c>
      <c r="F28" s="529">
        <f>'0054'!F28:G28</f>
        <v>1.0049999999999999</v>
      </c>
      <c r="G28" s="529"/>
      <c r="H28" s="122">
        <f t="shared" si="4"/>
        <v>0</v>
      </c>
      <c r="I28" s="123">
        <f t="shared" si="0"/>
        <v>0</v>
      </c>
      <c r="N28" s="469" t="s">
        <v>155</v>
      </c>
      <c r="O28" s="469"/>
      <c r="P28" s="530">
        <f t="shared" si="1"/>
        <v>0</v>
      </c>
      <c r="Q28" s="530"/>
      <c r="R28" s="531">
        <v>1</v>
      </c>
      <c r="S28" s="531"/>
      <c r="T28" s="124">
        <f t="shared" si="5"/>
        <v>0</v>
      </c>
      <c r="U28" s="125">
        <f t="shared" si="2"/>
        <v>0</v>
      </c>
    </row>
    <row r="29" spans="1:21" x14ac:dyDescent="0.25">
      <c r="A29" s="573" t="s">
        <v>5</v>
      </c>
      <c r="B29" s="573"/>
      <c r="C29" s="123">
        <f>SUM(C13:C28)</f>
        <v>79.320000000000007</v>
      </c>
      <c r="D29" s="123">
        <f>SUM(D13:D28)</f>
        <v>80.98</v>
      </c>
      <c r="E29" s="123">
        <f>SUM(E13:E28)</f>
        <v>160.29999999999998</v>
      </c>
      <c r="F29" s="574"/>
      <c r="G29" s="574"/>
      <c r="H29" s="128">
        <f>SUM(H13:H28)</f>
        <v>160.45119999999997</v>
      </c>
      <c r="I29" s="123">
        <f>SUM(I13:I28)</f>
        <v>687850.59</v>
      </c>
      <c r="N29" s="533" t="s">
        <v>5</v>
      </c>
      <c r="O29" s="533"/>
      <c r="P29" s="534">
        <f>SUM(P13:P28)</f>
        <v>0</v>
      </c>
      <c r="Q29" s="534"/>
      <c r="R29" s="521"/>
      <c r="S29" s="521"/>
      <c r="T29" s="129">
        <f>SUM(T13:T28)</f>
        <v>0</v>
      </c>
      <c r="U29" s="125">
        <f>SUM(U13:U28)</f>
        <v>0</v>
      </c>
    </row>
    <row r="30" spans="1:21" x14ac:dyDescent="0.25">
      <c r="A30" s="28"/>
      <c r="B30" s="28"/>
      <c r="C30" s="130"/>
      <c r="D30" s="130"/>
      <c r="E30" s="130"/>
      <c r="F30" s="29"/>
      <c r="G30" s="29"/>
      <c r="H30" s="105"/>
      <c r="I30" s="130"/>
      <c r="N30" s="35"/>
      <c r="O30" s="35"/>
      <c r="P30" s="31"/>
      <c r="Q30" s="31"/>
      <c r="R30" s="32"/>
      <c r="S30" s="32"/>
      <c r="T30" s="131"/>
      <c r="U30" s="132"/>
    </row>
    <row r="31" spans="1:21" x14ac:dyDescent="0.25">
      <c r="A31" s="209" t="s">
        <v>126</v>
      </c>
      <c r="B31" s="28"/>
      <c r="C31" s="130"/>
      <c r="D31" s="130"/>
      <c r="E31" s="130"/>
      <c r="F31" s="29"/>
      <c r="G31" s="29"/>
      <c r="H31" s="105"/>
      <c r="I31" s="130"/>
      <c r="N31" s="35"/>
      <c r="O31" s="35"/>
      <c r="P31" s="31"/>
      <c r="Q31" s="31"/>
      <c r="R31" s="32"/>
      <c r="S31" s="32"/>
      <c r="T31" s="131"/>
      <c r="U31" s="132"/>
    </row>
    <row r="32" spans="1:21" hidden="1" x14ac:dyDescent="0.25">
      <c r="A32" s="209"/>
      <c r="B32" s="28"/>
      <c r="C32" s="130"/>
      <c r="D32" s="130"/>
      <c r="E32" s="130"/>
      <c r="F32" s="364"/>
      <c r="G32" s="364"/>
      <c r="H32" s="105"/>
      <c r="I32" s="130"/>
      <c r="N32" s="362"/>
      <c r="O32" s="362"/>
      <c r="P32" s="31"/>
      <c r="Q32" s="31"/>
      <c r="R32" s="363"/>
      <c r="S32" s="363"/>
      <c r="T32" s="131"/>
      <c r="U32" s="132"/>
    </row>
    <row r="33" spans="1:21" hidden="1" x14ac:dyDescent="0.25">
      <c r="A33" s="209"/>
      <c r="B33" s="28"/>
      <c r="C33" s="130"/>
      <c r="D33" s="130"/>
      <c r="E33" s="130"/>
      <c r="F33" s="578" t="s">
        <v>386</v>
      </c>
      <c r="G33" s="578"/>
      <c r="H33" s="578"/>
      <c r="I33" s="130"/>
      <c r="N33" s="362"/>
      <c r="O33" s="362"/>
      <c r="P33" s="31"/>
      <c r="Q33" s="31"/>
      <c r="R33" s="363"/>
      <c r="S33" s="363"/>
      <c r="T33" s="131"/>
      <c r="U33" s="132"/>
    </row>
    <row r="34" spans="1:21" hidden="1" x14ac:dyDescent="0.25">
      <c r="A34" s="4"/>
      <c r="B34" s="136"/>
      <c r="C34" s="136"/>
      <c r="D34" s="136"/>
      <c r="E34" s="136"/>
      <c r="F34" s="578"/>
      <c r="G34" s="578"/>
      <c r="H34" s="578"/>
      <c r="I34" s="26" t="s">
        <v>78</v>
      </c>
      <c r="N34" s="473" t="s">
        <v>35</v>
      </c>
      <c r="O34" s="473"/>
      <c r="P34" s="473"/>
      <c r="Q34" s="473"/>
      <c r="R34" s="473"/>
      <c r="S34" s="473"/>
      <c r="T34" s="473"/>
      <c r="U34" s="27" t="s">
        <v>78</v>
      </c>
    </row>
    <row r="35" spans="1:21" hidden="1" x14ac:dyDescent="0.25">
      <c r="A35" s="28"/>
      <c r="B35" s="28"/>
      <c r="C35" s="117" t="s">
        <v>162</v>
      </c>
      <c r="D35" s="117" t="s">
        <v>163</v>
      </c>
      <c r="E35" s="118" t="s">
        <v>8</v>
      </c>
      <c r="F35" s="578"/>
      <c r="G35" s="578"/>
      <c r="H35" s="578"/>
      <c r="I35" s="26" t="s">
        <v>37</v>
      </c>
      <c r="N35" s="35"/>
      <c r="O35" s="35"/>
      <c r="P35" s="31"/>
      <c r="Q35" s="31"/>
      <c r="R35" s="32"/>
      <c r="S35" s="32"/>
      <c r="T35" s="131"/>
      <c r="U35" s="27" t="s">
        <v>37</v>
      </c>
    </row>
    <row r="36" spans="1:21" hidden="1" x14ac:dyDescent="0.25">
      <c r="A36" s="524" t="s">
        <v>66</v>
      </c>
      <c r="B36" s="524"/>
      <c r="C36" s="119" t="s">
        <v>2</v>
      </c>
      <c r="D36" s="119" t="s">
        <v>2</v>
      </c>
      <c r="E36" s="119" t="s">
        <v>2</v>
      </c>
      <c r="F36" s="579"/>
      <c r="G36" s="579"/>
      <c r="H36" s="579"/>
      <c r="I36" s="33" t="s">
        <v>79</v>
      </c>
      <c r="N36" s="525" t="s">
        <v>66</v>
      </c>
      <c r="O36" s="525"/>
      <c r="P36" s="526" t="s">
        <v>24</v>
      </c>
      <c r="Q36" s="526"/>
      <c r="R36" s="526"/>
      <c r="S36" s="526"/>
      <c r="T36" s="526"/>
      <c r="U36" s="21" t="s">
        <v>79</v>
      </c>
    </row>
    <row r="37" spans="1:21" hidden="1" x14ac:dyDescent="0.25">
      <c r="A37" s="527" t="s">
        <v>59</v>
      </c>
      <c r="B37" s="527"/>
      <c r="C37" s="210">
        <v>0</v>
      </c>
      <c r="D37" s="210">
        <v>0</v>
      </c>
      <c r="E37" s="276">
        <f t="shared" ref="E37:E42" si="6">IF(D$43=0,C37*2,C37+D37)</f>
        <v>0</v>
      </c>
      <c r="F37" s="211"/>
      <c r="G37" s="211"/>
      <c r="H37" s="211"/>
      <c r="I37" s="150">
        <f t="shared" ref="I37:I42" si="7">ROUND(ROUND(E37*$C$8,4)*($H$8),2)</f>
        <v>0</v>
      </c>
      <c r="N37" s="528" t="s">
        <v>59</v>
      </c>
      <c r="O37" s="528"/>
      <c r="P37" s="470">
        <f t="shared" ref="P37:P42" si="8">IF($H$115=1,E37,0)</f>
        <v>0</v>
      </c>
      <c r="Q37" s="470"/>
      <c r="R37" s="470"/>
      <c r="S37" s="470"/>
      <c r="T37" s="470"/>
      <c r="U37" s="127">
        <f t="shared" ref="U37:U42" si="9">ROUND(ROUND(P37*$C$8,4)*($H$8),0)</f>
        <v>0</v>
      </c>
    </row>
    <row r="38" spans="1:21" hidden="1" x14ac:dyDescent="0.25">
      <c r="A38" s="519" t="s">
        <v>60</v>
      </c>
      <c r="B38" s="519"/>
      <c r="C38" s="213">
        <v>0</v>
      </c>
      <c r="D38" s="213">
        <v>0</v>
      </c>
      <c r="E38" s="159">
        <f t="shared" si="6"/>
        <v>0</v>
      </c>
      <c r="F38" s="214"/>
      <c r="G38" s="214"/>
      <c r="H38" s="214"/>
      <c r="I38" s="130">
        <f t="shared" si="7"/>
        <v>0</v>
      </c>
      <c r="N38" s="476" t="s">
        <v>60</v>
      </c>
      <c r="O38" s="476"/>
      <c r="P38" s="470">
        <f t="shared" si="8"/>
        <v>0</v>
      </c>
      <c r="Q38" s="470"/>
      <c r="R38" s="470"/>
      <c r="S38" s="470"/>
      <c r="T38" s="470"/>
      <c r="U38" s="127">
        <f t="shared" si="9"/>
        <v>0</v>
      </c>
    </row>
    <row r="39" spans="1:21" hidden="1" x14ac:dyDescent="0.25">
      <c r="A39" s="522" t="s">
        <v>61</v>
      </c>
      <c r="B39" s="522"/>
      <c r="C39" s="213">
        <v>0</v>
      </c>
      <c r="D39" s="213">
        <v>0</v>
      </c>
      <c r="E39" s="159">
        <f t="shared" si="6"/>
        <v>0</v>
      </c>
      <c r="F39" s="214"/>
      <c r="G39" s="214"/>
      <c r="H39" s="214"/>
      <c r="I39" s="130">
        <f t="shared" si="7"/>
        <v>0</v>
      </c>
      <c r="N39" s="523" t="s">
        <v>61</v>
      </c>
      <c r="O39" s="523"/>
      <c r="P39" s="470">
        <f t="shared" si="8"/>
        <v>0</v>
      </c>
      <c r="Q39" s="470"/>
      <c r="R39" s="470"/>
      <c r="S39" s="470"/>
      <c r="T39" s="470"/>
      <c r="U39" s="127">
        <f t="shared" si="9"/>
        <v>0</v>
      </c>
    </row>
    <row r="40" spans="1:21" hidden="1" x14ac:dyDescent="0.25">
      <c r="A40" s="519" t="s">
        <v>62</v>
      </c>
      <c r="B40" s="519"/>
      <c r="C40" s="213">
        <v>0</v>
      </c>
      <c r="D40" s="213">
        <v>0</v>
      </c>
      <c r="E40" s="159">
        <f t="shared" si="6"/>
        <v>0</v>
      </c>
      <c r="F40" s="214"/>
      <c r="G40" s="214"/>
      <c r="H40" s="214"/>
      <c r="I40" s="130">
        <f t="shared" si="7"/>
        <v>0</v>
      </c>
      <c r="N40" s="476" t="s">
        <v>62</v>
      </c>
      <c r="O40" s="476"/>
      <c r="P40" s="470">
        <f t="shared" si="8"/>
        <v>0</v>
      </c>
      <c r="Q40" s="470"/>
      <c r="R40" s="470"/>
      <c r="S40" s="470"/>
      <c r="T40" s="470"/>
      <c r="U40" s="127">
        <f t="shared" si="9"/>
        <v>0</v>
      </c>
    </row>
    <row r="41" spans="1:21" hidden="1" x14ac:dyDescent="0.25">
      <c r="A41" s="519" t="s">
        <v>63</v>
      </c>
      <c r="B41" s="519"/>
      <c r="C41" s="213">
        <v>0</v>
      </c>
      <c r="D41" s="213">
        <v>0</v>
      </c>
      <c r="E41" s="159">
        <f t="shared" si="6"/>
        <v>0</v>
      </c>
      <c r="F41" s="214"/>
      <c r="G41" s="214"/>
      <c r="H41" s="214"/>
      <c r="I41" s="130">
        <f t="shared" si="7"/>
        <v>0</v>
      </c>
      <c r="N41" s="476" t="s">
        <v>63</v>
      </c>
      <c r="O41" s="476"/>
      <c r="P41" s="470">
        <f t="shared" si="8"/>
        <v>0</v>
      </c>
      <c r="Q41" s="470"/>
      <c r="R41" s="470"/>
      <c r="S41" s="470"/>
      <c r="T41" s="470"/>
      <c r="U41" s="127">
        <f t="shared" si="9"/>
        <v>0</v>
      </c>
    </row>
    <row r="42" spans="1:21" hidden="1" x14ac:dyDescent="0.25">
      <c r="A42" s="519" t="s">
        <v>55</v>
      </c>
      <c r="B42" s="519"/>
      <c r="C42" s="212">
        <v>0</v>
      </c>
      <c r="D42" s="212">
        <v>0</v>
      </c>
      <c r="E42" s="220">
        <f t="shared" si="6"/>
        <v>0</v>
      </c>
      <c r="F42" s="214"/>
      <c r="G42" s="214"/>
      <c r="H42" s="214"/>
      <c r="I42" s="123">
        <f t="shared" si="7"/>
        <v>0</v>
      </c>
      <c r="N42" s="469" t="s">
        <v>55</v>
      </c>
      <c r="O42" s="469"/>
      <c r="P42" s="470">
        <f t="shared" si="8"/>
        <v>0</v>
      </c>
      <c r="Q42" s="470"/>
      <c r="R42" s="470"/>
      <c r="S42" s="470"/>
      <c r="T42" s="470"/>
      <c r="U42" s="127">
        <f t="shared" si="9"/>
        <v>0</v>
      </c>
    </row>
    <row r="43" spans="1:21" hidden="1" x14ac:dyDescent="0.25">
      <c r="A43" s="64"/>
      <c r="B43" s="137" t="s">
        <v>164</v>
      </c>
      <c r="C43" s="126">
        <f>SUM(C37:C42)</f>
        <v>0</v>
      </c>
      <c r="D43" s="126">
        <f>SUM(D37:D42)</f>
        <v>0</v>
      </c>
      <c r="E43" s="126">
        <f>SUM(E37:E42)</f>
        <v>0</v>
      </c>
      <c r="F43" s="34"/>
      <c r="G43" s="138"/>
      <c r="H43" s="139" t="s">
        <v>166</v>
      </c>
      <c r="I43" s="126">
        <f>SUM(I37:I42)</f>
        <v>0</v>
      </c>
      <c r="N43" s="520" t="s">
        <v>57</v>
      </c>
      <c r="O43" s="520"/>
      <c r="P43" s="520"/>
      <c r="Q43" s="520"/>
      <c r="R43" s="36">
        <f>SUM(P37:R42)</f>
        <v>0</v>
      </c>
      <c r="S43" s="521" t="s">
        <v>68</v>
      </c>
      <c r="T43" s="521"/>
      <c r="U43" s="132">
        <f>SUM(U37:U42)</f>
        <v>0</v>
      </c>
    </row>
    <row r="44" spans="1:21" ht="16.5" hidden="1" thickBot="1" x14ac:dyDescent="0.3">
      <c r="A44" s="64"/>
      <c r="B44" s="137"/>
      <c r="C44" s="130"/>
      <c r="D44" s="130"/>
      <c r="E44" s="150"/>
      <c r="F44" s="34"/>
      <c r="G44" s="138"/>
      <c r="H44" s="139"/>
      <c r="I44" s="130"/>
      <c r="N44" s="35"/>
      <c r="O44" s="35"/>
      <c r="P44" s="35"/>
      <c r="Q44" s="35"/>
      <c r="R44" s="36"/>
      <c r="S44" s="32"/>
      <c r="T44" s="32"/>
      <c r="U44" s="132"/>
    </row>
    <row r="45" spans="1:21" ht="16.5" hidden="1" thickBot="1" x14ac:dyDescent="0.3">
      <c r="A45" s="64"/>
      <c r="B45" s="137" t="s">
        <v>165</v>
      </c>
      <c r="C45" s="64"/>
      <c r="D45" s="64"/>
      <c r="E45" s="215">
        <f>H29+E43</f>
        <v>160.45119999999997</v>
      </c>
      <c r="F45" s="37"/>
      <c r="G45" s="138"/>
      <c r="H45" s="139" t="s">
        <v>167</v>
      </c>
      <c r="I45" s="123">
        <f>SUM(I43,I29)</f>
        <v>687850.59</v>
      </c>
      <c r="N45" s="520" t="s">
        <v>58</v>
      </c>
      <c r="O45" s="520"/>
      <c r="P45" s="520"/>
      <c r="Q45" s="520"/>
      <c r="R45" s="38">
        <f>R43+T29</f>
        <v>0</v>
      </c>
      <c r="S45" s="521" t="s">
        <v>56</v>
      </c>
      <c r="T45" s="521"/>
      <c r="U45" s="140">
        <f>SUM(U43,U29)</f>
        <v>0</v>
      </c>
    </row>
    <row r="46" spans="1:21" x14ac:dyDescent="0.25">
      <c r="A46" s="28"/>
      <c r="B46" s="28"/>
      <c r="C46" s="28"/>
      <c r="D46" s="28"/>
      <c r="E46" s="28"/>
      <c r="F46" s="37"/>
      <c r="G46" s="141"/>
      <c r="H46" s="141"/>
      <c r="I46" s="130"/>
      <c r="N46" s="35"/>
      <c r="O46" s="35"/>
      <c r="P46" s="35"/>
      <c r="Q46" s="35"/>
      <c r="R46" s="38"/>
      <c r="S46" s="32"/>
      <c r="T46" s="32"/>
      <c r="U46" s="132"/>
    </row>
    <row r="47" spans="1:21" x14ac:dyDescent="0.25">
      <c r="A47" s="28"/>
      <c r="B47" s="28"/>
      <c r="C47" s="28"/>
      <c r="D47" s="28"/>
      <c r="E47" s="28"/>
      <c r="F47" s="37"/>
      <c r="G47" s="141"/>
      <c r="H47" s="141"/>
      <c r="I47" s="130"/>
      <c r="N47" s="35"/>
      <c r="O47" s="35"/>
      <c r="P47" s="35"/>
      <c r="Q47" s="35"/>
      <c r="R47" s="38"/>
      <c r="S47" s="32"/>
      <c r="T47" s="32"/>
      <c r="U47" s="132"/>
    </row>
    <row r="48" spans="1:21" x14ac:dyDescent="0.25">
      <c r="A48" s="28"/>
      <c r="B48" s="28"/>
      <c r="C48" s="117" t="s">
        <v>162</v>
      </c>
      <c r="D48" s="117" t="s">
        <v>163</v>
      </c>
      <c r="E48" s="118" t="s">
        <v>8</v>
      </c>
      <c r="F48" s="142" t="s">
        <v>168</v>
      </c>
      <c r="G48" s="143" t="s">
        <v>170</v>
      </c>
      <c r="H48" s="144" t="s">
        <v>171</v>
      </c>
      <c r="I48" s="130"/>
      <c r="N48" s="35"/>
      <c r="O48" s="35"/>
      <c r="P48" s="35"/>
      <c r="Q48" s="35"/>
      <c r="R48" s="38"/>
      <c r="S48" s="32"/>
      <c r="T48" s="32"/>
      <c r="U48" s="132"/>
    </row>
    <row r="49" spans="1:21" x14ac:dyDescent="0.25">
      <c r="A49" s="39" t="s">
        <v>103</v>
      </c>
      <c r="B49" s="39"/>
      <c r="C49" s="119" t="s">
        <v>2</v>
      </c>
      <c r="D49" s="119" t="s">
        <v>2</v>
      </c>
      <c r="E49" s="119" t="s">
        <v>2</v>
      </c>
      <c r="F49" s="121" t="s">
        <v>169</v>
      </c>
      <c r="G49" s="77" t="s">
        <v>169</v>
      </c>
      <c r="H49" s="145" t="s">
        <v>172</v>
      </c>
      <c r="I49" s="39"/>
      <c r="N49" s="469" t="s">
        <v>103</v>
      </c>
      <c r="O49" s="469"/>
      <c r="P49" s="514" t="s">
        <v>2</v>
      </c>
      <c r="Q49" s="514"/>
      <c r="R49" s="40" t="s">
        <v>25</v>
      </c>
      <c r="S49" s="78" t="s">
        <v>26</v>
      </c>
      <c r="T49" s="146" t="s">
        <v>27</v>
      </c>
      <c r="U49" s="40"/>
    </row>
    <row r="50" spans="1:21" x14ac:dyDescent="0.25">
      <c r="A50" s="515" t="s">
        <v>127</v>
      </c>
      <c r="B50" s="515"/>
      <c r="C50" s="206">
        <v>0</v>
      </c>
      <c r="D50" s="206">
        <v>0</v>
      </c>
      <c r="E50" s="159">
        <f>IF(D$59=0,C50*2,C50+D50)</f>
        <v>0</v>
      </c>
      <c r="F50" s="41" t="s">
        <v>21</v>
      </c>
      <c r="G50" s="54">
        <v>251</v>
      </c>
      <c r="H50" s="328">
        <f>'0054'!H50</f>
        <v>1047</v>
      </c>
      <c r="I50" s="130">
        <f>ROUND(E50*H50,2)</f>
        <v>0</v>
      </c>
      <c r="N50" s="517" t="s">
        <v>28</v>
      </c>
      <c r="O50" s="517"/>
      <c r="P50" s="518"/>
      <c r="Q50" s="518"/>
      <c r="R50" s="43" t="s">
        <v>21</v>
      </c>
      <c r="S50" s="44">
        <v>251</v>
      </c>
      <c r="T50" s="148">
        <f>H50</f>
        <v>1047</v>
      </c>
      <c r="U50" s="149">
        <f>ROUND(P50*T50,0)</f>
        <v>0</v>
      </c>
    </row>
    <row r="51" spans="1:21" x14ac:dyDescent="0.25">
      <c r="A51" s="516"/>
      <c r="B51" s="516"/>
      <c r="C51" s="206">
        <v>0</v>
      </c>
      <c r="D51" s="206">
        <v>0</v>
      </c>
      <c r="E51" s="159">
        <f t="shared" ref="E51:E58" si="10">IF(D$59=0,C51*2,C51+D51)</f>
        <v>0</v>
      </c>
      <c r="F51" s="54" t="s">
        <v>21</v>
      </c>
      <c r="G51" s="54">
        <v>252</v>
      </c>
      <c r="H51" s="328">
        <f>'0054'!H51</f>
        <v>3380</v>
      </c>
      <c r="I51" s="130">
        <f t="shared" ref="I51:I58" si="11">ROUND(E51*H51,2)</f>
        <v>0</v>
      </c>
      <c r="N51" s="517"/>
      <c r="O51" s="517"/>
      <c r="P51" s="511"/>
      <c r="Q51" s="511"/>
      <c r="R51" s="44" t="s">
        <v>21</v>
      </c>
      <c r="S51" s="44">
        <v>252</v>
      </c>
      <c r="T51" s="148">
        <f t="shared" ref="T51:T58" si="12">H51</f>
        <v>3380</v>
      </c>
      <c r="U51" s="149">
        <f t="shared" ref="U51:U58" si="13">ROUND(P51*T51,0)</f>
        <v>0</v>
      </c>
    </row>
    <row r="52" spans="1:21" x14ac:dyDescent="0.25">
      <c r="A52" s="516"/>
      <c r="B52" s="516"/>
      <c r="C52" s="206">
        <v>0</v>
      </c>
      <c r="D52" s="206">
        <v>0</v>
      </c>
      <c r="E52" s="159">
        <f t="shared" si="10"/>
        <v>0</v>
      </c>
      <c r="F52" s="54" t="s">
        <v>21</v>
      </c>
      <c r="G52" s="54">
        <v>253</v>
      </c>
      <c r="H52" s="328">
        <f>'0054'!H52</f>
        <v>6896</v>
      </c>
      <c r="I52" s="130">
        <f t="shared" si="11"/>
        <v>0</v>
      </c>
      <c r="N52" s="517"/>
      <c r="O52" s="517"/>
      <c r="P52" s="511"/>
      <c r="Q52" s="511"/>
      <c r="R52" s="44" t="s">
        <v>21</v>
      </c>
      <c r="S52" s="44">
        <v>253</v>
      </c>
      <c r="T52" s="148">
        <f t="shared" si="12"/>
        <v>6896</v>
      </c>
      <c r="U52" s="149">
        <f t="shared" si="13"/>
        <v>0</v>
      </c>
    </row>
    <row r="53" spans="1:21" x14ac:dyDescent="0.25">
      <c r="A53" s="516"/>
      <c r="B53" s="516"/>
      <c r="C53" s="206">
        <v>14.66</v>
      </c>
      <c r="D53" s="206">
        <v>13.51</v>
      </c>
      <c r="E53" s="159">
        <f t="shared" si="10"/>
        <v>28.17</v>
      </c>
      <c r="F53" s="153" t="s">
        <v>14</v>
      </c>
      <c r="G53" s="54">
        <v>251</v>
      </c>
      <c r="H53" s="328">
        <f>'0054'!H53</f>
        <v>1173</v>
      </c>
      <c r="I53" s="130">
        <f t="shared" si="11"/>
        <v>33043.410000000003</v>
      </c>
      <c r="N53" s="517"/>
      <c r="O53" s="517"/>
      <c r="P53" s="511"/>
      <c r="Q53" s="511"/>
      <c r="R53" s="46" t="s">
        <v>14</v>
      </c>
      <c r="S53" s="44">
        <v>251</v>
      </c>
      <c r="T53" s="148">
        <f t="shared" si="12"/>
        <v>1173</v>
      </c>
      <c r="U53" s="149">
        <f t="shared" si="13"/>
        <v>0</v>
      </c>
    </row>
    <row r="54" spans="1:21" x14ac:dyDescent="0.25">
      <c r="A54" s="516"/>
      <c r="B54" s="516"/>
      <c r="C54" s="206">
        <v>1</v>
      </c>
      <c r="D54" s="206">
        <v>1</v>
      </c>
      <c r="E54" s="159">
        <f t="shared" si="10"/>
        <v>2</v>
      </c>
      <c r="F54" s="153" t="s">
        <v>14</v>
      </c>
      <c r="G54" s="54">
        <v>252</v>
      </c>
      <c r="H54" s="328">
        <f>'0054'!H54</f>
        <v>3506</v>
      </c>
      <c r="I54" s="130">
        <f t="shared" si="11"/>
        <v>7012</v>
      </c>
      <c r="N54" s="517"/>
      <c r="O54" s="517"/>
      <c r="P54" s="511"/>
      <c r="Q54" s="511"/>
      <c r="R54" s="46" t="s">
        <v>14</v>
      </c>
      <c r="S54" s="44">
        <v>252</v>
      </c>
      <c r="T54" s="148">
        <f t="shared" si="12"/>
        <v>3506</v>
      </c>
      <c r="U54" s="149">
        <f t="shared" si="13"/>
        <v>0</v>
      </c>
    </row>
    <row r="55" spans="1:21" x14ac:dyDescent="0.25">
      <c r="A55" s="516"/>
      <c r="B55" s="516"/>
      <c r="C55" s="206">
        <v>0</v>
      </c>
      <c r="D55" s="206">
        <v>0</v>
      </c>
      <c r="E55" s="159">
        <f t="shared" si="10"/>
        <v>0</v>
      </c>
      <c r="F55" s="153" t="s">
        <v>14</v>
      </c>
      <c r="G55" s="54">
        <v>253</v>
      </c>
      <c r="H55" s="328">
        <f>'0054'!H55</f>
        <v>7023</v>
      </c>
      <c r="I55" s="130">
        <f t="shared" si="11"/>
        <v>0</v>
      </c>
      <c r="N55" s="517"/>
      <c r="O55" s="517"/>
      <c r="P55" s="511"/>
      <c r="Q55" s="511"/>
      <c r="R55" s="46" t="s">
        <v>14</v>
      </c>
      <c r="S55" s="44">
        <v>253</v>
      </c>
      <c r="T55" s="148">
        <f t="shared" si="12"/>
        <v>7023</v>
      </c>
      <c r="U55" s="149">
        <f t="shared" si="13"/>
        <v>0</v>
      </c>
    </row>
    <row r="56" spans="1:21" x14ac:dyDescent="0.25">
      <c r="A56" s="516"/>
      <c r="B56" s="516"/>
      <c r="C56" s="206">
        <v>0</v>
      </c>
      <c r="D56" s="206">
        <v>0</v>
      </c>
      <c r="E56" s="159">
        <f t="shared" si="10"/>
        <v>0</v>
      </c>
      <c r="F56" s="153" t="s">
        <v>15</v>
      </c>
      <c r="G56" s="54">
        <v>251</v>
      </c>
      <c r="H56" s="328">
        <f>'0054'!H56</f>
        <v>835</v>
      </c>
      <c r="I56" s="130">
        <f t="shared" si="11"/>
        <v>0</v>
      </c>
      <c r="N56" s="517"/>
      <c r="O56" s="517"/>
      <c r="P56" s="511"/>
      <c r="Q56" s="511"/>
      <c r="R56" s="46" t="s">
        <v>15</v>
      </c>
      <c r="S56" s="44">
        <v>251</v>
      </c>
      <c r="T56" s="148">
        <f t="shared" si="12"/>
        <v>835</v>
      </c>
      <c r="U56" s="149">
        <f t="shared" si="13"/>
        <v>0</v>
      </c>
    </row>
    <row r="57" spans="1:21" x14ac:dyDescent="0.25">
      <c r="A57" s="516"/>
      <c r="B57" s="516"/>
      <c r="C57" s="206">
        <v>0</v>
      </c>
      <c r="D57" s="206">
        <v>0</v>
      </c>
      <c r="E57" s="159">
        <f t="shared" si="10"/>
        <v>0</v>
      </c>
      <c r="F57" s="153" t="s">
        <v>15</v>
      </c>
      <c r="G57" s="54">
        <v>252</v>
      </c>
      <c r="H57" s="328">
        <f>'0054'!H57</f>
        <v>3168</v>
      </c>
      <c r="I57" s="130">
        <f t="shared" si="11"/>
        <v>0</v>
      </c>
      <c r="N57" s="517"/>
      <c r="O57" s="517"/>
      <c r="P57" s="511"/>
      <c r="Q57" s="511"/>
      <c r="R57" s="46" t="s">
        <v>15</v>
      </c>
      <c r="S57" s="44">
        <v>252</v>
      </c>
      <c r="T57" s="148">
        <f t="shared" si="12"/>
        <v>3168</v>
      </c>
      <c r="U57" s="149">
        <f t="shared" si="13"/>
        <v>0</v>
      </c>
    </row>
    <row r="58" spans="1:21" ht="16.5" thickBot="1" x14ac:dyDescent="0.3">
      <c r="A58" s="516"/>
      <c r="B58" s="516"/>
      <c r="C58" s="206">
        <v>0</v>
      </c>
      <c r="D58" s="206">
        <v>0</v>
      </c>
      <c r="E58" s="159">
        <f t="shared" si="10"/>
        <v>0</v>
      </c>
      <c r="F58" s="153" t="s">
        <v>15</v>
      </c>
      <c r="G58" s="54">
        <v>253</v>
      </c>
      <c r="H58" s="328">
        <f>'0054'!H58</f>
        <v>6685</v>
      </c>
      <c r="I58" s="130">
        <f t="shared" si="11"/>
        <v>0</v>
      </c>
      <c r="N58" s="517"/>
      <c r="O58" s="517"/>
      <c r="P58" s="512"/>
      <c r="Q58" s="512"/>
      <c r="R58" s="46" t="s">
        <v>15</v>
      </c>
      <c r="S58" s="44">
        <v>253</v>
      </c>
      <c r="T58" s="148">
        <f t="shared" si="12"/>
        <v>6685</v>
      </c>
      <c r="U58" s="151">
        <f t="shared" si="13"/>
        <v>0</v>
      </c>
    </row>
    <row r="59" spans="1:21" ht="16.5" thickBot="1" x14ac:dyDescent="0.3">
      <c r="A59" s="465" t="s">
        <v>16</v>
      </c>
      <c r="B59" s="465"/>
      <c r="C59" s="126">
        <f>SUM(C50:C58)</f>
        <v>15.66</v>
      </c>
      <c r="D59" s="126">
        <f>SUM(D50:D58)</f>
        <v>14.51</v>
      </c>
      <c r="E59" s="126">
        <f>SUM(E50:E58)</f>
        <v>30.17</v>
      </c>
      <c r="F59" s="465" t="s">
        <v>81</v>
      </c>
      <c r="G59" s="465"/>
      <c r="H59" s="465"/>
      <c r="I59" s="126">
        <f>SUM(I50:I58)</f>
        <v>40055.410000000003</v>
      </c>
      <c r="N59" s="464" t="s">
        <v>16</v>
      </c>
      <c r="O59" s="464"/>
      <c r="P59" s="513">
        <f>SUM(P50:P58)</f>
        <v>0</v>
      </c>
      <c r="Q59" s="513"/>
      <c r="R59" s="464" t="s">
        <v>81</v>
      </c>
      <c r="S59" s="464"/>
      <c r="T59" s="464"/>
      <c r="U59" s="140">
        <f>SUM(U50:U58)</f>
        <v>0</v>
      </c>
    </row>
    <row r="60" spans="1:21" x14ac:dyDescent="0.25">
      <c r="A60" s="481"/>
      <c r="B60" s="481"/>
      <c r="C60" s="481"/>
      <c r="D60" s="481"/>
      <c r="E60" s="481"/>
      <c r="F60" s="481"/>
      <c r="G60" s="481"/>
      <c r="H60" s="481"/>
      <c r="I60" s="481"/>
      <c r="N60" s="471"/>
      <c r="O60" s="471"/>
      <c r="P60" s="471"/>
      <c r="Q60" s="471"/>
      <c r="R60" s="471"/>
      <c r="S60" s="471"/>
      <c r="T60" s="471"/>
      <c r="U60" s="471"/>
    </row>
    <row r="61" spans="1:21" x14ac:dyDescent="0.25">
      <c r="A61" s="509" t="s">
        <v>175</v>
      </c>
      <c r="B61" s="458"/>
      <c r="C61" s="458"/>
      <c r="D61" s="458"/>
      <c r="E61" s="458"/>
      <c r="F61" s="458"/>
      <c r="G61" s="458"/>
      <c r="H61" s="458"/>
      <c r="I61" s="458"/>
      <c r="N61" s="461" t="s">
        <v>104</v>
      </c>
      <c r="O61" s="461"/>
      <c r="P61" s="461"/>
      <c r="Q61" s="461"/>
      <c r="R61" s="461"/>
      <c r="S61" s="461"/>
      <c r="T61" s="461"/>
      <c r="U61" s="461"/>
    </row>
    <row r="62" spans="1:21" x14ac:dyDescent="0.25">
      <c r="A62" s="509" t="s">
        <v>177</v>
      </c>
      <c r="B62" s="458"/>
      <c r="C62" s="152">
        <f>E29</f>
        <v>160.29999999999998</v>
      </c>
      <c r="D62" s="576" t="s">
        <v>174</v>
      </c>
      <c r="E62" s="576"/>
      <c r="F62" s="576"/>
      <c r="G62" s="576"/>
      <c r="H62" s="331">
        <f>'0054'!H62</f>
        <v>186422.85</v>
      </c>
      <c r="I62" s="155"/>
      <c r="N62" s="510" t="s">
        <v>173</v>
      </c>
      <c r="O62" s="461"/>
      <c r="P62" s="47">
        <f>P29</f>
        <v>0</v>
      </c>
      <c r="Q62" s="507" t="s">
        <v>83</v>
      </c>
      <c r="R62" s="507"/>
      <c r="S62" s="507"/>
      <c r="T62" s="508">
        <f>H62</f>
        <v>186422.85</v>
      </c>
      <c r="U62" s="508"/>
    </row>
    <row r="63" spans="1:21" x14ac:dyDescent="0.25">
      <c r="B63" s="91"/>
      <c r="G63" s="48" t="s">
        <v>13</v>
      </c>
      <c r="H63" s="156">
        <f>ROUND(C62/H62,6)</f>
        <v>8.5999999999999998E-4</v>
      </c>
      <c r="I63" s="157"/>
      <c r="N63" s="461" t="s">
        <v>19</v>
      </c>
      <c r="O63" s="461"/>
      <c r="P63" s="461"/>
      <c r="Q63" s="461"/>
      <c r="R63" s="461"/>
      <c r="S63" s="461"/>
      <c r="T63" s="505">
        <f>ROUND(P62/T62,6)</f>
        <v>0</v>
      </c>
      <c r="U63" s="505"/>
    </row>
    <row r="64" spans="1:21" x14ac:dyDescent="0.25">
      <c r="A64" s="509" t="s">
        <v>176</v>
      </c>
      <c r="B64" s="458"/>
      <c r="C64" s="458"/>
      <c r="D64" s="458"/>
      <c r="E64" s="458"/>
      <c r="F64" s="458"/>
      <c r="G64" s="458"/>
      <c r="H64" s="458"/>
      <c r="I64" s="458"/>
      <c r="N64" s="461" t="s">
        <v>105</v>
      </c>
      <c r="O64" s="461"/>
      <c r="P64" s="461"/>
      <c r="Q64" s="461"/>
      <c r="R64" s="461"/>
      <c r="S64" s="461"/>
      <c r="T64" s="461"/>
      <c r="U64" s="461"/>
    </row>
    <row r="65" spans="1:21" x14ac:dyDescent="0.25">
      <c r="A65" s="509" t="s">
        <v>178</v>
      </c>
      <c r="B65" s="458"/>
      <c r="C65" s="152">
        <f>E45</f>
        <v>160.45119999999997</v>
      </c>
      <c r="D65" s="576" t="s">
        <v>179</v>
      </c>
      <c r="E65" s="576"/>
      <c r="F65" s="576"/>
      <c r="G65" s="576"/>
      <c r="H65" s="220">
        <f>'0054'!H65</f>
        <v>204954.58</v>
      </c>
      <c r="I65" s="159"/>
      <c r="N65" s="461" t="s">
        <v>85</v>
      </c>
      <c r="O65" s="461"/>
      <c r="P65" s="49">
        <f>R45</f>
        <v>0</v>
      </c>
      <c r="Q65" s="507" t="s">
        <v>84</v>
      </c>
      <c r="R65" s="507"/>
      <c r="S65" s="507"/>
      <c r="T65" s="508">
        <f>H65</f>
        <v>204954.58</v>
      </c>
      <c r="U65" s="508"/>
    </row>
    <row r="66" spans="1:21" s="39" customFormat="1" x14ac:dyDescent="0.25">
      <c r="A66" s="160"/>
      <c r="G66" s="50" t="s">
        <v>13</v>
      </c>
      <c r="H66" s="161">
        <f>ROUND(C65/H65,6)</f>
        <v>7.8299999999999995E-4</v>
      </c>
      <c r="I66" s="161"/>
      <c r="N66" s="469" t="s">
        <v>20</v>
      </c>
      <c r="O66" s="469"/>
      <c r="P66" s="469"/>
      <c r="Q66" s="469"/>
      <c r="R66" s="469"/>
      <c r="S66" s="469"/>
      <c r="T66" s="503">
        <f>ROUND(P65/T65,6)</f>
        <v>0</v>
      </c>
      <c r="U66" s="503"/>
    </row>
    <row r="67" spans="1:21" s="64" customFormat="1" x14ac:dyDescent="0.25">
      <c r="A67" s="136"/>
      <c r="G67" s="48"/>
      <c r="H67" s="162"/>
      <c r="I67" s="162"/>
      <c r="N67" s="163"/>
      <c r="O67" s="163"/>
      <c r="P67" s="163"/>
      <c r="Q67" s="163"/>
      <c r="R67" s="164"/>
      <c r="S67" s="163"/>
      <c r="T67" s="165"/>
      <c r="U67" s="166"/>
    </row>
    <row r="68" spans="1:21" x14ac:dyDescent="0.25">
      <c r="A68" s="458" t="s">
        <v>100</v>
      </c>
      <c r="B68" s="458"/>
      <c r="C68" s="458"/>
      <c r="D68" s="91"/>
      <c r="E68" s="74" t="s">
        <v>3</v>
      </c>
      <c r="F68" s="174">
        <f>'0054'!F68</f>
        <v>35355377</v>
      </c>
      <c r="G68" s="41" t="s">
        <v>6</v>
      </c>
      <c r="H68" s="167">
        <f>H63</f>
        <v>8.5999999999999998E-4</v>
      </c>
      <c r="I68" s="130">
        <f>ROUND(F68*H68,2)</f>
        <v>30405.62</v>
      </c>
      <c r="N68" s="461" t="s">
        <v>100</v>
      </c>
      <c r="O68" s="461"/>
      <c r="P68" s="461"/>
      <c r="Q68" s="52" t="s">
        <v>3</v>
      </c>
      <c r="R68" s="168">
        <f>F68</f>
        <v>35355377</v>
      </c>
      <c r="S68" s="43" t="s">
        <v>6</v>
      </c>
      <c r="T68" s="169">
        <f>T63</f>
        <v>0</v>
      </c>
      <c r="U68" s="125">
        <f>ROUND(R68*T68,0)</f>
        <v>0</v>
      </c>
    </row>
    <row r="69" spans="1:21" x14ac:dyDescent="0.25">
      <c r="A69" s="571" t="s">
        <v>119</v>
      </c>
      <c r="B69" s="458"/>
      <c r="C69" s="458"/>
      <c r="D69" s="91"/>
      <c r="E69" s="74"/>
      <c r="F69" s="174"/>
      <c r="G69" s="41"/>
      <c r="H69" s="167"/>
      <c r="I69" s="130"/>
      <c r="N69" s="461" t="s">
        <v>99</v>
      </c>
      <c r="O69" s="461"/>
      <c r="P69" s="461"/>
      <c r="Q69" s="170"/>
      <c r="R69" s="170"/>
      <c r="S69" s="170"/>
      <c r="T69" s="170"/>
      <c r="U69" s="170"/>
    </row>
    <row r="70" spans="1:21" x14ac:dyDescent="0.25">
      <c r="A70" s="570" t="s">
        <v>180</v>
      </c>
      <c r="B70" s="458"/>
      <c r="C70" s="458"/>
      <c r="D70" s="91"/>
      <c r="E70" s="74" t="s">
        <v>3</v>
      </c>
      <c r="F70" s="174">
        <f>'0054'!F70</f>
        <v>0</v>
      </c>
      <c r="G70" s="41" t="s">
        <v>6</v>
      </c>
      <c r="H70" s="167">
        <f>H63</f>
        <v>8.5999999999999998E-4</v>
      </c>
      <c r="I70" s="130">
        <f>ROUND(F70*H70,2)</f>
        <v>0</v>
      </c>
      <c r="N70" s="53"/>
      <c r="O70" s="53"/>
      <c r="P70" s="53"/>
      <c r="Q70" s="52" t="s">
        <v>3</v>
      </c>
      <c r="R70" s="168">
        <f>F70</f>
        <v>0</v>
      </c>
      <c r="S70" s="43" t="s">
        <v>6</v>
      </c>
      <c r="T70" s="169">
        <f>T63</f>
        <v>0</v>
      </c>
      <c r="U70" s="125">
        <f>ROUND(R70*T70,0)</f>
        <v>0</v>
      </c>
    </row>
    <row r="71" spans="1:21" x14ac:dyDescent="0.25">
      <c r="A71" s="458" t="s">
        <v>98</v>
      </c>
      <c r="B71" s="458"/>
      <c r="C71" s="458"/>
      <c r="D71" s="91"/>
      <c r="E71" s="74" t="s">
        <v>128</v>
      </c>
      <c r="F71" s="174">
        <f>'0054'!F71</f>
        <v>3088857</v>
      </c>
      <c r="G71" s="41" t="s">
        <v>6</v>
      </c>
      <c r="H71" s="167">
        <f>H63</f>
        <v>8.5999999999999998E-4</v>
      </c>
      <c r="I71" s="130">
        <f>ROUND(F71*H71,2)</f>
        <v>2656.42</v>
      </c>
      <c r="N71" s="461" t="s">
        <v>98</v>
      </c>
      <c r="O71" s="461"/>
      <c r="P71" s="461"/>
      <c r="Q71" s="52" t="s">
        <v>86</v>
      </c>
      <c r="R71" s="168">
        <f>F71</f>
        <v>3088857</v>
      </c>
      <c r="S71" s="43" t="s">
        <v>6</v>
      </c>
      <c r="T71" s="169">
        <f>T63</f>
        <v>0</v>
      </c>
      <c r="U71" s="125">
        <f>ROUND(R71*T71,0)</f>
        <v>0</v>
      </c>
    </row>
    <row r="72" spans="1:21" x14ac:dyDescent="0.25">
      <c r="A72" s="458" t="s">
        <v>97</v>
      </c>
      <c r="B72" s="458"/>
      <c r="C72" s="458"/>
      <c r="D72" s="91"/>
      <c r="E72" s="74" t="s">
        <v>3</v>
      </c>
      <c r="F72" s="174">
        <f>'0054'!F72</f>
        <v>4226978</v>
      </c>
      <c r="G72" s="41" t="s">
        <v>6</v>
      </c>
      <c r="H72" s="167">
        <f>H63</f>
        <v>8.5999999999999998E-4</v>
      </c>
      <c r="I72" s="130">
        <f>ROUND(F72*H72,2)</f>
        <v>3635.2</v>
      </c>
      <c r="N72" s="461" t="s">
        <v>97</v>
      </c>
      <c r="O72" s="461"/>
      <c r="P72" s="461"/>
      <c r="Q72" s="52" t="s">
        <v>3</v>
      </c>
      <c r="R72" s="168">
        <f>F72</f>
        <v>4226978</v>
      </c>
      <c r="S72" s="43" t="s">
        <v>6</v>
      </c>
      <c r="T72" s="169">
        <f>T63</f>
        <v>0</v>
      </c>
      <c r="U72" s="125">
        <f>ROUND(R72*T72,0)</f>
        <v>0</v>
      </c>
    </row>
    <row r="73" spans="1:21" x14ac:dyDescent="0.25">
      <c r="A73" s="458" t="s">
        <v>96</v>
      </c>
      <c r="B73" s="458"/>
      <c r="C73" s="458"/>
      <c r="D73" s="91"/>
      <c r="E73" s="74" t="s">
        <v>3</v>
      </c>
      <c r="F73" s="174">
        <f>'0054'!F73</f>
        <v>14485979</v>
      </c>
      <c r="G73" s="41" t="s">
        <v>6</v>
      </c>
      <c r="H73" s="167">
        <f>H63</f>
        <v>8.5999999999999998E-4</v>
      </c>
      <c r="I73" s="130">
        <f>ROUND(F73*H73,2)</f>
        <v>12457.94</v>
      </c>
      <c r="N73" s="461" t="s">
        <v>96</v>
      </c>
      <c r="O73" s="461"/>
      <c r="P73" s="461"/>
      <c r="Q73" s="52" t="s">
        <v>3</v>
      </c>
      <c r="R73" s="171">
        <f>F73</f>
        <v>14485979</v>
      </c>
      <c r="S73" s="43" t="s">
        <v>6</v>
      </c>
      <c r="T73" s="169">
        <f>T63</f>
        <v>0</v>
      </c>
      <c r="U73" s="125">
        <f>ROUND(R73*T73,0)</f>
        <v>0</v>
      </c>
    </row>
    <row r="74" spans="1:21" x14ac:dyDescent="0.25">
      <c r="A74" s="375" t="s">
        <v>129</v>
      </c>
      <c r="D74" s="91"/>
      <c r="E74" s="54" t="s">
        <v>130</v>
      </c>
      <c r="F74" s="496"/>
      <c r="G74" s="496"/>
      <c r="H74" s="496"/>
      <c r="I74" s="130">
        <v>0</v>
      </c>
      <c r="N74" s="461" t="s">
        <v>156</v>
      </c>
      <c r="O74" s="461"/>
      <c r="P74" s="461"/>
      <c r="Q74" s="461"/>
      <c r="R74" s="461"/>
      <c r="S74" s="461"/>
      <c r="T74" s="461"/>
      <c r="U74" s="125">
        <f>IF($H$115=1,I74,0)</f>
        <v>0</v>
      </c>
    </row>
    <row r="75" spans="1:21" x14ac:dyDescent="0.25">
      <c r="A75" s="376" t="s">
        <v>181</v>
      </c>
      <c r="I75" s="130"/>
      <c r="N75" s="461" t="s">
        <v>44</v>
      </c>
      <c r="O75" s="461"/>
      <c r="P75" s="461"/>
      <c r="Q75" s="461"/>
      <c r="R75" s="461"/>
      <c r="S75" s="461"/>
      <c r="T75" s="461"/>
      <c r="U75" s="125">
        <f>IF($H$115=1,I75,0)</f>
        <v>0</v>
      </c>
    </row>
    <row r="76" spans="1:21" x14ac:dyDescent="0.25">
      <c r="A76" s="90" t="s">
        <v>134</v>
      </c>
      <c r="B76" s="91"/>
      <c r="C76" s="91"/>
      <c r="D76" s="91"/>
      <c r="E76" s="91"/>
      <c r="F76" s="91"/>
      <c r="G76" s="91"/>
      <c r="H76" s="91"/>
      <c r="I76" s="172"/>
      <c r="N76" s="173" t="s">
        <v>45</v>
      </c>
      <c r="O76" s="53"/>
      <c r="P76" s="53"/>
      <c r="Q76" s="53"/>
      <c r="R76" s="53"/>
      <c r="S76" s="53"/>
      <c r="T76" s="53"/>
      <c r="U76" s="132"/>
    </row>
    <row r="77" spans="1:21" x14ac:dyDescent="0.25">
      <c r="A77" s="509" t="s">
        <v>182</v>
      </c>
      <c r="B77" s="458"/>
      <c r="C77" s="458"/>
      <c r="D77" s="91"/>
      <c r="E77" s="74" t="s">
        <v>4</v>
      </c>
      <c r="F77" s="174">
        <f>'0054'!F77</f>
        <v>0</v>
      </c>
      <c r="G77" s="41" t="s">
        <v>6</v>
      </c>
      <c r="H77" s="167">
        <f>H66</f>
        <v>7.8299999999999995E-4</v>
      </c>
      <c r="I77" s="130">
        <f>ROUND(F77*H77,2)</f>
        <v>0</v>
      </c>
      <c r="N77" s="461" t="s">
        <v>101</v>
      </c>
      <c r="O77" s="461"/>
      <c r="P77" s="461"/>
      <c r="Q77" s="52" t="s">
        <v>4</v>
      </c>
      <c r="R77" s="171">
        <f>F77</f>
        <v>0</v>
      </c>
      <c r="S77" s="43" t="s">
        <v>6</v>
      </c>
      <c r="T77" s="169">
        <f>T66</f>
        <v>0</v>
      </c>
      <c r="U77" s="125">
        <f>ROUND(R77*T77,0)</f>
        <v>0</v>
      </c>
    </row>
    <row r="78" spans="1:21" x14ac:dyDescent="0.25">
      <c r="A78" s="458" t="s">
        <v>67</v>
      </c>
      <c r="B78" s="458"/>
      <c r="C78" s="458"/>
      <c r="D78" s="91"/>
      <c r="E78" s="74" t="s">
        <v>4</v>
      </c>
      <c r="F78" s="174">
        <f>'0054'!F78</f>
        <v>0</v>
      </c>
      <c r="G78" s="41" t="s">
        <v>6</v>
      </c>
      <c r="H78" s="167">
        <f>H66</f>
        <v>7.8299999999999995E-4</v>
      </c>
      <c r="I78" s="130">
        <f>ROUND(F78*H78,2)</f>
        <v>0</v>
      </c>
      <c r="N78" s="461" t="s">
        <v>67</v>
      </c>
      <c r="O78" s="461"/>
      <c r="P78" s="461"/>
      <c r="Q78" s="52" t="s">
        <v>4</v>
      </c>
      <c r="R78" s="171">
        <f>F78</f>
        <v>0</v>
      </c>
      <c r="S78" s="43" t="s">
        <v>6</v>
      </c>
      <c r="T78" s="169">
        <f>T66</f>
        <v>0</v>
      </c>
      <c r="U78" s="125">
        <f>ROUND(R78*T78,0)</f>
        <v>0</v>
      </c>
    </row>
    <row r="79" spans="1:21" x14ac:dyDescent="0.25">
      <c r="A79" s="458" t="s">
        <v>88</v>
      </c>
      <c r="B79" s="458"/>
      <c r="C79" s="458"/>
      <c r="D79" s="91"/>
      <c r="E79" s="74" t="s">
        <v>4</v>
      </c>
      <c r="F79" s="174">
        <f>'0054'!F79</f>
        <v>118620773</v>
      </c>
      <c r="G79" s="41" t="s">
        <v>6</v>
      </c>
      <c r="H79" s="167">
        <f>H66</f>
        <v>7.8299999999999995E-4</v>
      </c>
      <c r="I79" s="130">
        <f>ROUND(F79*H79,2)</f>
        <v>92880.07</v>
      </c>
      <c r="N79" s="461" t="s">
        <v>88</v>
      </c>
      <c r="O79" s="461"/>
      <c r="P79" s="461"/>
      <c r="Q79" s="52" t="s">
        <v>4</v>
      </c>
      <c r="R79" s="171">
        <f>F79</f>
        <v>118620773</v>
      </c>
      <c r="S79" s="43" t="s">
        <v>6</v>
      </c>
      <c r="T79" s="169">
        <f>T66</f>
        <v>0</v>
      </c>
      <c r="U79" s="125">
        <f>ROUND(R79*T79,0)</f>
        <v>0</v>
      </c>
    </row>
    <row r="80" spans="1:21" x14ac:dyDescent="0.25">
      <c r="A80" s="458" t="s">
        <v>89</v>
      </c>
      <c r="B80" s="458"/>
      <c r="C80" s="458"/>
      <c r="D80" s="91"/>
      <c r="E80" s="74" t="s">
        <v>4</v>
      </c>
      <c r="F80" s="174">
        <f>'0054'!F80</f>
        <v>-391991</v>
      </c>
      <c r="G80" s="41" t="s">
        <v>6</v>
      </c>
      <c r="H80" s="167">
        <f>H66</f>
        <v>7.8299999999999995E-4</v>
      </c>
      <c r="I80" s="130">
        <f>ROUND(F80*H80,2)</f>
        <v>-306.93</v>
      </c>
      <c r="N80" s="461" t="s">
        <v>89</v>
      </c>
      <c r="O80" s="461"/>
      <c r="P80" s="461"/>
      <c r="Q80" s="52" t="s">
        <v>4</v>
      </c>
      <c r="R80" s="168">
        <f>F80</f>
        <v>-391991</v>
      </c>
      <c r="S80" s="43" t="s">
        <v>6</v>
      </c>
      <c r="T80" s="169">
        <f>T66</f>
        <v>0</v>
      </c>
      <c r="U80" s="125">
        <f>ROUND(R80*T80,0)</f>
        <v>0</v>
      </c>
    </row>
    <row r="81" spans="1:21" x14ac:dyDescent="0.25">
      <c r="A81" s="458" t="s">
        <v>90</v>
      </c>
      <c r="B81" s="458"/>
      <c r="C81" s="458"/>
      <c r="D81" s="91"/>
      <c r="E81" s="74" t="s">
        <v>4</v>
      </c>
      <c r="F81" s="174">
        <f>'0054'!F81</f>
        <v>698197</v>
      </c>
      <c r="G81" s="41" t="s">
        <v>6</v>
      </c>
      <c r="H81" s="167">
        <f>H66</f>
        <v>7.8299999999999995E-4</v>
      </c>
      <c r="I81" s="130">
        <f>ROUND(F81*H81,2)</f>
        <v>546.69000000000005</v>
      </c>
      <c r="N81" s="461" t="s">
        <v>90</v>
      </c>
      <c r="O81" s="461"/>
      <c r="P81" s="461"/>
      <c r="Q81" s="52" t="s">
        <v>4</v>
      </c>
      <c r="R81" s="171">
        <f>F81</f>
        <v>698197</v>
      </c>
      <c r="S81" s="43" t="s">
        <v>6</v>
      </c>
      <c r="T81" s="169">
        <f>T66</f>
        <v>0</v>
      </c>
      <c r="U81" s="125">
        <f>ROUND(R81*T81,0)</f>
        <v>0</v>
      </c>
    </row>
    <row r="82" spans="1:21" x14ac:dyDescent="0.25">
      <c r="B82" s="91"/>
      <c r="C82" s="91"/>
      <c r="D82" s="91"/>
      <c r="E82" s="74"/>
      <c r="F82" s="174"/>
      <c r="G82" s="41"/>
      <c r="H82" s="167"/>
      <c r="I82" s="130"/>
      <c r="N82" s="53"/>
      <c r="O82" s="53"/>
      <c r="P82" s="53"/>
      <c r="Q82" s="52"/>
      <c r="R82" s="175"/>
      <c r="S82" s="43"/>
      <c r="T82" s="169"/>
      <c r="U82" s="132"/>
    </row>
    <row r="83" spans="1:21" x14ac:dyDescent="0.25">
      <c r="A83" s="458" t="s">
        <v>112</v>
      </c>
      <c r="B83" s="458"/>
      <c r="C83" s="458"/>
      <c r="D83" s="458"/>
      <c r="E83" s="458"/>
      <c r="F83" s="458"/>
      <c r="G83" s="458"/>
      <c r="H83" s="458"/>
      <c r="I83" s="458"/>
      <c r="N83" s="461" t="s">
        <v>91</v>
      </c>
      <c r="O83" s="461"/>
      <c r="P83" s="461"/>
      <c r="Q83" s="461"/>
      <c r="R83" s="461"/>
      <c r="S83" s="461"/>
      <c r="T83" s="461"/>
      <c r="U83" s="461"/>
    </row>
    <row r="84" spans="1:21" x14ac:dyDescent="0.25">
      <c r="B84" s="91"/>
      <c r="C84" s="496" t="s">
        <v>77</v>
      </c>
      <c r="D84" s="496"/>
      <c r="E84" s="91"/>
      <c r="F84" s="153" t="s">
        <v>38</v>
      </c>
      <c r="G84" s="91"/>
      <c r="H84" s="91"/>
      <c r="I84" s="91"/>
      <c r="N84" s="53"/>
      <c r="O84" s="53"/>
      <c r="P84" s="53"/>
      <c r="Q84" s="53"/>
      <c r="R84" s="53"/>
      <c r="S84" s="53"/>
      <c r="T84" s="53"/>
      <c r="U84" s="53"/>
    </row>
    <row r="85" spans="1:21" x14ac:dyDescent="0.25">
      <c r="A85" s="4"/>
      <c r="B85" s="176"/>
      <c r="C85" s="481" t="s">
        <v>184</v>
      </c>
      <c r="D85" s="481"/>
      <c r="E85" s="177" t="s">
        <v>190</v>
      </c>
      <c r="F85" s="178" t="s">
        <v>189</v>
      </c>
      <c r="G85" s="179"/>
      <c r="H85" s="179"/>
      <c r="I85" s="179"/>
      <c r="N85" s="497" t="s">
        <v>49</v>
      </c>
      <c r="O85" s="497"/>
      <c r="P85" s="498" t="s">
        <v>157</v>
      </c>
      <c r="Q85" s="498"/>
      <c r="R85" s="499" t="s">
        <v>41</v>
      </c>
      <c r="S85" s="499"/>
      <c r="T85" s="499"/>
      <c r="U85" s="499"/>
    </row>
    <row r="86" spans="1:21" x14ac:dyDescent="0.25">
      <c r="A86" s="55"/>
      <c r="B86" s="67" t="s">
        <v>188</v>
      </c>
      <c r="C86" s="494">
        <f>H13+H14+H19+H22+H25</f>
        <v>0</v>
      </c>
      <c r="D86" s="494"/>
      <c r="E86" s="56">
        <f>H8</f>
        <v>1.0319</v>
      </c>
      <c r="F86" s="346">
        <f>'0054'!F86</f>
        <v>1313.27</v>
      </c>
      <c r="G86" s="200" t="s">
        <v>13</v>
      </c>
      <c r="H86" s="130">
        <f>ROUND(C86*E86*F86,2)</f>
        <v>0</v>
      </c>
      <c r="I86" s="134"/>
      <c r="N86" s="59" t="s">
        <v>22</v>
      </c>
      <c r="O86" s="60">
        <f>T13+T14+T19+T22+T25</f>
        <v>0</v>
      </c>
      <c r="P86" s="495">
        <f>T8</f>
        <v>1.0319</v>
      </c>
      <c r="Q86" s="495"/>
      <c r="R86" s="61">
        <f>F86</f>
        <v>1313.27</v>
      </c>
      <c r="S86" s="62" t="s">
        <v>13</v>
      </c>
      <c r="T86" s="171">
        <f>ROUND(O86*P86*R86,0)</f>
        <v>0</v>
      </c>
      <c r="U86" s="131"/>
    </row>
    <row r="87" spans="1:21" x14ac:dyDescent="0.25">
      <c r="A87" s="63"/>
      <c r="B87" s="63" t="s">
        <v>187</v>
      </c>
      <c r="C87" s="494">
        <f>H15+H16+H20+H23+H26</f>
        <v>160.45119999999997</v>
      </c>
      <c r="D87" s="494"/>
      <c r="E87" s="56">
        <f>H8</f>
        <v>1.0319</v>
      </c>
      <c r="F87" s="346">
        <f>'0054'!F87</f>
        <v>895.79</v>
      </c>
      <c r="G87" s="200" t="s">
        <v>13</v>
      </c>
      <c r="H87" s="130">
        <f>ROUND(C87*E87*F87,2)</f>
        <v>148315.59</v>
      </c>
      <c r="I87" s="64"/>
      <c r="N87" s="65" t="s">
        <v>14</v>
      </c>
      <c r="O87" s="60">
        <f>T15+T16+T20+T23+T26</f>
        <v>0</v>
      </c>
      <c r="P87" s="495">
        <f>T8</f>
        <v>1.0319</v>
      </c>
      <c r="Q87" s="495"/>
      <c r="R87" s="61">
        <f>F87</f>
        <v>895.79</v>
      </c>
      <c r="S87" s="62" t="s">
        <v>13</v>
      </c>
      <c r="T87" s="171">
        <f>ROUND(O87*P87*R87,0)</f>
        <v>0</v>
      </c>
      <c r="U87" s="66"/>
    </row>
    <row r="88" spans="1:21" ht="16.5" thickBot="1" x14ac:dyDescent="0.3">
      <c r="A88" s="67"/>
      <c r="B88" s="67" t="s">
        <v>186</v>
      </c>
      <c r="C88" s="494">
        <f>H17+H18+H21+H24+H27+H28</f>
        <v>0</v>
      </c>
      <c r="D88" s="494"/>
      <c r="E88" s="56">
        <f>H8</f>
        <v>1.0319</v>
      </c>
      <c r="F88" s="346">
        <f>'0054'!F88</f>
        <v>897.95</v>
      </c>
      <c r="G88" s="200" t="s">
        <v>13</v>
      </c>
      <c r="H88" s="123">
        <f>ROUND(C88*E88*F88,2)</f>
        <v>0</v>
      </c>
      <c r="I88" s="64"/>
      <c r="N88" s="68" t="s">
        <v>15</v>
      </c>
      <c r="O88" s="69">
        <f>T17+T18+T21+T24+T27+T28</f>
        <v>0</v>
      </c>
      <c r="P88" s="495">
        <f>T8</f>
        <v>1.0319</v>
      </c>
      <c r="Q88" s="495"/>
      <c r="R88" s="61">
        <f>F88</f>
        <v>897.95</v>
      </c>
      <c r="S88" s="62" t="s">
        <v>13</v>
      </c>
      <c r="T88" s="171">
        <f>ROUND(O88*P88*R88,0)</f>
        <v>0</v>
      </c>
      <c r="U88" s="66"/>
    </row>
    <row r="89" spans="1:21" ht="16.5" thickBot="1" x14ac:dyDescent="0.3">
      <c r="A89" s="70"/>
      <c r="B89" s="180" t="s">
        <v>185</v>
      </c>
      <c r="C89" s="487">
        <f>SUM(C86:C88)</f>
        <v>160.45119999999997</v>
      </c>
      <c r="D89" s="487"/>
      <c r="E89" s="181"/>
      <c r="F89" s="181"/>
      <c r="G89" s="181"/>
      <c r="H89" s="182" t="s">
        <v>183</v>
      </c>
      <c r="I89" s="130">
        <f>IF(A1=75,0,H88+H87+H86)</f>
        <v>148315.59</v>
      </c>
      <c r="N89" s="73" t="s">
        <v>158</v>
      </c>
      <c r="O89" s="72">
        <f>SUM(O86:O88)</f>
        <v>0</v>
      </c>
      <c r="P89" s="488" t="s">
        <v>18</v>
      </c>
      <c r="Q89" s="489"/>
      <c r="R89" s="489"/>
      <c r="S89" s="489"/>
      <c r="T89" s="489"/>
      <c r="U89" s="125">
        <f>IF(N1=75,0,T88+T87+T86)</f>
        <v>0</v>
      </c>
    </row>
    <row r="90" spans="1:21" ht="16.5" thickTop="1" x14ac:dyDescent="0.25">
      <c r="A90" s="490" t="s">
        <v>107</v>
      </c>
      <c r="B90" s="490"/>
      <c r="C90" s="490"/>
      <c r="D90" s="490"/>
      <c r="E90" s="490"/>
      <c r="F90" s="490"/>
      <c r="G90" s="490"/>
      <c r="H90" s="490"/>
      <c r="I90" s="490"/>
      <c r="N90" s="491" t="s">
        <v>107</v>
      </c>
      <c r="O90" s="491"/>
      <c r="P90" s="491"/>
      <c r="Q90" s="491"/>
      <c r="R90" s="491"/>
      <c r="S90" s="491"/>
      <c r="T90" s="491"/>
      <c r="U90" s="491"/>
    </row>
    <row r="91" spans="1:21" x14ac:dyDescent="0.25">
      <c r="A91" s="183"/>
      <c r="B91" s="183"/>
      <c r="C91" s="183"/>
      <c r="D91" s="183"/>
      <c r="E91" s="183"/>
      <c r="F91" s="183"/>
      <c r="G91" s="183"/>
      <c r="H91" s="183"/>
      <c r="I91" s="183"/>
      <c r="N91" s="184"/>
      <c r="O91" s="184"/>
      <c r="P91" s="184"/>
      <c r="Q91" s="184"/>
      <c r="R91" s="184"/>
      <c r="S91" s="184"/>
      <c r="T91" s="184"/>
      <c r="U91" s="184"/>
    </row>
    <row r="92" spans="1:21" x14ac:dyDescent="0.25">
      <c r="A92" s="4" t="s">
        <v>92</v>
      </c>
      <c r="C92" s="74"/>
      <c r="D92" s="91"/>
      <c r="E92" s="74" t="s">
        <v>46</v>
      </c>
      <c r="F92" s="492"/>
      <c r="G92" s="492"/>
      <c r="H92" s="492"/>
      <c r="I92" s="492"/>
      <c r="N92" s="461" t="s">
        <v>92</v>
      </c>
      <c r="O92" s="461"/>
      <c r="P92" s="461"/>
      <c r="Q92" s="493" t="s">
        <v>46</v>
      </c>
      <c r="R92" s="493"/>
      <c r="S92" s="493"/>
      <c r="T92" s="493"/>
      <c r="U92" s="132"/>
    </row>
    <row r="93" spans="1:21" x14ac:dyDescent="0.25">
      <c r="B93" s="91"/>
      <c r="C93" s="117" t="s">
        <v>162</v>
      </c>
      <c r="D93" s="117" t="s">
        <v>163</v>
      </c>
      <c r="E93" s="118" t="s">
        <v>191</v>
      </c>
      <c r="F93" s="74"/>
      <c r="G93" s="74"/>
      <c r="H93" s="74"/>
      <c r="I93" s="74"/>
      <c r="N93" s="53"/>
      <c r="O93" s="53"/>
      <c r="P93" s="53"/>
      <c r="Q93" s="185"/>
      <c r="R93" s="185"/>
      <c r="S93" s="185"/>
      <c r="T93" s="185"/>
      <c r="U93" s="132"/>
    </row>
    <row r="94" spans="1:21" x14ac:dyDescent="0.25">
      <c r="B94" s="91"/>
      <c r="C94" s="119" t="s">
        <v>2</v>
      </c>
      <c r="D94" s="119" t="s">
        <v>2</v>
      </c>
      <c r="E94" s="119" t="s">
        <v>2</v>
      </c>
      <c r="F94" s="74"/>
      <c r="G94" s="74"/>
      <c r="H94" s="74"/>
      <c r="I94" s="74"/>
      <c r="N94" s="53"/>
      <c r="O94" s="53"/>
      <c r="P94" s="53"/>
      <c r="Q94" s="185"/>
      <c r="R94" s="185"/>
      <c r="S94" s="185"/>
      <c r="T94" s="185"/>
      <c r="U94" s="132"/>
    </row>
    <row r="95" spans="1:21" x14ac:dyDescent="0.25">
      <c r="A95" s="465" t="s">
        <v>69</v>
      </c>
      <c r="B95" s="465"/>
      <c r="C95" s="206">
        <v>49</v>
      </c>
      <c r="D95" s="206">
        <v>43</v>
      </c>
      <c r="E95" s="159">
        <f>AVERAGE(C95:D95)</f>
        <v>46</v>
      </c>
      <c r="F95" s="186" t="s">
        <v>40</v>
      </c>
      <c r="G95" s="189">
        <f>'0054'!G95</f>
        <v>371</v>
      </c>
      <c r="I95" s="130">
        <f>ROUND(G95*E95,2)</f>
        <v>17066</v>
      </c>
      <c r="N95" s="486" t="s">
        <v>69</v>
      </c>
      <c r="O95" s="486"/>
      <c r="P95" s="485">
        <f>IF(H115=1,E95,0)</f>
        <v>0</v>
      </c>
      <c r="Q95" s="485"/>
      <c r="R95" s="485"/>
      <c r="S95" s="111" t="s">
        <v>40</v>
      </c>
      <c r="T95" s="76">
        <f>G95</f>
        <v>371</v>
      </c>
      <c r="U95" s="125">
        <f>ROUND(T95*P95,0)</f>
        <v>0</v>
      </c>
    </row>
    <row r="96" spans="1:21" x14ac:dyDescent="0.25">
      <c r="A96" s="465" t="s">
        <v>87</v>
      </c>
      <c r="B96" s="465"/>
      <c r="C96" s="206">
        <v>0</v>
      </c>
      <c r="D96" s="206">
        <v>0</v>
      </c>
      <c r="E96" s="159">
        <f>AVERAGE(C96:D96)</f>
        <v>0</v>
      </c>
      <c r="F96" s="186" t="s">
        <v>40</v>
      </c>
      <c r="G96" s="189">
        <f>'0054'!G96</f>
        <v>1391</v>
      </c>
      <c r="I96" s="130">
        <f>ROUND(G96*E96,2)</f>
        <v>0</v>
      </c>
      <c r="N96" s="486" t="s">
        <v>87</v>
      </c>
      <c r="O96" s="486"/>
      <c r="P96" s="470"/>
      <c r="Q96" s="470"/>
      <c r="R96" s="470"/>
      <c r="S96" s="111" t="s">
        <v>40</v>
      </c>
      <c r="T96" s="76">
        <f>G96</f>
        <v>1391</v>
      </c>
      <c r="U96" s="125">
        <f>ROUND(T96*P96,0)</f>
        <v>0</v>
      </c>
    </row>
    <row r="97" spans="1:21" x14ac:dyDescent="0.25">
      <c r="A97" s="187"/>
      <c r="B97" s="187"/>
      <c r="C97" s="94"/>
      <c r="D97" s="94"/>
      <c r="E97" s="94"/>
      <c r="F97" s="94"/>
      <c r="G97" s="188"/>
      <c r="H97" s="189"/>
      <c r="I97" s="130"/>
      <c r="N97" s="190"/>
      <c r="O97" s="190"/>
      <c r="P97" s="191"/>
      <c r="Q97" s="191"/>
      <c r="R97" s="191"/>
      <c r="S97" s="111"/>
      <c r="T97" s="76"/>
      <c r="U97" s="132"/>
    </row>
    <row r="98" spans="1:21" x14ac:dyDescent="0.25">
      <c r="A98" s="187"/>
      <c r="B98" s="187"/>
      <c r="C98" s="94"/>
      <c r="D98" s="94"/>
      <c r="E98" s="94"/>
      <c r="F98" s="94"/>
      <c r="G98" s="188"/>
      <c r="H98" s="189"/>
      <c r="I98" s="130"/>
      <c r="N98" s="190"/>
      <c r="O98" s="190"/>
      <c r="P98" s="191"/>
      <c r="Q98" s="191"/>
      <c r="R98" s="191"/>
      <c r="S98" s="111"/>
      <c r="T98" s="76"/>
      <c r="U98" s="132"/>
    </row>
    <row r="99" spans="1:21" hidden="1" x14ac:dyDescent="0.25">
      <c r="A99" s="458" t="s">
        <v>131</v>
      </c>
      <c r="B99" s="458"/>
      <c r="C99" s="458"/>
      <c r="D99" s="91"/>
      <c r="E99" s="54" t="s">
        <v>132</v>
      </c>
      <c r="F99" s="496"/>
      <c r="G99" s="496"/>
      <c r="H99" s="496"/>
      <c r="I99" s="496"/>
      <c r="N99" s="461" t="s">
        <v>106</v>
      </c>
      <c r="O99" s="461"/>
      <c r="P99" s="461"/>
      <c r="Q99" s="461"/>
      <c r="R99" s="461"/>
      <c r="S99" s="461"/>
      <c r="T99" s="461"/>
      <c r="U99" s="461"/>
    </row>
    <row r="100" spans="1:21" hidden="1" x14ac:dyDescent="0.25">
      <c r="B100" s="91"/>
      <c r="C100" s="481" t="s">
        <v>108</v>
      </c>
      <c r="D100" s="481"/>
      <c r="E100" s="481"/>
      <c r="F100" s="54"/>
      <c r="G100" s="54"/>
      <c r="H100" s="200" t="s">
        <v>192</v>
      </c>
      <c r="I100" s="54"/>
      <c r="N100" s="53"/>
      <c r="O100" s="53"/>
      <c r="P100" s="53"/>
      <c r="Q100" s="53"/>
      <c r="R100" s="53"/>
      <c r="S100" s="53"/>
      <c r="T100" s="53"/>
      <c r="U100" s="53"/>
    </row>
    <row r="101" spans="1:21" hidden="1" x14ac:dyDescent="0.25">
      <c r="B101" s="91"/>
      <c r="C101" s="117" t="s">
        <v>162</v>
      </c>
      <c r="D101" s="117" t="s">
        <v>163</v>
      </c>
      <c r="E101" s="199" t="s">
        <v>8</v>
      </c>
      <c r="F101" s="577" t="s">
        <v>193</v>
      </c>
      <c r="G101" s="472"/>
      <c r="H101" s="41" t="s">
        <v>39</v>
      </c>
      <c r="I101" s="54"/>
      <c r="N101" s="53"/>
      <c r="O101" s="53"/>
      <c r="P101" s="53"/>
      <c r="Q101" s="53"/>
      <c r="R101" s="53"/>
      <c r="S101" s="53"/>
      <c r="T101" s="53"/>
      <c r="U101" s="53"/>
    </row>
    <row r="102" spans="1:21" hidden="1" x14ac:dyDescent="0.25">
      <c r="A102" s="481" t="s">
        <v>113</v>
      </c>
      <c r="B102" s="481"/>
      <c r="C102" s="119" t="s">
        <v>2</v>
      </c>
      <c r="D102" s="119" t="s">
        <v>2</v>
      </c>
      <c r="E102" s="77" t="s">
        <v>2</v>
      </c>
      <c r="F102" s="481" t="s">
        <v>38</v>
      </c>
      <c r="G102" s="481"/>
      <c r="H102" s="77" t="s">
        <v>38</v>
      </c>
      <c r="I102" s="77" t="s">
        <v>8</v>
      </c>
      <c r="N102" s="471" t="s">
        <v>70</v>
      </c>
      <c r="O102" s="471"/>
      <c r="P102" s="485" t="s">
        <v>108</v>
      </c>
      <c r="Q102" s="485"/>
      <c r="R102" s="471" t="s">
        <v>71</v>
      </c>
      <c r="S102" s="471"/>
      <c r="T102" s="78" t="s">
        <v>72</v>
      </c>
      <c r="U102" s="78" t="s">
        <v>8</v>
      </c>
    </row>
    <row r="103" spans="1:21" hidden="1" x14ac:dyDescent="0.25">
      <c r="A103" s="474" t="s">
        <v>73</v>
      </c>
      <c r="B103" s="474"/>
      <c r="C103" s="204">
        <v>0</v>
      </c>
      <c r="D103" s="204">
        <v>0</v>
      </c>
      <c r="E103" s="276">
        <f>IF(D$59=0,C103*2,C103+D103)</f>
        <v>0</v>
      </c>
      <c r="F103" s="475">
        <v>0</v>
      </c>
      <c r="G103" s="475"/>
      <c r="H103" s="349">
        <f>IF(C103=0,0,125)</f>
        <v>0</v>
      </c>
      <c r="I103" s="130">
        <f>ROUND((H103+F103)*E103,2)</f>
        <v>0</v>
      </c>
      <c r="N103" s="476" t="s">
        <v>73</v>
      </c>
      <c r="O103" s="476"/>
      <c r="P103" s="470">
        <f>IF(H$115=1,C103,0)</f>
        <v>0</v>
      </c>
      <c r="Q103" s="470"/>
      <c r="R103" s="477">
        <f>F103</f>
        <v>0</v>
      </c>
      <c r="S103" s="477"/>
      <c r="T103" s="80">
        <f>H103</f>
        <v>0</v>
      </c>
      <c r="U103" s="125">
        <f>ROUND((T103+R103)*P103,0)</f>
        <v>0</v>
      </c>
    </row>
    <row r="104" spans="1:21" hidden="1" x14ac:dyDescent="0.25">
      <c r="A104" s="450" t="s">
        <v>74</v>
      </c>
      <c r="B104" s="450"/>
      <c r="C104" s="206">
        <v>0</v>
      </c>
      <c r="D104" s="206">
        <v>0</v>
      </c>
      <c r="E104" s="159">
        <f>IF(D$59=0,C104*2,C104+D104)</f>
        <v>0</v>
      </c>
      <c r="F104" s="572">
        <f>ROUND(F103/2,2)</f>
        <v>0</v>
      </c>
      <c r="G104" s="572"/>
      <c r="H104" s="350">
        <f>IF(C104=0,0,62.5)</f>
        <v>0</v>
      </c>
      <c r="I104" s="130">
        <f>ROUND((H104+F104)*E104,2)</f>
        <v>0</v>
      </c>
      <c r="N104" s="476" t="s">
        <v>74</v>
      </c>
      <c r="O104" s="476"/>
      <c r="P104" s="470">
        <f>IF(H$115=1,C104,0)</f>
        <v>0</v>
      </c>
      <c r="Q104" s="470"/>
      <c r="R104" s="479">
        <f>ROUND(R103/2,2)</f>
        <v>0</v>
      </c>
      <c r="S104" s="479"/>
      <c r="T104" s="82">
        <f>H104</f>
        <v>0</v>
      </c>
      <c r="U104" s="125">
        <f>ROUND((T104+R104)*P104,0)</f>
        <v>0</v>
      </c>
    </row>
    <row r="105" spans="1:21" ht="16.5" hidden="1" thickBot="1" x14ac:dyDescent="0.3">
      <c r="A105" s="450" t="s">
        <v>75</v>
      </c>
      <c r="B105" s="450"/>
      <c r="C105" s="206">
        <v>0</v>
      </c>
      <c r="D105" s="206">
        <v>0</v>
      </c>
      <c r="E105" s="159">
        <f>IF(D$59=0,C105*2,C105+D105)</f>
        <v>0</v>
      </c>
      <c r="F105" s="468"/>
      <c r="G105" s="468"/>
      <c r="H105" s="351">
        <f>IF(H103&gt;0,436,0)</f>
        <v>0</v>
      </c>
      <c r="I105" s="130">
        <f>ROUND(H105*E105,2)</f>
        <v>0</v>
      </c>
      <c r="N105" s="469" t="s">
        <v>75</v>
      </c>
      <c r="O105" s="469"/>
      <c r="P105" s="470">
        <f>IF(H$115=1,C105,0)</f>
        <v>0</v>
      </c>
      <c r="Q105" s="470"/>
      <c r="R105" s="471"/>
      <c r="S105" s="471"/>
      <c r="T105" s="84">
        <f>H105</f>
        <v>0</v>
      </c>
      <c r="U105" s="132">
        <f>ROUND(T105*P105,0)</f>
        <v>0</v>
      </c>
    </row>
    <row r="106" spans="1:21" ht="16.5" hidden="1" thickBot="1" x14ac:dyDescent="0.3">
      <c r="A106" s="472" t="s">
        <v>8</v>
      </c>
      <c r="B106" s="472"/>
      <c r="C106" s="85"/>
      <c r="D106" s="85"/>
      <c r="E106" s="85"/>
      <c r="F106" s="85"/>
      <c r="G106" s="85"/>
      <c r="H106" s="85"/>
      <c r="I106" s="126">
        <f>SUM(I103:I105)</f>
        <v>0</v>
      </c>
      <c r="N106" s="473" t="s">
        <v>8</v>
      </c>
      <c r="O106" s="473"/>
      <c r="P106" s="86"/>
      <c r="Q106" s="86"/>
      <c r="R106" s="86"/>
      <c r="S106" s="86"/>
      <c r="T106" s="86"/>
      <c r="U106" s="87">
        <f>SUM(U103:U105)</f>
        <v>0</v>
      </c>
    </row>
    <row r="107" spans="1:21" hidden="1" x14ac:dyDescent="0.25">
      <c r="A107" s="41"/>
      <c r="B107" s="41"/>
      <c r="C107" s="85"/>
      <c r="D107" s="85"/>
      <c r="E107" s="85"/>
      <c r="F107" s="85"/>
      <c r="G107" s="85"/>
      <c r="H107" s="85"/>
      <c r="I107" s="130"/>
      <c r="N107" s="43"/>
      <c r="O107" s="43"/>
      <c r="P107" s="86"/>
      <c r="Q107" s="86"/>
      <c r="R107" s="86"/>
      <c r="S107" s="86"/>
      <c r="T107" s="86"/>
      <c r="U107" s="201"/>
    </row>
    <row r="108" spans="1:21" x14ac:dyDescent="0.25">
      <c r="A108" s="458" t="s">
        <v>93</v>
      </c>
      <c r="B108" s="458"/>
      <c r="C108" s="458"/>
      <c r="D108" s="91"/>
      <c r="E108" s="89" t="s">
        <v>42</v>
      </c>
      <c r="F108" s="463"/>
      <c r="G108" s="463"/>
      <c r="H108" s="463"/>
      <c r="I108" s="159">
        <v>0</v>
      </c>
      <c r="N108" s="461" t="s">
        <v>93</v>
      </c>
      <c r="O108" s="461"/>
      <c r="P108" s="461"/>
      <c r="Q108" s="462" t="s">
        <v>42</v>
      </c>
      <c r="R108" s="462"/>
      <c r="S108" s="462"/>
      <c r="T108" s="462"/>
      <c r="U108" s="125">
        <f>IF('4061'!$H$115=1,'4061'!U109,0)</f>
        <v>0</v>
      </c>
    </row>
    <row r="109" spans="1:21" x14ac:dyDescent="0.25">
      <c r="A109" s="458" t="s">
        <v>94</v>
      </c>
      <c r="B109" s="458"/>
      <c r="C109" s="458"/>
      <c r="D109" s="91"/>
      <c r="E109" s="467"/>
      <c r="F109" s="467"/>
      <c r="G109" s="467"/>
      <c r="H109" s="467"/>
      <c r="I109" s="159">
        <v>0</v>
      </c>
      <c r="N109" s="461" t="s">
        <v>94</v>
      </c>
      <c r="O109" s="461"/>
      <c r="P109" s="461"/>
      <c r="Q109" s="462" t="s">
        <v>47</v>
      </c>
      <c r="R109" s="462"/>
      <c r="S109" s="462"/>
      <c r="T109" s="462"/>
      <c r="U109" s="125">
        <f>IF('4061'!$H$115=1,'4061'!U110,0)</f>
        <v>0</v>
      </c>
    </row>
    <row r="110" spans="1:21" x14ac:dyDescent="0.25">
      <c r="A110" s="90" t="s">
        <v>122</v>
      </c>
      <c r="B110" s="91"/>
      <c r="C110" s="91"/>
      <c r="D110" s="91"/>
      <c r="E110" s="192"/>
      <c r="F110" s="192"/>
      <c r="G110" s="192"/>
      <c r="H110" s="192"/>
      <c r="I110" s="219"/>
      <c r="N110" s="461" t="s">
        <v>95</v>
      </c>
      <c r="O110" s="461"/>
      <c r="P110" s="461"/>
      <c r="Q110" s="462" t="s">
        <v>48</v>
      </c>
      <c r="R110" s="462"/>
      <c r="S110" s="462"/>
      <c r="T110" s="462"/>
      <c r="U110" s="125">
        <f>IF('4061'!$H$115=1,'4061'!U113,0)</f>
        <v>0</v>
      </c>
    </row>
    <row r="111" spans="1:21" ht="16.5" thickBot="1" x14ac:dyDescent="0.3">
      <c r="A111" s="458" t="s">
        <v>95</v>
      </c>
      <c r="B111" s="458"/>
      <c r="C111" s="458"/>
      <c r="D111" s="91"/>
      <c r="E111" s="89" t="s">
        <v>47</v>
      </c>
      <c r="F111" s="463"/>
      <c r="G111" s="463"/>
      <c r="H111" s="463"/>
      <c r="I111" s="220">
        <v>0</v>
      </c>
      <c r="N111" s="464" t="s">
        <v>43</v>
      </c>
      <c r="O111" s="464"/>
      <c r="P111" s="464"/>
      <c r="Q111" s="464"/>
      <c r="R111" s="464"/>
      <c r="S111" s="464"/>
      <c r="T111" s="464"/>
      <c r="U111" s="193">
        <f>SUM(U109,U108,U106,U95,U89,U75,U74,U73,U72,U71,U70,U68,U59,U45,U77,U78,U79,U80,U81,U110)</f>
        <v>0</v>
      </c>
    </row>
    <row r="112" spans="1:21" ht="16.5" thickTop="1" x14ac:dyDescent="0.25">
      <c r="B112" s="91"/>
      <c r="C112" s="91"/>
      <c r="D112" s="91"/>
      <c r="E112" s="89"/>
      <c r="F112" s="89"/>
      <c r="G112" s="89"/>
      <c r="H112" s="89"/>
      <c r="I112" s="159"/>
      <c r="N112" s="59"/>
      <c r="O112" s="59"/>
      <c r="P112" s="59"/>
      <c r="Q112" s="59"/>
      <c r="R112" s="59"/>
      <c r="S112" s="59"/>
      <c r="T112" s="59"/>
      <c r="U112" s="201"/>
    </row>
    <row r="113" spans="1:21" x14ac:dyDescent="0.25">
      <c r="A113" s="465" t="s">
        <v>8</v>
      </c>
      <c r="B113" s="465"/>
      <c r="C113" s="465"/>
      <c r="D113" s="465"/>
      <c r="E113" s="465"/>
      <c r="F113" s="465"/>
      <c r="G113" s="465"/>
      <c r="H113" s="465"/>
      <c r="I113" s="130">
        <f>SUM(I111,I109,I108,I106,I96,I95,I89,I81,I80,I79,I78,I77,I75,I74,I73,I72,I71,I70,I68,I59,I45)</f>
        <v>1035562.6</v>
      </c>
      <c r="N113" s="466"/>
      <c r="O113" s="466"/>
      <c r="P113" s="466"/>
      <c r="Q113" s="466"/>
      <c r="R113" s="466"/>
      <c r="S113" s="466"/>
      <c r="T113" s="466"/>
      <c r="U113" s="466"/>
    </row>
    <row r="114" spans="1:21" x14ac:dyDescent="0.25">
      <c r="A114" s="458" t="s">
        <v>121</v>
      </c>
      <c r="B114" s="458"/>
      <c r="C114" s="458"/>
      <c r="D114" s="458"/>
      <c r="E114" s="458"/>
      <c r="F114" s="458"/>
      <c r="G114" s="458"/>
      <c r="H114" s="91" t="s">
        <v>48</v>
      </c>
      <c r="I114" s="195"/>
      <c r="N114" s="459" t="s">
        <v>7</v>
      </c>
      <c r="O114" s="459"/>
      <c r="P114" s="459"/>
      <c r="Q114" s="459"/>
      <c r="R114" s="459"/>
      <c r="S114" s="459"/>
      <c r="T114" s="459"/>
      <c r="U114" s="459"/>
    </row>
    <row r="115" spans="1:21" x14ac:dyDescent="0.25">
      <c r="A115" s="458" t="s">
        <v>116</v>
      </c>
      <c r="B115" s="458"/>
      <c r="C115" s="458"/>
      <c r="D115" s="458"/>
      <c r="E115" s="458"/>
      <c r="F115" s="458"/>
      <c r="G115" s="458"/>
      <c r="H115" s="92" t="str">
        <f>IF(E29=0,"",IF((E14+E16+SUM(E18:E24))/E29&gt;0.75,1,""))</f>
        <v/>
      </c>
      <c r="I115" s="159">
        <f>U111</f>
        <v>0</v>
      </c>
      <c r="N115" s="93" t="s">
        <v>144</v>
      </c>
      <c r="O115" s="93"/>
      <c r="P115" s="93"/>
      <c r="Q115" s="93"/>
      <c r="R115" s="93"/>
      <c r="S115" s="93"/>
      <c r="T115" s="93"/>
      <c r="U115" s="93"/>
    </row>
    <row r="116" spans="1:21" x14ac:dyDescent="0.25">
      <c r="B116" s="91"/>
      <c r="C116" s="91"/>
      <c r="D116" s="91"/>
      <c r="E116" s="91"/>
      <c r="F116" s="91"/>
      <c r="G116" s="91"/>
      <c r="H116" s="94"/>
      <c r="I116" s="130"/>
      <c r="N116" s="95" t="s">
        <v>145</v>
      </c>
      <c r="O116" s="93"/>
      <c r="P116" s="93"/>
      <c r="Q116" s="93"/>
      <c r="R116" s="93"/>
      <c r="S116" s="93"/>
      <c r="T116" s="93"/>
      <c r="U116" s="93"/>
    </row>
    <row r="117" spans="1:21" x14ac:dyDescent="0.25">
      <c r="A117" s="4" t="s">
        <v>138</v>
      </c>
      <c r="B117" s="91"/>
      <c r="C117" s="91"/>
      <c r="D117" s="91"/>
      <c r="E117" s="91"/>
      <c r="F117" s="91"/>
      <c r="G117" s="91"/>
      <c r="H117" s="202">
        <f>IF(H115=1,I115,I113)</f>
        <v>1035562.6</v>
      </c>
      <c r="I117" s="123">
        <f>IF(E29=0,0,IF(E29&gt;250,-(((250/E29)*H117)*IF(J117="H",0.02,0.05)),IF(J117="H",-0.02*H117,-0.05*H117)))</f>
        <v>-51778.130000000005</v>
      </c>
      <c r="N117" s="97"/>
      <c r="O117" s="97"/>
      <c r="P117" s="97"/>
      <c r="Q117" s="97"/>
      <c r="R117" s="97"/>
      <c r="S117" s="97"/>
      <c r="T117" s="97"/>
      <c r="U117" s="97"/>
    </row>
    <row r="118" spans="1:21" x14ac:dyDescent="0.25">
      <c r="B118" s="91"/>
      <c r="C118" s="91"/>
      <c r="D118" s="91"/>
      <c r="E118" s="91"/>
      <c r="F118" s="91"/>
      <c r="G118" s="91"/>
      <c r="H118" s="94"/>
      <c r="I118" s="130"/>
      <c r="N118" s="97"/>
      <c r="O118" s="97"/>
      <c r="P118" s="97"/>
      <c r="Q118" s="97"/>
      <c r="R118" s="97"/>
      <c r="S118" s="97"/>
      <c r="T118" s="97"/>
      <c r="U118" s="97"/>
    </row>
    <row r="119" spans="1:21" x14ac:dyDescent="0.25">
      <c r="A119" s="4" t="s">
        <v>139</v>
      </c>
      <c r="B119" s="91"/>
      <c r="C119" s="91"/>
      <c r="D119" s="91"/>
      <c r="E119" s="91"/>
      <c r="F119" s="91"/>
      <c r="G119" s="91"/>
      <c r="H119" s="94"/>
      <c r="I119" s="130">
        <f>I113+I117</f>
        <v>983784.47</v>
      </c>
      <c r="N119" s="97"/>
      <c r="O119" s="97"/>
      <c r="P119" s="97"/>
      <c r="Q119" s="97"/>
      <c r="R119" s="97"/>
      <c r="S119" s="97"/>
      <c r="T119" s="97"/>
      <c r="U119" s="97"/>
    </row>
    <row r="120" spans="1:21" x14ac:dyDescent="0.25">
      <c r="B120" s="91"/>
      <c r="C120" s="91"/>
      <c r="D120" s="91"/>
      <c r="E120" s="91"/>
      <c r="F120" s="91"/>
      <c r="G120" s="91"/>
      <c r="H120" s="94"/>
      <c r="I120" s="130"/>
      <c r="N120" s="97"/>
      <c r="O120" s="97"/>
      <c r="P120" s="97"/>
      <c r="Q120" s="97"/>
      <c r="R120" s="97"/>
      <c r="S120" s="97"/>
      <c r="T120" s="97"/>
      <c r="U120" s="97"/>
    </row>
    <row r="121" spans="1:21" x14ac:dyDescent="0.25">
      <c r="A121" s="106" t="s">
        <v>140</v>
      </c>
      <c r="B121" s="91"/>
      <c r="C121" s="203">
        <f>'0054'!C121</f>
        <v>2</v>
      </c>
      <c r="D121" s="91"/>
      <c r="E121" s="4" t="s">
        <v>141</v>
      </c>
      <c r="F121" s="91"/>
      <c r="G121" s="91"/>
      <c r="H121" s="94"/>
      <c r="I121" s="130">
        <f>ROUND(I119/12*C121,2)</f>
        <v>163964.07999999999</v>
      </c>
      <c r="N121" s="97"/>
      <c r="O121" s="97"/>
      <c r="P121" s="97"/>
      <c r="Q121" s="97"/>
      <c r="R121" s="97"/>
      <c r="S121" s="97"/>
      <c r="T121" s="97"/>
      <c r="U121" s="97"/>
    </row>
    <row r="122" spans="1:21" x14ac:dyDescent="0.25">
      <c r="B122" s="91"/>
      <c r="C122" s="91"/>
      <c r="D122" s="91"/>
      <c r="E122" s="91"/>
      <c r="F122" s="91"/>
      <c r="G122" s="91"/>
      <c r="H122" s="94"/>
      <c r="I122" s="130"/>
      <c r="N122" s="97"/>
      <c r="O122" s="97"/>
      <c r="P122" s="97"/>
      <c r="Q122" s="97"/>
      <c r="R122" s="97"/>
      <c r="S122" s="97"/>
      <c r="T122" s="97"/>
      <c r="U122" s="97"/>
    </row>
    <row r="123" spans="1:21" x14ac:dyDescent="0.25">
      <c r="A123" s="4" t="s">
        <v>142</v>
      </c>
      <c r="B123" s="91"/>
      <c r="C123" s="91"/>
      <c r="D123" s="91"/>
      <c r="E123" s="91"/>
      <c r="F123" s="91"/>
      <c r="G123" s="91"/>
      <c r="H123" s="94"/>
      <c r="I123" s="123">
        <v>-81982.039999999994</v>
      </c>
      <c r="N123" s="97"/>
      <c r="O123" s="97"/>
      <c r="P123" s="97"/>
      <c r="Q123" s="97"/>
      <c r="R123" s="97"/>
      <c r="S123" s="97"/>
      <c r="T123" s="97"/>
      <c r="U123" s="97"/>
    </row>
    <row r="124" spans="1:21" x14ac:dyDescent="0.25">
      <c r="B124" s="91"/>
      <c r="C124" s="91"/>
      <c r="D124" s="91"/>
      <c r="E124" s="91"/>
      <c r="F124" s="91"/>
      <c r="G124" s="91"/>
      <c r="H124" s="94"/>
      <c r="I124" s="130"/>
      <c r="N124" s="97"/>
      <c r="O124" s="97"/>
      <c r="P124" s="97"/>
      <c r="Q124" s="97"/>
      <c r="R124" s="97"/>
      <c r="S124" s="97"/>
      <c r="T124" s="97"/>
      <c r="U124" s="97"/>
    </row>
    <row r="125" spans="1:21" ht="16.5" thickBot="1" x14ac:dyDescent="0.3">
      <c r="A125" s="4" t="s">
        <v>143</v>
      </c>
      <c r="B125" s="91"/>
      <c r="C125" s="91"/>
      <c r="D125" s="91"/>
      <c r="E125" s="91"/>
      <c r="F125" s="91"/>
      <c r="G125" s="91"/>
      <c r="H125" s="94"/>
      <c r="I125" s="222">
        <f>I121+I123</f>
        <v>81982.039999999994</v>
      </c>
      <c r="N125" s="97"/>
      <c r="O125" s="97"/>
      <c r="P125" s="97"/>
      <c r="Q125" s="97"/>
      <c r="R125" s="97"/>
      <c r="S125" s="97"/>
      <c r="T125" s="97"/>
      <c r="U125" s="97"/>
    </row>
    <row r="126" spans="1:21" ht="16.5" thickTop="1" x14ac:dyDescent="0.25">
      <c r="B126" s="91"/>
      <c r="C126" s="91"/>
      <c r="D126" s="91"/>
      <c r="E126" s="91"/>
      <c r="F126" s="91"/>
      <c r="G126" s="91"/>
      <c r="H126" s="94"/>
      <c r="I126" s="130"/>
      <c r="N126" s="97"/>
      <c r="O126" s="97"/>
      <c r="P126" s="97"/>
      <c r="Q126" s="97"/>
      <c r="R126" s="97"/>
      <c r="S126" s="97"/>
      <c r="T126" s="97"/>
      <c r="U126" s="97"/>
    </row>
    <row r="127" spans="1:21" ht="16.5" thickBot="1" x14ac:dyDescent="0.3">
      <c r="A127" s="4" t="s">
        <v>159</v>
      </c>
      <c r="B127" s="91"/>
      <c r="C127" s="91"/>
      <c r="D127" s="91"/>
      <c r="E127" s="91"/>
      <c r="F127" s="91"/>
      <c r="G127" s="91"/>
      <c r="H127" s="94"/>
      <c r="I127" s="194">
        <f>IF(J117="H",(H117*0.02)+I117,(H117*0.05)+I117)</f>
        <v>0</v>
      </c>
      <c r="N127" s="97"/>
      <c r="O127" s="97"/>
      <c r="P127" s="97"/>
      <c r="Q127" s="97"/>
      <c r="R127" s="97"/>
      <c r="S127" s="97"/>
      <c r="T127" s="97"/>
      <c r="U127" s="97"/>
    </row>
    <row r="128" spans="1:21" ht="16.5" thickTop="1" x14ac:dyDescent="0.25">
      <c r="B128" s="91"/>
      <c r="C128" s="91"/>
      <c r="D128" s="91"/>
      <c r="E128" s="91"/>
      <c r="F128" s="91"/>
      <c r="G128" s="91"/>
      <c r="H128" s="94"/>
      <c r="I128" s="195"/>
      <c r="N128" s="97"/>
      <c r="O128" s="97"/>
      <c r="P128" s="97"/>
      <c r="Q128" s="97"/>
      <c r="R128" s="97"/>
      <c r="S128" s="97"/>
      <c r="T128" s="97"/>
      <c r="U128" s="97"/>
    </row>
    <row r="129" spans="1:21" x14ac:dyDescent="0.25">
      <c r="B129" s="91"/>
      <c r="C129" s="91"/>
      <c r="D129" s="91"/>
      <c r="E129" s="91"/>
      <c r="F129" s="91"/>
      <c r="G129" s="91"/>
      <c r="H129" s="94"/>
      <c r="I129" s="195"/>
      <c r="N129" s="97"/>
      <c r="O129" s="97"/>
      <c r="P129" s="97"/>
      <c r="Q129" s="97"/>
      <c r="R129" s="97"/>
      <c r="S129" s="97"/>
      <c r="T129" s="97"/>
      <c r="U129" s="97"/>
    </row>
    <row r="130" spans="1:21" x14ac:dyDescent="0.25">
      <c r="B130" s="91"/>
      <c r="C130" s="91"/>
      <c r="D130" s="91"/>
      <c r="E130" s="91"/>
      <c r="F130" s="91"/>
      <c r="G130" s="91"/>
      <c r="H130" s="94"/>
      <c r="I130" s="195"/>
      <c r="N130" s="97"/>
      <c r="O130" s="97"/>
      <c r="P130" s="97"/>
      <c r="Q130" s="97"/>
      <c r="R130" s="97"/>
      <c r="S130" s="97"/>
      <c r="T130" s="97"/>
      <c r="U130" s="97"/>
    </row>
    <row r="131" spans="1:21" x14ac:dyDescent="0.25">
      <c r="A131" s="455" t="s">
        <v>7</v>
      </c>
      <c r="B131" s="455"/>
      <c r="C131" s="455"/>
      <c r="D131" s="455"/>
      <c r="E131" s="455"/>
      <c r="F131" s="455"/>
      <c r="G131" s="455"/>
      <c r="H131" s="455"/>
      <c r="I131" s="455"/>
      <c r="J131" s="196"/>
      <c r="N131" s="455"/>
      <c r="O131" s="455"/>
      <c r="P131" s="455"/>
      <c r="Q131" s="455"/>
      <c r="R131" s="455"/>
      <c r="S131" s="455"/>
      <c r="T131" s="455"/>
      <c r="U131" s="455"/>
    </row>
    <row r="132" spans="1:21" s="101" customFormat="1" ht="28.5" customHeight="1" x14ac:dyDescent="0.2">
      <c r="A132" s="460" t="s">
        <v>114</v>
      </c>
      <c r="B132" s="460"/>
      <c r="C132" s="460"/>
      <c r="D132" s="460"/>
      <c r="E132" s="460"/>
      <c r="F132" s="460"/>
      <c r="G132" s="460"/>
      <c r="H132" s="460"/>
      <c r="I132" s="460"/>
      <c r="J132" s="102"/>
      <c r="N132" s="103"/>
      <c r="O132" s="104"/>
      <c r="P132" s="104"/>
      <c r="Q132" s="104"/>
      <c r="R132" s="104"/>
      <c r="S132" s="104"/>
      <c r="T132" s="104"/>
      <c r="U132" s="104"/>
    </row>
    <row r="133" spans="1:21" s="101" customFormat="1" ht="15.75" customHeight="1" x14ac:dyDescent="0.2">
      <c r="A133" s="455" t="s">
        <v>64</v>
      </c>
      <c r="B133" s="455"/>
      <c r="C133" s="455"/>
      <c r="D133" s="455"/>
      <c r="E133" s="455"/>
      <c r="F133" s="455"/>
      <c r="G133" s="455"/>
      <c r="H133" s="455"/>
      <c r="I133" s="455"/>
      <c r="N133" s="103"/>
    </row>
    <row r="134" spans="1:21" s="101" customFormat="1" ht="15.75" customHeight="1" x14ac:dyDescent="0.2">
      <c r="A134" s="455" t="s">
        <v>65</v>
      </c>
      <c r="B134" s="455"/>
      <c r="C134" s="455"/>
      <c r="D134" s="455"/>
      <c r="E134" s="455"/>
      <c r="F134" s="455"/>
      <c r="G134" s="455"/>
      <c r="H134" s="455"/>
      <c r="I134" s="455"/>
      <c r="N134" s="103"/>
    </row>
    <row r="135" spans="1:21" s="101" customFormat="1" ht="28.5" customHeight="1" x14ac:dyDescent="0.2">
      <c r="A135" s="454" t="s">
        <v>115</v>
      </c>
      <c r="B135" s="454"/>
      <c r="C135" s="454"/>
      <c r="D135" s="454"/>
      <c r="E135" s="454"/>
      <c r="F135" s="454"/>
      <c r="G135" s="454"/>
      <c r="H135" s="454"/>
      <c r="I135" s="454"/>
      <c r="N135" s="103"/>
    </row>
    <row r="136" spans="1:21" s="101" customFormat="1" ht="28.5" customHeight="1" x14ac:dyDescent="0.2">
      <c r="A136" s="454" t="s">
        <v>123</v>
      </c>
      <c r="B136" s="454"/>
      <c r="C136" s="454"/>
      <c r="D136" s="454"/>
      <c r="E136" s="454"/>
      <c r="F136" s="454"/>
      <c r="G136" s="454"/>
      <c r="H136" s="454"/>
      <c r="I136" s="454"/>
      <c r="N136" s="103"/>
    </row>
    <row r="137" spans="1:21" s="101" customFormat="1" ht="28.5" customHeight="1" x14ac:dyDescent="0.2">
      <c r="A137" s="454" t="s">
        <v>111</v>
      </c>
      <c r="B137" s="454"/>
      <c r="C137" s="454"/>
      <c r="D137" s="454"/>
      <c r="E137" s="454"/>
      <c r="F137" s="454"/>
      <c r="G137" s="454"/>
      <c r="H137" s="454"/>
      <c r="I137" s="454"/>
      <c r="N137" s="103"/>
    </row>
    <row r="138" spans="1:21" s="101" customFormat="1" ht="28.5" customHeight="1" x14ac:dyDescent="0.2">
      <c r="A138" s="454" t="s">
        <v>120</v>
      </c>
      <c r="B138" s="454"/>
      <c r="C138" s="454"/>
      <c r="D138" s="454"/>
      <c r="E138" s="454"/>
      <c r="F138" s="454"/>
      <c r="G138" s="454"/>
      <c r="H138" s="454"/>
      <c r="I138" s="454"/>
      <c r="N138" s="103"/>
    </row>
    <row r="139" spans="1:21" s="101" customFormat="1" ht="41.25" customHeight="1" x14ac:dyDescent="0.2">
      <c r="A139" s="454" t="s">
        <v>133</v>
      </c>
      <c r="B139" s="454"/>
      <c r="C139" s="454"/>
      <c r="D139" s="454"/>
      <c r="E139" s="454"/>
      <c r="F139" s="454"/>
      <c r="G139" s="454"/>
      <c r="H139" s="454"/>
      <c r="I139" s="454"/>
      <c r="N139" s="103"/>
    </row>
    <row r="140" spans="1:21" s="101" customFormat="1" ht="15.75" customHeight="1" x14ac:dyDescent="0.2">
      <c r="A140" s="455" t="s">
        <v>117</v>
      </c>
      <c r="B140" s="455"/>
      <c r="C140" s="455"/>
      <c r="D140" s="455"/>
      <c r="E140" s="455"/>
      <c r="F140" s="455"/>
      <c r="G140" s="455"/>
      <c r="H140" s="455"/>
      <c r="I140" s="455"/>
      <c r="N140" s="103"/>
    </row>
    <row r="141" spans="1:21" s="101" customFormat="1" ht="28.5" customHeight="1" x14ac:dyDescent="0.2">
      <c r="A141" s="456" t="s">
        <v>118</v>
      </c>
      <c r="B141" s="456"/>
      <c r="C141" s="456"/>
      <c r="D141" s="456"/>
      <c r="E141" s="456"/>
      <c r="F141" s="456"/>
      <c r="G141" s="456"/>
      <c r="H141" s="456"/>
      <c r="I141" s="456"/>
      <c r="N141" s="103"/>
    </row>
    <row r="142" spans="1:21" s="101" customFormat="1" ht="26.25" customHeight="1" x14ac:dyDescent="0.2">
      <c r="A142" s="457" t="s">
        <v>109</v>
      </c>
      <c r="B142" s="456"/>
      <c r="C142" s="456"/>
      <c r="D142" s="456"/>
      <c r="E142" s="456"/>
      <c r="F142" s="456"/>
      <c r="G142" s="456"/>
      <c r="H142" s="456"/>
      <c r="I142" s="456"/>
      <c r="N142" s="103"/>
    </row>
    <row r="143" spans="1:21" s="101" customFormat="1" ht="54" customHeight="1" x14ac:dyDescent="0.2">
      <c r="A143" s="452" t="s">
        <v>125</v>
      </c>
      <c r="B143" s="452"/>
      <c r="C143" s="452"/>
      <c r="D143" s="452"/>
      <c r="E143" s="452"/>
      <c r="F143" s="452"/>
      <c r="G143" s="452"/>
      <c r="H143" s="452"/>
      <c r="I143" s="452"/>
      <c r="N143" s="103"/>
    </row>
    <row r="144" spans="1:21" ht="57" customHeight="1" x14ac:dyDescent="0.25">
      <c r="A144" s="452" t="s">
        <v>124</v>
      </c>
      <c r="B144" s="452"/>
      <c r="C144" s="452"/>
      <c r="D144" s="452"/>
      <c r="E144" s="452"/>
      <c r="F144" s="452"/>
      <c r="G144" s="452"/>
      <c r="H144" s="452"/>
      <c r="I144" s="452"/>
      <c r="N144" s="98"/>
    </row>
    <row r="145" spans="1:14" s="101" customFormat="1" ht="26.25" customHeight="1" x14ac:dyDescent="0.2">
      <c r="A145" s="451" t="s">
        <v>110</v>
      </c>
      <c r="B145" s="451"/>
      <c r="C145" s="451"/>
      <c r="D145" s="451"/>
      <c r="E145" s="451"/>
      <c r="F145" s="451"/>
      <c r="G145" s="451"/>
      <c r="H145" s="451"/>
      <c r="I145" s="451"/>
      <c r="N145" s="103"/>
    </row>
    <row r="146" spans="1:14" s="101" customFormat="1" ht="28.5" customHeight="1" x14ac:dyDescent="0.2">
      <c r="A146" s="452" t="s">
        <v>36</v>
      </c>
      <c r="B146" s="452"/>
      <c r="C146" s="452"/>
      <c r="D146" s="452"/>
      <c r="E146" s="452"/>
      <c r="F146" s="452"/>
      <c r="G146" s="452"/>
      <c r="H146" s="452"/>
      <c r="I146" s="452"/>
      <c r="N146" s="103"/>
    </row>
    <row r="147" spans="1:14" s="101" customFormat="1" ht="15.75" customHeight="1" x14ac:dyDescent="0.2">
      <c r="A147" s="453" t="s">
        <v>12</v>
      </c>
      <c r="B147" s="453"/>
      <c r="C147" s="453"/>
      <c r="D147" s="453"/>
      <c r="E147" s="453"/>
      <c r="F147" s="453"/>
      <c r="G147" s="453"/>
      <c r="H147" s="453"/>
      <c r="I147" s="453"/>
      <c r="N147" s="103"/>
    </row>
    <row r="148" spans="1:14" x14ac:dyDescent="0.25">
      <c r="A148" s="453"/>
      <c r="B148" s="453"/>
      <c r="C148" s="453"/>
      <c r="D148" s="453"/>
      <c r="E148" s="453"/>
      <c r="F148" s="453"/>
      <c r="G148" s="453"/>
      <c r="H148" s="453"/>
      <c r="I148" s="453"/>
      <c r="N148" s="98"/>
    </row>
    <row r="149" spans="1:14" x14ac:dyDescent="0.25">
      <c r="A149" s="98"/>
      <c r="N149" s="98"/>
    </row>
    <row r="150" spans="1:14" x14ac:dyDescent="0.25">
      <c r="A150" s="98"/>
      <c r="N150" s="98"/>
    </row>
    <row r="151" spans="1:14" x14ac:dyDescent="0.25">
      <c r="A151" s="98"/>
      <c r="N151" s="98"/>
    </row>
    <row r="152" spans="1:14" x14ac:dyDescent="0.25">
      <c r="A152" s="98"/>
      <c r="B152" s="197"/>
      <c r="C152" s="197"/>
      <c r="D152" s="197"/>
      <c r="E152" s="197"/>
      <c r="F152" s="197"/>
      <c r="G152" s="197"/>
      <c r="H152" s="197"/>
      <c r="I152" s="197"/>
      <c r="N152" s="98"/>
    </row>
    <row r="153" spans="1:14" x14ac:dyDescent="0.25">
      <c r="A153" s="98"/>
      <c r="N153" s="98"/>
    </row>
    <row r="154" spans="1:14" x14ac:dyDescent="0.25">
      <c r="A154" s="98"/>
      <c r="N154" s="98"/>
    </row>
    <row r="155" spans="1:14" x14ac:dyDescent="0.25">
      <c r="A155" s="98"/>
      <c r="N155" s="98"/>
    </row>
    <row r="156" spans="1:14" x14ac:dyDescent="0.25">
      <c r="A156" s="98"/>
      <c r="N156" s="98"/>
    </row>
    <row r="157" spans="1:14" x14ac:dyDescent="0.25">
      <c r="A157" s="98"/>
      <c r="N157" s="98"/>
    </row>
    <row r="158" spans="1:14" x14ac:dyDescent="0.25">
      <c r="A158" s="98"/>
      <c r="N158" s="98"/>
    </row>
    <row r="159" spans="1:14" x14ac:dyDescent="0.25">
      <c r="A159" s="98"/>
      <c r="N159" s="98"/>
    </row>
    <row r="160" spans="1:14" x14ac:dyDescent="0.25">
      <c r="A160" s="98"/>
      <c r="N160" s="98"/>
    </row>
    <row r="161" spans="1:14" x14ac:dyDescent="0.25">
      <c r="A161" s="98"/>
      <c r="N161" s="98"/>
    </row>
    <row r="162" spans="1:14" x14ac:dyDescent="0.25">
      <c r="A162" s="98"/>
      <c r="N162" s="98"/>
    </row>
    <row r="163" spans="1:14" x14ac:dyDescent="0.25">
      <c r="A163" s="98"/>
      <c r="N163" s="98"/>
    </row>
    <row r="164" spans="1:14" x14ac:dyDescent="0.25">
      <c r="A164" s="98"/>
      <c r="N164" s="98"/>
    </row>
    <row r="165" spans="1:14" x14ac:dyDescent="0.25">
      <c r="A165" s="98"/>
      <c r="N165" s="98"/>
    </row>
    <row r="166" spans="1:14" x14ac:dyDescent="0.25">
      <c r="A166" s="98"/>
      <c r="N166" s="98"/>
    </row>
    <row r="167" spans="1:14" x14ac:dyDescent="0.25">
      <c r="A167" s="98"/>
      <c r="N167" s="98"/>
    </row>
    <row r="168" spans="1:14" x14ac:dyDescent="0.25">
      <c r="A168" s="98"/>
      <c r="N168" s="98"/>
    </row>
    <row r="169" spans="1:14" x14ac:dyDescent="0.25">
      <c r="A169" s="98"/>
      <c r="N169" s="98"/>
    </row>
    <row r="170" spans="1:14" x14ac:dyDescent="0.25">
      <c r="A170" s="98"/>
      <c r="N170" s="98"/>
    </row>
    <row r="171" spans="1:14" x14ac:dyDescent="0.25">
      <c r="A171" s="98"/>
      <c r="N171" s="98"/>
    </row>
    <row r="172" spans="1:14" x14ac:dyDescent="0.25">
      <c r="A172" s="98"/>
      <c r="N172" s="98"/>
    </row>
    <row r="173" spans="1:14" x14ac:dyDescent="0.25">
      <c r="A173" s="98"/>
      <c r="N173" s="98"/>
    </row>
    <row r="174" spans="1:14" x14ac:dyDescent="0.25">
      <c r="A174" s="98"/>
      <c r="N174" s="98"/>
    </row>
    <row r="175" spans="1:14" x14ac:dyDescent="0.25">
      <c r="A175" s="98"/>
      <c r="N175" s="98"/>
    </row>
    <row r="176" spans="1:14" x14ac:dyDescent="0.25">
      <c r="A176" s="98"/>
      <c r="N176" s="98"/>
    </row>
    <row r="177" spans="1:14" x14ac:dyDescent="0.25">
      <c r="A177" s="98"/>
      <c r="N177" s="98"/>
    </row>
    <row r="178" spans="1:14" x14ac:dyDescent="0.25">
      <c r="A178" s="98"/>
      <c r="N178" s="98"/>
    </row>
    <row r="179" spans="1:14" x14ac:dyDescent="0.25">
      <c r="A179" s="98"/>
      <c r="N179" s="98"/>
    </row>
    <row r="180" spans="1:14" x14ac:dyDescent="0.25">
      <c r="A180" s="98"/>
      <c r="N180" s="98"/>
    </row>
    <row r="181" spans="1:14" x14ac:dyDescent="0.25">
      <c r="A181" s="98"/>
      <c r="N181" s="98"/>
    </row>
    <row r="182" spans="1:14" x14ac:dyDescent="0.25">
      <c r="A182" s="98"/>
      <c r="N182" s="98"/>
    </row>
    <row r="183" spans="1:14" x14ac:dyDescent="0.25">
      <c r="A183" s="98"/>
      <c r="N183" s="98"/>
    </row>
    <row r="184" spans="1:14" x14ac:dyDescent="0.25">
      <c r="A184" s="98"/>
      <c r="N184" s="98"/>
    </row>
    <row r="185" spans="1:14" x14ac:dyDescent="0.25">
      <c r="A185" s="98"/>
      <c r="N185" s="98"/>
    </row>
    <row r="186" spans="1:14" x14ac:dyDescent="0.25">
      <c r="A186" s="98"/>
      <c r="N186" s="98"/>
    </row>
    <row r="187" spans="1:14" x14ac:dyDescent="0.25">
      <c r="A187" s="98"/>
      <c r="N187" s="98"/>
    </row>
    <row r="188" spans="1:14" x14ac:dyDescent="0.25">
      <c r="A188" s="98"/>
      <c r="N188" s="98"/>
    </row>
    <row r="189" spans="1:14" x14ac:dyDescent="0.25">
      <c r="A189" s="98"/>
    </row>
    <row r="190" spans="1:14" x14ac:dyDescent="0.25">
      <c r="A190" s="98"/>
    </row>
    <row r="191" spans="1:14" x14ac:dyDescent="0.25">
      <c r="A191" s="98"/>
    </row>
    <row r="192" spans="1:14" x14ac:dyDescent="0.25">
      <c r="A192" s="98"/>
    </row>
    <row r="193" spans="1:1" x14ac:dyDescent="0.25">
      <c r="A193" s="98"/>
    </row>
    <row r="194" spans="1:1" x14ac:dyDescent="0.25">
      <c r="A194" s="98"/>
    </row>
    <row r="195" spans="1:1" x14ac:dyDescent="0.25">
      <c r="A195" s="98"/>
    </row>
    <row r="196" spans="1:1" x14ac:dyDescent="0.25">
      <c r="A196" s="98"/>
    </row>
    <row r="197" spans="1:1" x14ac:dyDescent="0.25">
      <c r="A197" s="98"/>
    </row>
    <row r="198" spans="1:1" x14ac:dyDescent="0.25">
      <c r="A198" s="98"/>
    </row>
    <row r="199" spans="1:1" x14ac:dyDescent="0.25">
      <c r="A199" s="98"/>
    </row>
    <row r="200" spans="1:1" x14ac:dyDescent="0.25">
      <c r="A200" s="98"/>
    </row>
    <row r="201" spans="1:1" x14ac:dyDescent="0.25">
      <c r="A201" s="98"/>
    </row>
    <row r="202" spans="1:1" x14ac:dyDescent="0.25">
      <c r="A202" s="98"/>
    </row>
    <row r="203" spans="1:1" x14ac:dyDescent="0.25">
      <c r="A203" s="98"/>
    </row>
    <row r="204" spans="1:1" x14ac:dyDescent="0.25">
      <c r="A204" s="98"/>
    </row>
    <row r="205" spans="1:1" x14ac:dyDescent="0.25">
      <c r="A205" s="98"/>
    </row>
    <row r="206" spans="1:1" x14ac:dyDescent="0.25">
      <c r="A206" s="98"/>
    </row>
    <row r="207" spans="1:1" x14ac:dyDescent="0.25">
      <c r="A207" s="98"/>
    </row>
    <row r="208" spans="1:1" x14ac:dyDescent="0.25">
      <c r="A208" s="98"/>
    </row>
  </sheetData>
  <sheetProtection password="CDD2" sheet="1" objects="1" scenarios="1"/>
  <mergeCells count="290">
    <mergeCell ref="B1:I1"/>
    <mergeCell ref="O1:U1"/>
    <mergeCell ref="N2:U2"/>
    <mergeCell ref="N3:U3"/>
    <mergeCell ref="A4:B4"/>
    <mergeCell ref="C4:E4"/>
    <mergeCell ref="N4:O4"/>
    <mergeCell ref="P4:Q4"/>
    <mergeCell ref="A7:I7"/>
    <mergeCell ref="N7:U7"/>
    <mergeCell ref="N8:O8"/>
    <mergeCell ref="P8:Q8"/>
    <mergeCell ref="R8:S8"/>
    <mergeCell ref="T8:U8"/>
    <mergeCell ref="F10:G10"/>
    <mergeCell ref="R10:S10"/>
    <mergeCell ref="A11:B11"/>
    <mergeCell ref="F11:G11"/>
    <mergeCell ref="N11:O11"/>
    <mergeCell ref="P11:Q11"/>
    <mergeCell ref="R11:S11"/>
    <mergeCell ref="A12:B12"/>
    <mergeCell ref="F12:G12"/>
    <mergeCell ref="N12:O12"/>
    <mergeCell ref="P12:Q12"/>
    <mergeCell ref="R12:S12"/>
    <mergeCell ref="A13:B13"/>
    <mergeCell ref="F13:G13"/>
    <mergeCell ref="N13:O13"/>
    <mergeCell ref="P13:Q13"/>
    <mergeCell ref="R13:S13"/>
    <mergeCell ref="A14:B14"/>
    <mergeCell ref="F14:G14"/>
    <mergeCell ref="N14:O14"/>
    <mergeCell ref="P14:Q14"/>
    <mergeCell ref="R14:S14"/>
    <mergeCell ref="A15:B15"/>
    <mergeCell ref="F15:G15"/>
    <mergeCell ref="N15:O15"/>
    <mergeCell ref="P15:Q15"/>
    <mergeCell ref="R15:S15"/>
    <mergeCell ref="A16:B16"/>
    <mergeCell ref="F16:G16"/>
    <mergeCell ref="N16:O16"/>
    <mergeCell ref="P16:Q16"/>
    <mergeCell ref="R16:S16"/>
    <mergeCell ref="A17:B17"/>
    <mergeCell ref="F17:G17"/>
    <mergeCell ref="N17:O17"/>
    <mergeCell ref="P17:Q17"/>
    <mergeCell ref="R17:S17"/>
    <mergeCell ref="A18:B18"/>
    <mergeCell ref="F18:G18"/>
    <mergeCell ref="N18:O18"/>
    <mergeCell ref="P18:Q18"/>
    <mergeCell ref="R18:S18"/>
    <mergeCell ref="A19:B19"/>
    <mergeCell ref="F19:G19"/>
    <mergeCell ref="N19:O19"/>
    <mergeCell ref="P19:Q19"/>
    <mergeCell ref="R19:S19"/>
    <mergeCell ref="A20:B20"/>
    <mergeCell ref="F20:G20"/>
    <mergeCell ref="N20:O20"/>
    <mergeCell ref="P20:Q20"/>
    <mergeCell ref="R20:S20"/>
    <mergeCell ref="A21:B21"/>
    <mergeCell ref="F21:G21"/>
    <mergeCell ref="N21:O21"/>
    <mergeCell ref="P21:Q21"/>
    <mergeCell ref="R21:S21"/>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N34:T34"/>
    <mergeCell ref="A36:B36"/>
    <mergeCell ref="N36:O36"/>
    <mergeCell ref="P36:T36"/>
    <mergeCell ref="A37:B37"/>
    <mergeCell ref="N37:O37"/>
    <mergeCell ref="P37:T37"/>
    <mergeCell ref="F33:H36"/>
    <mergeCell ref="A38:B38"/>
    <mergeCell ref="N38:O38"/>
    <mergeCell ref="P38:T38"/>
    <mergeCell ref="A39:B39"/>
    <mergeCell ref="N39:O39"/>
    <mergeCell ref="P39:T39"/>
    <mergeCell ref="A40:B40"/>
    <mergeCell ref="N40:O40"/>
    <mergeCell ref="P40:T40"/>
    <mergeCell ref="A41:B41"/>
    <mergeCell ref="N41:O41"/>
    <mergeCell ref="P41:T41"/>
    <mergeCell ref="A42:B42"/>
    <mergeCell ref="N42:O42"/>
    <mergeCell ref="P42:T42"/>
    <mergeCell ref="N43:Q43"/>
    <mergeCell ref="S43:T43"/>
    <mergeCell ref="N45:Q45"/>
    <mergeCell ref="S45:T45"/>
    <mergeCell ref="N49:O49"/>
    <mergeCell ref="P49:Q49"/>
    <mergeCell ref="A50:B58"/>
    <mergeCell ref="N50:O58"/>
    <mergeCell ref="P50:Q50"/>
    <mergeCell ref="P51:Q51"/>
    <mergeCell ref="P52:Q52"/>
    <mergeCell ref="P53:Q53"/>
    <mergeCell ref="P54:Q54"/>
    <mergeCell ref="P55:Q55"/>
    <mergeCell ref="P56:Q56"/>
    <mergeCell ref="P57:Q57"/>
    <mergeCell ref="P58:Q58"/>
    <mergeCell ref="A59:B59"/>
    <mergeCell ref="F59:H59"/>
    <mergeCell ref="N59:O59"/>
    <mergeCell ref="P59:Q59"/>
    <mergeCell ref="R59:T59"/>
    <mergeCell ref="A60:I60"/>
    <mergeCell ref="N60:U60"/>
    <mergeCell ref="A61:I61"/>
    <mergeCell ref="N61:U61"/>
    <mergeCell ref="A62:B62"/>
    <mergeCell ref="D62:G62"/>
    <mergeCell ref="N62:O62"/>
    <mergeCell ref="Q62:S62"/>
    <mergeCell ref="T62:U62"/>
    <mergeCell ref="N63:S63"/>
    <mergeCell ref="T63:U63"/>
    <mergeCell ref="A64:I64"/>
    <mergeCell ref="N64:U64"/>
    <mergeCell ref="A65:B65"/>
    <mergeCell ref="D65:G65"/>
    <mergeCell ref="N65:O65"/>
    <mergeCell ref="Q65:S65"/>
    <mergeCell ref="T65:U65"/>
    <mergeCell ref="N66:S66"/>
    <mergeCell ref="T66:U66"/>
    <mergeCell ref="A68:C68"/>
    <mergeCell ref="N68:P68"/>
    <mergeCell ref="A69:C69"/>
    <mergeCell ref="N69:P69"/>
    <mergeCell ref="A70:C70"/>
    <mergeCell ref="A71:C71"/>
    <mergeCell ref="N71:P71"/>
    <mergeCell ref="A72:C72"/>
    <mergeCell ref="N72:P72"/>
    <mergeCell ref="A73:C73"/>
    <mergeCell ref="N73:P73"/>
    <mergeCell ref="F74:H74"/>
    <mergeCell ref="N74:T74"/>
    <mergeCell ref="N75:T75"/>
    <mergeCell ref="A77:C77"/>
    <mergeCell ref="N77:P77"/>
    <mergeCell ref="A78:C78"/>
    <mergeCell ref="N78:P78"/>
    <mergeCell ref="A79:C79"/>
    <mergeCell ref="N79:P79"/>
    <mergeCell ref="A80:C80"/>
    <mergeCell ref="N80:P80"/>
    <mergeCell ref="A81:C81"/>
    <mergeCell ref="N81:P81"/>
    <mergeCell ref="A83:I83"/>
    <mergeCell ref="N83:U83"/>
    <mergeCell ref="C84:D84"/>
    <mergeCell ref="C85:D85"/>
    <mergeCell ref="N85:O85"/>
    <mergeCell ref="P85:Q85"/>
    <mergeCell ref="R85:U85"/>
    <mergeCell ref="C86:D86"/>
    <mergeCell ref="P86:Q86"/>
    <mergeCell ref="C87:D87"/>
    <mergeCell ref="P87:Q87"/>
    <mergeCell ref="C88:D88"/>
    <mergeCell ref="P88:Q88"/>
    <mergeCell ref="C89:D89"/>
    <mergeCell ref="P89:T89"/>
    <mergeCell ref="A90:I90"/>
    <mergeCell ref="N90:U90"/>
    <mergeCell ref="F92:I92"/>
    <mergeCell ref="N92:P92"/>
    <mergeCell ref="Q92:T92"/>
    <mergeCell ref="A95:B95"/>
    <mergeCell ref="N95:O95"/>
    <mergeCell ref="P95:R95"/>
    <mergeCell ref="A96:B96"/>
    <mergeCell ref="N96:O96"/>
    <mergeCell ref="P96:R96"/>
    <mergeCell ref="A99:C99"/>
    <mergeCell ref="F99:I99"/>
    <mergeCell ref="N99:U99"/>
    <mergeCell ref="C100:E100"/>
    <mergeCell ref="F101:G101"/>
    <mergeCell ref="A102:B102"/>
    <mergeCell ref="F102:G102"/>
    <mergeCell ref="N102:O102"/>
    <mergeCell ref="P102:Q102"/>
    <mergeCell ref="R102:S102"/>
    <mergeCell ref="A103:B103"/>
    <mergeCell ref="F103:G103"/>
    <mergeCell ref="N103:O103"/>
    <mergeCell ref="P103:Q103"/>
    <mergeCell ref="R103:S103"/>
    <mergeCell ref="A104:B104"/>
    <mergeCell ref="F104:G104"/>
    <mergeCell ref="N104:O104"/>
    <mergeCell ref="P104:Q104"/>
    <mergeCell ref="R104:S104"/>
    <mergeCell ref="A105:B105"/>
    <mergeCell ref="F105:G105"/>
    <mergeCell ref="N105:O105"/>
    <mergeCell ref="P105:Q105"/>
    <mergeCell ref="R105:S105"/>
    <mergeCell ref="A106:B106"/>
    <mergeCell ref="N106:O106"/>
    <mergeCell ref="A108:C108"/>
    <mergeCell ref="F108:H108"/>
    <mergeCell ref="N108:P108"/>
    <mergeCell ref="Q108:T108"/>
    <mergeCell ref="A109:C109"/>
    <mergeCell ref="E109:H109"/>
    <mergeCell ref="N109:P109"/>
    <mergeCell ref="Q109:T109"/>
    <mergeCell ref="N110:P110"/>
    <mergeCell ref="Q110:T110"/>
    <mergeCell ref="A111:C111"/>
    <mergeCell ref="F111:H111"/>
    <mergeCell ref="N111:T111"/>
    <mergeCell ref="A113:H113"/>
    <mergeCell ref="N113:U113"/>
    <mergeCell ref="A114:G114"/>
    <mergeCell ref="N114:U114"/>
    <mergeCell ref="A115:G115"/>
    <mergeCell ref="A131:I131"/>
    <mergeCell ref="N131:U131"/>
    <mergeCell ref="A132:I132"/>
    <mergeCell ref="A133:I133"/>
    <mergeCell ref="A134:I134"/>
    <mergeCell ref="A135:I135"/>
    <mergeCell ref="A136:I136"/>
    <mergeCell ref="A137:I137"/>
    <mergeCell ref="A138:I138"/>
    <mergeCell ref="A145:I145"/>
    <mergeCell ref="A146:I146"/>
    <mergeCell ref="A147:I147"/>
    <mergeCell ref="A148:I148"/>
    <mergeCell ref="A139:I139"/>
    <mergeCell ref="A140:I140"/>
    <mergeCell ref="A141:I141"/>
    <mergeCell ref="A142:I142"/>
    <mergeCell ref="A143:I143"/>
    <mergeCell ref="A144:I144"/>
  </mergeCells>
  <pageMargins left="0.1" right="0.1" top="0.5" bottom="0.5" header="0" footer="0.1"/>
  <pageSetup scale="70" fitToHeight="3" orientation="portrait" r:id="rId1"/>
  <headerFooter alignWithMargins="0">
    <oddFooter>&amp;R&amp;P of &amp;N</oddFooter>
  </headerFooter>
  <rowBreaks count="1" manualBreakCount="1">
    <brk id="129" max="16383" man="1"/>
  </rowBreaks>
  <colBreaks count="1" manualBreakCount="1">
    <brk id="9" max="1048575" man="1"/>
  </colBreaks>
  <legacyDrawing r:id="rId2"/>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2"/>
  <dimension ref="A1:U208"/>
  <sheetViews>
    <sheetView showGridLines="0" zoomScale="90" zoomScaleNormal="90" workbookViewId="0">
      <pane ySplit="1" topLeftCell="A85" activePane="bottomLeft" state="frozen"/>
      <selection activeCell="A111" sqref="A111:C111"/>
      <selection pane="bottomLeft" activeCell="A111" sqref="A111:C111"/>
    </sheetView>
  </sheetViews>
  <sheetFormatPr defaultRowHeight="15.75" x14ac:dyDescent="0.25"/>
  <cols>
    <col min="1" max="1" width="10.28515625" style="91" customWidth="1"/>
    <col min="2" max="2" width="30.28515625" style="4" bestFit="1" customWidth="1"/>
    <col min="3" max="4" width="10.7109375" style="4" customWidth="1"/>
    <col min="5" max="5" width="11.7109375" style="4" customWidth="1"/>
    <col min="6" max="6" width="14" style="4" customWidth="1"/>
    <col min="7" max="7" width="7.42578125" style="4" customWidth="1"/>
    <col min="8" max="8" width="14.5703125" style="4" customWidth="1"/>
    <col min="9" max="9" width="23.7109375" style="4" bestFit="1" customWidth="1"/>
    <col min="10" max="10" width="11" style="4" bestFit="1" customWidth="1"/>
    <col min="11" max="12" width="10.28515625" style="4" bestFit="1" customWidth="1"/>
    <col min="13" max="13" width="9.140625" style="4"/>
    <col min="14" max="14" width="10.28515625" style="91" customWidth="1"/>
    <col min="15" max="15" width="34.28515625" style="4" customWidth="1"/>
    <col min="16" max="16" width="16.42578125" style="4" customWidth="1"/>
    <col min="17" max="17" width="6.7109375" style="4" customWidth="1"/>
    <col min="18" max="18" width="14.5703125" style="4" customWidth="1"/>
    <col min="19" max="19" width="8" style="4" customWidth="1"/>
    <col min="20" max="20" width="15.42578125" style="4" customWidth="1"/>
    <col min="21" max="21" width="21.42578125" style="4" customWidth="1"/>
    <col min="22" max="16384" width="9.140625" style="4"/>
  </cols>
  <sheetData>
    <row r="1" spans="1:21" ht="16.5" thickBot="1" x14ac:dyDescent="0.3">
      <c r="A1" s="107">
        <v>50</v>
      </c>
      <c r="B1" s="554" t="s">
        <v>17</v>
      </c>
      <c r="C1" s="555"/>
      <c r="D1" s="555"/>
      <c r="E1" s="556"/>
      <c r="F1" s="556"/>
      <c r="G1" s="556"/>
      <c r="H1" s="556"/>
      <c r="I1" s="556"/>
      <c r="J1" s="325"/>
      <c r="K1" s="325"/>
      <c r="L1" s="325"/>
      <c r="N1" s="107">
        <f>A1</f>
        <v>50</v>
      </c>
      <c r="O1" s="557" t="s">
        <v>17</v>
      </c>
      <c r="P1" s="558"/>
      <c r="Q1" s="559"/>
      <c r="R1" s="559"/>
      <c r="S1" s="559"/>
      <c r="T1" s="559"/>
      <c r="U1" s="559"/>
    </row>
    <row r="2" spans="1:21" ht="21" x14ac:dyDescent="0.35">
      <c r="A2" s="1" t="s">
        <v>240</v>
      </c>
      <c r="B2" s="2"/>
      <c r="C2" s="2"/>
      <c r="D2" s="2"/>
      <c r="E2" s="2"/>
      <c r="F2" s="2"/>
      <c r="G2" s="2"/>
      <c r="H2" s="2"/>
      <c r="I2" s="2"/>
      <c r="N2" s="560" t="s">
        <v>23</v>
      </c>
      <c r="O2" s="560"/>
      <c r="P2" s="560"/>
      <c r="Q2" s="560"/>
      <c r="R2" s="560"/>
      <c r="S2" s="560"/>
      <c r="T2" s="560"/>
      <c r="U2" s="560"/>
    </row>
    <row r="3" spans="1:21" x14ac:dyDescent="0.25">
      <c r="A3" s="106" t="str">
        <f>'0054'!A3</f>
        <v>Based on the 2015-16 FEFP 2nd Calculation</v>
      </c>
      <c r="N3" s="561" t="str">
        <f>A3</f>
        <v>Based on the 2015-16 FEFP 2nd Calculation</v>
      </c>
      <c r="O3" s="561"/>
      <c r="P3" s="561"/>
      <c r="Q3" s="561"/>
      <c r="R3" s="561"/>
      <c r="S3" s="561"/>
      <c r="T3" s="561"/>
      <c r="U3" s="561"/>
    </row>
    <row r="4" spans="1:21" x14ac:dyDescent="0.25">
      <c r="A4" s="562" t="s">
        <v>0</v>
      </c>
      <c r="B4" s="562"/>
      <c r="C4" s="563" t="s">
        <v>9</v>
      </c>
      <c r="D4" s="563"/>
      <c r="E4" s="563"/>
      <c r="F4" s="5"/>
      <c r="G4" s="5"/>
      <c r="H4" s="5"/>
      <c r="I4" s="5"/>
      <c r="N4" s="549" t="s">
        <v>0</v>
      </c>
      <c r="O4" s="549"/>
      <c r="P4" s="564" t="str">
        <f>C4</f>
        <v>Palm Beach</v>
      </c>
      <c r="Q4" s="564"/>
      <c r="R4" s="6"/>
      <c r="S4" s="6"/>
      <c r="T4" s="6"/>
      <c r="U4" s="6"/>
    </row>
    <row r="5" spans="1:21" ht="12" customHeight="1" thickBot="1" x14ac:dyDescent="0.3">
      <c r="A5" s="371"/>
      <c r="B5" s="371"/>
      <c r="C5" s="353"/>
      <c r="D5" s="353"/>
      <c r="E5" s="353"/>
      <c r="F5" s="354"/>
      <c r="G5" s="354"/>
      <c r="H5" s="354"/>
      <c r="I5" s="354"/>
      <c r="N5" s="111"/>
      <c r="O5" s="111"/>
      <c r="P5" s="7"/>
      <c r="Q5" s="7"/>
      <c r="R5" s="6"/>
      <c r="S5" s="6"/>
      <c r="T5" s="6"/>
      <c r="U5" s="6"/>
    </row>
    <row r="6" spans="1:21" ht="12" customHeight="1" x14ac:dyDescent="0.25">
      <c r="A6" s="368"/>
      <c r="B6" s="368"/>
      <c r="C6" s="365"/>
      <c r="D6" s="365"/>
      <c r="E6" s="365"/>
      <c r="F6" s="5"/>
      <c r="G6" s="5"/>
      <c r="H6" s="5"/>
      <c r="I6" s="5"/>
      <c r="N6" s="366"/>
      <c r="O6" s="366"/>
      <c r="P6" s="367"/>
      <c r="Q6" s="367"/>
      <c r="R6" s="6"/>
      <c r="S6" s="6"/>
      <c r="T6" s="6"/>
      <c r="U6" s="6"/>
    </row>
    <row r="7" spans="1:21" x14ac:dyDescent="0.25">
      <c r="A7" s="548" t="s">
        <v>102</v>
      </c>
      <c r="B7" s="548"/>
      <c r="C7" s="548"/>
      <c r="D7" s="548"/>
      <c r="E7" s="548"/>
      <c r="F7" s="548"/>
      <c r="G7" s="548"/>
      <c r="H7" s="548"/>
      <c r="I7" s="548"/>
      <c r="N7" s="549" t="s">
        <v>102</v>
      </c>
      <c r="O7" s="549"/>
      <c r="P7" s="549"/>
      <c r="Q7" s="549"/>
      <c r="R7" s="549"/>
      <c r="S7" s="549"/>
      <c r="T7" s="549"/>
      <c r="U7" s="549"/>
    </row>
    <row r="8" spans="1:21" x14ac:dyDescent="0.25">
      <c r="A8" s="112"/>
      <c r="B8" s="113" t="s">
        <v>161</v>
      </c>
      <c r="C8" s="321">
        <f>'0054'!C8</f>
        <v>4154.45</v>
      </c>
      <c r="D8" s="115"/>
      <c r="E8" s="116"/>
      <c r="F8" s="112"/>
      <c r="G8" s="113" t="s">
        <v>160</v>
      </c>
      <c r="H8" s="324">
        <f>'0054'!H8</f>
        <v>1.0319</v>
      </c>
      <c r="I8" s="99"/>
      <c r="N8" s="550" t="s">
        <v>10</v>
      </c>
      <c r="O8" s="550"/>
      <c r="P8" s="551">
        <v>4154.45</v>
      </c>
      <c r="Q8" s="551"/>
      <c r="R8" s="552" t="s">
        <v>11</v>
      </c>
      <c r="S8" s="552"/>
      <c r="T8" s="553">
        <f>H8</f>
        <v>1.0319</v>
      </c>
      <c r="U8" s="553"/>
    </row>
    <row r="9" spans="1:21" x14ac:dyDescent="0.25">
      <c r="A9" s="8"/>
      <c r="B9" s="8"/>
      <c r="C9" s="9"/>
      <c r="D9" s="9"/>
      <c r="E9" s="9"/>
      <c r="F9" s="10"/>
      <c r="G9" s="10"/>
      <c r="H9" s="11"/>
      <c r="I9" s="12" t="s">
        <v>78</v>
      </c>
      <c r="N9" s="13"/>
      <c r="O9" s="13"/>
      <c r="P9" s="14"/>
      <c r="Q9" s="14"/>
      <c r="R9" s="15"/>
      <c r="S9" s="15"/>
      <c r="T9" s="16"/>
      <c r="U9" s="17" t="s">
        <v>78</v>
      </c>
    </row>
    <row r="10" spans="1:21" x14ac:dyDescent="0.25">
      <c r="A10" s="8"/>
      <c r="B10" s="8"/>
      <c r="C10" s="117" t="s">
        <v>162</v>
      </c>
      <c r="D10" s="117" t="s">
        <v>163</v>
      </c>
      <c r="E10" s="118" t="s">
        <v>8</v>
      </c>
      <c r="F10" s="543" t="s">
        <v>1</v>
      </c>
      <c r="G10" s="543"/>
      <c r="H10" s="11" t="s">
        <v>77</v>
      </c>
      <c r="I10" s="12" t="s">
        <v>37</v>
      </c>
      <c r="N10" s="13"/>
      <c r="O10" s="13"/>
      <c r="P10" s="14"/>
      <c r="Q10" s="14"/>
      <c r="R10" s="544" t="s">
        <v>1</v>
      </c>
      <c r="S10" s="544"/>
      <c r="T10" s="16" t="s">
        <v>77</v>
      </c>
      <c r="U10" s="17" t="s">
        <v>37</v>
      </c>
    </row>
    <row r="11" spans="1:21" x14ac:dyDescent="0.25">
      <c r="A11" s="524" t="s">
        <v>1</v>
      </c>
      <c r="B11" s="524"/>
      <c r="C11" s="119" t="s">
        <v>2</v>
      </c>
      <c r="D11" s="119" t="s">
        <v>2</v>
      </c>
      <c r="E11" s="119" t="s">
        <v>2</v>
      </c>
      <c r="F11" s="545" t="s">
        <v>80</v>
      </c>
      <c r="G11" s="545"/>
      <c r="H11" s="18" t="s">
        <v>76</v>
      </c>
      <c r="I11" s="19" t="s">
        <v>79</v>
      </c>
      <c r="N11" s="525" t="s">
        <v>1</v>
      </c>
      <c r="O11" s="525"/>
      <c r="P11" s="546" t="s">
        <v>24</v>
      </c>
      <c r="Q11" s="546"/>
      <c r="R11" s="547" t="s">
        <v>80</v>
      </c>
      <c r="S11" s="547"/>
      <c r="T11" s="20" t="s">
        <v>76</v>
      </c>
      <c r="U11" s="21" t="s">
        <v>79</v>
      </c>
    </row>
    <row r="12" spans="1:21" x14ac:dyDescent="0.25">
      <c r="A12" s="536" t="s">
        <v>50</v>
      </c>
      <c r="B12" s="536"/>
      <c r="C12" s="120"/>
      <c r="D12" s="120"/>
      <c r="E12" s="121" t="s">
        <v>51</v>
      </c>
      <c r="F12" s="537" t="s">
        <v>52</v>
      </c>
      <c r="G12" s="537"/>
      <c r="H12" s="22" t="s">
        <v>53</v>
      </c>
      <c r="I12" s="23" t="s">
        <v>54</v>
      </c>
      <c r="N12" s="538" t="s">
        <v>50</v>
      </c>
      <c r="O12" s="538"/>
      <c r="P12" s="539" t="s">
        <v>51</v>
      </c>
      <c r="Q12" s="539"/>
      <c r="R12" s="540" t="s">
        <v>52</v>
      </c>
      <c r="S12" s="540"/>
      <c r="T12" s="24" t="s">
        <v>53</v>
      </c>
      <c r="U12" s="25" t="s">
        <v>54</v>
      </c>
    </row>
    <row r="13" spans="1:21" x14ac:dyDescent="0.25">
      <c r="A13" s="527" t="s">
        <v>29</v>
      </c>
      <c r="B13" s="527"/>
      <c r="C13" s="204">
        <v>129.47999999999999</v>
      </c>
      <c r="D13" s="204">
        <v>126.96000000000001</v>
      </c>
      <c r="E13" s="276">
        <f>IF(D$29=0,C13*2,C13+D13)</f>
        <v>256.44</v>
      </c>
      <c r="F13" s="541">
        <f>'0054'!F13:G13</f>
        <v>1.115</v>
      </c>
      <c r="G13" s="541"/>
      <c r="H13" s="208">
        <f>ROUND(E13*F13,4)</f>
        <v>285.93060000000003</v>
      </c>
      <c r="I13" s="150">
        <f t="shared" ref="I13:I28" si="0">ROUND(ROUND(H13*$C$8,4)*($H$8),2)</f>
        <v>1225777.8899999999</v>
      </c>
      <c r="N13" s="528" t="s">
        <v>29</v>
      </c>
      <c r="O13" s="528"/>
      <c r="P13" s="530">
        <f t="shared" ref="P13:P28" si="1">IF($H$115=1,E13,0)</f>
        <v>0</v>
      </c>
      <c r="Q13" s="530"/>
      <c r="R13" s="542">
        <v>1</v>
      </c>
      <c r="S13" s="542"/>
      <c r="T13" s="124">
        <f>ROUND(P13*R13,4)</f>
        <v>0</v>
      </c>
      <c r="U13" s="125">
        <f t="shared" ref="U13:U28" si="2">ROUND(ROUND(T13*$C$8,4)*($H$8),0)</f>
        <v>0</v>
      </c>
    </row>
    <row r="14" spans="1:21" x14ac:dyDescent="0.25">
      <c r="A14" s="458" t="s">
        <v>30</v>
      </c>
      <c r="B14" s="458"/>
      <c r="C14" s="206">
        <v>26.77</v>
      </c>
      <c r="D14" s="206">
        <v>27.590000000000003</v>
      </c>
      <c r="E14" s="159">
        <f t="shared" ref="E14:E28" si="3">IF(D$29=0,C14*2,C14+D14)</f>
        <v>54.36</v>
      </c>
      <c r="F14" s="448">
        <f>'0054'!F14:G14</f>
        <v>1.115</v>
      </c>
      <c r="G14" s="448"/>
      <c r="H14" s="105">
        <f t="shared" ref="H14:H28" si="4">ROUND(E14*F14,4)</f>
        <v>60.611400000000003</v>
      </c>
      <c r="I14" s="130">
        <f t="shared" si="0"/>
        <v>259839.67</v>
      </c>
      <c r="J14" s="85" t="str">
        <f>IF(ROUND(E14,2)=ROUND(SUM(E50:E52),2)," ","CHECK PK-3 LINES BELOW")</f>
        <v xml:space="preserve"> </v>
      </c>
      <c r="N14" s="461" t="s">
        <v>30</v>
      </c>
      <c r="O14" s="461"/>
      <c r="P14" s="530">
        <f t="shared" si="1"/>
        <v>0</v>
      </c>
      <c r="Q14" s="530"/>
      <c r="R14" s="535">
        <v>1</v>
      </c>
      <c r="S14" s="535"/>
      <c r="T14" s="124">
        <f t="shared" ref="T14:T28" si="5">ROUND(P14*R14,4)</f>
        <v>0</v>
      </c>
      <c r="U14" s="125">
        <f t="shared" si="2"/>
        <v>0</v>
      </c>
    </row>
    <row r="15" spans="1:21" x14ac:dyDescent="0.25">
      <c r="A15" s="458" t="s">
        <v>31</v>
      </c>
      <c r="B15" s="458"/>
      <c r="C15" s="206">
        <v>119.8</v>
      </c>
      <c r="D15" s="206">
        <v>116.47</v>
      </c>
      <c r="E15" s="159">
        <f t="shared" si="3"/>
        <v>236.26999999999998</v>
      </c>
      <c r="F15" s="448">
        <f>'0054'!F15:G15</f>
        <v>1</v>
      </c>
      <c r="G15" s="448"/>
      <c r="H15" s="105">
        <f t="shared" si="4"/>
        <v>236.27</v>
      </c>
      <c r="I15" s="130">
        <f t="shared" si="0"/>
        <v>1012884.05</v>
      </c>
      <c r="N15" s="461" t="s">
        <v>31</v>
      </c>
      <c r="O15" s="461"/>
      <c r="P15" s="530">
        <f t="shared" si="1"/>
        <v>0</v>
      </c>
      <c r="Q15" s="530"/>
      <c r="R15" s="535">
        <v>1</v>
      </c>
      <c r="S15" s="535"/>
      <c r="T15" s="124">
        <f t="shared" si="5"/>
        <v>0</v>
      </c>
      <c r="U15" s="125">
        <f t="shared" si="2"/>
        <v>0</v>
      </c>
    </row>
    <row r="16" spans="1:21" x14ac:dyDescent="0.25">
      <c r="A16" s="458" t="s">
        <v>32</v>
      </c>
      <c r="B16" s="458"/>
      <c r="C16" s="206">
        <v>27.66</v>
      </c>
      <c r="D16" s="206">
        <v>27.91</v>
      </c>
      <c r="E16" s="159">
        <f t="shared" si="3"/>
        <v>55.57</v>
      </c>
      <c r="F16" s="448">
        <f>'0054'!F16:G16</f>
        <v>1</v>
      </c>
      <c r="G16" s="448"/>
      <c r="H16" s="105">
        <f t="shared" si="4"/>
        <v>55.57</v>
      </c>
      <c r="I16" s="130">
        <f t="shared" si="0"/>
        <v>238227.31</v>
      </c>
      <c r="J16" s="85" t="str">
        <f>IF(ROUND(E16,2)=ROUND(SUM(E53:E55),2)," ","CHECK 4-8 LINES BELOW")</f>
        <v xml:space="preserve"> </v>
      </c>
      <c r="N16" s="461" t="s">
        <v>32</v>
      </c>
      <c r="O16" s="461"/>
      <c r="P16" s="530">
        <f t="shared" si="1"/>
        <v>0</v>
      </c>
      <c r="Q16" s="530"/>
      <c r="R16" s="535">
        <v>1</v>
      </c>
      <c r="S16" s="535"/>
      <c r="T16" s="124">
        <f t="shared" si="5"/>
        <v>0</v>
      </c>
      <c r="U16" s="125">
        <f t="shared" si="2"/>
        <v>0</v>
      </c>
    </row>
    <row r="17" spans="1:21" x14ac:dyDescent="0.25">
      <c r="A17" s="458" t="s">
        <v>33</v>
      </c>
      <c r="B17" s="458"/>
      <c r="C17" s="206">
        <v>0</v>
      </c>
      <c r="D17" s="206">
        <v>0</v>
      </c>
      <c r="E17" s="159">
        <f t="shared" si="3"/>
        <v>0</v>
      </c>
      <c r="F17" s="448">
        <f>'0054'!F17:G17</f>
        <v>1.0049999999999999</v>
      </c>
      <c r="G17" s="448"/>
      <c r="H17" s="105">
        <f t="shared" si="4"/>
        <v>0</v>
      </c>
      <c r="I17" s="130">
        <f t="shared" si="0"/>
        <v>0</v>
      </c>
      <c r="N17" s="461" t="s">
        <v>33</v>
      </c>
      <c r="O17" s="461"/>
      <c r="P17" s="530">
        <f t="shared" si="1"/>
        <v>0</v>
      </c>
      <c r="Q17" s="530"/>
      <c r="R17" s="535">
        <v>1</v>
      </c>
      <c r="S17" s="535"/>
      <c r="T17" s="124">
        <f t="shared" si="5"/>
        <v>0</v>
      </c>
      <c r="U17" s="125">
        <f t="shared" si="2"/>
        <v>0</v>
      </c>
    </row>
    <row r="18" spans="1:21" x14ac:dyDescent="0.25">
      <c r="A18" s="458" t="s">
        <v>34</v>
      </c>
      <c r="B18" s="458"/>
      <c r="C18" s="206">
        <v>0</v>
      </c>
      <c r="D18" s="206">
        <v>0</v>
      </c>
      <c r="E18" s="159">
        <f t="shared" si="3"/>
        <v>0</v>
      </c>
      <c r="F18" s="448">
        <f>'0054'!F18:G18</f>
        <v>1.0049999999999999</v>
      </c>
      <c r="G18" s="448"/>
      <c r="H18" s="105">
        <f t="shared" si="4"/>
        <v>0</v>
      </c>
      <c r="I18" s="130">
        <f t="shared" si="0"/>
        <v>0</v>
      </c>
      <c r="J18" s="85" t="str">
        <f>IF(ROUND(E18,2)=ROUND(SUM(E56:E58),2)," ","CHECK 4-8 LINES BELOW")</f>
        <v xml:space="preserve"> </v>
      </c>
      <c r="N18" s="461" t="s">
        <v>34</v>
      </c>
      <c r="O18" s="461"/>
      <c r="P18" s="530">
        <f t="shared" si="1"/>
        <v>0</v>
      </c>
      <c r="Q18" s="530"/>
      <c r="R18" s="535">
        <v>1</v>
      </c>
      <c r="S18" s="535"/>
      <c r="T18" s="124">
        <f t="shared" si="5"/>
        <v>0</v>
      </c>
      <c r="U18" s="127">
        <f t="shared" si="2"/>
        <v>0</v>
      </c>
    </row>
    <row r="19" spans="1:21" x14ac:dyDescent="0.25">
      <c r="A19" s="458" t="s">
        <v>146</v>
      </c>
      <c r="B19" s="458"/>
      <c r="C19" s="206">
        <v>0</v>
      </c>
      <c r="D19" s="206">
        <v>0</v>
      </c>
      <c r="E19" s="159">
        <f t="shared" si="3"/>
        <v>0</v>
      </c>
      <c r="F19" s="448">
        <f>'0054'!F19:G19</f>
        <v>3.613</v>
      </c>
      <c r="G19" s="448"/>
      <c r="H19" s="105">
        <f t="shared" si="4"/>
        <v>0</v>
      </c>
      <c r="I19" s="130">
        <f t="shared" si="0"/>
        <v>0</v>
      </c>
      <c r="N19" s="461" t="s">
        <v>146</v>
      </c>
      <c r="O19" s="461"/>
      <c r="P19" s="530">
        <f t="shared" si="1"/>
        <v>0</v>
      </c>
      <c r="Q19" s="530"/>
      <c r="R19" s="535">
        <v>1</v>
      </c>
      <c r="S19" s="535"/>
      <c r="T19" s="124">
        <f t="shared" si="5"/>
        <v>0</v>
      </c>
      <c r="U19" s="125">
        <f t="shared" si="2"/>
        <v>0</v>
      </c>
    </row>
    <row r="20" spans="1:21" x14ac:dyDescent="0.25">
      <c r="A20" s="458" t="s">
        <v>147</v>
      </c>
      <c r="B20" s="458"/>
      <c r="C20" s="206">
        <v>0</v>
      </c>
      <c r="D20" s="206">
        <v>0</v>
      </c>
      <c r="E20" s="159">
        <f t="shared" si="3"/>
        <v>0</v>
      </c>
      <c r="F20" s="448">
        <f>'0054'!F20:G20</f>
        <v>3.613</v>
      </c>
      <c r="G20" s="448"/>
      <c r="H20" s="105">
        <f t="shared" si="4"/>
        <v>0</v>
      </c>
      <c r="I20" s="130">
        <f t="shared" si="0"/>
        <v>0</v>
      </c>
      <c r="N20" s="461" t="s">
        <v>147</v>
      </c>
      <c r="O20" s="461"/>
      <c r="P20" s="530">
        <f t="shared" si="1"/>
        <v>0</v>
      </c>
      <c r="Q20" s="530"/>
      <c r="R20" s="535">
        <v>1</v>
      </c>
      <c r="S20" s="535"/>
      <c r="T20" s="124">
        <f t="shared" si="5"/>
        <v>0</v>
      </c>
      <c r="U20" s="125">
        <f t="shared" si="2"/>
        <v>0</v>
      </c>
    </row>
    <row r="21" spans="1:21" x14ac:dyDescent="0.25">
      <c r="A21" s="458" t="s">
        <v>148</v>
      </c>
      <c r="B21" s="458"/>
      <c r="C21" s="206">
        <v>0</v>
      </c>
      <c r="D21" s="206">
        <v>0</v>
      </c>
      <c r="E21" s="159">
        <f t="shared" si="3"/>
        <v>0</v>
      </c>
      <c r="F21" s="448">
        <f>'0054'!F21:G21</f>
        <v>3.613</v>
      </c>
      <c r="G21" s="448"/>
      <c r="H21" s="105">
        <f t="shared" si="4"/>
        <v>0</v>
      </c>
      <c r="I21" s="130">
        <f t="shared" si="0"/>
        <v>0</v>
      </c>
      <c r="N21" s="461" t="s">
        <v>148</v>
      </c>
      <c r="O21" s="461"/>
      <c r="P21" s="530">
        <f t="shared" si="1"/>
        <v>0</v>
      </c>
      <c r="Q21" s="530"/>
      <c r="R21" s="535">
        <v>1</v>
      </c>
      <c r="S21" s="535"/>
      <c r="T21" s="124">
        <f t="shared" si="5"/>
        <v>0</v>
      </c>
      <c r="U21" s="125">
        <f t="shared" si="2"/>
        <v>0</v>
      </c>
    </row>
    <row r="22" spans="1:21" x14ac:dyDescent="0.25">
      <c r="A22" s="458" t="s">
        <v>149</v>
      </c>
      <c r="B22" s="458"/>
      <c r="C22" s="206">
        <v>0</v>
      </c>
      <c r="D22" s="206">
        <v>0</v>
      </c>
      <c r="E22" s="159">
        <f t="shared" si="3"/>
        <v>0</v>
      </c>
      <c r="F22" s="448">
        <f>'0054'!F22:G22</f>
        <v>5.258</v>
      </c>
      <c r="G22" s="448"/>
      <c r="H22" s="105">
        <f t="shared" si="4"/>
        <v>0</v>
      </c>
      <c r="I22" s="130">
        <f t="shared" si="0"/>
        <v>0</v>
      </c>
      <c r="N22" s="461" t="s">
        <v>149</v>
      </c>
      <c r="O22" s="461"/>
      <c r="P22" s="530">
        <f t="shared" si="1"/>
        <v>0</v>
      </c>
      <c r="Q22" s="530"/>
      <c r="R22" s="535">
        <v>1</v>
      </c>
      <c r="S22" s="535"/>
      <c r="T22" s="124">
        <f t="shared" si="5"/>
        <v>0</v>
      </c>
      <c r="U22" s="125">
        <f t="shared" si="2"/>
        <v>0</v>
      </c>
    </row>
    <row r="23" spans="1:21" x14ac:dyDescent="0.25">
      <c r="A23" s="458" t="s">
        <v>150</v>
      </c>
      <c r="B23" s="458"/>
      <c r="C23" s="206">
        <v>0</v>
      </c>
      <c r="D23" s="206">
        <v>0</v>
      </c>
      <c r="E23" s="159">
        <f t="shared" si="3"/>
        <v>0</v>
      </c>
      <c r="F23" s="448">
        <f>'0054'!F23:G23</f>
        <v>5.258</v>
      </c>
      <c r="G23" s="448"/>
      <c r="H23" s="105">
        <f t="shared" si="4"/>
        <v>0</v>
      </c>
      <c r="I23" s="130">
        <f t="shared" si="0"/>
        <v>0</v>
      </c>
      <c r="N23" s="461" t="s">
        <v>150</v>
      </c>
      <c r="O23" s="461"/>
      <c r="P23" s="530">
        <f t="shared" si="1"/>
        <v>0</v>
      </c>
      <c r="Q23" s="530"/>
      <c r="R23" s="535">
        <v>1</v>
      </c>
      <c r="S23" s="535"/>
      <c r="T23" s="124">
        <f t="shared" si="5"/>
        <v>0</v>
      </c>
      <c r="U23" s="125">
        <f t="shared" si="2"/>
        <v>0</v>
      </c>
    </row>
    <row r="24" spans="1:21" x14ac:dyDescent="0.25">
      <c r="A24" s="458" t="s">
        <v>151</v>
      </c>
      <c r="B24" s="458"/>
      <c r="C24" s="206">
        <v>0</v>
      </c>
      <c r="D24" s="206">
        <v>0</v>
      </c>
      <c r="E24" s="159">
        <f t="shared" si="3"/>
        <v>0</v>
      </c>
      <c r="F24" s="448">
        <f>'0054'!F24:G24</f>
        <v>5.258</v>
      </c>
      <c r="G24" s="448"/>
      <c r="H24" s="105">
        <f t="shared" si="4"/>
        <v>0</v>
      </c>
      <c r="I24" s="130">
        <f t="shared" si="0"/>
        <v>0</v>
      </c>
      <c r="N24" s="461" t="s">
        <v>151</v>
      </c>
      <c r="O24" s="461"/>
      <c r="P24" s="530">
        <f t="shared" si="1"/>
        <v>0</v>
      </c>
      <c r="Q24" s="530"/>
      <c r="R24" s="535">
        <v>1</v>
      </c>
      <c r="S24" s="535"/>
      <c r="T24" s="124">
        <f t="shared" si="5"/>
        <v>0</v>
      </c>
      <c r="U24" s="125">
        <f t="shared" si="2"/>
        <v>0</v>
      </c>
    </row>
    <row r="25" spans="1:21" x14ac:dyDescent="0.25">
      <c r="A25" s="458" t="s">
        <v>152</v>
      </c>
      <c r="B25" s="458"/>
      <c r="C25" s="206">
        <v>3.12</v>
      </c>
      <c r="D25" s="206">
        <v>4.1100000000000003</v>
      </c>
      <c r="E25" s="159">
        <f t="shared" si="3"/>
        <v>7.23</v>
      </c>
      <c r="F25" s="448">
        <f>'0054'!F25:G25</f>
        <v>1.18</v>
      </c>
      <c r="G25" s="448"/>
      <c r="H25" s="105">
        <f t="shared" si="4"/>
        <v>8.5313999999999997</v>
      </c>
      <c r="I25" s="130">
        <f t="shared" si="0"/>
        <v>36573.919999999998</v>
      </c>
      <c r="N25" s="461" t="s">
        <v>152</v>
      </c>
      <c r="O25" s="461"/>
      <c r="P25" s="530">
        <f t="shared" si="1"/>
        <v>0</v>
      </c>
      <c r="Q25" s="530"/>
      <c r="R25" s="535">
        <v>1</v>
      </c>
      <c r="S25" s="535"/>
      <c r="T25" s="124">
        <f t="shared" si="5"/>
        <v>0</v>
      </c>
      <c r="U25" s="125">
        <f t="shared" si="2"/>
        <v>0</v>
      </c>
    </row>
    <row r="26" spans="1:21" x14ac:dyDescent="0.25">
      <c r="A26" s="458" t="s">
        <v>153</v>
      </c>
      <c r="B26" s="458"/>
      <c r="C26" s="206">
        <v>1.59</v>
      </c>
      <c r="D26" s="206">
        <v>1.88</v>
      </c>
      <c r="E26" s="159">
        <f t="shared" si="3"/>
        <v>3.4699999999999998</v>
      </c>
      <c r="F26" s="448">
        <f>'0054'!F26:G26</f>
        <v>1.18</v>
      </c>
      <c r="G26" s="448"/>
      <c r="H26" s="105">
        <f t="shared" si="4"/>
        <v>4.0945999999999998</v>
      </c>
      <c r="I26" s="130">
        <f t="shared" si="0"/>
        <v>17553.46</v>
      </c>
      <c r="N26" s="461" t="s">
        <v>153</v>
      </c>
      <c r="O26" s="461"/>
      <c r="P26" s="530">
        <f t="shared" si="1"/>
        <v>0</v>
      </c>
      <c r="Q26" s="530"/>
      <c r="R26" s="535">
        <v>1</v>
      </c>
      <c r="S26" s="535"/>
      <c r="T26" s="124">
        <f t="shared" si="5"/>
        <v>0</v>
      </c>
      <c r="U26" s="125">
        <f t="shared" si="2"/>
        <v>0</v>
      </c>
    </row>
    <row r="27" spans="1:21" x14ac:dyDescent="0.25">
      <c r="A27" s="458" t="s">
        <v>154</v>
      </c>
      <c r="B27" s="458"/>
      <c r="C27" s="206">
        <v>0</v>
      </c>
      <c r="D27" s="206">
        <v>0</v>
      </c>
      <c r="E27" s="159">
        <f t="shared" si="3"/>
        <v>0</v>
      </c>
      <c r="F27" s="448">
        <f>'0054'!F27:G27</f>
        <v>1.18</v>
      </c>
      <c r="G27" s="448"/>
      <c r="H27" s="105">
        <f t="shared" si="4"/>
        <v>0</v>
      </c>
      <c r="I27" s="130">
        <f t="shared" si="0"/>
        <v>0</v>
      </c>
      <c r="N27" s="461" t="s">
        <v>154</v>
      </c>
      <c r="O27" s="461"/>
      <c r="P27" s="530">
        <f t="shared" si="1"/>
        <v>0</v>
      </c>
      <c r="Q27" s="530"/>
      <c r="R27" s="535">
        <v>1</v>
      </c>
      <c r="S27" s="535"/>
      <c r="T27" s="124">
        <f t="shared" si="5"/>
        <v>0</v>
      </c>
      <c r="U27" s="125">
        <f t="shared" si="2"/>
        <v>0</v>
      </c>
    </row>
    <row r="28" spans="1:21" x14ac:dyDescent="0.25">
      <c r="A28" s="575" t="s">
        <v>155</v>
      </c>
      <c r="B28" s="575"/>
      <c r="C28" s="147">
        <v>0</v>
      </c>
      <c r="D28" s="147">
        <v>0</v>
      </c>
      <c r="E28" s="220">
        <f t="shared" si="3"/>
        <v>0</v>
      </c>
      <c r="F28" s="529">
        <f>'0054'!F28:G28</f>
        <v>1.0049999999999999</v>
      </c>
      <c r="G28" s="529"/>
      <c r="H28" s="122">
        <f t="shared" si="4"/>
        <v>0</v>
      </c>
      <c r="I28" s="123">
        <f t="shared" si="0"/>
        <v>0</v>
      </c>
      <c r="N28" s="469" t="s">
        <v>155</v>
      </c>
      <c r="O28" s="469"/>
      <c r="P28" s="530">
        <f t="shared" si="1"/>
        <v>0</v>
      </c>
      <c r="Q28" s="530"/>
      <c r="R28" s="531">
        <v>1</v>
      </c>
      <c r="S28" s="531"/>
      <c r="T28" s="124">
        <f t="shared" si="5"/>
        <v>0</v>
      </c>
      <c r="U28" s="125">
        <f t="shared" si="2"/>
        <v>0</v>
      </c>
    </row>
    <row r="29" spans="1:21" x14ac:dyDescent="0.25">
      <c r="A29" s="573" t="s">
        <v>5</v>
      </c>
      <c r="B29" s="573"/>
      <c r="C29" s="123">
        <f>SUM(C13:C28)</f>
        <v>308.42</v>
      </c>
      <c r="D29" s="123">
        <f>SUM(D13:D28)</f>
        <v>304.92</v>
      </c>
      <c r="E29" s="123">
        <f>SUM(E13:E28)</f>
        <v>613.34</v>
      </c>
      <c r="F29" s="574"/>
      <c r="G29" s="574"/>
      <c r="H29" s="128">
        <f>SUM(H13:H28)</f>
        <v>651.00800000000004</v>
      </c>
      <c r="I29" s="123">
        <f>SUM(I13:I28)</f>
        <v>2790856.3</v>
      </c>
      <c r="N29" s="533" t="s">
        <v>5</v>
      </c>
      <c r="O29" s="533"/>
      <c r="P29" s="534">
        <f>SUM(P13:P28)</f>
        <v>0</v>
      </c>
      <c r="Q29" s="534"/>
      <c r="R29" s="521"/>
      <c r="S29" s="521"/>
      <c r="T29" s="129">
        <f>SUM(T13:T28)</f>
        <v>0</v>
      </c>
      <c r="U29" s="125">
        <f>SUM(U13:U28)</f>
        <v>0</v>
      </c>
    </row>
    <row r="30" spans="1:21" x14ac:dyDescent="0.25">
      <c r="A30" s="28"/>
      <c r="B30" s="28"/>
      <c r="C30" s="130"/>
      <c r="D30" s="130"/>
      <c r="E30" s="130"/>
      <c r="F30" s="29"/>
      <c r="G30" s="29"/>
      <c r="H30" s="105"/>
      <c r="I30" s="130"/>
      <c r="N30" s="35"/>
      <c r="O30" s="35"/>
      <c r="P30" s="31"/>
      <c r="Q30" s="31"/>
      <c r="R30" s="32"/>
      <c r="S30" s="32"/>
      <c r="T30" s="131"/>
      <c r="U30" s="132"/>
    </row>
    <row r="31" spans="1:21" x14ac:dyDescent="0.25">
      <c r="A31" s="209" t="s">
        <v>126</v>
      </c>
      <c r="B31" s="28"/>
      <c r="C31" s="130"/>
      <c r="D31" s="130"/>
      <c r="E31" s="130"/>
      <c r="F31" s="29"/>
      <c r="G31" s="29"/>
      <c r="H31" s="105"/>
      <c r="I31" s="130"/>
      <c r="N31" s="35"/>
      <c r="O31" s="35"/>
      <c r="P31" s="31"/>
      <c r="Q31" s="31"/>
      <c r="R31" s="32"/>
      <c r="S31" s="32"/>
      <c r="T31" s="131"/>
      <c r="U31" s="132"/>
    </row>
    <row r="32" spans="1:21" hidden="1" x14ac:dyDescent="0.25">
      <c r="A32" s="209"/>
      <c r="B32" s="28"/>
      <c r="C32" s="130"/>
      <c r="D32" s="130"/>
      <c r="E32" s="130"/>
      <c r="F32" s="364"/>
      <c r="G32" s="364"/>
      <c r="H32" s="105"/>
      <c r="I32" s="130"/>
      <c r="N32" s="362"/>
      <c r="O32" s="362"/>
      <c r="P32" s="31"/>
      <c r="Q32" s="31"/>
      <c r="R32" s="363"/>
      <c r="S32" s="363"/>
      <c r="T32" s="131"/>
      <c r="U32" s="132"/>
    </row>
    <row r="33" spans="1:21" hidden="1" x14ac:dyDescent="0.25">
      <c r="A33" s="209"/>
      <c r="B33" s="28"/>
      <c r="C33" s="130"/>
      <c r="D33" s="130"/>
      <c r="E33" s="130"/>
      <c r="F33" s="578" t="s">
        <v>386</v>
      </c>
      <c r="G33" s="578"/>
      <c r="H33" s="578"/>
      <c r="I33" s="130"/>
      <c r="N33" s="362"/>
      <c r="O33" s="362"/>
      <c r="P33" s="31"/>
      <c r="Q33" s="31"/>
      <c r="R33" s="363"/>
      <c r="S33" s="363"/>
      <c r="T33" s="131"/>
      <c r="U33" s="132"/>
    </row>
    <row r="34" spans="1:21" hidden="1" x14ac:dyDescent="0.25">
      <c r="A34" s="4"/>
      <c r="B34" s="136"/>
      <c r="C34" s="136"/>
      <c r="D34" s="136"/>
      <c r="E34" s="136"/>
      <c r="F34" s="578"/>
      <c r="G34" s="578"/>
      <c r="H34" s="578"/>
      <c r="I34" s="26" t="s">
        <v>78</v>
      </c>
      <c r="N34" s="473" t="s">
        <v>35</v>
      </c>
      <c r="O34" s="473"/>
      <c r="P34" s="473"/>
      <c r="Q34" s="473"/>
      <c r="R34" s="473"/>
      <c r="S34" s="473"/>
      <c r="T34" s="473"/>
      <c r="U34" s="27" t="s">
        <v>78</v>
      </c>
    </row>
    <row r="35" spans="1:21" hidden="1" x14ac:dyDescent="0.25">
      <c r="A35" s="28"/>
      <c r="B35" s="28"/>
      <c r="C35" s="117" t="s">
        <v>162</v>
      </c>
      <c r="D35" s="117" t="s">
        <v>163</v>
      </c>
      <c r="E35" s="118" t="s">
        <v>8</v>
      </c>
      <c r="F35" s="578"/>
      <c r="G35" s="578"/>
      <c r="H35" s="578"/>
      <c r="I35" s="26" t="s">
        <v>37</v>
      </c>
      <c r="N35" s="35"/>
      <c r="O35" s="35"/>
      <c r="P35" s="31"/>
      <c r="Q35" s="31"/>
      <c r="R35" s="32"/>
      <c r="S35" s="32"/>
      <c r="T35" s="131"/>
      <c r="U35" s="27" t="s">
        <v>37</v>
      </c>
    </row>
    <row r="36" spans="1:21" hidden="1" x14ac:dyDescent="0.25">
      <c r="A36" s="524" t="s">
        <v>66</v>
      </c>
      <c r="B36" s="524"/>
      <c r="C36" s="119" t="s">
        <v>2</v>
      </c>
      <c r="D36" s="119" t="s">
        <v>2</v>
      </c>
      <c r="E36" s="119" t="s">
        <v>2</v>
      </c>
      <c r="F36" s="579"/>
      <c r="G36" s="579"/>
      <c r="H36" s="579"/>
      <c r="I36" s="33" t="s">
        <v>79</v>
      </c>
      <c r="N36" s="525" t="s">
        <v>66</v>
      </c>
      <c r="O36" s="525"/>
      <c r="P36" s="526" t="s">
        <v>24</v>
      </c>
      <c r="Q36" s="526"/>
      <c r="R36" s="526"/>
      <c r="S36" s="526"/>
      <c r="T36" s="526"/>
      <c r="U36" s="21" t="s">
        <v>79</v>
      </c>
    </row>
    <row r="37" spans="1:21" hidden="1" x14ac:dyDescent="0.25">
      <c r="A37" s="527" t="s">
        <v>59</v>
      </c>
      <c r="B37" s="527"/>
      <c r="C37" s="210">
        <v>0</v>
      </c>
      <c r="D37" s="210">
        <v>0</v>
      </c>
      <c r="E37" s="276">
        <f t="shared" ref="E37:E42" si="6">IF(D$43=0,C37*2,C37+D37)</f>
        <v>0</v>
      </c>
      <c r="F37" s="211"/>
      <c r="G37" s="211"/>
      <c r="H37" s="211"/>
      <c r="I37" s="150">
        <f t="shared" ref="I37:I42" si="7">ROUND(ROUND(E37*$C$8,4)*($H$8),2)</f>
        <v>0</v>
      </c>
      <c r="N37" s="528" t="s">
        <v>59</v>
      </c>
      <c r="O37" s="528"/>
      <c r="P37" s="470">
        <f t="shared" ref="P37:P42" si="8">IF($H$115=1,E37,0)</f>
        <v>0</v>
      </c>
      <c r="Q37" s="470"/>
      <c r="R37" s="470"/>
      <c r="S37" s="470"/>
      <c r="T37" s="470"/>
      <c r="U37" s="127">
        <f t="shared" ref="U37:U42" si="9">ROUND(ROUND(P37*$C$8,4)*($H$8),0)</f>
        <v>0</v>
      </c>
    </row>
    <row r="38" spans="1:21" hidden="1" x14ac:dyDescent="0.25">
      <c r="A38" s="519" t="s">
        <v>60</v>
      </c>
      <c r="B38" s="519"/>
      <c r="C38" s="213">
        <v>0</v>
      </c>
      <c r="D38" s="213">
        <v>0</v>
      </c>
      <c r="E38" s="159">
        <f t="shared" si="6"/>
        <v>0</v>
      </c>
      <c r="F38" s="214"/>
      <c r="G38" s="214"/>
      <c r="H38" s="214"/>
      <c r="I38" s="130">
        <f t="shared" si="7"/>
        <v>0</v>
      </c>
      <c r="N38" s="476" t="s">
        <v>60</v>
      </c>
      <c r="O38" s="476"/>
      <c r="P38" s="470">
        <f t="shared" si="8"/>
        <v>0</v>
      </c>
      <c r="Q38" s="470"/>
      <c r="R38" s="470"/>
      <c r="S38" s="470"/>
      <c r="T38" s="470"/>
      <c r="U38" s="127">
        <f t="shared" si="9"/>
        <v>0</v>
      </c>
    </row>
    <row r="39" spans="1:21" hidden="1" x14ac:dyDescent="0.25">
      <c r="A39" s="522" t="s">
        <v>61</v>
      </c>
      <c r="B39" s="522"/>
      <c r="C39" s="213">
        <v>0</v>
      </c>
      <c r="D39" s="213">
        <v>0</v>
      </c>
      <c r="E39" s="159">
        <f t="shared" si="6"/>
        <v>0</v>
      </c>
      <c r="F39" s="214"/>
      <c r="G39" s="214"/>
      <c r="H39" s="214"/>
      <c r="I39" s="130">
        <f t="shared" si="7"/>
        <v>0</v>
      </c>
      <c r="N39" s="523" t="s">
        <v>61</v>
      </c>
      <c r="O39" s="523"/>
      <c r="P39" s="470">
        <f t="shared" si="8"/>
        <v>0</v>
      </c>
      <c r="Q39" s="470"/>
      <c r="R39" s="470"/>
      <c r="S39" s="470"/>
      <c r="T39" s="470"/>
      <c r="U39" s="127">
        <f t="shared" si="9"/>
        <v>0</v>
      </c>
    </row>
    <row r="40" spans="1:21" hidden="1" x14ac:dyDescent="0.25">
      <c r="A40" s="519" t="s">
        <v>62</v>
      </c>
      <c r="B40" s="519"/>
      <c r="C40" s="213">
        <v>0</v>
      </c>
      <c r="D40" s="213">
        <v>0</v>
      </c>
      <c r="E40" s="159">
        <f t="shared" si="6"/>
        <v>0</v>
      </c>
      <c r="F40" s="214"/>
      <c r="G40" s="214"/>
      <c r="H40" s="214"/>
      <c r="I40" s="130">
        <f t="shared" si="7"/>
        <v>0</v>
      </c>
      <c r="N40" s="476" t="s">
        <v>62</v>
      </c>
      <c r="O40" s="476"/>
      <c r="P40" s="470">
        <f t="shared" si="8"/>
        <v>0</v>
      </c>
      <c r="Q40" s="470"/>
      <c r="R40" s="470"/>
      <c r="S40" s="470"/>
      <c r="T40" s="470"/>
      <c r="U40" s="127">
        <f t="shared" si="9"/>
        <v>0</v>
      </c>
    </row>
    <row r="41" spans="1:21" hidden="1" x14ac:dyDescent="0.25">
      <c r="A41" s="519" t="s">
        <v>63</v>
      </c>
      <c r="B41" s="519"/>
      <c r="C41" s="213">
        <v>0</v>
      </c>
      <c r="D41" s="213">
        <v>0</v>
      </c>
      <c r="E41" s="159">
        <f t="shared" si="6"/>
        <v>0</v>
      </c>
      <c r="F41" s="214"/>
      <c r="G41" s="214"/>
      <c r="H41" s="214"/>
      <c r="I41" s="130">
        <f t="shared" si="7"/>
        <v>0</v>
      </c>
      <c r="N41" s="476" t="s">
        <v>63</v>
      </c>
      <c r="O41" s="476"/>
      <c r="P41" s="470">
        <f t="shared" si="8"/>
        <v>0</v>
      </c>
      <c r="Q41" s="470"/>
      <c r="R41" s="470"/>
      <c r="S41" s="470"/>
      <c r="T41" s="470"/>
      <c r="U41" s="127">
        <f t="shared" si="9"/>
        <v>0</v>
      </c>
    </row>
    <row r="42" spans="1:21" hidden="1" x14ac:dyDescent="0.25">
      <c r="A42" s="519" t="s">
        <v>55</v>
      </c>
      <c r="B42" s="519"/>
      <c r="C42" s="212">
        <v>0</v>
      </c>
      <c r="D42" s="212">
        <v>0</v>
      </c>
      <c r="E42" s="220">
        <f t="shared" si="6"/>
        <v>0</v>
      </c>
      <c r="F42" s="214"/>
      <c r="G42" s="214"/>
      <c r="H42" s="214"/>
      <c r="I42" s="123">
        <f t="shared" si="7"/>
        <v>0</v>
      </c>
      <c r="N42" s="469" t="s">
        <v>55</v>
      </c>
      <c r="O42" s="469"/>
      <c r="P42" s="470">
        <f t="shared" si="8"/>
        <v>0</v>
      </c>
      <c r="Q42" s="470"/>
      <c r="R42" s="470"/>
      <c r="S42" s="470"/>
      <c r="T42" s="470"/>
      <c r="U42" s="127">
        <f t="shared" si="9"/>
        <v>0</v>
      </c>
    </row>
    <row r="43" spans="1:21" hidden="1" x14ac:dyDescent="0.25">
      <c r="A43" s="64"/>
      <c r="B43" s="137" t="s">
        <v>164</v>
      </c>
      <c r="C43" s="126">
        <f>SUM(C37:C42)</f>
        <v>0</v>
      </c>
      <c r="D43" s="126">
        <f>SUM(D37:D42)</f>
        <v>0</v>
      </c>
      <c r="E43" s="126">
        <f>SUM(E37:E42)</f>
        <v>0</v>
      </c>
      <c r="F43" s="34"/>
      <c r="G43" s="138"/>
      <c r="H43" s="139" t="s">
        <v>166</v>
      </c>
      <c r="I43" s="126">
        <f>SUM(I37:I42)</f>
        <v>0</v>
      </c>
      <c r="N43" s="520" t="s">
        <v>57</v>
      </c>
      <c r="O43" s="520"/>
      <c r="P43" s="520"/>
      <c r="Q43" s="520"/>
      <c r="R43" s="36">
        <f>SUM(P37:R42)</f>
        <v>0</v>
      </c>
      <c r="S43" s="521" t="s">
        <v>68</v>
      </c>
      <c r="T43" s="521"/>
      <c r="U43" s="132">
        <f>SUM(U37:U42)</f>
        <v>0</v>
      </c>
    </row>
    <row r="44" spans="1:21" ht="16.5" hidden="1" thickBot="1" x14ac:dyDescent="0.3">
      <c r="A44" s="64"/>
      <c r="B44" s="137"/>
      <c r="C44" s="130"/>
      <c r="D44" s="130"/>
      <c r="E44" s="150"/>
      <c r="F44" s="34"/>
      <c r="G44" s="138"/>
      <c r="H44" s="139"/>
      <c r="I44" s="130"/>
      <c r="N44" s="35"/>
      <c r="O44" s="35"/>
      <c r="P44" s="35"/>
      <c r="Q44" s="35"/>
      <c r="R44" s="36"/>
      <c r="S44" s="32"/>
      <c r="T44" s="32"/>
      <c r="U44" s="132"/>
    </row>
    <row r="45" spans="1:21" ht="16.5" hidden="1" thickBot="1" x14ac:dyDescent="0.3">
      <c r="A45" s="64"/>
      <c r="B45" s="137" t="s">
        <v>165</v>
      </c>
      <c r="C45" s="64"/>
      <c r="D45" s="64"/>
      <c r="E45" s="215">
        <f>H29+E43</f>
        <v>651.00800000000004</v>
      </c>
      <c r="F45" s="37"/>
      <c r="G45" s="138"/>
      <c r="H45" s="139" t="s">
        <v>167</v>
      </c>
      <c r="I45" s="123">
        <f>SUM(I43,I29)</f>
        <v>2790856.3</v>
      </c>
      <c r="N45" s="520" t="s">
        <v>58</v>
      </c>
      <c r="O45" s="520"/>
      <c r="P45" s="520"/>
      <c r="Q45" s="520"/>
      <c r="R45" s="38">
        <f>R43+T29</f>
        <v>0</v>
      </c>
      <c r="S45" s="521" t="s">
        <v>56</v>
      </c>
      <c r="T45" s="521"/>
      <c r="U45" s="140">
        <f>SUM(U43,U29)</f>
        <v>0</v>
      </c>
    </row>
    <row r="46" spans="1:21" x14ac:dyDescent="0.25">
      <c r="A46" s="28"/>
      <c r="B46" s="28"/>
      <c r="C46" s="28"/>
      <c r="D46" s="28"/>
      <c r="E46" s="28"/>
      <c r="F46" s="37"/>
      <c r="G46" s="141"/>
      <c r="H46" s="141"/>
      <c r="I46" s="130"/>
      <c r="N46" s="35"/>
      <c r="O46" s="35"/>
      <c r="P46" s="35"/>
      <c r="Q46" s="35"/>
      <c r="R46" s="38"/>
      <c r="S46" s="32"/>
      <c r="T46" s="32"/>
      <c r="U46" s="132"/>
    </row>
    <row r="47" spans="1:21" x14ac:dyDescent="0.25">
      <c r="A47" s="28"/>
      <c r="B47" s="28"/>
      <c r="C47" s="28"/>
      <c r="D47" s="28"/>
      <c r="E47" s="28"/>
      <c r="F47" s="37"/>
      <c r="G47" s="141"/>
      <c r="H47" s="141"/>
      <c r="I47" s="130"/>
      <c r="N47" s="35"/>
      <c r="O47" s="35"/>
      <c r="P47" s="35"/>
      <c r="Q47" s="35"/>
      <c r="R47" s="38"/>
      <c r="S47" s="32"/>
      <c r="T47" s="32"/>
      <c r="U47" s="132"/>
    </row>
    <row r="48" spans="1:21" x14ac:dyDescent="0.25">
      <c r="A48" s="28"/>
      <c r="B48" s="28"/>
      <c r="C48" s="117" t="s">
        <v>162</v>
      </c>
      <c r="D48" s="117" t="s">
        <v>163</v>
      </c>
      <c r="E48" s="118" t="s">
        <v>8</v>
      </c>
      <c r="F48" s="142" t="s">
        <v>168</v>
      </c>
      <c r="G48" s="143" t="s">
        <v>170</v>
      </c>
      <c r="H48" s="144" t="s">
        <v>171</v>
      </c>
      <c r="I48" s="130"/>
      <c r="N48" s="35"/>
      <c r="O48" s="35"/>
      <c r="P48" s="35"/>
      <c r="Q48" s="35"/>
      <c r="R48" s="38"/>
      <c r="S48" s="32"/>
      <c r="T48" s="32"/>
      <c r="U48" s="132"/>
    </row>
    <row r="49" spans="1:21" x14ac:dyDescent="0.25">
      <c r="A49" s="39" t="s">
        <v>103</v>
      </c>
      <c r="B49" s="39"/>
      <c r="C49" s="119" t="s">
        <v>2</v>
      </c>
      <c r="D49" s="119" t="s">
        <v>2</v>
      </c>
      <c r="E49" s="119" t="s">
        <v>2</v>
      </c>
      <c r="F49" s="121" t="s">
        <v>169</v>
      </c>
      <c r="G49" s="77" t="s">
        <v>169</v>
      </c>
      <c r="H49" s="145" t="s">
        <v>172</v>
      </c>
      <c r="I49" s="39"/>
      <c r="N49" s="469" t="s">
        <v>103</v>
      </c>
      <c r="O49" s="469"/>
      <c r="P49" s="514" t="s">
        <v>2</v>
      </c>
      <c r="Q49" s="514"/>
      <c r="R49" s="40" t="s">
        <v>25</v>
      </c>
      <c r="S49" s="78" t="s">
        <v>26</v>
      </c>
      <c r="T49" s="146" t="s">
        <v>27</v>
      </c>
      <c r="U49" s="40"/>
    </row>
    <row r="50" spans="1:21" x14ac:dyDescent="0.25">
      <c r="A50" s="515" t="s">
        <v>127</v>
      </c>
      <c r="B50" s="515"/>
      <c r="C50" s="206">
        <v>26.27</v>
      </c>
      <c r="D50" s="206">
        <v>26.03</v>
      </c>
      <c r="E50" s="159">
        <f>IF(D$59=0,C50*2,C50+D50)</f>
        <v>52.3</v>
      </c>
      <c r="F50" s="41" t="s">
        <v>21</v>
      </c>
      <c r="G50" s="54">
        <v>251</v>
      </c>
      <c r="H50" s="328">
        <f>'0054'!H50</f>
        <v>1047</v>
      </c>
      <c r="I50" s="130">
        <f>ROUND(E50*H50,2)</f>
        <v>54758.1</v>
      </c>
      <c r="N50" s="517" t="s">
        <v>28</v>
      </c>
      <c r="O50" s="517"/>
      <c r="P50" s="518"/>
      <c r="Q50" s="518"/>
      <c r="R50" s="43" t="s">
        <v>21</v>
      </c>
      <c r="S50" s="44">
        <v>251</v>
      </c>
      <c r="T50" s="148">
        <f>H50</f>
        <v>1047</v>
      </c>
      <c r="U50" s="149">
        <f>ROUND(P50*T50,0)</f>
        <v>0</v>
      </c>
    </row>
    <row r="51" spans="1:21" x14ac:dyDescent="0.25">
      <c r="A51" s="516"/>
      <c r="B51" s="516"/>
      <c r="C51" s="206">
        <v>0.5</v>
      </c>
      <c r="D51" s="206">
        <v>1.56</v>
      </c>
      <c r="E51" s="159">
        <f t="shared" ref="E51:E58" si="10">IF(D$59=0,C51*2,C51+D51)</f>
        <v>2.06</v>
      </c>
      <c r="F51" s="54" t="s">
        <v>21</v>
      </c>
      <c r="G51" s="54">
        <v>252</v>
      </c>
      <c r="H51" s="328">
        <f>'0054'!H51</f>
        <v>3380</v>
      </c>
      <c r="I51" s="130">
        <f t="shared" ref="I51:I58" si="11">ROUND(E51*H51,2)</f>
        <v>6962.8</v>
      </c>
      <c r="N51" s="517"/>
      <c r="O51" s="517"/>
      <c r="P51" s="511"/>
      <c r="Q51" s="511"/>
      <c r="R51" s="44" t="s">
        <v>21</v>
      </c>
      <c r="S51" s="44">
        <v>252</v>
      </c>
      <c r="T51" s="148">
        <f t="shared" ref="T51:T58" si="12">H51</f>
        <v>3380</v>
      </c>
      <c r="U51" s="149">
        <f t="shared" ref="U51:U58" si="13">ROUND(P51*T51,0)</f>
        <v>0</v>
      </c>
    </row>
    <row r="52" spans="1:21" x14ac:dyDescent="0.25">
      <c r="A52" s="516"/>
      <c r="B52" s="516"/>
      <c r="C52" s="206">
        <v>0</v>
      </c>
      <c r="D52" s="206">
        <v>0</v>
      </c>
      <c r="E52" s="159">
        <f t="shared" si="10"/>
        <v>0</v>
      </c>
      <c r="F52" s="54" t="s">
        <v>21</v>
      </c>
      <c r="G52" s="54">
        <v>253</v>
      </c>
      <c r="H52" s="328">
        <f>'0054'!H52</f>
        <v>6896</v>
      </c>
      <c r="I52" s="130">
        <f t="shared" si="11"/>
        <v>0</v>
      </c>
      <c r="N52" s="517"/>
      <c r="O52" s="517"/>
      <c r="P52" s="511"/>
      <c r="Q52" s="511"/>
      <c r="R52" s="44" t="s">
        <v>21</v>
      </c>
      <c r="S52" s="44">
        <v>253</v>
      </c>
      <c r="T52" s="148">
        <f t="shared" si="12"/>
        <v>6896</v>
      </c>
      <c r="U52" s="149">
        <f t="shared" si="13"/>
        <v>0</v>
      </c>
    </row>
    <row r="53" spans="1:21" x14ac:dyDescent="0.25">
      <c r="A53" s="516"/>
      <c r="B53" s="516"/>
      <c r="C53" s="206">
        <v>25.66</v>
      </c>
      <c r="D53" s="206">
        <v>24.77</v>
      </c>
      <c r="E53" s="159">
        <f t="shared" si="10"/>
        <v>50.43</v>
      </c>
      <c r="F53" s="153" t="s">
        <v>14</v>
      </c>
      <c r="G53" s="54">
        <v>251</v>
      </c>
      <c r="H53" s="328">
        <f>'0054'!H53</f>
        <v>1173</v>
      </c>
      <c r="I53" s="130">
        <f t="shared" si="11"/>
        <v>59154.39</v>
      </c>
      <c r="N53" s="517"/>
      <c r="O53" s="517"/>
      <c r="P53" s="511"/>
      <c r="Q53" s="511"/>
      <c r="R53" s="46" t="s">
        <v>14</v>
      </c>
      <c r="S53" s="44">
        <v>251</v>
      </c>
      <c r="T53" s="148">
        <f t="shared" si="12"/>
        <v>1173</v>
      </c>
      <c r="U53" s="149">
        <f t="shared" si="13"/>
        <v>0</v>
      </c>
    </row>
    <row r="54" spans="1:21" x14ac:dyDescent="0.25">
      <c r="A54" s="516"/>
      <c r="B54" s="516"/>
      <c r="C54" s="206">
        <v>2</v>
      </c>
      <c r="D54" s="206">
        <v>2.63</v>
      </c>
      <c r="E54" s="159">
        <f t="shared" si="10"/>
        <v>4.63</v>
      </c>
      <c r="F54" s="153" t="s">
        <v>14</v>
      </c>
      <c r="G54" s="54">
        <v>252</v>
      </c>
      <c r="H54" s="328">
        <f>'0054'!H54</f>
        <v>3506</v>
      </c>
      <c r="I54" s="130">
        <f t="shared" si="11"/>
        <v>16232.78</v>
      </c>
      <c r="N54" s="517"/>
      <c r="O54" s="517"/>
      <c r="P54" s="511"/>
      <c r="Q54" s="511"/>
      <c r="R54" s="46" t="s">
        <v>14</v>
      </c>
      <c r="S54" s="44">
        <v>252</v>
      </c>
      <c r="T54" s="148">
        <f t="shared" si="12"/>
        <v>3506</v>
      </c>
      <c r="U54" s="149">
        <f t="shared" si="13"/>
        <v>0</v>
      </c>
    </row>
    <row r="55" spans="1:21" x14ac:dyDescent="0.25">
      <c r="A55" s="516"/>
      <c r="B55" s="516"/>
      <c r="C55" s="206">
        <v>0</v>
      </c>
      <c r="D55" s="206">
        <v>0.51</v>
      </c>
      <c r="E55" s="159">
        <f t="shared" si="10"/>
        <v>0.51</v>
      </c>
      <c r="F55" s="153" t="s">
        <v>14</v>
      </c>
      <c r="G55" s="54">
        <v>253</v>
      </c>
      <c r="H55" s="328">
        <f>'0054'!H55</f>
        <v>7023</v>
      </c>
      <c r="I55" s="130">
        <f t="shared" si="11"/>
        <v>3581.73</v>
      </c>
      <c r="N55" s="517"/>
      <c r="O55" s="517"/>
      <c r="P55" s="511"/>
      <c r="Q55" s="511"/>
      <c r="R55" s="46" t="s">
        <v>14</v>
      </c>
      <c r="S55" s="44">
        <v>253</v>
      </c>
      <c r="T55" s="148">
        <f t="shared" si="12"/>
        <v>7023</v>
      </c>
      <c r="U55" s="149">
        <f t="shared" si="13"/>
        <v>0</v>
      </c>
    </row>
    <row r="56" spans="1:21" x14ac:dyDescent="0.25">
      <c r="A56" s="516"/>
      <c r="B56" s="516"/>
      <c r="C56" s="206">
        <v>0</v>
      </c>
      <c r="D56" s="206">
        <v>0</v>
      </c>
      <c r="E56" s="159">
        <f t="shared" si="10"/>
        <v>0</v>
      </c>
      <c r="F56" s="153" t="s">
        <v>15</v>
      </c>
      <c r="G56" s="54">
        <v>251</v>
      </c>
      <c r="H56" s="328">
        <f>'0054'!H56</f>
        <v>835</v>
      </c>
      <c r="I56" s="130">
        <f t="shared" si="11"/>
        <v>0</v>
      </c>
      <c r="N56" s="517"/>
      <c r="O56" s="517"/>
      <c r="P56" s="511"/>
      <c r="Q56" s="511"/>
      <c r="R56" s="46" t="s">
        <v>15</v>
      </c>
      <c r="S56" s="44">
        <v>251</v>
      </c>
      <c r="T56" s="148">
        <f t="shared" si="12"/>
        <v>835</v>
      </c>
      <c r="U56" s="149">
        <f t="shared" si="13"/>
        <v>0</v>
      </c>
    </row>
    <row r="57" spans="1:21" x14ac:dyDescent="0.25">
      <c r="A57" s="516"/>
      <c r="B57" s="516"/>
      <c r="C57" s="206">
        <v>0</v>
      </c>
      <c r="D57" s="206">
        <v>0</v>
      </c>
      <c r="E57" s="159">
        <f t="shared" si="10"/>
        <v>0</v>
      </c>
      <c r="F57" s="153" t="s">
        <v>15</v>
      </c>
      <c r="G57" s="54">
        <v>252</v>
      </c>
      <c r="H57" s="328">
        <f>'0054'!H57</f>
        <v>3168</v>
      </c>
      <c r="I57" s="130">
        <f t="shared" si="11"/>
        <v>0</v>
      </c>
      <c r="N57" s="517"/>
      <c r="O57" s="517"/>
      <c r="P57" s="511"/>
      <c r="Q57" s="511"/>
      <c r="R57" s="46" t="s">
        <v>15</v>
      </c>
      <c r="S57" s="44">
        <v>252</v>
      </c>
      <c r="T57" s="148">
        <f t="shared" si="12"/>
        <v>3168</v>
      </c>
      <c r="U57" s="149">
        <f t="shared" si="13"/>
        <v>0</v>
      </c>
    </row>
    <row r="58" spans="1:21" ht="16.5" thickBot="1" x14ac:dyDescent="0.3">
      <c r="A58" s="516"/>
      <c r="B58" s="516"/>
      <c r="C58" s="206">
        <v>0</v>
      </c>
      <c r="D58" s="206">
        <v>0</v>
      </c>
      <c r="E58" s="159">
        <f t="shared" si="10"/>
        <v>0</v>
      </c>
      <c r="F58" s="153" t="s">
        <v>15</v>
      </c>
      <c r="G58" s="54">
        <v>253</v>
      </c>
      <c r="H58" s="328">
        <f>'0054'!H58</f>
        <v>6685</v>
      </c>
      <c r="I58" s="130">
        <f t="shared" si="11"/>
        <v>0</v>
      </c>
      <c r="N58" s="517"/>
      <c r="O58" s="517"/>
      <c r="P58" s="512"/>
      <c r="Q58" s="512"/>
      <c r="R58" s="46" t="s">
        <v>15</v>
      </c>
      <c r="S58" s="44">
        <v>253</v>
      </c>
      <c r="T58" s="148">
        <f t="shared" si="12"/>
        <v>6685</v>
      </c>
      <c r="U58" s="151">
        <f t="shared" si="13"/>
        <v>0</v>
      </c>
    </row>
    <row r="59" spans="1:21" ht="16.5" thickBot="1" x14ac:dyDescent="0.3">
      <c r="A59" s="465" t="s">
        <v>16</v>
      </c>
      <c r="B59" s="465"/>
      <c r="C59" s="126">
        <f>SUM(C50:C58)</f>
        <v>54.43</v>
      </c>
      <c r="D59" s="126">
        <f>SUM(D50:D58)</f>
        <v>55.5</v>
      </c>
      <c r="E59" s="126">
        <f>SUM(E50:E58)</f>
        <v>109.92999999999999</v>
      </c>
      <c r="F59" s="465" t="s">
        <v>81</v>
      </c>
      <c r="G59" s="465"/>
      <c r="H59" s="465"/>
      <c r="I59" s="126">
        <f>SUM(I50:I58)</f>
        <v>140689.80000000002</v>
      </c>
      <c r="N59" s="464" t="s">
        <v>16</v>
      </c>
      <c r="O59" s="464"/>
      <c r="P59" s="513">
        <f>SUM(P50:P58)</f>
        <v>0</v>
      </c>
      <c r="Q59" s="513"/>
      <c r="R59" s="464" t="s">
        <v>81</v>
      </c>
      <c r="S59" s="464"/>
      <c r="T59" s="464"/>
      <c r="U59" s="140">
        <f>SUM(U50:U58)</f>
        <v>0</v>
      </c>
    </row>
    <row r="60" spans="1:21" x14ac:dyDescent="0.25">
      <c r="A60" s="481"/>
      <c r="B60" s="481"/>
      <c r="C60" s="481"/>
      <c r="D60" s="481"/>
      <c r="E60" s="481"/>
      <c r="F60" s="481"/>
      <c r="G60" s="481"/>
      <c r="H60" s="481"/>
      <c r="I60" s="481"/>
      <c r="N60" s="471"/>
      <c r="O60" s="471"/>
      <c r="P60" s="471"/>
      <c r="Q60" s="471"/>
      <c r="R60" s="471"/>
      <c r="S60" s="471"/>
      <c r="T60" s="471"/>
      <c r="U60" s="471"/>
    </row>
    <row r="61" spans="1:21" x14ac:dyDescent="0.25">
      <c r="A61" s="509" t="s">
        <v>175</v>
      </c>
      <c r="B61" s="458"/>
      <c r="C61" s="458"/>
      <c r="D61" s="458"/>
      <c r="E61" s="458"/>
      <c r="F61" s="458"/>
      <c r="G61" s="458"/>
      <c r="H61" s="458"/>
      <c r="I61" s="458"/>
      <c r="N61" s="461" t="s">
        <v>104</v>
      </c>
      <c r="O61" s="461"/>
      <c r="P61" s="461"/>
      <c r="Q61" s="461"/>
      <c r="R61" s="461"/>
      <c r="S61" s="461"/>
      <c r="T61" s="461"/>
      <c r="U61" s="461"/>
    </row>
    <row r="62" spans="1:21" x14ac:dyDescent="0.25">
      <c r="A62" s="509" t="s">
        <v>177</v>
      </c>
      <c r="B62" s="458"/>
      <c r="C62" s="152">
        <f>E29</f>
        <v>613.34</v>
      </c>
      <c r="D62" s="576" t="s">
        <v>174</v>
      </c>
      <c r="E62" s="576"/>
      <c r="F62" s="576"/>
      <c r="G62" s="576"/>
      <c r="H62" s="331">
        <f>'0054'!H62</f>
        <v>186422.85</v>
      </c>
      <c r="I62" s="155"/>
      <c r="N62" s="510" t="s">
        <v>173</v>
      </c>
      <c r="O62" s="461"/>
      <c r="P62" s="47">
        <f>P29</f>
        <v>0</v>
      </c>
      <c r="Q62" s="507" t="s">
        <v>83</v>
      </c>
      <c r="R62" s="507"/>
      <c r="S62" s="507"/>
      <c r="T62" s="508">
        <f>H62</f>
        <v>186422.85</v>
      </c>
      <c r="U62" s="508"/>
    </row>
    <row r="63" spans="1:21" x14ac:dyDescent="0.25">
      <c r="B63" s="91"/>
      <c r="G63" s="48" t="s">
        <v>13</v>
      </c>
      <c r="H63" s="156">
        <f>ROUND(C62/H62,6)</f>
        <v>3.29E-3</v>
      </c>
      <c r="I63" s="157"/>
      <c r="N63" s="461" t="s">
        <v>19</v>
      </c>
      <c r="O63" s="461"/>
      <c r="P63" s="461"/>
      <c r="Q63" s="461"/>
      <c r="R63" s="461"/>
      <c r="S63" s="461"/>
      <c r="T63" s="505">
        <f>ROUND(P62/T62,6)</f>
        <v>0</v>
      </c>
      <c r="U63" s="505"/>
    </row>
    <row r="64" spans="1:21" x14ac:dyDescent="0.25">
      <c r="A64" s="509" t="s">
        <v>176</v>
      </c>
      <c r="B64" s="458"/>
      <c r="C64" s="458"/>
      <c r="D64" s="458"/>
      <c r="E64" s="458"/>
      <c r="F64" s="458"/>
      <c r="G64" s="458"/>
      <c r="H64" s="458"/>
      <c r="I64" s="458"/>
      <c r="N64" s="461" t="s">
        <v>105</v>
      </c>
      <c r="O64" s="461"/>
      <c r="P64" s="461"/>
      <c r="Q64" s="461"/>
      <c r="R64" s="461"/>
      <c r="S64" s="461"/>
      <c r="T64" s="461"/>
      <c r="U64" s="461"/>
    </row>
    <row r="65" spans="1:21" x14ac:dyDescent="0.25">
      <c r="A65" s="509" t="s">
        <v>178</v>
      </c>
      <c r="B65" s="458"/>
      <c r="C65" s="152">
        <f>E45</f>
        <v>651.00800000000004</v>
      </c>
      <c r="D65" s="576" t="s">
        <v>179</v>
      </c>
      <c r="E65" s="576"/>
      <c r="F65" s="576"/>
      <c r="G65" s="576"/>
      <c r="H65" s="220">
        <f>'0054'!H65</f>
        <v>204954.58</v>
      </c>
      <c r="I65" s="159"/>
      <c r="N65" s="461" t="s">
        <v>85</v>
      </c>
      <c r="O65" s="461"/>
      <c r="P65" s="49">
        <f>R45</f>
        <v>0</v>
      </c>
      <c r="Q65" s="507" t="s">
        <v>84</v>
      </c>
      <c r="R65" s="507"/>
      <c r="S65" s="507"/>
      <c r="T65" s="508">
        <f>H65</f>
        <v>204954.58</v>
      </c>
      <c r="U65" s="508"/>
    </row>
    <row r="66" spans="1:21" s="39" customFormat="1" x14ac:dyDescent="0.25">
      <c r="A66" s="160"/>
      <c r="G66" s="50" t="s">
        <v>13</v>
      </c>
      <c r="H66" s="161">
        <f>ROUND(C65/H65,6)</f>
        <v>3.176E-3</v>
      </c>
      <c r="I66" s="161"/>
      <c r="N66" s="469" t="s">
        <v>20</v>
      </c>
      <c r="O66" s="469"/>
      <c r="P66" s="469"/>
      <c r="Q66" s="469"/>
      <c r="R66" s="469"/>
      <c r="S66" s="469"/>
      <c r="T66" s="503">
        <f>ROUND(P65/T65,6)</f>
        <v>0</v>
      </c>
      <c r="U66" s="503"/>
    </row>
    <row r="67" spans="1:21" s="64" customFormat="1" x14ac:dyDescent="0.25">
      <c r="A67" s="136"/>
      <c r="G67" s="48"/>
      <c r="H67" s="162"/>
      <c r="I67" s="162"/>
      <c r="N67" s="163"/>
      <c r="O67" s="163"/>
      <c r="P67" s="163"/>
      <c r="Q67" s="163"/>
      <c r="R67" s="164"/>
      <c r="S67" s="163"/>
      <c r="T67" s="165"/>
      <c r="U67" s="166"/>
    </row>
    <row r="68" spans="1:21" x14ac:dyDescent="0.25">
      <c r="A68" s="458" t="s">
        <v>100</v>
      </c>
      <c r="B68" s="458"/>
      <c r="C68" s="458"/>
      <c r="D68" s="91"/>
      <c r="E68" s="74" t="s">
        <v>3</v>
      </c>
      <c r="F68" s="174">
        <f>'0054'!F68</f>
        <v>35355377</v>
      </c>
      <c r="G68" s="41" t="s">
        <v>6</v>
      </c>
      <c r="H68" s="167">
        <f>H63</f>
        <v>3.29E-3</v>
      </c>
      <c r="I68" s="130">
        <f>ROUND(F68*H68,2)</f>
        <v>116319.19</v>
      </c>
      <c r="N68" s="461" t="s">
        <v>100</v>
      </c>
      <c r="O68" s="461"/>
      <c r="P68" s="461"/>
      <c r="Q68" s="52" t="s">
        <v>3</v>
      </c>
      <c r="R68" s="168">
        <f>F68</f>
        <v>35355377</v>
      </c>
      <c r="S68" s="43" t="s">
        <v>6</v>
      </c>
      <c r="T68" s="169">
        <f>T63</f>
        <v>0</v>
      </c>
      <c r="U68" s="125">
        <f>ROUND(R68*T68,0)</f>
        <v>0</v>
      </c>
    </row>
    <row r="69" spans="1:21" x14ac:dyDescent="0.25">
      <c r="A69" s="571" t="s">
        <v>119</v>
      </c>
      <c r="B69" s="458"/>
      <c r="C69" s="458"/>
      <c r="D69" s="91"/>
      <c r="E69" s="74"/>
      <c r="F69" s="174"/>
      <c r="G69" s="41"/>
      <c r="H69" s="167"/>
      <c r="I69" s="130"/>
      <c r="N69" s="461" t="s">
        <v>99</v>
      </c>
      <c r="O69" s="461"/>
      <c r="P69" s="461"/>
      <c r="Q69" s="170"/>
      <c r="R69" s="170"/>
      <c r="S69" s="170"/>
      <c r="T69" s="170"/>
      <c r="U69" s="170"/>
    </row>
    <row r="70" spans="1:21" x14ac:dyDescent="0.25">
      <c r="A70" s="570" t="s">
        <v>180</v>
      </c>
      <c r="B70" s="458"/>
      <c r="C70" s="458"/>
      <c r="D70" s="91"/>
      <c r="E70" s="74" t="s">
        <v>3</v>
      </c>
      <c r="F70" s="174">
        <f>'0054'!F70</f>
        <v>0</v>
      </c>
      <c r="G70" s="41" t="s">
        <v>6</v>
      </c>
      <c r="H70" s="167">
        <f>H63</f>
        <v>3.29E-3</v>
      </c>
      <c r="I70" s="130">
        <f>ROUND(F70*H70,2)</f>
        <v>0</v>
      </c>
      <c r="N70" s="53"/>
      <c r="O70" s="53"/>
      <c r="P70" s="53"/>
      <c r="Q70" s="52" t="s">
        <v>3</v>
      </c>
      <c r="R70" s="168">
        <f>F70</f>
        <v>0</v>
      </c>
      <c r="S70" s="43" t="s">
        <v>6</v>
      </c>
      <c r="T70" s="169">
        <f>T63</f>
        <v>0</v>
      </c>
      <c r="U70" s="125">
        <f>ROUND(R70*T70,0)</f>
        <v>0</v>
      </c>
    </row>
    <row r="71" spans="1:21" x14ac:dyDescent="0.25">
      <c r="A71" s="458" t="s">
        <v>98</v>
      </c>
      <c r="B71" s="458"/>
      <c r="C71" s="458"/>
      <c r="D71" s="91"/>
      <c r="E71" s="74" t="s">
        <v>128</v>
      </c>
      <c r="F71" s="174">
        <f>'0054'!F71</f>
        <v>3088857</v>
      </c>
      <c r="G71" s="41" t="s">
        <v>6</v>
      </c>
      <c r="H71" s="167">
        <f>H63</f>
        <v>3.29E-3</v>
      </c>
      <c r="I71" s="130">
        <f>ROUND(F71*H71,2)</f>
        <v>10162.34</v>
      </c>
      <c r="N71" s="461" t="s">
        <v>98</v>
      </c>
      <c r="O71" s="461"/>
      <c r="P71" s="461"/>
      <c r="Q71" s="52" t="s">
        <v>86</v>
      </c>
      <c r="R71" s="168">
        <f>F71</f>
        <v>3088857</v>
      </c>
      <c r="S71" s="43" t="s">
        <v>6</v>
      </c>
      <c r="T71" s="169">
        <f>T63</f>
        <v>0</v>
      </c>
      <c r="U71" s="125">
        <f>ROUND(R71*T71,0)</f>
        <v>0</v>
      </c>
    </row>
    <row r="72" spans="1:21" x14ac:dyDescent="0.25">
      <c r="A72" s="458" t="s">
        <v>97</v>
      </c>
      <c r="B72" s="458"/>
      <c r="C72" s="458"/>
      <c r="D72" s="91"/>
      <c r="E72" s="74" t="s">
        <v>3</v>
      </c>
      <c r="F72" s="174">
        <f>'0054'!F72</f>
        <v>4226978</v>
      </c>
      <c r="G72" s="41" t="s">
        <v>6</v>
      </c>
      <c r="H72" s="167">
        <f>H63</f>
        <v>3.29E-3</v>
      </c>
      <c r="I72" s="130">
        <f>ROUND(F72*H72,2)</f>
        <v>13906.76</v>
      </c>
      <c r="N72" s="461" t="s">
        <v>97</v>
      </c>
      <c r="O72" s="461"/>
      <c r="P72" s="461"/>
      <c r="Q72" s="52" t="s">
        <v>3</v>
      </c>
      <c r="R72" s="168">
        <f>F72</f>
        <v>4226978</v>
      </c>
      <c r="S72" s="43" t="s">
        <v>6</v>
      </c>
      <c r="T72" s="169">
        <f>T63</f>
        <v>0</v>
      </c>
      <c r="U72" s="125">
        <f>ROUND(R72*T72,0)</f>
        <v>0</v>
      </c>
    </row>
    <row r="73" spans="1:21" x14ac:dyDescent="0.25">
      <c r="A73" s="458" t="s">
        <v>96</v>
      </c>
      <c r="B73" s="458"/>
      <c r="C73" s="458"/>
      <c r="D73" s="91"/>
      <c r="E73" s="74" t="s">
        <v>3</v>
      </c>
      <c r="F73" s="174">
        <f>'0054'!F73</f>
        <v>14485979</v>
      </c>
      <c r="G73" s="41" t="s">
        <v>6</v>
      </c>
      <c r="H73" s="167">
        <f>H63</f>
        <v>3.29E-3</v>
      </c>
      <c r="I73" s="130">
        <f>ROUND(F73*H73,2)</f>
        <v>47658.87</v>
      </c>
      <c r="N73" s="461" t="s">
        <v>96</v>
      </c>
      <c r="O73" s="461"/>
      <c r="P73" s="461"/>
      <c r="Q73" s="52" t="s">
        <v>3</v>
      </c>
      <c r="R73" s="171">
        <f>F73</f>
        <v>14485979</v>
      </c>
      <c r="S73" s="43" t="s">
        <v>6</v>
      </c>
      <c r="T73" s="169">
        <f>T63</f>
        <v>0</v>
      </c>
      <c r="U73" s="125">
        <f>ROUND(R73*T73,0)</f>
        <v>0</v>
      </c>
    </row>
    <row r="74" spans="1:21" x14ac:dyDescent="0.25">
      <c r="A74" s="375" t="s">
        <v>129</v>
      </c>
      <c r="D74" s="91"/>
      <c r="E74" s="54" t="s">
        <v>130</v>
      </c>
      <c r="F74" s="496"/>
      <c r="G74" s="496"/>
      <c r="H74" s="496"/>
      <c r="I74" s="130">
        <v>0</v>
      </c>
      <c r="N74" s="461" t="s">
        <v>156</v>
      </c>
      <c r="O74" s="461"/>
      <c r="P74" s="461"/>
      <c r="Q74" s="461"/>
      <c r="R74" s="461"/>
      <c r="S74" s="461"/>
      <c r="T74" s="461"/>
      <c r="U74" s="125">
        <f>IF($H$115=1,I74,0)</f>
        <v>0</v>
      </c>
    </row>
    <row r="75" spans="1:21" x14ac:dyDescent="0.25">
      <c r="A75" s="376" t="s">
        <v>181</v>
      </c>
      <c r="I75" s="130"/>
      <c r="N75" s="461" t="s">
        <v>44</v>
      </c>
      <c r="O75" s="461"/>
      <c r="P75" s="461"/>
      <c r="Q75" s="461"/>
      <c r="R75" s="461"/>
      <c r="S75" s="461"/>
      <c r="T75" s="461"/>
      <c r="U75" s="125">
        <f>IF($H$115=1,I75,0)</f>
        <v>0</v>
      </c>
    </row>
    <row r="76" spans="1:21" x14ac:dyDescent="0.25">
      <c r="A76" s="90" t="s">
        <v>134</v>
      </c>
      <c r="B76" s="91"/>
      <c r="C76" s="91"/>
      <c r="D76" s="91"/>
      <c r="E76" s="91"/>
      <c r="F76" s="91"/>
      <c r="G76" s="91"/>
      <c r="H76" s="91"/>
      <c r="I76" s="172"/>
      <c r="N76" s="173" t="s">
        <v>45</v>
      </c>
      <c r="O76" s="53"/>
      <c r="P76" s="53"/>
      <c r="Q76" s="53"/>
      <c r="R76" s="53"/>
      <c r="S76" s="53"/>
      <c r="T76" s="53"/>
      <c r="U76" s="132"/>
    </row>
    <row r="77" spans="1:21" x14ac:dyDescent="0.25">
      <c r="A77" s="509" t="s">
        <v>182</v>
      </c>
      <c r="B77" s="458"/>
      <c r="C77" s="458"/>
      <c r="D77" s="91"/>
      <c r="E77" s="74" t="s">
        <v>4</v>
      </c>
      <c r="F77" s="174">
        <f>'0054'!F77</f>
        <v>0</v>
      </c>
      <c r="G77" s="41" t="s">
        <v>6</v>
      </c>
      <c r="H77" s="167">
        <f>H66</f>
        <v>3.176E-3</v>
      </c>
      <c r="I77" s="130">
        <f>ROUND(F77*H77,2)</f>
        <v>0</v>
      </c>
      <c r="N77" s="461" t="s">
        <v>101</v>
      </c>
      <c r="O77" s="461"/>
      <c r="P77" s="461"/>
      <c r="Q77" s="52" t="s">
        <v>4</v>
      </c>
      <c r="R77" s="171">
        <f>F77</f>
        <v>0</v>
      </c>
      <c r="S77" s="43" t="s">
        <v>6</v>
      </c>
      <c r="T77" s="169">
        <f>T66</f>
        <v>0</v>
      </c>
      <c r="U77" s="125">
        <f>ROUND(R77*T77,0)</f>
        <v>0</v>
      </c>
    </row>
    <row r="78" spans="1:21" x14ac:dyDescent="0.25">
      <c r="A78" s="458" t="s">
        <v>67</v>
      </c>
      <c r="B78" s="458"/>
      <c r="C78" s="458"/>
      <c r="D78" s="91"/>
      <c r="E78" s="74" t="s">
        <v>4</v>
      </c>
      <c r="F78" s="174">
        <f>'0054'!F78</f>
        <v>0</v>
      </c>
      <c r="G78" s="41" t="s">
        <v>6</v>
      </c>
      <c r="H78" s="167">
        <f>H66</f>
        <v>3.176E-3</v>
      </c>
      <c r="I78" s="130">
        <f>ROUND(F78*H78,2)</f>
        <v>0</v>
      </c>
      <c r="N78" s="461" t="s">
        <v>67</v>
      </c>
      <c r="O78" s="461"/>
      <c r="P78" s="461"/>
      <c r="Q78" s="52" t="s">
        <v>4</v>
      </c>
      <c r="R78" s="171">
        <f>F78</f>
        <v>0</v>
      </c>
      <c r="S78" s="43" t="s">
        <v>6</v>
      </c>
      <c r="T78" s="169">
        <f>T66</f>
        <v>0</v>
      </c>
      <c r="U78" s="125">
        <f>ROUND(R78*T78,0)</f>
        <v>0</v>
      </c>
    </row>
    <row r="79" spans="1:21" x14ac:dyDescent="0.25">
      <c r="A79" s="458" t="s">
        <v>88</v>
      </c>
      <c r="B79" s="458"/>
      <c r="C79" s="458"/>
      <c r="D79" s="91"/>
      <c r="E79" s="74" t="s">
        <v>4</v>
      </c>
      <c r="F79" s="174">
        <f>'0054'!F79</f>
        <v>118620773</v>
      </c>
      <c r="G79" s="41" t="s">
        <v>6</v>
      </c>
      <c r="H79" s="167">
        <f>H66</f>
        <v>3.176E-3</v>
      </c>
      <c r="I79" s="130">
        <f>ROUND(F79*H79,2)</f>
        <v>376739.58</v>
      </c>
      <c r="N79" s="461" t="s">
        <v>88</v>
      </c>
      <c r="O79" s="461"/>
      <c r="P79" s="461"/>
      <c r="Q79" s="52" t="s">
        <v>4</v>
      </c>
      <c r="R79" s="171">
        <f>F79</f>
        <v>118620773</v>
      </c>
      <c r="S79" s="43" t="s">
        <v>6</v>
      </c>
      <c r="T79" s="169">
        <f>T66</f>
        <v>0</v>
      </c>
      <c r="U79" s="125">
        <f>ROUND(R79*T79,0)</f>
        <v>0</v>
      </c>
    </row>
    <row r="80" spans="1:21" x14ac:dyDescent="0.25">
      <c r="A80" s="458" t="s">
        <v>89</v>
      </c>
      <c r="B80" s="458"/>
      <c r="C80" s="458"/>
      <c r="D80" s="91"/>
      <c r="E80" s="74" t="s">
        <v>4</v>
      </c>
      <c r="F80" s="174">
        <f>'0054'!F80</f>
        <v>-391991</v>
      </c>
      <c r="G80" s="41" t="s">
        <v>6</v>
      </c>
      <c r="H80" s="167">
        <f>H66</f>
        <v>3.176E-3</v>
      </c>
      <c r="I80" s="130">
        <f>ROUND(F80*H80,2)</f>
        <v>-1244.96</v>
      </c>
      <c r="N80" s="461" t="s">
        <v>89</v>
      </c>
      <c r="O80" s="461"/>
      <c r="P80" s="461"/>
      <c r="Q80" s="52" t="s">
        <v>4</v>
      </c>
      <c r="R80" s="168">
        <f>F80</f>
        <v>-391991</v>
      </c>
      <c r="S80" s="43" t="s">
        <v>6</v>
      </c>
      <c r="T80" s="169">
        <f>T66</f>
        <v>0</v>
      </c>
      <c r="U80" s="125">
        <f>ROUND(R80*T80,0)</f>
        <v>0</v>
      </c>
    </row>
    <row r="81" spans="1:21" x14ac:dyDescent="0.25">
      <c r="A81" s="458" t="s">
        <v>90</v>
      </c>
      <c r="B81" s="458"/>
      <c r="C81" s="458"/>
      <c r="D81" s="91"/>
      <c r="E81" s="74" t="s">
        <v>4</v>
      </c>
      <c r="F81" s="174">
        <f>'0054'!F81</f>
        <v>698197</v>
      </c>
      <c r="G81" s="41" t="s">
        <v>6</v>
      </c>
      <c r="H81" s="167">
        <f>H66</f>
        <v>3.176E-3</v>
      </c>
      <c r="I81" s="130">
        <f>ROUND(F81*H81,2)</f>
        <v>2217.4699999999998</v>
      </c>
      <c r="N81" s="461" t="s">
        <v>90</v>
      </c>
      <c r="O81" s="461"/>
      <c r="P81" s="461"/>
      <c r="Q81" s="52" t="s">
        <v>4</v>
      </c>
      <c r="R81" s="171">
        <f>F81</f>
        <v>698197</v>
      </c>
      <c r="S81" s="43" t="s">
        <v>6</v>
      </c>
      <c r="T81" s="169">
        <f>T66</f>
        <v>0</v>
      </c>
      <c r="U81" s="125">
        <f>ROUND(R81*T81,0)</f>
        <v>0</v>
      </c>
    </row>
    <row r="82" spans="1:21" x14ac:dyDescent="0.25">
      <c r="B82" s="91"/>
      <c r="C82" s="91"/>
      <c r="D82" s="91"/>
      <c r="E82" s="74"/>
      <c r="F82" s="174"/>
      <c r="G82" s="41"/>
      <c r="H82" s="167"/>
      <c r="I82" s="130"/>
      <c r="N82" s="53"/>
      <c r="O82" s="53"/>
      <c r="P82" s="53"/>
      <c r="Q82" s="52"/>
      <c r="R82" s="175"/>
      <c r="S82" s="43"/>
      <c r="T82" s="169"/>
      <c r="U82" s="132"/>
    </row>
    <row r="83" spans="1:21" x14ac:dyDescent="0.25">
      <c r="A83" s="458" t="s">
        <v>112</v>
      </c>
      <c r="B83" s="458"/>
      <c r="C83" s="458"/>
      <c r="D83" s="458"/>
      <c r="E83" s="458"/>
      <c r="F83" s="458"/>
      <c r="G83" s="458"/>
      <c r="H83" s="458"/>
      <c r="I83" s="458"/>
      <c r="N83" s="461" t="s">
        <v>91</v>
      </c>
      <c r="O83" s="461"/>
      <c r="P83" s="461"/>
      <c r="Q83" s="461"/>
      <c r="R83" s="461"/>
      <c r="S83" s="461"/>
      <c r="T83" s="461"/>
      <c r="U83" s="461"/>
    </row>
    <row r="84" spans="1:21" x14ac:dyDescent="0.25">
      <c r="B84" s="91"/>
      <c r="C84" s="496" t="s">
        <v>77</v>
      </c>
      <c r="D84" s="496"/>
      <c r="E84" s="91"/>
      <c r="F84" s="153" t="s">
        <v>38</v>
      </c>
      <c r="G84" s="91"/>
      <c r="H84" s="91"/>
      <c r="I84" s="91"/>
      <c r="N84" s="53"/>
      <c r="O84" s="53"/>
      <c r="P84" s="53"/>
      <c r="Q84" s="53"/>
      <c r="R84" s="53"/>
      <c r="S84" s="53"/>
      <c r="T84" s="53"/>
      <c r="U84" s="53"/>
    </row>
    <row r="85" spans="1:21" x14ac:dyDescent="0.25">
      <c r="A85" s="4"/>
      <c r="B85" s="176"/>
      <c r="C85" s="481" t="s">
        <v>184</v>
      </c>
      <c r="D85" s="481"/>
      <c r="E85" s="177" t="s">
        <v>190</v>
      </c>
      <c r="F85" s="178" t="s">
        <v>189</v>
      </c>
      <c r="G85" s="179"/>
      <c r="H85" s="179"/>
      <c r="I85" s="179"/>
      <c r="N85" s="497" t="s">
        <v>49</v>
      </c>
      <c r="O85" s="497"/>
      <c r="P85" s="498" t="s">
        <v>157</v>
      </c>
      <c r="Q85" s="498"/>
      <c r="R85" s="499" t="s">
        <v>41</v>
      </c>
      <c r="S85" s="499"/>
      <c r="T85" s="499"/>
      <c r="U85" s="499"/>
    </row>
    <row r="86" spans="1:21" x14ac:dyDescent="0.25">
      <c r="A86" s="55"/>
      <c r="B86" s="67" t="s">
        <v>188</v>
      </c>
      <c r="C86" s="494">
        <f>H13+H14+H19+H22+H25</f>
        <v>355.07340000000005</v>
      </c>
      <c r="D86" s="494"/>
      <c r="E86" s="56">
        <f>H8</f>
        <v>1.0319</v>
      </c>
      <c r="F86" s="346">
        <f>'0054'!F86</f>
        <v>1313.27</v>
      </c>
      <c r="G86" s="200" t="s">
        <v>13</v>
      </c>
      <c r="H86" s="130">
        <f>ROUND(C86*E86*F86,2)</f>
        <v>481182.45</v>
      </c>
      <c r="I86" s="134"/>
      <c r="N86" s="59" t="s">
        <v>22</v>
      </c>
      <c r="O86" s="60">
        <f>T13+T14+T19+T22+T25</f>
        <v>0</v>
      </c>
      <c r="P86" s="495">
        <f>T8</f>
        <v>1.0319</v>
      </c>
      <c r="Q86" s="495"/>
      <c r="R86" s="61">
        <f>F86</f>
        <v>1313.27</v>
      </c>
      <c r="S86" s="62" t="s">
        <v>13</v>
      </c>
      <c r="T86" s="171">
        <f>ROUND(O86*P86*R86,0)</f>
        <v>0</v>
      </c>
      <c r="U86" s="131"/>
    </row>
    <row r="87" spans="1:21" x14ac:dyDescent="0.25">
      <c r="A87" s="63"/>
      <c r="B87" s="63" t="s">
        <v>187</v>
      </c>
      <c r="C87" s="494">
        <f>H15+H16+H20+H23+H26</f>
        <v>295.93460000000005</v>
      </c>
      <c r="D87" s="494"/>
      <c r="E87" s="56">
        <f>H8</f>
        <v>1.0319</v>
      </c>
      <c r="F87" s="346">
        <f>'0054'!F87</f>
        <v>895.79</v>
      </c>
      <c r="G87" s="200" t="s">
        <v>13</v>
      </c>
      <c r="H87" s="130">
        <f>ROUND(C87*E87*F87,2)</f>
        <v>273551.78999999998</v>
      </c>
      <c r="I87" s="64"/>
      <c r="N87" s="65" t="s">
        <v>14</v>
      </c>
      <c r="O87" s="60">
        <f>T15+T16+T20+T23+T26</f>
        <v>0</v>
      </c>
      <c r="P87" s="495">
        <f>T8</f>
        <v>1.0319</v>
      </c>
      <c r="Q87" s="495"/>
      <c r="R87" s="61">
        <f>F87</f>
        <v>895.79</v>
      </c>
      <c r="S87" s="62" t="s">
        <v>13</v>
      </c>
      <c r="T87" s="171">
        <f>ROUND(O87*P87*R87,0)</f>
        <v>0</v>
      </c>
      <c r="U87" s="66"/>
    </row>
    <row r="88" spans="1:21" ht="16.5" thickBot="1" x14ac:dyDescent="0.3">
      <c r="A88" s="67"/>
      <c r="B88" s="67" t="s">
        <v>186</v>
      </c>
      <c r="C88" s="494">
        <f>H17+H18+H21+H24+H27+H28</f>
        <v>0</v>
      </c>
      <c r="D88" s="494"/>
      <c r="E88" s="56">
        <f>H8</f>
        <v>1.0319</v>
      </c>
      <c r="F88" s="346">
        <f>'0054'!F88</f>
        <v>897.95</v>
      </c>
      <c r="G88" s="200" t="s">
        <v>13</v>
      </c>
      <c r="H88" s="123">
        <f>ROUND(C88*E88*F88,2)</f>
        <v>0</v>
      </c>
      <c r="I88" s="64"/>
      <c r="N88" s="68" t="s">
        <v>15</v>
      </c>
      <c r="O88" s="69">
        <f>T17+T18+T21+T24+T27+T28</f>
        <v>0</v>
      </c>
      <c r="P88" s="495">
        <f>T8</f>
        <v>1.0319</v>
      </c>
      <c r="Q88" s="495"/>
      <c r="R88" s="61">
        <f>F88</f>
        <v>897.95</v>
      </c>
      <c r="S88" s="62" t="s">
        <v>13</v>
      </c>
      <c r="T88" s="171">
        <f>ROUND(O88*P88*R88,0)</f>
        <v>0</v>
      </c>
      <c r="U88" s="66"/>
    </row>
    <row r="89" spans="1:21" ht="16.5" thickBot="1" x14ac:dyDescent="0.3">
      <c r="A89" s="70"/>
      <c r="B89" s="180" t="s">
        <v>185</v>
      </c>
      <c r="C89" s="487">
        <f>SUM(C86:C88)</f>
        <v>651.00800000000004</v>
      </c>
      <c r="D89" s="487"/>
      <c r="E89" s="181"/>
      <c r="F89" s="181"/>
      <c r="G89" s="181"/>
      <c r="H89" s="182" t="s">
        <v>183</v>
      </c>
      <c r="I89" s="130">
        <f>IF(A1=75,0,H88+H87+H86)</f>
        <v>754734.24</v>
      </c>
      <c r="N89" s="73" t="s">
        <v>158</v>
      </c>
      <c r="O89" s="72">
        <f>SUM(O86:O88)</f>
        <v>0</v>
      </c>
      <c r="P89" s="488" t="s">
        <v>18</v>
      </c>
      <c r="Q89" s="489"/>
      <c r="R89" s="489"/>
      <c r="S89" s="489"/>
      <c r="T89" s="489"/>
      <c r="U89" s="125">
        <f>IF(N1=75,0,T88+T87+T86)</f>
        <v>0</v>
      </c>
    </row>
    <row r="90" spans="1:21" ht="16.5" thickTop="1" x14ac:dyDescent="0.25">
      <c r="A90" s="490" t="s">
        <v>107</v>
      </c>
      <c r="B90" s="490"/>
      <c r="C90" s="490"/>
      <c r="D90" s="490"/>
      <c r="E90" s="490"/>
      <c r="F90" s="490"/>
      <c r="G90" s="490"/>
      <c r="H90" s="490"/>
      <c r="I90" s="490"/>
      <c r="N90" s="491" t="s">
        <v>107</v>
      </c>
      <c r="O90" s="491"/>
      <c r="P90" s="491"/>
      <c r="Q90" s="491"/>
      <c r="R90" s="491"/>
      <c r="S90" s="491"/>
      <c r="T90" s="491"/>
      <c r="U90" s="491"/>
    </row>
    <row r="91" spans="1:21" x14ac:dyDescent="0.25">
      <c r="A91" s="183"/>
      <c r="B91" s="183"/>
      <c r="C91" s="183"/>
      <c r="D91" s="183"/>
      <c r="E91" s="183"/>
      <c r="F91" s="183"/>
      <c r="G91" s="183"/>
      <c r="H91" s="183"/>
      <c r="I91" s="183"/>
      <c r="N91" s="184"/>
      <c r="O91" s="184"/>
      <c r="P91" s="184"/>
      <c r="Q91" s="184"/>
      <c r="R91" s="184"/>
      <c r="S91" s="184"/>
      <c r="T91" s="184"/>
      <c r="U91" s="184"/>
    </row>
    <row r="92" spans="1:21" x14ac:dyDescent="0.25">
      <c r="A92" s="4" t="s">
        <v>92</v>
      </c>
      <c r="C92" s="74"/>
      <c r="D92" s="91"/>
      <c r="E92" s="74" t="s">
        <v>46</v>
      </c>
      <c r="F92" s="492"/>
      <c r="G92" s="492"/>
      <c r="H92" s="492"/>
      <c r="I92" s="492"/>
      <c r="N92" s="461" t="s">
        <v>92</v>
      </c>
      <c r="O92" s="461"/>
      <c r="P92" s="461"/>
      <c r="Q92" s="493" t="s">
        <v>46</v>
      </c>
      <c r="R92" s="493"/>
      <c r="S92" s="493"/>
      <c r="T92" s="493"/>
      <c r="U92" s="132"/>
    </row>
    <row r="93" spans="1:21" x14ac:dyDescent="0.25">
      <c r="B93" s="91"/>
      <c r="C93" s="117" t="s">
        <v>162</v>
      </c>
      <c r="D93" s="117" t="s">
        <v>163</v>
      </c>
      <c r="E93" s="118" t="s">
        <v>191</v>
      </c>
      <c r="F93" s="74"/>
      <c r="G93" s="74"/>
      <c r="H93" s="74"/>
      <c r="I93" s="74"/>
      <c r="N93" s="53"/>
      <c r="O93" s="53"/>
      <c r="P93" s="53"/>
      <c r="Q93" s="185"/>
      <c r="R93" s="185"/>
      <c r="S93" s="185"/>
      <c r="T93" s="185"/>
      <c r="U93" s="132"/>
    </row>
    <row r="94" spans="1:21" x14ac:dyDescent="0.25">
      <c r="B94" s="91"/>
      <c r="C94" s="119" t="s">
        <v>2</v>
      </c>
      <c r="D94" s="119" t="s">
        <v>2</v>
      </c>
      <c r="E94" s="119" t="s">
        <v>2</v>
      </c>
      <c r="F94" s="74"/>
      <c r="G94" s="74"/>
      <c r="H94" s="74"/>
      <c r="I94" s="74"/>
      <c r="N94" s="53"/>
      <c r="O94" s="53"/>
      <c r="P94" s="53"/>
      <c r="Q94" s="185"/>
      <c r="R94" s="185"/>
      <c r="S94" s="185"/>
      <c r="T94" s="185"/>
      <c r="U94" s="132"/>
    </row>
    <row r="95" spans="1:21" x14ac:dyDescent="0.25">
      <c r="A95" s="465" t="s">
        <v>69</v>
      </c>
      <c r="B95" s="465"/>
      <c r="C95" s="206">
        <v>208</v>
      </c>
      <c r="D95" s="206">
        <v>3</v>
      </c>
      <c r="E95" s="159">
        <f>AVERAGE(C95:D95)</f>
        <v>105.5</v>
      </c>
      <c r="F95" s="186" t="s">
        <v>40</v>
      </c>
      <c r="G95" s="189">
        <f>'0054'!G95</f>
        <v>371</v>
      </c>
      <c r="I95" s="130">
        <f>ROUND(G95*E95,2)</f>
        <v>39140.5</v>
      </c>
      <c r="N95" s="486" t="s">
        <v>69</v>
      </c>
      <c r="O95" s="486"/>
      <c r="P95" s="485">
        <f>IF(H115=1,E95,0)</f>
        <v>0</v>
      </c>
      <c r="Q95" s="485"/>
      <c r="R95" s="485"/>
      <c r="S95" s="111" t="s">
        <v>40</v>
      </c>
      <c r="T95" s="76">
        <f>G95</f>
        <v>371</v>
      </c>
      <c r="U95" s="125">
        <f>ROUND(T95*P95,0)</f>
        <v>0</v>
      </c>
    </row>
    <row r="96" spans="1:21" x14ac:dyDescent="0.25">
      <c r="A96" s="465" t="s">
        <v>87</v>
      </c>
      <c r="B96" s="465"/>
      <c r="C96" s="206">
        <v>0</v>
      </c>
      <c r="D96" s="206">
        <v>0</v>
      </c>
      <c r="E96" s="159">
        <f>AVERAGE(C96:D96)</f>
        <v>0</v>
      </c>
      <c r="F96" s="186" t="s">
        <v>40</v>
      </c>
      <c r="G96" s="189">
        <f>'0054'!G96</f>
        <v>1391</v>
      </c>
      <c r="I96" s="130">
        <f>ROUND(G96*E96,2)</f>
        <v>0</v>
      </c>
      <c r="N96" s="486" t="s">
        <v>87</v>
      </c>
      <c r="O96" s="486"/>
      <c r="P96" s="470"/>
      <c r="Q96" s="470"/>
      <c r="R96" s="470"/>
      <c r="S96" s="111" t="s">
        <v>40</v>
      </c>
      <c r="T96" s="76">
        <f>G96</f>
        <v>1391</v>
      </c>
      <c r="U96" s="125">
        <f>ROUND(T96*P96,0)</f>
        <v>0</v>
      </c>
    </row>
    <row r="97" spans="1:21" x14ac:dyDescent="0.25">
      <c r="A97" s="187"/>
      <c r="B97" s="187"/>
      <c r="C97" s="94"/>
      <c r="D97" s="94"/>
      <c r="E97" s="94"/>
      <c r="F97" s="94"/>
      <c r="G97" s="188"/>
      <c r="H97" s="189"/>
      <c r="I97" s="130"/>
      <c r="N97" s="190"/>
      <c r="O97" s="190"/>
      <c r="P97" s="191"/>
      <c r="Q97" s="191"/>
      <c r="R97" s="191"/>
      <c r="S97" s="111"/>
      <c r="T97" s="76"/>
      <c r="U97" s="132"/>
    </row>
    <row r="98" spans="1:21" x14ac:dyDescent="0.25">
      <c r="A98" s="187"/>
      <c r="B98" s="187"/>
      <c r="C98" s="94"/>
      <c r="D98" s="94"/>
      <c r="E98" s="94"/>
      <c r="F98" s="94"/>
      <c r="G98" s="188"/>
      <c r="H98" s="189"/>
      <c r="I98" s="130"/>
      <c r="N98" s="190"/>
      <c r="O98" s="190"/>
      <c r="P98" s="191"/>
      <c r="Q98" s="191"/>
      <c r="R98" s="191"/>
      <c r="S98" s="111"/>
      <c r="T98" s="76"/>
      <c r="U98" s="132"/>
    </row>
    <row r="99" spans="1:21" hidden="1" x14ac:dyDescent="0.25">
      <c r="A99" s="458" t="s">
        <v>131</v>
      </c>
      <c r="B99" s="458"/>
      <c r="C99" s="458"/>
      <c r="D99" s="91"/>
      <c r="E99" s="54" t="s">
        <v>132</v>
      </c>
      <c r="F99" s="496"/>
      <c r="G99" s="496"/>
      <c r="H99" s="496"/>
      <c r="I99" s="496"/>
      <c r="N99" s="461" t="s">
        <v>106</v>
      </c>
      <c r="O99" s="461"/>
      <c r="P99" s="461"/>
      <c r="Q99" s="461"/>
      <c r="R99" s="461"/>
      <c r="S99" s="461"/>
      <c r="T99" s="461"/>
      <c r="U99" s="461"/>
    </row>
    <row r="100" spans="1:21" hidden="1" x14ac:dyDescent="0.25">
      <c r="B100" s="91"/>
      <c r="C100" s="481" t="s">
        <v>108</v>
      </c>
      <c r="D100" s="481"/>
      <c r="E100" s="481"/>
      <c r="F100" s="54"/>
      <c r="G100" s="54"/>
      <c r="H100" s="200" t="s">
        <v>192</v>
      </c>
      <c r="I100" s="54"/>
      <c r="N100" s="53"/>
      <c r="O100" s="53"/>
      <c r="P100" s="53"/>
      <c r="Q100" s="53"/>
      <c r="R100" s="53"/>
      <c r="S100" s="53"/>
      <c r="T100" s="53"/>
      <c r="U100" s="53"/>
    </row>
    <row r="101" spans="1:21" hidden="1" x14ac:dyDescent="0.25">
      <c r="B101" s="91"/>
      <c r="C101" s="117" t="s">
        <v>162</v>
      </c>
      <c r="D101" s="117" t="s">
        <v>163</v>
      </c>
      <c r="E101" s="199" t="s">
        <v>8</v>
      </c>
      <c r="F101" s="577" t="s">
        <v>193</v>
      </c>
      <c r="G101" s="472"/>
      <c r="H101" s="41" t="s">
        <v>39</v>
      </c>
      <c r="I101" s="54"/>
      <c r="N101" s="53"/>
      <c r="O101" s="53"/>
      <c r="P101" s="53"/>
      <c r="Q101" s="53"/>
      <c r="R101" s="53"/>
      <c r="S101" s="53"/>
      <c r="T101" s="53"/>
      <c r="U101" s="53"/>
    </row>
    <row r="102" spans="1:21" hidden="1" x14ac:dyDescent="0.25">
      <c r="A102" s="481" t="s">
        <v>113</v>
      </c>
      <c r="B102" s="481"/>
      <c r="C102" s="119" t="s">
        <v>2</v>
      </c>
      <c r="D102" s="119" t="s">
        <v>2</v>
      </c>
      <c r="E102" s="77" t="s">
        <v>2</v>
      </c>
      <c r="F102" s="481" t="s">
        <v>38</v>
      </c>
      <c r="G102" s="481"/>
      <c r="H102" s="77" t="s">
        <v>38</v>
      </c>
      <c r="I102" s="77" t="s">
        <v>8</v>
      </c>
      <c r="N102" s="471" t="s">
        <v>70</v>
      </c>
      <c r="O102" s="471"/>
      <c r="P102" s="485" t="s">
        <v>108</v>
      </c>
      <c r="Q102" s="485"/>
      <c r="R102" s="471" t="s">
        <v>71</v>
      </c>
      <c r="S102" s="471"/>
      <c r="T102" s="78" t="s">
        <v>72</v>
      </c>
      <c r="U102" s="78" t="s">
        <v>8</v>
      </c>
    </row>
    <row r="103" spans="1:21" hidden="1" x14ac:dyDescent="0.25">
      <c r="A103" s="474" t="s">
        <v>73</v>
      </c>
      <c r="B103" s="474"/>
      <c r="C103" s="204">
        <v>0</v>
      </c>
      <c r="D103" s="204">
        <v>0</v>
      </c>
      <c r="E103" s="276">
        <f>IF(D$59=0,C103*2,C103+D103)</f>
        <v>0</v>
      </c>
      <c r="F103" s="475">
        <v>0</v>
      </c>
      <c r="G103" s="475"/>
      <c r="H103" s="349">
        <f>IF(C103=0,0,125)</f>
        <v>0</v>
      </c>
      <c r="I103" s="130">
        <f>ROUND((H103+F103)*E103,2)</f>
        <v>0</v>
      </c>
      <c r="N103" s="476" t="s">
        <v>73</v>
      </c>
      <c r="O103" s="476"/>
      <c r="P103" s="470">
        <f>IF(H$115=1,C103,0)</f>
        <v>0</v>
      </c>
      <c r="Q103" s="470"/>
      <c r="R103" s="477">
        <f>F103</f>
        <v>0</v>
      </c>
      <c r="S103" s="477"/>
      <c r="T103" s="80">
        <f>H103</f>
        <v>0</v>
      </c>
      <c r="U103" s="125">
        <f>ROUND((T103+R103)*P103,0)</f>
        <v>0</v>
      </c>
    </row>
    <row r="104" spans="1:21" hidden="1" x14ac:dyDescent="0.25">
      <c r="A104" s="450" t="s">
        <v>74</v>
      </c>
      <c r="B104" s="450"/>
      <c r="C104" s="206">
        <v>0</v>
      </c>
      <c r="D104" s="206">
        <v>0</v>
      </c>
      <c r="E104" s="159">
        <f>IF(D$59=0,C104*2,C104+D104)</f>
        <v>0</v>
      </c>
      <c r="F104" s="572">
        <f>ROUND(F103/2,2)</f>
        <v>0</v>
      </c>
      <c r="G104" s="572"/>
      <c r="H104" s="350">
        <f>IF(C104=0,0,62.5)</f>
        <v>0</v>
      </c>
      <c r="I104" s="130">
        <f>ROUND((H104+F104)*E104,2)</f>
        <v>0</v>
      </c>
      <c r="N104" s="476" t="s">
        <v>74</v>
      </c>
      <c r="O104" s="476"/>
      <c r="P104" s="470">
        <f>IF(H$115=1,C104,0)</f>
        <v>0</v>
      </c>
      <c r="Q104" s="470"/>
      <c r="R104" s="479">
        <f>ROUND(R103/2,2)</f>
        <v>0</v>
      </c>
      <c r="S104" s="479"/>
      <c r="T104" s="82">
        <f>H104</f>
        <v>0</v>
      </c>
      <c r="U104" s="125">
        <f>ROUND((T104+R104)*P104,0)</f>
        <v>0</v>
      </c>
    </row>
    <row r="105" spans="1:21" ht="16.5" hidden="1" thickBot="1" x14ac:dyDescent="0.3">
      <c r="A105" s="450" t="s">
        <v>75</v>
      </c>
      <c r="B105" s="450"/>
      <c r="C105" s="206">
        <v>0</v>
      </c>
      <c r="D105" s="206">
        <v>0</v>
      </c>
      <c r="E105" s="159">
        <f>IF(D$59=0,C105*2,C105+D105)</f>
        <v>0</v>
      </c>
      <c r="F105" s="468"/>
      <c r="G105" s="468"/>
      <c r="H105" s="351">
        <f>IF(H103&gt;0,436,0)</f>
        <v>0</v>
      </c>
      <c r="I105" s="130">
        <f>ROUND(H105*E105,2)</f>
        <v>0</v>
      </c>
      <c r="N105" s="469" t="s">
        <v>75</v>
      </c>
      <c r="O105" s="469"/>
      <c r="P105" s="470">
        <f>IF(H$115=1,C105,0)</f>
        <v>0</v>
      </c>
      <c r="Q105" s="470"/>
      <c r="R105" s="471"/>
      <c r="S105" s="471"/>
      <c r="T105" s="84">
        <f>H105</f>
        <v>0</v>
      </c>
      <c r="U105" s="132">
        <f>ROUND(T105*P105,0)</f>
        <v>0</v>
      </c>
    </row>
    <row r="106" spans="1:21" ht="16.5" hidden="1" thickBot="1" x14ac:dyDescent="0.3">
      <c r="A106" s="472" t="s">
        <v>8</v>
      </c>
      <c r="B106" s="472"/>
      <c r="C106" s="85"/>
      <c r="D106" s="85"/>
      <c r="E106" s="85"/>
      <c r="F106" s="85"/>
      <c r="G106" s="85"/>
      <c r="H106" s="85"/>
      <c r="I106" s="126">
        <f>SUM(I103:I105)</f>
        <v>0</v>
      </c>
      <c r="N106" s="473" t="s">
        <v>8</v>
      </c>
      <c r="O106" s="473"/>
      <c r="P106" s="86"/>
      <c r="Q106" s="86"/>
      <c r="R106" s="86"/>
      <c r="S106" s="86"/>
      <c r="T106" s="86"/>
      <c r="U106" s="87">
        <f>SUM(U103:U105)</f>
        <v>0</v>
      </c>
    </row>
    <row r="107" spans="1:21" hidden="1" x14ac:dyDescent="0.25">
      <c r="A107" s="41"/>
      <c r="B107" s="41"/>
      <c r="C107" s="85"/>
      <c r="D107" s="85"/>
      <c r="E107" s="85"/>
      <c r="F107" s="85"/>
      <c r="G107" s="85"/>
      <c r="H107" s="85"/>
      <c r="I107" s="130"/>
      <c r="N107" s="43"/>
      <c r="O107" s="43"/>
      <c r="P107" s="86"/>
      <c r="Q107" s="86"/>
      <c r="R107" s="86"/>
      <c r="S107" s="86"/>
      <c r="T107" s="86"/>
      <c r="U107" s="201"/>
    </row>
    <row r="108" spans="1:21" x14ac:dyDescent="0.25">
      <c r="A108" s="458" t="s">
        <v>93</v>
      </c>
      <c r="B108" s="458"/>
      <c r="C108" s="458"/>
      <c r="D108" s="91"/>
      <c r="E108" s="89" t="s">
        <v>42</v>
      </c>
      <c r="F108" s="463"/>
      <c r="G108" s="463"/>
      <c r="H108" s="463"/>
      <c r="I108" s="159">
        <v>0</v>
      </c>
      <c r="N108" s="461" t="s">
        <v>93</v>
      </c>
      <c r="O108" s="461"/>
      <c r="P108" s="461"/>
      <c r="Q108" s="462" t="s">
        <v>42</v>
      </c>
      <c r="R108" s="462"/>
      <c r="S108" s="462"/>
      <c r="T108" s="462"/>
      <c r="U108" s="125">
        <f>IF('4072'!$H$115=1,'4072'!U109,0)</f>
        <v>0</v>
      </c>
    </row>
    <row r="109" spans="1:21" x14ac:dyDescent="0.25">
      <c r="A109" s="458" t="s">
        <v>94</v>
      </c>
      <c r="B109" s="458"/>
      <c r="C109" s="458"/>
      <c r="D109" s="91"/>
      <c r="E109" s="467"/>
      <c r="F109" s="467"/>
      <c r="G109" s="467"/>
      <c r="H109" s="467"/>
      <c r="I109" s="159">
        <v>0</v>
      </c>
      <c r="N109" s="461" t="s">
        <v>94</v>
      </c>
      <c r="O109" s="461"/>
      <c r="P109" s="461"/>
      <c r="Q109" s="462" t="s">
        <v>47</v>
      </c>
      <c r="R109" s="462"/>
      <c r="S109" s="462"/>
      <c r="T109" s="462"/>
      <c r="U109" s="125">
        <f>IF('4072'!$H$115=1,'4072'!U110,0)</f>
        <v>0</v>
      </c>
    </row>
    <row r="110" spans="1:21" x14ac:dyDescent="0.25">
      <c r="A110" s="90" t="s">
        <v>122</v>
      </c>
      <c r="B110" s="91"/>
      <c r="C110" s="91"/>
      <c r="D110" s="91"/>
      <c r="E110" s="192"/>
      <c r="F110" s="192"/>
      <c r="G110" s="192"/>
      <c r="H110" s="192"/>
      <c r="I110" s="219"/>
      <c r="N110" s="461" t="s">
        <v>95</v>
      </c>
      <c r="O110" s="461"/>
      <c r="P110" s="461"/>
      <c r="Q110" s="462" t="s">
        <v>48</v>
      </c>
      <c r="R110" s="462"/>
      <c r="S110" s="462"/>
      <c r="T110" s="462"/>
      <c r="U110" s="125">
        <f>IF('4072'!$H$115=1,'4072'!U113,0)</f>
        <v>0</v>
      </c>
    </row>
    <row r="111" spans="1:21" ht="16.5" thickBot="1" x14ac:dyDescent="0.3">
      <c r="A111" s="458" t="s">
        <v>95</v>
      </c>
      <c r="B111" s="458"/>
      <c r="C111" s="458"/>
      <c r="D111" s="91"/>
      <c r="E111" s="89" t="s">
        <v>47</v>
      </c>
      <c r="F111" s="463"/>
      <c r="G111" s="463"/>
      <c r="H111" s="463"/>
      <c r="I111" s="220">
        <v>0</v>
      </c>
      <c r="N111" s="464" t="s">
        <v>43</v>
      </c>
      <c r="O111" s="464"/>
      <c r="P111" s="464"/>
      <c r="Q111" s="464"/>
      <c r="R111" s="464"/>
      <c r="S111" s="464"/>
      <c r="T111" s="464"/>
      <c r="U111" s="193">
        <f>SUM(U109,U108,U106,U95,U89,U75,U74,U73,U72,U71,U70,U68,U59,U45,U77,U78,U79,U80,U81,U110)</f>
        <v>0</v>
      </c>
    </row>
    <row r="112" spans="1:21" ht="16.5" thickTop="1" x14ac:dyDescent="0.25">
      <c r="B112" s="91"/>
      <c r="C112" s="91"/>
      <c r="D112" s="91"/>
      <c r="E112" s="89"/>
      <c r="F112" s="89"/>
      <c r="G112" s="89"/>
      <c r="H112" s="89"/>
      <c r="I112" s="159"/>
      <c r="N112" s="59"/>
      <c r="O112" s="59"/>
      <c r="P112" s="59"/>
      <c r="Q112" s="59"/>
      <c r="R112" s="59"/>
      <c r="S112" s="59"/>
      <c r="T112" s="59"/>
      <c r="U112" s="201"/>
    </row>
    <row r="113" spans="1:21" x14ac:dyDescent="0.25">
      <c r="A113" s="465" t="s">
        <v>8</v>
      </c>
      <c r="B113" s="465"/>
      <c r="C113" s="465"/>
      <c r="D113" s="465"/>
      <c r="E113" s="465"/>
      <c r="F113" s="465"/>
      <c r="G113" s="465"/>
      <c r="H113" s="465"/>
      <c r="I113" s="130">
        <f>SUM(I111,I109,I108,I106,I96,I95,I89,I81,I80,I79,I78,I77,I75,I74,I73,I72,I71,I70,I68,I59,I45)</f>
        <v>4291180.09</v>
      </c>
      <c r="N113" s="466"/>
      <c r="O113" s="466"/>
      <c r="P113" s="466"/>
      <c r="Q113" s="466"/>
      <c r="R113" s="466"/>
      <c r="S113" s="466"/>
      <c r="T113" s="466"/>
      <c r="U113" s="466"/>
    </row>
    <row r="114" spans="1:21" x14ac:dyDescent="0.25">
      <c r="A114" s="458" t="s">
        <v>121</v>
      </c>
      <c r="B114" s="458"/>
      <c r="C114" s="458"/>
      <c r="D114" s="458"/>
      <c r="E114" s="458"/>
      <c r="F114" s="458"/>
      <c r="G114" s="458"/>
      <c r="H114" s="91" t="s">
        <v>48</v>
      </c>
      <c r="I114" s="195"/>
      <c r="N114" s="459" t="s">
        <v>7</v>
      </c>
      <c r="O114" s="459"/>
      <c r="P114" s="459"/>
      <c r="Q114" s="459"/>
      <c r="R114" s="459"/>
      <c r="S114" s="459"/>
      <c r="T114" s="459"/>
      <c r="U114" s="459"/>
    </row>
    <row r="115" spans="1:21" x14ac:dyDescent="0.25">
      <c r="A115" s="458" t="s">
        <v>116</v>
      </c>
      <c r="B115" s="458"/>
      <c r="C115" s="458"/>
      <c r="D115" s="458"/>
      <c r="E115" s="458"/>
      <c r="F115" s="458"/>
      <c r="G115" s="458"/>
      <c r="H115" s="92" t="str">
        <f>IF(E29=0,"",IF((E14+E16+SUM(E18:E24))/E29&gt;0.75,1,""))</f>
        <v/>
      </c>
      <c r="I115" s="159">
        <f>U111</f>
        <v>0</v>
      </c>
      <c r="N115" s="93" t="s">
        <v>144</v>
      </c>
      <c r="O115" s="93"/>
      <c r="P115" s="93"/>
      <c r="Q115" s="93"/>
      <c r="R115" s="93"/>
      <c r="S115" s="93"/>
      <c r="T115" s="93"/>
      <c r="U115" s="93"/>
    </row>
    <row r="116" spans="1:21" x14ac:dyDescent="0.25">
      <c r="B116" s="91"/>
      <c r="C116" s="91"/>
      <c r="D116" s="91"/>
      <c r="E116" s="91"/>
      <c r="F116" s="91"/>
      <c r="G116" s="91"/>
      <c r="H116" s="94"/>
      <c r="I116" s="130"/>
      <c r="N116" s="95" t="s">
        <v>145</v>
      </c>
      <c r="O116" s="93"/>
      <c r="P116" s="93"/>
      <c r="Q116" s="93"/>
      <c r="R116" s="93"/>
      <c r="S116" s="93"/>
      <c r="T116" s="93"/>
      <c r="U116" s="93"/>
    </row>
    <row r="117" spans="1:21" x14ac:dyDescent="0.25">
      <c r="A117" s="4" t="s">
        <v>138</v>
      </c>
      <c r="B117" s="91"/>
      <c r="C117" s="91"/>
      <c r="D117" s="91"/>
      <c r="E117" s="91"/>
      <c r="F117" s="91"/>
      <c r="G117" s="91"/>
      <c r="H117" s="202">
        <f>IF(H115=1,I115,I113)</f>
        <v>4291180.09</v>
      </c>
      <c r="I117" s="123">
        <f>IF(E29=0,0,IF(E29&gt;250,-(((250/E29)*H117)*IF(J117="H",0.02,0.05)),IF(J117="H",-0.02*H117,-0.05*H117)))</f>
        <v>-87455.165365050372</v>
      </c>
      <c r="N117" s="97"/>
      <c r="O117" s="97"/>
      <c r="P117" s="97"/>
      <c r="Q117" s="97"/>
      <c r="R117" s="97"/>
      <c r="S117" s="97"/>
      <c r="T117" s="97"/>
      <c r="U117" s="97"/>
    </row>
    <row r="118" spans="1:21" x14ac:dyDescent="0.25">
      <c r="B118" s="91"/>
      <c r="C118" s="91"/>
      <c r="D118" s="91"/>
      <c r="E118" s="91"/>
      <c r="F118" s="91"/>
      <c r="G118" s="91"/>
      <c r="H118" s="94"/>
      <c r="I118" s="130"/>
      <c r="N118" s="97"/>
      <c r="O118" s="97"/>
      <c r="P118" s="97"/>
      <c r="Q118" s="97"/>
      <c r="R118" s="97"/>
      <c r="S118" s="97"/>
      <c r="T118" s="97"/>
      <c r="U118" s="97"/>
    </row>
    <row r="119" spans="1:21" x14ac:dyDescent="0.25">
      <c r="A119" s="4" t="s">
        <v>139</v>
      </c>
      <c r="B119" s="91"/>
      <c r="C119" s="91"/>
      <c r="D119" s="91"/>
      <c r="E119" s="91"/>
      <c r="F119" s="91"/>
      <c r="G119" s="91"/>
      <c r="H119" s="94"/>
      <c r="I119" s="130">
        <f>I113+I117</f>
        <v>4203724.9246349493</v>
      </c>
      <c r="N119" s="97"/>
      <c r="O119" s="97"/>
      <c r="P119" s="97"/>
      <c r="Q119" s="97"/>
      <c r="R119" s="97"/>
      <c r="S119" s="97"/>
      <c r="T119" s="97"/>
      <c r="U119" s="97"/>
    </row>
    <row r="120" spans="1:21" x14ac:dyDescent="0.25">
      <c r="B120" s="91"/>
      <c r="C120" s="91"/>
      <c r="D120" s="91"/>
      <c r="E120" s="91"/>
      <c r="F120" s="91"/>
      <c r="G120" s="91"/>
      <c r="H120" s="94"/>
      <c r="I120" s="130"/>
      <c r="N120" s="97"/>
      <c r="O120" s="97"/>
      <c r="P120" s="97"/>
      <c r="Q120" s="97"/>
      <c r="R120" s="97"/>
      <c r="S120" s="97"/>
      <c r="T120" s="97"/>
      <c r="U120" s="97"/>
    </row>
    <row r="121" spans="1:21" x14ac:dyDescent="0.25">
      <c r="A121" s="106" t="s">
        <v>140</v>
      </c>
      <c r="B121" s="91"/>
      <c r="C121" s="203">
        <f>'0054'!C121</f>
        <v>2</v>
      </c>
      <c r="D121" s="91"/>
      <c r="E121" s="4" t="s">
        <v>141</v>
      </c>
      <c r="F121" s="91"/>
      <c r="G121" s="91"/>
      <c r="H121" s="94"/>
      <c r="I121" s="130">
        <f>ROUND(I119/12*C121,2)</f>
        <v>700620.82</v>
      </c>
      <c r="N121" s="97"/>
      <c r="O121" s="97"/>
      <c r="P121" s="97"/>
      <c r="Q121" s="97"/>
      <c r="R121" s="97"/>
      <c r="S121" s="97"/>
      <c r="T121" s="97"/>
      <c r="U121" s="97"/>
    </row>
    <row r="122" spans="1:21" x14ac:dyDescent="0.25">
      <c r="B122" s="91"/>
      <c r="C122" s="91"/>
      <c r="D122" s="91"/>
      <c r="E122" s="91"/>
      <c r="F122" s="91"/>
      <c r="G122" s="91"/>
      <c r="H122" s="94"/>
      <c r="I122" s="130"/>
      <c r="N122" s="97"/>
      <c r="O122" s="97"/>
      <c r="P122" s="97"/>
      <c r="Q122" s="97"/>
      <c r="R122" s="97"/>
      <c r="S122" s="97"/>
      <c r="T122" s="97"/>
      <c r="U122" s="97"/>
    </row>
    <row r="123" spans="1:21" x14ac:dyDescent="0.25">
      <c r="A123" s="4" t="s">
        <v>142</v>
      </c>
      <c r="B123" s="91"/>
      <c r="C123" s="91"/>
      <c r="D123" s="91"/>
      <c r="E123" s="91"/>
      <c r="F123" s="91"/>
      <c r="G123" s="91"/>
      <c r="H123" s="94"/>
      <c r="I123" s="123">
        <v>-350310.41</v>
      </c>
      <c r="N123" s="97"/>
      <c r="O123" s="97"/>
      <c r="P123" s="97"/>
      <c r="Q123" s="97"/>
      <c r="R123" s="97"/>
      <c r="S123" s="97"/>
      <c r="T123" s="97"/>
      <c r="U123" s="97"/>
    </row>
    <row r="124" spans="1:21" x14ac:dyDescent="0.25">
      <c r="B124" s="91"/>
      <c r="C124" s="91"/>
      <c r="D124" s="91"/>
      <c r="E124" s="91"/>
      <c r="F124" s="91"/>
      <c r="G124" s="91"/>
      <c r="H124" s="94"/>
      <c r="I124" s="130"/>
      <c r="N124" s="97"/>
      <c r="O124" s="97"/>
      <c r="P124" s="97"/>
      <c r="Q124" s="97"/>
      <c r="R124" s="97"/>
      <c r="S124" s="97"/>
      <c r="T124" s="97"/>
      <c r="U124" s="97"/>
    </row>
    <row r="125" spans="1:21" ht="16.5" thickBot="1" x14ac:dyDescent="0.3">
      <c r="A125" s="4" t="s">
        <v>143</v>
      </c>
      <c r="B125" s="91"/>
      <c r="C125" s="91"/>
      <c r="D125" s="91"/>
      <c r="E125" s="91"/>
      <c r="F125" s="91"/>
      <c r="G125" s="91"/>
      <c r="H125" s="94"/>
      <c r="I125" s="222">
        <f>I121+I123</f>
        <v>350310.41</v>
      </c>
      <c r="N125" s="97"/>
      <c r="O125" s="97"/>
      <c r="P125" s="97"/>
      <c r="Q125" s="97"/>
      <c r="R125" s="97"/>
      <c r="S125" s="97"/>
      <c r="T125" s="97"/>
      <c r="U125" s="97"/>
    </row>
    <row r="126" spans="1:21" ht="16.5" thickTop="1" x14ac:dyDescent="0.25">
      <c r="B126" s="91"/>
      <c r="C126" s="91"/>
      <c r="D126" s="91"/>
      <c r="E126" s="91"/>
      <c r="F126" s="91"/>
      <c r="G126" s="91"/>
      <c r="H126" s="94"/>
      <c r="I126" s="130"/>
      <c r="N126" s="97"/>
      <c r="O126" s="97"/>
      <c r="P126" s="97"/>
      <c r="Q126" s="97"/>
      <c r="R126" s="97"/>
      <c r="S126" s="97"/>
      <c r="T126" s="97"/>
      <c r="U126" s="97"/>
    </row>
    <row r="127" spans="1:21" ht="16.5" thickBot="1" x14ac:dyDescent="0.3">
      <c r="A127" s="4" t="s">
        <v>159</v>
      </c>
      <c r="B127" s="91"/>
      <c r="C127" s="91"/>
      <c r="D127" s="91"/>
      <c r="E127" s="91"/>
      <c r="F127" s="91"/>
      <c r="G127" s="91"/>
      <c r="H127" s="94"/>
      <c r="I127" s="194">
        <f>IF(J117="H",(H117*0.02)+I117,(H117*0.05)+I117)</f>
        <v>127103.83913494964</v>
      </c>
      <c r="N127" s="97"/>
      <c r="O127" s="97"/>
      <c r="P127" s="97"/>
      <c r="Q127" s="97"/>
      <c r="R127" s="97"/>
      <c r="S127" s="97"/>
      <c r="T127" s="97"/>
      <c r="U127" s="97"/>
    </row>
    <row r="128" spans="1:21" ht="16.5" thickTop="1" x14ac:dyDescent="0.25">
      <c r="B128" s="91"/>
      <c r="C128" s="91"/>
      <c r="D128" s="91"/>
      <c r="E128" s="91"/>
      <c r="F128" s="91"/>
      <c r="G128" s="91"/>
      <c r="H128" s="94"/>
      <c r="I128" s="195"/>
      <c r="N128" s="97"/>
      <c r="O128" s="97"/>
      <c r="P128" s="97"/>
      <c r="Q128" s="97"/>
      <c r="R128" s="97"/>
      <c r="S128" s="97"/>
      <c r="T128" s="97"/>
      <c r="U128" s="97"/>
    </row>
    <row r="129" spans="1:21" x14ac:dyDescent="0.25">
      <c r="B129" s="91"/>
      <c r="C129" s="91"/>
      <c r="D129" s="91"/>
      <c r="E129" s="91"/>
      <c r="F129" s="91"/>
      <c r="G129" s="91"/>
      <c r="H129" s="94"/>
      <c r="I129" s="195"/>
      <c r="N129" s="97"/>
      <c r="O129" s="97"/>
      <c r="P129" s="97"/>
      <c r="Q129" s="97"/>
      <c r="R129" s="97"/>
      <c r="S129" s="97"/>
      <c r="T129" s="97"/>
      <c r="U129" s="97"/>
    </row>
    <row r="130" spans="1:21" x14ac:dyDescent="0.25">
      <c r="B130" s="91"/>
      <c r="C130" s="91"/>
      <c r="D130" s="91"/>
      <c r="E130" s="91"/>
      <c r="F130" s="91"/>
      <c r="G130" s="91"/>
      <c r="H130" s="94"/>
      <c r="I130" s="195"/>
      <c r="N130" s="97"/>
      <c r="O130" s="97"/>
      <c r="P130" s="97"/>
      <c r="Q130" s="97"/>
      <c r="R130" s="97"/>
      <c r="S130" s="97"/>
      <c r="T130" s="97"/>
      <c r="U130" s="97"/>
    </row>
    <row r="131" spans="1:21" x14ac:dyDescent="0.25">
      <c r="A131" s="455" t="s">
        <v>7</v>
      </c>
      <c r="B131" s="455"/>
      <c r="C131" s="455"/>
      <c r="D131" s="455"/>
      <c r="E131" s="455"/>
      <c r="F131" s="455"/>
      <c r="G131" s="455"/>
      <c r="H131" s="455"/>
      <c r="I131" s="455"/>
      <c r="J131" s="196"/>
      <c r="N131" s="455"/>
      <c r="O131" s="455"/>
      <c r="P131" s="455"/>
      <c r="Q131" s="455"/>
      <c r="R131" s="455"/>
      <c r="S131" s="455"/>
      <c r="T131" s="455"/>
      <c r="U131" s="455"/>
    </row>
    <row r="132" spans="1:21" s="101" customFormat="1" ht="28.5" customHeight="1" x14ac:dyDescent="0.2">
      <c r="A132" s="460" t="s">
        <v>114</v>
      </c>
      <c r="B132" s="460"/>
      <c r="C132" s="460"/>
      <c r="D132" s="460"/>
      <c r="E132" s="460"/>
      <c r="F132" s="460"/>
      <c r="G132" s="460"/>
      <c r="H132" s="460"/>
      <c r="I132" s="460"/>
      <c r="J132" s="102"/>
      <c r="N132" s="103"/>
      <c r="O132" s="104"/>
      <c r="P132" s="104"/>
      <c r="Q132" s="104"/>
      <c r="R132" s="104"/>
      <c r="S132" s="104"/>
      <c r="T132" s="104"/>
      <c r="U132" s="104"/>
    </row>
    <row r="133" spans="1:21" s="101" customFormat="1" ht="15.75" customHeight="1" x14ac:dyDescent="0.2">
      <c r="A133" s="455" t="s">
        <v>64</v>
      </c>
      <c r="B133" s="455"/>
      <c r="C133" s="455"/>
      <c r="D133" s="455"/>
      <c r="E133" s="455"/>
      <c r="F133" s="455"/>
      <c r="G133" s="455"/>
      <c r="H133" s="455"/>
      <c r="I133" s="455"/>
      <c r="N133" s="103"/>
    </row>
    <row r="134" spans="1:21" s="101" customFormat="1" ht="15.75" customHeight="1" x14ac:dyDescent="0.2">
      <c r="A134" s="455" t="s">
        <v>65</v>
      </c>
      <c r="B134" s="455"/>
      <c r="C134" s="455"/>
      <c r="D134" s="455"/>
      <c r="E134" s="455"/>
      <c r="F134" s="455"/>
      <c r="G134" s="455"/>
      <c r="H134" s="455"/>
      <c r="I134" s="455"/>
      <c r="N134" s="103"/>
    </row>
    <row r="135" spans="1:21" s="101" customFormat="1" ht="28.5" customHeight="1" x14ac:dyDescent="0.2">
      <c r="A135" s="454" t="s">
        <v>115</v>
      </c>
      <c r="B135" s="454"/>
      <c r="C135" s="454"/>
      <c r="D135" s="454"/>
      <c r="E135" s="454"/>
      <c r="F135" s="454"/>
      <c r="G135" s="454"/>
      <c r="H135" s="454"/>
      <c r="I135" s="454"/>
      <c r="N135" s="103"/>
    </row>
    <row r="136" spans="1:21" s="101" customFormat="1" ht="28.5" customHeight="1" x14ac:dyDescent="0.2">
      <c r="A136" s="454" t="s">
        <v>123</v>
      </c>
      <c r="B136" s="454"/>
      <c r="C136" s="454"/>
      <c r="D136" s="454"/>
      <c r="E136" s="454"/>
      <c r="F136" s="454"/>
      <c r="G136" s="454"/>
      <c r="H136" s="454"/>
      <c r="I136" s="454"/>
      <c r="N136" s="103"/>
    </row>
    <row r="137" spans="1:21" s="101" customFormat="1" ht="28.5" customHeight="1" x14ac:dyDescent="0.2">
      <c r="A137" s="454" t="s">
        <v>111</v>
      </c>
      <c r="B137" s="454"/>
      <c r="C137" s="454"/>
      <c r="D137" s="454"/>
      <c r="E137" s="454"/>
      <c r="F137" s="454"/>
      <c r="G137" s="454"/>
      <c r="H137" s="454"/>
      <c r="I137" s="454"/>
      <c r="N137" s="103"/>
    </row>
    <row r="138" spans="1:21" s="101" customFormat="1" ht="28.5" customHeight="1" x14ac:dyDescent="0.2">
      <c r="A138" s="454" t="s">
        <v>120</v>
      </c>
      <c r="B138" s="454"/>
      <c r="C138" s="454"/>
      <c r="D138" s="454"/>
      <c r="E138" s="454"/>
      <c r="F138" s="454"/>
      <c r="G138" s="454"/>
      <c r="H138" s="454"/>
      <c r="I138" s="454"/>
      <c r="N138" s="103"/>
    </row>
    <row r="139" spans="1:21" s="101" customFormat="1" ht="41.25" customHeight="1" x14ac:dyDescent="0.2">
      <c r="A139" s="454" t="s">
        <v>133</v>
      </c>
      <c r="B139" s="454"/>
      <c r="C139" s="454"/>
      <c r="D139" s="454"/>
      <c r="E139" s="454"/>
      <c r="F139" s="454"/>
      <c r="G139" s="454"/>
      <c r="H139" s="454"/>
      <c r="I139" s="454"/>
      <c r="N139" s="103"/>
    </row>
    <row r="140" spans="1:21" s="101" customFormat="1" ht="15.75" customHeight="1" x14ac:dyDescent="0.2">
      <c r="A140" s="455" t="s">
        <v>117</v>
      </c>
      <c r="B140" s="455"/>
      <c r="C140" s="455"/>
      <c r="D140" s="455"/>
      <c r="E140" s="455"/>
      <c r="F140" s="455"/>
      <c r="G140" s="455"/>
      <c r="H140" s="455"/>
      <c r="I140" s="455"/>
      <c r="N140" s="103"/>
    </row>
    <row r="141" spans="1:21" s="101" customFormat="1" ht="28.5" customHeight="1" x14ac:dyDescent="0.2">
      <c r="A141" s="456" t="s">
        <v>118</v>
      </c>
      <c r="B141" s="456"/>
      <c r="C141" s="456"/>
      <c r="D141" s="456"/>
      <c r="E141" s="456"/>
      <c r="F141" s="456"/>
      <c r="G141" s="456"/>
      <c r="H141" s="456"/>
      <c r="I141" s="456"/>
      <c r="N141" s="103"/>
    </row>
    <row r="142" spans="1:21" s="101" customFormat="1" ht="26.25" customHeight="1" x14ac:dyDescent="0.2">
      <c r="A142" s="457" t="s">
        <v>109</v>
      </c>
      <c r="B142" s="456"/>
      <c r="C142" s="456"/>
      <c r="D142" s="456"/>
      <c r="E142" s="456"/>
      <c r="F142" s="456"/>
      <c r="G142" s="456"/>
      <c r="H142" s="456"/>
      <c r="I142" s="456"/>
      <c r="N142" s="103"/>
    </row>
    <row r="143" spans="1:21" s="101" customFormat="1" ht="54" customHeight="1" x14ac:dyDescent="0.2">
      <c r="A143" s="452" t="s">
        <v>125</v>
      </c>
      <c r="B143" s="452"/>
      <c r="C143" s="452"/>
      <c r="D143" s="452"/>
      <c r="E143" s="452"/>
      <c r="F143" s="452"/>
      <c r="G143" s="452"/>
      <c r="H143" s="452"/>
      <c r="I143" s="452"/>
      <c r="N143" s="103"/>
    </row>
    <row r="144" spans="1:21" ht="57" customHeight="1" x14ac:dyDescent="0.25">
      <c r="A144" s="452" t="s">
        <v>124</v>
      </c>
      <c r="B144" s="452"/>
      <c r="C144" s="452"/>
      <c r="D144" s="452"/>
      <c r="E144" s="452"/>
      <c r="F144" s="452"/>
      <c r="G144" s="452"/>
      <c r="H144" s="452"/>
      <c r="I144" s="452"/>
      <c r="N144" s="98"/>
    </row>
    <row r="145" spans="1:14" s="101" customFormat="1" ht="26.25" customHeight="1" x14ac:dyDescent="0.2">
      <c r="A145" s="451" t="s">
        <v>110</v>
      </c>
      <c r="B145" s="451"/>
      <c r="C145" s="451"/>
      <c r="D145" s="451"/>
      <c r="E145" s="451"/>
      <c r="F145" s="451"/>
      <c r="G145" s="451"/>
      <c r="H145" s="451"/>
      <c r="I145" s="451"/>
      <c r="N145" s="103"/>
    </row>
    <row r="146" spans="1:14" s="101" customFormat="1" ht="28.5" customHeight="1" x14ac:dyDescent="0.2">
      <c r="A146" s="452" t="s">
        <v>36</v>
      </c>
      <c r="B146" s="452"/>
      <c r="C146" s="452"/>
      <c r="D146" s="452"/>
      <c r="E146" s="452"/>
      <c r="F146" s="452"/>
      <c r="G146" s="452"/>
      <c r="H146" s="452"/>
      <c r="I146" s="452"/>
      <c r="N146" s="103"/>
    </row>
    <row r="147" spans="1:14" s="101" customFormat="1" ht="15.75" customHeight="1" x14ac:dyDescent="0.2">
      <c r="A147" s="453" t="s">
        <v>12</v>
      </c>
      <c r="B147" s="453"/>
      <c r="C147" s="453"/>
      <c r="D147" s="453"/>
      <c r="E147" s="453"/>
      <c r="F147" s="453"/>
      <c r="G147" s="453"/>
      <c r="H147" s="453"/>
      <c r="I147" s="453"/>
      <c r="N147" s="103"/>
    </row>
    <row r="148" spans="1:14" x14ac:dyDescent="0.25">
      <c r="A148" s="453"/>
      <c r="B148" s="453"/>
      <c r="C148" s="453"/>
      <c r="D148" s="453"/>
      <c r="E148" s="453"/>
      <c r="F148" s="453"/>
      <c r="G148" s="453"/>
      <c r="H148" s="453"/>
      <c r="I148" s="453"/>
      <c r="N148" s="98"/>
    </row>
    <row r="149" spans="1:14" x14ac:dyDescent="0.25">
      <c r="A149" s="98"/>
      <c r="N149" s="98"/>
    </row>
    <row r="150" spans="1:14" x14ac:dyDescent="0.25">
      <c r="A150" s="98"/>
      <c r="N150" s="98"/>
    </row>
    <row r="151" spans="1:14" x14ac:dyDescent="0.25">
      <c r="A151" s="98"/>
      <c r="N151" s="98"/>
    </row>
    <row r="152" spans="1:14" x14ac:dyDescent="0.25">
      <c r="A152" s="98"/>
      <c r="B152" s="197"/>
      <c r="C152" s="197"/>
      <c r="D152" s="197"/>
      <c r="E152" s="197"/>
      <c r="F152" s="197"/>
      <c r="G152" s="197"/>
      <c r="H152" s="197"/>
      <c r="I152" s="197"/>
      <c r="N152" s="98"/>
    </row>
    <row r="153" spans="1:14" x14ac:dyDescent="0.25">
      <c r="A153" s="98"/>
      <c r="N153" s="98"/>
    </row>
    <row r="154" spans="1:14" x14ac:dyDescent="0.25">
      <c r="A154" s="98"/>
      <c r="N154" s="98"/>
    </row>
    <row r="155" spans="1:14" x14ac:dyDescent="0.25">
      <c r="A155" s="98"/>
      <c r="N155" s="98"/>
    </row>
    <row r="156" spans="1:14" x14ac:dyDescent="0.25">
      <c r="A156" s="98"/>
      <c r="N156" s="98"/>
    </row>
    <row r="157" spans="1:14" x14ac:dyDescent="0.25">
      <c r="A157" s="98"/>
      <c r="N157" s="98"/>
    </row>
    <row r="158" spans="1:14" x14ac:dyDescent="0.25">
      <c r="A158" s="98"/>
      <c r="N158" s="98"/>
    </row>
    <row r="159" spans="1:14" x14ac:dyDescent="0.25">
      <c r="A159" s="98"/>
      <c r="N159" s="98"/>
    </row>
    <row r="160" spans="1:14" x14ac:dyDescent="0.25">
      <c r="A160" s="98"/>
      <c r="N160" s="98"/>
    </row>
    <row r="161" spans="1:14" x14ac:dyDescent="0.25">
      <c r="A161" s="98"/>
      <c r="N161" s="98"/>
    </row>
    <row r="162" spans="1:14" x14ac:dyDescent="0.25">
      <c r="A162" s="98"/>
      <c r="N162" s="98"/>
    </row>
    <row r="163" spans="1:14" x14ac:dyDescent="0.25">
      <c r="A163" s="98"/>
      <c r="N163" s="98"/>
    </row>
    <row r="164" spans="1:14" x14ac:dyDescent="0.25">
      <c r="A164" s="98"/>
      <c r="N164" s="98"/>
    </row>
    <row r="165" spans="1:14" x14ac:dyDescent="0.25">
      <c r="A165" s="98"/>
      <c r="N165" s="98"/>
    </row>
    <row r="166" spans="1:14" x14ac:dyDescent="0.25">
      <c r="A166" s="98"/>
      <c r="N166" s="98"/>
    </row>
    <row r="167" spans="1:14" x14ac:dyDescent="0.25">
      <c r="A167" s="98"/>
      <c r="N167" s="98"/>
    </row>
    <row r="168" spans="1:14" x14ac:dyDescent="0.25">
      <c r="A168" s="98"/>
      <c r="N168" s="98"/>
    </row>
    <row r="169" spans="1:14" x14ac:dyDescent="0.25">
      <c r="A169" s="98"/>
      <c r="N169" s="98"/>
    </row>
    <row r="170" spans="1:14" x14ac:dyDescent="0.25">
      <c r="A170" s="98"/>
      <c r="N170" s="98"/>
    </row>
    <row r="171" spans="1:14" x14ac:dyDescent="0.25">
      <c r="A171" s="98"/>
      <c r="N171" s="98"/>
    </row>
    <row r="172" spans="1:14" x14ac:dyDescent="0.25">
      <c r="A172" s="98"/>
      <c r="N172" s="98"/>
    </row>
    <row r="173" spans="1:14" x14ac:dyDescent="0.25">
      <c r="A173" s="98"/>
      <c r="N173" s="98"/>
    </row>
    <row r="174" spans="1:14" x14ac:dyDescent="0.25">
      <c r="A174" s="98"/>
      <c r="N174" s="98"/>
    </row>
    <row r="175" spans="1:14" x14ac:dyDescent="0.25">
      <c r="A175" s="98"/>
      <c r="N175" s="98"/>
    </row>
    <row r="176" spans="1:14" x14ac:dyDescent="0.25">
      <c r="A176" s="98"/>
      <c r="N176" s="98"/>
    </row>
    <row r="177" spans="1:14" x14ac:dyDescent="0.25">
      <c r="A177" s="98"/>
      <c r="N177" s="98"/>
    </row>
    <row r="178" spans="1:14" x14ac:dyDescent="0.25">
      <c r="A178" s="98"/>
      <c r="N178" s="98"/>
    </row>
    <row r="179" spans="1:14" x14ac:dyDescent="0.25">
      <c r="A179" s="98"/>
      <c r="N179" s="98"/>
    </row>
    <row r="180" spans="1:14" x14ac:dyDescent="0.25">
      <c r="A180" s="98"/>
      <c r="N180" s="98"/>
    </row>
    <row r="181" spans="1:14" x14ac:dyDescent="0.25">
      <c r="A181" s="98"/>
      <c r="N181" s="98"/>
    </row>
    <row r="182" spans="1:14" x14ac:dyDescent="0.25">
      <c r="A182" s="98"/>
      <c r="N182" s="98"/>
    </row>
    <row r="183" spans="1:14" x14ac:dyDescent="0.25">
      <c r="A183" s="98"/>
      <c r="N183" s="98"/>
    </row>
    <row r="184" spans="1:14" x14ac:dyDescent="0.25">
      <c r="A184" s="98"/>
      <c r="N184" s="98"/>
    </row>
    <row r="185" spans="1:14" x14ac:dyDescent="0.25">
      <c r="A185" s="98"/>
      <c r="N185" s="98"/>
    </row>
    <row r="186" spans="1:14" x14ac:dyDescent="0.25">
      <c r="A186" s="98"/>
      <c r="N186" s="98"/>
    </row>
    <row r="187" spans="1:14" x14ac:dyDescent="0.25">
      <c r="A187" s="98"/>
      <c r="N187" s="98"/>
    </row>
    <row r="188" spans="1:14" x14ac:dyDescent="0.25">
      <c r="A188" s="98"/>
      <c r="N188" s="98"/>
    </row>
    <row r="189" spans="1:14" x14ac:dyDescent="0.25">
      <c r="A189" s="98"/>
    </row>
    <row r="190" spans="1:14" x14ac:dyDescent="0.25">
      <c r="A190" s="98"/>
    </row>
    <row r="191" spans="1:14" x14ac:dyDescent="0.25">
      <c r="A191" s="98"/>
    </row>
    <row r="192" spans="1:14" x14ac:dyDescent="0.25">
      <c r="A192" s="98"/>
    </row>
    <row r="193" spans="1:1" x14ac:dyDescent="0.25">
      <c r="A193" s="98"/>
    </row>
    <row r="194" spans="1:1" x14ac:dyDescent="0.25">
      <c r="A194" s="98"/>
    </row>
    <row r="195" spans="1:1" x14ac:dyDescent="0.25">
      <c r="A195" s="98"/>
    </row>
    <row r="196" spans="1:1" x14ac:dyDescent="0.25">
      <c r="A196" s="98"/>
    </row>
    <row r="197" spans="1:1" x14ac:dyDescent="0.25">
      <c r="A197" s="98"/>
    </row>
    <row r="198" spans="1:1" x14ac:dyDescent="0.25">
      <c r="A198" s="98"/>
    </row>
    <row r="199" spans="1:1" x14ac:dyDescent="0.25">
      <c r="A199" s="98"/>
    </row>
    <row r="200" spans="1:1" x14ac:dyDescent="0.25">
      <c r="A200" s="98"/>
    </row>
    <row r="201" spans="1:1" x14ac:dyDescent="0.25">
      <c r="A201" s="98"/>
    </row>
    <row r="202" spans="1:1" x14ac:dyDescent="0.25">
      <c r="A202" s="98"/>
    </row>
    <row r="203" spans="1:1" x14ac:dyDescent="0.25">
      <c r="A203" s="98"/>
    </row>
    <row r="204" spans="1:1" x14ac:dyDescent="0.25">
      <c r="A204" s="98"/>
    </row>
    <row r="205" spans="1:1" x14ac:dyDescent="0.25">
      <c r="A205" s="98"/>
    </row>
    <row r="206" spans="1:1" x14ac:dyDescent="0.25">
      <c r="A206" s="98"/>
    </row>
    <row r="207" spans="1:1" x14ac:dyDescent="0.25">
      <c r="A207" s="98"/>
    </row>
    <row r="208" spans="1:1" x14ac:dyDescent="0.25">
      <c r="A208" s="98"/>
    </row>
  </sheetData>
  <sheetProtection password="CDD2" sheet="1" objects="1" scenarios="1"/>
  <mergeCells count="290">
    <mergeCell ref="B1:I1"/>
    <mergeCell ref="O1:U1"/>
    <mergeCell ref="N2:U2"/>
    <mergeCell ref="N3:U3"/>
    <mergeCell ref="A4:B4"/>
    <mergeCell ref="C4:E4"/>
    <mergeCell ref="N4:O4"/>
    <mergeCell ref="P4:Q4"/>
    <mergeCell ref="A7:I7"/>
    <mergeCell ref="N7:U7"/>
    <mergeCell ref="N8:O8"/>
    <mergeCell ref="P8:Q8"/>
    <mergeCell ref="R8:S8"/>
    <mergeCell ref="T8:U8"/>
    <mergeCell ref="F10:G10"/>
    <mergeCell ref="R10:S10"/>
    <mergeCell ref="A11:B11"/>
    <mergeCell ref="F11:G11"/>
    <mergeCell ref="N11:O11"/>
    <mergeCell ref="P11:Q11"/>
    <mergeCell ref="R11:S11"/>
    <mergeCell ref="A12:B12"/>
    <mergeCell ref="F12:G12"/>
    <mergeCell ref="N12:O12"/>
    <mergeCell ref="P12:Q12"/>
    <mergeCell ref="R12:S12"/>
    <mergeCell ref="A13:B13"/>
    <mergeCell ref="F13:G13"/>
    <mergeCell ref="N13:O13"/>
    <mergeCell ref="P13:Q13"/>
    <mergeCell ref="R13:S13"/>
    <mergeCell ref="A14:B14"/>
    <mergeCell ref="F14:G14"/>
    <mergeCell ref="N14:O14"/>
    <mergeCell ref="P14:Q14"/>
    <mergeCell ref="R14:S14"/>
    <mergeCell ref="A15:B15"/>
    <mergeCell ref="F15:G15"/>
    <mergeCell ref="N15:O15"/>
    <mergeCell ref="P15:Q15"/>
    <mergeCell ref="R15:S15"/>
    <mergeCell ref="A16:B16"/>
    <mergeCell ref="F16:G16"/>
    <mergeCell ref="N16:O16"/>
    <mergeCell ref="P16:Q16"/>
    <mergeCell ref="R16:S16"/>
    <mergeCell ref="A17:B17"/>
    <mergeCell ref="F17:G17"/>
    <mergeCell ref="N17:O17"/>
    <mergeCell ref="P17:Q17"/>
    <mergeCell ref="R17:S17"/>
    <mergeCell ref="A18:B18"/>
    <mergeCell ref="F18:G18"/>
    <mergeCell ref="N18:O18"/>
    <mergeCell ref="P18:Q18"/>
    <mergeCell ref="R18:S18"/>
    <mergeCell ref="A19:B19"/>
    <mergeCell ref="F19:G19"/>
    <mergeCell ref="N19:O19"/>
    <mergeCell ref="P19:Q19"/>
    <mergeCell ref="R19:S19"/>
    <mergeCell ref="A20:B20"/>
    <mergeCell ref="F20:G20"/>
    <mergeCell ref="N20:O20"/>
    <mergeCell ref="P20:Q20"/>
    <mergeCell ref="R20:S20"/>
    <mergeCell ref="A21:B21"/>
    <mergeCell ref="F21:G21"/>
    <mergeCell ref="N21:O21"/>
    <mergeCell ref="P21:Q21"/>
    <mergeCell ref="R21:S21"/>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N34:T34"/>
    <mergeCell ref="A36:B36"/>
    <mergeCell ref="N36:O36"/>
    <mergeCell ref="P36:T36"/>
    <mergeCell ref="A37:B37"/>
    <mergeCell ref="N37:O37"/>
    <mergeCell ref="P37:T37"/>
    <mergeCell ref="F33:H36"/>
    <mergeCell ref="A38:B38"/>
    <mergeCell ref="N38:O38"/>
    <mergeCell ref="P38:T38"/>
    <mergeCell ref="A39:B39"/>
    <mergeCell ref="N39:O39"/>
    <mergeCell ref="P39:T39"/>
    <mergeCell ref="A40:B40"/>
    <mergeCell ref="N40:O40"/>
    <mergeCell ref="P40:T40"/>
    <mergeCell ref="A41:B41"/>
    <mergeCell ref="N41:O41"/>
    <mergeCell ref="P41:T41"/>
    <mergeCell ref="A42:B42"/>
    <mergeCell ref="N42:O42"/>
    <mergeCell ref="P42:T42"/>
    <mergeCell ref="N43:Q43"/>
    <mergeCell ref="S43:T43"/>
    <mergeCell ref="N45:Q45"/>
    <mergeCell ref="S45:T45"/>
    <mergeCell ref="N49:O49"/>
    <mergeCell ref="P49:Q49"/>
    <mergeCell ref="A50:B58"/>
    <mergeCell ref="N50:O58"/>
    <mergeCell ref="P50:Q50"/>
    <mergeCell ref="P51:Q51"/>
    <mergeCell ref="P52:Q52"/>
    <mergeCell ref="P53:Q53"/>
    <mergeCell ref="P54:Q54"/>
    <mergeCell ref="P55:Q55"/>
    <mergeCell ref="P56:Q56"/>
    <mergeCell ref="P57:Q57"/>
    <mergeCell ref="P58:Q58"/>
    <mergeCell ref="A59:B59"/>
    <mergeCell ref="F59:H59"/>
    <mergeCell ref="N59:O59"/>
    <mergeCell ref="P59:Q59"/>
    <mergeCell ref="R59:T59"/>
    <mergeCell ref="A60:I60"/>
    <mergeCell ref="N60:U60"/>
    <mergeCell ref="A61:I61"/>
    <mergeCell ref="N61:U61"/>
    <mergeCell ref="A62:B62"/>
    <mergeCell ref="D62:G62"/>
    <mergeCell ref="N62:O62"/>
    <mergeCell ref="Q62:S62"/>
    <mergeCell ref="T62:U62"/>
    <mergeCell ref="N63:S63"/>
    <mergeCell ref="T63:U63"/>
    <mergeCell ref="A64:I64"/>
    <mergeCell ref="N64:U64"/>
    <mergeCell ref="A65:B65"/>
    <mergeCell ref="D65:G65"/>
    <mergeCell ref="N65:O65"/>
    <mergeCell ref="Q65:S65"/>
    <mergeCell ref="T65:U65"/>
    <mergeCell ref="N66:S66"/>
    <mergeCell ref="T66:U66"/>
    <mergeCell ref="A68:C68"/>
    <mergeCell ref="N68:P68"/>
    <mergeCell ref="A69:C69"/>
    <mergeCell ref="N69:P69"/>
    <mergeCell ref="A70:C70"/>
    <mergeCell ref="A71:C71"/>
    <mergeCell ref="N71:P71"/>
    <mergeCell ref="A72:C72"/>
    <mergeCell ref="N72:P72"/>
    <mergeCell ref="A73:C73"/>
    <mergeCell ref="N73:P73"/>
    <mergeCell ref="F74:H74"/>
    <mergeCell ref="N74:T74"/>
    <mergeCell ref="N75:T75"/>
    <mergeCell ref="A77:C77"/>
    <mergeCell ref="N77:P77"/>
    <mergeCell ref="A78:C78"/>
    <mergeCell ref="N78:P78"/>
    <mergeCell ref="A79:C79"/>
    <mergeCell ref="N79:P79"/>
    <mergeCell ref="A80:C80"/>
    <mergeCell ref="N80:P80"/>
    <mergeCell ref="A81:C81"/>
    <mergeCell ref="N81:P81"/>
    <mergeCell ref="A83:I83"/>
    <mergeCell ref="N83:U83"/>
    <mergeCell ref="C84:D84"/>
    <mergeCell ref="C85:D85"/>
    <mergeCell ref="N85:O85"/>
    <mergeCell ref="P85:Q85"/>
    <mergeCell ref="R85:U85"/>
    <mergeCell ref="C86:D86"/>
    <mergeCell ref="P86:Q86"/>
    <mergeCell ref="C87:D87"/>
    <mergeCell ref="P87:Q87"/>
    <mergeCell ref="C88:D88"/>
    <mergeCell ref="P88:Q88"/>
    <mergeCell ref="C89:D89"/>
    <mergeCell ref="P89:T89"/>
    <mergeCell ref="A90:I90"/>
    <mergeCell ref="N90:U90"/>
    <mergeCell ref="F92:I92"/>
    <mergeCell ref="N92:P92"/>
    <mergeCell ref="Q92:T92"/>
    <mergeCell ref="A95:B95"/>
    <mergeCell ref="N95:O95"/>
    <mergeCell ref="P95:R95"/>
    <mergeCell ref="A96:B96"/>
    <mergeCell ref="N96:O96"/>
    <mergeCell ref="P96:R96"/>
    <mergeCell ref="A99:C99"/>
    <mergeCell ref="F99:I99"/>
    <mergeCell ref="N99:U99"/>
    <mergeCell ref="C100:E100"/>
    <mergeCell ref="F101:G101"/>
    <mergeCell ref="A102:B102"/>
    <mergeCell ref="F102:G102"/>
    <mergeCell ref="N102:O102"/>
    <mergeCell ref="P102:Q102"/>
    <mergeCell ref="R102:S102"/>
    <mergeCell ref="A103:B103"/>
    <mergeCell ref="F103:G103"/>
    <mergeCell ref="N103:O103"/>
    <mergeCell ref="P103:Q103"/>
    <mergeCell ref="R103:S103"/>
    <mergeCell ref="A104:B104"/>
    <mergeCell ref="F104:G104"/>
    <mergeCell ref="N104:O104"/>
    <mergeCell ref="P104:Q104"/>
    <mergeCell ref="R104:S104"/>
    <mergeCell ref="A105:B105"/>
    <mergeCell ref="F105:G105"/>
    <mergeCell ref="N105:O105"/>
    <mergeCell ref="P105:Q105"/>
    <mergeCell ref="R105:S105"/>
    <mergeCell ref="A106:B106"/>
    <mergeCell ref="N106:O106"/>
    <mergeCell ref="A108:C108"/>
    <mergeCell ref="F108:H108"/>
    <mergeCell ref="N108:P108"/>
    <mergeCell ref="Q108:T108"/>
    <mergeCell ref="A109:C109"/>
    <mergeCell ref="E109:H109"/>
    <mergeCell ref="N109:P109"/>
    <mergeCell ref="Q109:T109"/>
    <mergeCell ref="N110:P110"/>
    <mergeCell ref="Q110:T110"/>
    <mergeCell ref="A111:C111"/>
    <mergeCell ref="F111:H111"/>
    <mergeCell ref="N111:T111"/>
    <mergeCell ref="A113:H113"/>
    <mergeCell ref="N113:U113"/>
    <mergeCell ref="A114:G114"/>
    <mergeCell ref="N114:U114"/>
    <mergeCell ref="A115:G115"/>
    <mergeCell ref="A131:I131"/>
    <mergeCell ref="N131:U131"/>
    <mergeCell ref="A132:I132"/>
    <mergeCell ref="A133:I133"/>
    <mergeCell ref="A134:I134"/>
    <mergeCell ref="A135:I135"/>
    <mergeCell ref="A136:I136"/>
    <mergeCell ref="A137:I137"/>
    <mergeCell ref="A138:I138"/>
    <mergeCell ref="A145:I145"/>
    <mergeCell ref="A146:I146"/>
    <mergeCell ref="A147:I147"/>
    <mergeCell ref="A148:I148"/>
    <mergeCell ref="A139:I139"/>
    <mergeCell ref="A140:I140"/>
    <mergeCell ref="A141:I141"/>
    <mergeCell ref="A142:I142"/>
    <mergeCell ref="A143:I143"/>
    <mergeCell ref="A144:I144"/>
  </mergeCells>
  <pageMargins left="0.1" right="0.1" top="0.5" bottom="0.5" header="0" footer="0.1"/>
  <pageSetup scale="70" fitToHeight="3" orientation="portrait" r:id="rId1"/>
  <headerFooter alignWithMargins="0">
    <oddFooter>&amp;R&amp;P of &amp;N</oddFooter>
  </headerFooter>
  <rowBreaks count="1" manualBreakCount="1">
    <brk id="129" max="16383" man="1"/>
  </rowBreaks>
  <colBreaks count="1" manualBreakCount="1">
    <brk id="9" max="1048575" man="1"/>
  </colBreaks>
  <legacyDrawing r:id="rId2"/>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4"/>
  <dimension ref="A1:U208"/>
  <sheetViews>
    <sheetView showGridLines="0" zoomScale="90" zoomScaleNormal="90" workbookViewId="0">
      <pane ySplit="1" topLeftCell="A94" activePane="bottomLeft" state="frozen"/>
      <selection activeCell="A111" sqref="A111:C111"/>
      <selection pane="bottomLeft" activeCell="A111" sqref="A111:C111"/>
    </sheetView>
  </sheetViews>
  <sheetFormatPr defaultRowHeight="15.75" x14ac:dyDescent="0.25"/>
  <cols>
    <col min="1" max="1" width="10.28515625" style="379" customWidth="1"/>
    <col min="2" max="2" width="30.28515625" style="4" bestFit="1" customWidth="1"/>
    <col min="3" max="4" width="10.7109375" style="4" customWidth="1"/>
    <col min="5" max="5" width="11.7109375" style="4" customWidth="1"/>
    <col min="6" max="6" width="14" style="4" customWidth="1"/>
    <col min="7" max="7" width="7.42578125" style="4" customWidth="1"/>
    <col min="8" max="8" width="14.5703125" style="4" customWidth="1"/>
    <col min="9" max="9" width="23.7109375" style="4" bestFit="1" customWidth="1"/>
    <col min="10" max="10" width="11" style="4" bestFit="1" customWidth="1"/>
    <col min="11" max="12" width="10.28515625" style="4" bestFit="1" customWidth="1"/>
    <col min="13" max="13" width="9.140625" style="4"/>
    <col min="14" max="14" width="10.28515625" style="379" customWidth="1"/>
    <col min="15" max="15" width="34.28515625" style="4" customWidth="1"/>
    <col min="16" max="16" width="16.42578125" style="4" customWidth="1"/>
    <col min="17" max="17" width="6.7109375" style="4" customWidth="1"/>
    <col min="18" max="18" width="14.5703125" style="4" customWidth="1"/>
    <col min="19" max="19" width="8" style="4" customWidth="1"/>
    <col min="20" max="20" width="15.42578125" style="4" customWidth="1"/>
    <col min="21" max="21" width="21.42578125" style="4" customWidth="1"/>
    <col min="22" max="16384" width="9.140625" style="4"/>
  </cols>
  <sheetData>
    <row r="1" spans="1:21" ht="16.5" thickBot="1" x14ac:dyDescent="0.3">
      <c r="A1" s="107">
        <v>50</v>
      </c>
      <c r="B1" s="554" t="s">
        <v>17</v>
      </c>
      <c r="C1" s="555"/>
      <c r="D1" s="555"/>
      <c r="E1" s="556"/>
      <c r="F1" s="556"/>
      <c r="G1" s="556"/>
      <c r="H1" s="556"/>
      <c r="I1" s="556"/>
      <c r="J1" s="108" t="s">
        <v>136</v>
      </c>
      <c r="K1" s="109" t="s">
        <v>135</v>
      </c>
      <c r="L1" s="110" t="s">
        <v>137</v>
      </c>
      <c r="N1" s="107">
        <f>A1</f>
        <v>50</v>
      </c>
      <c r="O1" s="557" t="s">
        <v>17</v>
      </c>
      <c r="P1" s="558"/>
      <c r="Q1" s="559"/>
      <c r="R1" s="559"/>
      <c r="S1" s="559"/>
      <c r="T1" s="559"/>
      <c r="U1" s="559"/>
    </row>
    <row r="2" spans="1:21" ht="21" x14ac:dyDescent="0.35">
      <c r="A2" s="1" t="s">
        <v>387</v>
      </c>
      <c r="B2" s="2"/>
      <c r="C2" s="2"/>
      <c r="D2" s="2"/>
      <c r="E2" s="2"/>
      <c r="F2" s="2"/>
      <c r="G2" s="2"/>
      <c r="H2" s="2"/>
      <c r="I2" s="2"/>
      <c r="N2" s="560" t="s">
        <v>23</v>
      </c>
      <c r="O2" s="560"/>
      <c r="P2" s="560"/>
      <c r="Q2" s="560"/>
      <c r="R2" s="560"/>
      <c r="S2" s="560"/>
      <c r="T2" s="560"/>
      <c r="U2" s="560"/>
    </row>
    <row r="3" spans="1:21" x14ac:dyDescent="0.25">
      <c r="A3" s="399" t="str">
        <f>'0054'!A3</f>
        <v>Based on the 2015-16 FEFP 2nd Calculation</v>
      </c>
      <c r="N3" s="561" t="str">
        <f>A3</f>
        <v>Based on the 2015-16 FEFP 2nd Calculation</v>
      </c>
      <c r="O3" s="561"/>
      <c r="P3" s="561"/>
      <c r="Q3" s="561"/>
      <c r="R3" s="561"/>
      <c r="S3" s="561"/>
      <c r="T3" s="561"/>
      <c r="U3" s="561"/>
    </row>
    <row r="4" spans="1:21" x14ac:dyDescent="0.25">
      <c r="A4" s="562" t="s">
        <v>0</v>
      </c>
      <c r="B4" s="562"/>
      <c r="C4" s="563" t="s">
        <v>9</v>
      </c>
      <c r="D4" s="563"/>
      <c r="E4" s="563"/>
      <c r="F4" s="5"/>
      <c r="G4" s="5"/>
      <c r="H4" s="5"/>
      <c r="I4" s="5"/>
      <c r="N4" s="549" t="s">
        <v>0</v>
      </c>
      <c r="O4" s="549"/>
      <c r="P4" s="564" t="str">
        <f>C4</f>
        <v>Palm Beach</v>
      </c>
      <c r="Q4" s="564"/>
      <c r="R4" s="6"/>
      <c r="S4" s="6"/>
      <c r="T4" s="6"/>
      <c r="U4" s="6"/>
    </row>
    <row r="5" spans="1:21" ht="12" customHeight="1" thickBot="1" x14ac:dyDescent="0.3">
      <c r="A5" s="371"/>
      <c r="B5" s="371"/>
      <c r="C5" s="353"/>
      <c r="D5" s="353"/>
      <c r="E5" s="353"/>
      <c r="F5" s="354"/>
      <c r="G5" s="354"/>
      <c r="H5" s="354"/>
      <c r="I5" s="354"/>
      <c r="N5" s="406"/>
      <c r="O5" s="406"/>
      <c r="P5" s="412"/>
      <c r="Q5" s="412"/>
      <c r="R5" s="6"/>
      <c r="S5" s="6"/>
      <c r="T5" s="6"/>
      <c r="U5" s="6"/>
    </row>
    <row r="6" spans="1:21" ht="12" customHeight="1" x14ac:dyDescent="0.25">
      <c r="A6" s="405"/>
      <c r="B6" s="405"/>
      <c r="C6" s="411"/>
      <c r="D6" s="411"/>
      <c r="E6" s="411"/>
      <c r="F6" s="5"/>
      <c r="G6" s="5"/>
      <c r="H6" s="5"/>
      <c r="I6" s="5"/>
      <c r="N6" s="406"/>
      <c r="O6" s="406"/>
      <c r="P6" s="412"/>
      <c r="Q6" s="412"/>
      <c r="R6" s="6"/>
      <c r="S6" s="6"/>
      <c r="T6" s="6"/>
      <c r="U6" s="6"/>
    </row>
    <row r="7" spans="1:21" x14ac:dyDescent="0.25">
      <c r="A7" s="548" t="s">
        <v>102</v>
      </c>
      <c r="B7" s="548"/>
      <c r="C7" s="548"/>
      <c r="D7" s="548"/>
      <c r="E7" s="548"/>
      <c r="F7" s="548"/>
      <c r="G7" s="548"/>
      <c r="H7" s="548"/>
      <c r="I7" s="548"/>
      <c r="N7" s="549" t="s">
        <v>102</v>
      </c>
      <c r="O7" s="549"/>
      <c r="P7" s="549"/>
      <c r="Q7" s="549"/>
      <c r="R7" s="549"/>
      <c r="S7" s="549"/>
      <c r="T7" s="549"/>
      <c r="U7" s="549"/>
    </row>
    <row r="8" spans="1:21" x14ac:dyDescent="0.25">
      <c r="A8" s="112"/>
      <c r="B8" s="113" t="s">
        <v>161</v>
      </c>
      <c r="C8" s="114">
        <f>'0054'!C8</f>
        <v>4154.45</v>
      </c>
      <c r="D8" s="115"/>
      <c r="E8" s="116"/>
      <c r="F8" s="112"/>
      <c r="G8" s="113" t="s">
        <v>160</v>
      </c>
      <c r="H8" s="100">
        <f>'0054'!H8</f>
        <v>1.0319</v>
      </c>
      <c r="I8" s="99"/>
      <c r="N8" s="550" t="s">
        <v>10</v>
      </c>
      <c r="O8" s="550"/>
      <c r="P8" s="551">
        <v>4154.45</v>
      </c>
      <c r="Q8" s="551"/>
      <c r="R8" s="552" t="s">
        <v>11</v>
      </c>
      <c r="S8" s="552"/>
      <c r="T8" s="553">
        <f>H8</f>
        <v>1.0319</v>
      </c>
      <c r="U8" s="553"/>
    </row>
    <row r="9" spans="1:21" x14ac:dyDescent="0.25">
      <c r="A9" s="8"/>
      <c r="B9" s="8"/>
      <c r="C9" s="9"/>
      <c r="D9" s="9"/>
      <c r="E9" s="9"/>
      <c r="F9" s="10"/>
      <c r="G9" s="10"/>
      <c r="H9" s="11"/>
      <c r="I9" s="12" t="s">
        <v>78</v>
      </c>
      <c r="N9" s="407"/>
      <c r="O9" s="407"/>
      <c r="P9" s="408"/>
      <c r="Q9" s="408"/>
      <c r="R9" s="15"/>
      <c r="S9" s="15"/>
      <c r="T9" s="16"/>
      <c r="U9" s="17" t="s">
        <v>78</v>
      </c>
    </row>
    <row r="10" spans="1:21" x14ac:dyDescent="0.25">
      <c r="A10" s="8"/>
      <c r="B10" s="8"/>
      <c r="C10" s="117" t="s">
        <v>162</v>
      </c>
      <c r="D10" s="117" t="s">
        <v>163</v>
      </c>
      <c r="E10" s="118" t="s">
        <v>8</v>
      </c>
      <c r="F10" s="543" t="s">
        <v>1</v>
      </c>
      <c r="G10" s="543"/>
      <c r="H10" s="11" t="s">
        <v>77</v>
      </c>
      <c r="I10" s="12" t="s">
        <v>37</v>
      </c>
      <c r="N10" s="407"/>
      <c r="O10" s="407"/>
      <c r="P10" s="408"/>
      <c r="Q10" s="408"/>
      <c r="R10" s="544" t="s">
        <v>1</v>
      </c>
      <c r="S10" s="544"/>
      <c r="T10" s="16" t="s">
        <v>77</v>
      </c>
      <c r="U10" s="17" t="s">
        <v>37</v>
      </c>
    </row>
    <row r="11" spans="1:21" x14ac:dyDescent="0.25">
      <c r="A11" s="524" t="s">
        <v>1</v>
      </c>
      <c r="B11" s="524"/>
      <c r="C11" s="119" t="s">
        <v>2</v>
      </c>
      <c r="D11" s="119" t="s">
        <v>2</v>
      </c>
      <c r="E11" s="119" t="s">
        <v>2</v>
      </c>
      <c r="F11" s="545" t="s">
        <v>80</v>
      </c>
      <c r="G11" s="545"/>
      <c r="H11" s="18" t="s">
        <v>76</v>
      </c>
      <c r="I11" s="19" t="s">
        <v>79</v>
      </c>
      <c r="N11" s="525" t="s">
        <v>1</v>
      </c>
      <c r="O11" s="525"/>
      <c r="P11" s="546" t="s">
        <v>24</v>
      </c>
      <c r="Q11" s="546"/>
      <c r="R11" s="547" t="s">
        <v>80</v>
      </c>
      <c r="S11" s="547"/>
      <c r="T11" s="20" t="s">
        <v>76</v>
      </c>
      <c r="U11" s="21" t="s">
        <v>79</v>
      </c>
    </row>
    <row r="12" spans="1:21" x14ac:dyDescent="0.25">
      <c r="A12" s="536" t="s">
        <v>50</v>
      </c>
      <c r="B12" s="536"/>
      <c r="C12" s="120"/>
      <c r="D12" s="120"/>
      <c r="E12" s="404" t="s">
        <v>51</v>
      </c>
      <c r="F12" s="537" t="s">
        <v>52</v>
      </c>
      <c r="G12" s="537"/>
      <c r="H12" s="22" t="s">
        <v>53</v>
      </c>
      <c r="I12" s="23" t="s">
        <v>54</v>
      </c>
      <c r="N12" s="538" t="s">
        <v>50</v>
      </c>
      <c r="O12" s="538"/>
      <c r="P12" s="539" t="s">
        <v>51</v>
      </c>
      <c r="Q12" s="539"/>
      <c r="R12" s="540" t="s">
        <v>52</v>
      </c>
      <c r="S12" s="540"/>
      <c r="T12" s="24" t="s">
        <v>53</v>
      </c>
      <c r="U12" s="25" t="s">
        <v>54</v>
      </c>
    </row>
    <row r="13" spans="1:21" x14ac:dyDescent="0.25">
      <c r="A13" s="527" t="s">
        <v>29</v>
      </c>
      <c r="B13" s="527"/>
      <c r="C13" s="204">
        <v>0</v>
      </c>
      <c r="D13" s="204">
        <v>0</v>
      </c>
      <c r="E13" s="205">
        <f>IF(D$29=0,C13*2,C13+D13)</f>
        <v>0</v>
      </c>
      <c r="F13" s="583">
        <f>'0054'!F13:G13</f>
        <v>1.115</v>
      </c>
      <c r="G13" s="583"/>
      <c r="H13" s="208">
        <f>ROUND(E13*F13,4)</f>
        <v>0</v>
      </c>
      <c r="I13" s="150">
        <f t="shared" ref="I13:I28" si="0">ROUND(ROUND(H13*$C$8,4)*($H$8),2)</f>
        <v>0</v>
      </c>
      <c r="N13" s="528" t="s">
        <v>29</v>
      </c>
      <c r="O13" s="528"/>
      <c r="P13" s="530">
        <f t="shared" ref="P13:P28" si="1">IF($H$115=1,E13,0)</f>
        <v>0</v>
      </c>
      <c r="Q13" s="530"/>
      <c r="R13" s="542">
        <v>1</v>
      </c>
      <c r="S13" s="542"/>
      <c r="T13" s="124">
        <f>ROUND(P13*R13,4)</f>
        <v>0</v>
      </c>
      <c r="U13" s="125">
        <f t="shared" ref="U13:U28" si="2">ROUND(ROUND(T13*$C$8,4)*($H$8),0)</f>
        <v>0</v>
      </c>
    </row>
    <row r="14" spans="1:21" x14ac:dyDescent="0.25">
      <c r="A14" s="458" t="s">
        <v>30</v>
      </c>
      <c r="B14" s="458"/>
      <c r="C14" s="206">
        <v>0</v>
      </c>
      <c r="D14" s="206">
        <v>0</v>
      </c>
      <c r="E14" s="207">
        <f t="shared" ref="E14:E28" si="3">IF(D$29=0,C14*2,C14+D14)</f>
        <v>0</v>
      </c>
      <c r="F14" s="582">
        <f>'0054'!F14:G14</f>
        <v>1.115</v>
      </c>
      <c r="G14" s="582"/>
      <c r="H14" s="105">
        <f t="shared" ref="H14:H28" si="4">ROUND(E14*F14,4)</f>
        <v>0</v>
      </c>
      <c r="I14" s="130">
        <f t="shared" si="0"/>
        <v>0</v>
      </c>
      <c r="J14" s="85" t="str">
        <f>IF(ROUND(E14,2)=ROUND(SUM(E50:E52),2)," ","CHECK PK-3 LINES BELOW")</f>
        <v xml:space="preserve"> </v>
      </c>
      <c r="N14" s="461" t="s">
        <v>30</v>
      </c>
      <c r="O14" s="461"/>
      <c r="P14" s="530">
        <f t="shared" si="1"/>
        <v>0</v>
      </c>
      <c r="Q14" s="530"/>
      <c r="R14" s="535">
        <v>1</v>
      </c>
      <c r="S14" s="535"/>
      <c r="T14" s="124">
        <f t="shared" ref="T14:T28" si="5">ROUND(P14*R14,4)</f>
        <v>0</v>
      </c>
      <c r="U14" s="125">
        <f t="shared" si="2"/>
        <v>0</v>
      </c>
    </row>
    <row r="15" spans="1:21" x14ac:dyDescent="0.25">
      <c r="A15" s="458" t="s">
        <v>31</v>
      </c>
      <c r="B15" s="458"/>
      <c r="C15" s="206">
        <v>0</v>
      </c>
      <c r="D15" s="206">
        <v>0</v>
      </c>
      <c r="E15" s="207">
        <f t="shared" si="3"/>
        <v>0</v>
      </c>
      <c r="F15" s="582">
        <f>'0054'!F15:G15</f>
        <v>1</v>
      </c>
      <c r="G15" s="582"/>
      <c r="H15" s="105">
        <f t="shared" si="4"/>
        <v>0</v>
      </c>
      <c r="I15" s="130">
        <f t="shared" si="0"/>
        <v>0</v>
      </c>
      <c r="N15" s="461" t="s">
        <v>31</v>
      </c>
      <c r="O15" s="461"/>
      <c r="P15" s="530">
        <f t="shared" si="1"/>
        <v>0</v>
      </c>
      <c r="Q15" s="530"/>
      <c r="R15" s="535">
        <v>1</v>
      </c>
      <c r="S15" s="535"/>
      <c r="T15" s="124">
        <f t="shared" si="5"/>
        <v>0</v>
      </c>
      <c r="U15" s="125">
        <f t="shared" si="2"/>
        <v>0</v>
      </c>
    </row>
    <row r="16" spans="1:21" x14ac:dyDescent="0.25">
      <c r="A16" s="458" t="s">
        <v>32</v>
      </c>
      <c r="B16" s="458"/>
      <c r="C16" s="206">
        <v>0</v>
      </c>
      <c r="D16" s="206">
        <v>0</v>
      </c>
      <c r="E16" s="207">
        <f t="shared" si="3"/>
        <v>0</v>
      </c>
      <c r="F16" s="582">
        <f>'0054'!F16:G16</f>
        <v>1</v>
      </c>
      <c r="G16" s="582"/>
      <c r="H16" s="105">
        <f t="shared" si="4"/>
        <v>0</v>
      </c>
      <c r="I16" s="130">
        <f t="shared" si="0"/>
        <v>0</v>
      </c>
      <c r="J16" s="85" t="str">
        <f>IF(ROUND(E16,2)=ROUND(SUM(E53:E55),2)," ","CHECK 4-8 LINES BELOW")</f>
        <v xml:space="preserve"> </v>
      </c>
      <c r="N16" s="461" t="s">
        <v>32</v>
      </c>
      <c r="O16" s="461"/>
      <c r="P16" s="530">
        <f t="shared" si="1"/>
        <v>0</v>
      </c>
      <c r="Q16" s="530"/>
      <c r="R16" s="535">
        <v>1</v>
      </c>
      <c r="S16" s="535"/>
      <c r="T16" s="124">
        <f t="shared" si="5"/>
        <v>0</v>
      </c>
      <c r="U16" s="125">
        <f t="shared" si="2"/>
        <v>0</v>
      </c>
    </row>
    <row r="17" spans="1:21" x14ac:dyDescent="0.25">
      <c r="A17" s="458" t="s">
        <v>33</v>
      </c>
      <c r="B17" s="458"/>
      <c r="C17" s="206">
        <v>0</v>
      </c>
      <c r="D17" s="206">
        <v>0</v>
      </c>
      <c r="E17" s="207">
        <f t="shared" si="3"/>
        <v>0</v>
      </c>
      <c r="F17" s="582">
        <f>'0054'!F17:G17</f>
        <v>1.0049999999999999</v>
      </c>
      <c r="G17" s="582"/>
      <c r="H17" s="105">
        <f t="shared" si="4"/>
        <v>0</v>
      </c>
      <c r="I17" s="130">
        <f t="shared" si="0"/>
        <v>0</v>
      </c>
      <c r="N17" s="461" t="s">
        <v>33</v>
      </c>
      <c r="O17" s="461"/>
      <c r="P17" s="530">
        <f t="shared" si="1"/>
        <v>0</v>
      </c>
      <c r="Q17" s="530"/>
      <c r="R17" s="535">
        <v>1</v>
      </c>
      <c r="S17" s="535"/>
      <c r="T17" s="124">
        <f t="shared" si="5"/>
        <v>0</v>
      </c>
      <c r="U17" s="125">
        <f t="shared" si="2"/>
        <v>0</v>
      </c>
    </row>
    <row r="18" spans="1:21" x14ac:dyDescent="0.25">
      <c r="A18" s="458" t="s">
        <v>34</v>
      </c>
      <c r="B18" s="458"/>
      <c r="C18" s="206">
        <v>0</v>
      </c>
      <c r="D18" s="206">
        <v>0</v>
      </c>
      <c r="E18" s="207">
        <f t="shared" si="3"/>
        <v>0</v>
      </c>
      <c r="F18" s="582">
        <f>'0054'!F18:G18</f>
        <v>1.0049999999999999</v>
      </c>
      <c r="G18" s="582"/>
      <c r="H18" s="105">
        <f t="shared" si="4"/>
        <v>0</v>
      </c>
      <c r="I18" s="130">
        <f t="shared" si="0"/>
        <v>0</v>
      </c>
      <c r="J18" s="85" t="str">
        <f>IF(ROUND(E18,2)=ROUND(SUM(E56:E58),2)," ","CHECK 4-8 LINES BELOW")</f>
        <v xml:space="preserve"> </v>
      </c>
      <c r="N18" s="461" t="s">
        <v>34</v>
      </c>
      <c r="O18" s="461"/>
      <c r="P18" s="530">
        <f t="shared" si="1"/>
        <v>0</v>
      </c>
      <c r="Q18" s="530"/>
      <c r="R18" s="535">
        <v>1</v>
      </c>
      <c r="S18" s="535"/>
      <c r="T18" s="124">
        <f t="shared" si="5"/>
        <v>0</v>
      </c>
      <c r="U18" s="127">
        <f t="shared" si="2"/>
        <v>0</v>
      </c>
    </row>
    <row r="19" spans="1:21" x14ac:dyDescent="0.25">
      <c r="A19" s="458" t="s">
        <v>146</v>
      </c>
      <c r="B19" s="458"/>
      <c r="C19" s="206">
        <v>0</v>
      </c>
      <c r="D19" s="206">
        <v>0</v>
      </c>
      <c r="E19" s="207">
        <f t="shared" si="3"/>
        <v>0</v>
      </c>
      <c r="F19" s="582">
        <f>'0054'!F19:G19</f>
        <v>3.613</v>
      </c>
      <c r="G19" s="582"/>
      <c r="H19" s="105">
        <f t="shared" si="4"/>
        <v>0</v>
      </c>
      <c r="I19" s="130">
        <f t="shared" si="0"/>
        <v>0</v>
      </c>
      <c r="N19" s="461" t="s">
        <v>146</v>
      </c>
      <c r="O19" s="461"/>
      <c r="P19" s="530">
        <f t="shared" si="1"/>
        <v>0</v>
      </c>
      <c r="Q19" s="530"/>
      <c r="R19" s="535">
        <v>1</v>
      </c>
      <c r="S19" s="535"/>
      <c r="T19" s="124">
        <f t="shared" si="5"/>
        <v>0</v>
      </c>
      <c r="U19" s="125">
        <f t="shared" si="2"/>
        <v>0</v>
      </c>
    </row>
    <row r="20" spans="1:21" x14ac:dyDescent="0.25">
      <c r="A20" s="458" t="s">
        <v>147</v>
      </c>
      <c r="B20" s="458"/>
      <c r="C20" s="206">
        <v>0</v>
      </c>
      <c r="D20" s="206">
        <v>0</v>
      </c>
      <c r="E20" s="207">
        <f t="shared" si="3"/>
        <v>0</v>
      </c>
      <c r="F20" s="582">
        <f>'0054'!F20:G20</f>
        <v>3.613</v>
      </c>
      <c r="G20" s="582"/>
      <c r="H20" s="105">
        <f t="shared" si="4"/>
        <v>0</v>
      </c>
      <c r="I20" s="130">
        <f t="shared" si="0"/>
        <v>0</v>
      </c>
      <c r="N20" s="461" t="s">
        <v>147</v>
      </c>
      <c r="O20" s="461"/>
      <c r="P20" s="530">
        <f t="shared" si="1"/>
        <v>0</v>
      </c>
      <c r="Q20" s="530"/>
      <c r="R20" s="535">
        <v>1</v>
      </c>
      <c r="S20" s="535"/>
      <c r="T20" s="124">
        <f t="shared" si="5"/>
        <v>0</v>
      </c>
      <c r="U20" s="125">
        <f t="shared" si="2"/>
        <v>0</v>
      </c>
    </row>
    <row r="21" spans="1:21" x14ac:dyDescent="0.25">
      <c r="A21" s="458" t="s">
        <v>148</v>
      </c>
      <c r="B21" s="458"/>
      <c r="C21" s="206">
        <v>0</v>
      </c>
      <c r="D21" s="206">
        <v>0</v>
      </c>
      <c r="E21" s="207">
        <f t="shared" si="3"/>
        <v>0</v>
      </c>
      <c r="F21" s="582">
        <f>'0054'!F21:G21</f>
        <v>3.613</v>
      </c>
      <c r="G21" s="582"/>
      <c r="H21" s="105">
        <f t="shared" si="4"/>
        <v>0</v>
      </c>
      <c r="I21" s="130">
        <f t="shared" si="0"/>
        <v>0</v>
      </c>
      <c r="N21" s="461" t="s">
        <v>148</v>
      </c>
      <c r="O21" s="461"/>
      <c r="P21" s="530">
        <f t="shared" si="1"/>
        <v>0</v>
      </c>
      <c r="Q21" s="530"/>
      <c r="R21" s="535">
        <v>1</v>
      </c>
      <c r="S21" s="535"/>
      <c r="T21" s="124">
        <f t="shared" si="5"/>
        <v>0</v>
      </c>
      <c r="U21" s="125">
        <f t="shared" si="2"/>
        <v>0</v>
      </c>
    </row>
    <row r="22" spans="1:21" x14ac:dyDescent="0.25">
      <c r="A22" s="458" t="s">
        <v>149</v>
      </c>
      <c r="B22" s="458"/>
      <c r="C22" s="206">
        <v>0</v>
      </c>
      <c r="D22" s="206">
        <v>0</v>
      </c>
      <c r="E22" s="207">
        <f t="shared" si="3"/>
        <v>0</v>
      </c>
      <c r="F22" s="582">
        <f>'0054'!F22:G22</f>
        <v>5.258</v>
      </c>
      <c r="G22" s="582"/>
      <c r="H22" s="105">
        <f t="shared" si="4"/>
        <v>0</v>
      </c>
      <c r="I22" s="130">
        <f t="shared" si="0"/>
        <v>0</v>
      </c>
      <c r="N22" s="461" t="s">
        <v>149</v>
      </c>
      <c r="O22" s="461"/>
      <c r="P22" s="530">
        <f t="shared" si="1"/>
        <v>0</v>
      </c>
      <c r="Q22" s="530"/>
      <c r="R22" s="535">
        <v>1</v>
      </c>
      <c r="S22" s="535"/>
      <c r="T22" s="124">
        <f t="shared" si="5"/>
        <v>0</v>
      </c>
      <c r="U22" s="125">
        <f t="shared" si="2"/>
        <v>0</v>
      </c>
    </row>
    <row r="23" spans="1:21" x14ac:dyDescent="0.25">
      <c r="A23" s="458" t="s">
        <v>150</v>
      </c>
      <c r="B23" s="458"/>
      <c r="C23" s="206">
        <v>0</v>
      </c>
      <c r="D23" s="206">
        <v>0</v>
      </c>
      <c r="E23" s="207">
        <f t="shared" si="3"/>
        <v>0</v>
      </c>
      <c r="F23" s="582">
        <f>'0054'!F23:G23</f>
        <v>5.258</v>
      </c>
      <c r="G23" s="582"/>
      <c r="H23" s="105">
        <f t="shared" si="4"/>
        <v>0</v>
      </c>
      <c r="I23" s="130">
        <f t="shared" si="0"/>
        <v>0</v>
      </c>
      <c r="N23" s="461" t="s">
        <v>150</v>
      </c>
      <c r="O23" s="461"/>
      <c r="P23" s="530">
        <f t="shared" si="1"/>
        <v>0</v>
      </c>
      <c r="Q23" s="530"/>
      <c r="R23" s="535">
        <v>1</v>
      </c>
      <c r="S23" s="535"/>
      <c r="T23" s="124">
        <f t="shared" si="5"/>
        <v>0</v>
      </c>
      <c r="U23" s="125">
        <f t="shared" si="2"/>
        <v>0</v>
      </c>
    </row>
    <row r="24" spans="1:21" x14ac:dyDescent="0.25">
      <c r="A24" s="458" t="s">
        <v>151</v>
      </c>
      <c r="B24" s="458"/>
      <c r="C24" s="206">
        <v>0</v>
      </c>
      <c r="D24" s="206">
        <v>0</v>
      </c>
      <c r="E24" s="207">
        <f t="shared" si="3"/>
        <v>0</v>
      </c>
      <c r="F24" s="582">
        <f>'0054'!F24:G24</f>
        <v>5.258</v>
      </c>
      <c r="G24" s="582"/>
      <c r="H24" s="105">
        <f t="shared" si="4"/>
        <v>0</v>
      </c>
      <c r="I24" s="130">
        <f t="shared" si="0"/>
        <v>0</v>
      </c>
      <c r="N24" s="461" t="s">
        <v>151</v>
      </c>
      <c r="O24" s="461"/>
      <c r="P24" s="530">
        <f t="shared" si="1"/>
        <v>0</v>
      </c>
      <c r="Q24" s="530"/>
      <c r="R24" s="535">
        <v>1</v>
      </c>
      <c r="S24" s="535"/>
      <c r="T24" s="124">
        <f t="shared" si="5"/>
        <v>0</v>
      </c>
      <c r="U24" s="125">
        <f t="shared" si="2"/>
        <v>0</v>
      </c>
    </row>
    <row r="25" spans="1:21" x14ac:dyDescent="0.25">
      <c r="A25" s="458" t="s">
        <v>152</v>
      </c>
      <c r="B25" s="458"/>
      <c r="C25" s="206">
        <v>0</v>
      </c>
      <c r="D25" s="206">
        <v>0</v>
      </c>
      <c r="E25" s="207">
        <f t="shared" si="3"/>
        <v>0</v>
      </c>
      <c r="F25" s="582">
        <f>'0054'!F25:G25</f>
        <v>1.18</v>
      </c>
      <c r="G25" s="582"/>
      <c r="H25" s="105">
        <f t="shared" si="4"/>
        <v>0</v>
      </c>
      <c r="I25" s="130">
        <f t="shared" si="0"/>
        <v>0</v>
      </c>
      <c r="N25" s="461" t="s">
        <v>152</v>
      </c>
      <c r="O25" s="461"/>
      <c r="P25" s="530">
        <f t="shared" si="1"/>
        <v>0</v>
      </c>
      <c r="Q25" s="530"/>
      <c r="R25" s="535">
        <v>1</v>
      </c>
      <c r="S25" s="535"/>
      <c r="T25" s="124">
        <f t="shared" si="5"/>
        <v>0</v>
      </c>
      <c r="U25" s="125">
        <f t="shared" si="2"/>
        <v>0</v>
      </c>
    </row>
    <row r="26" spans="1:21" x14ac:dyDescent="0.25">
      <c r="A26" s="458" t="s">
        <v>153</v>
      </c>
      <c r="B26" s="458"/>
      <c r="C26" s="206">
        <v>0</v>
      </c>
      <c r="D26" s="206">
        <v>0</v>
      </c>
      <c r="E26" s="207">
        <f t="shared" si="3"/>
        <v>0</v>
      </c>
      <c r="F26" s="582">
        <f>'0054'!F26:G26</f>
        <v>1.18</v>
      </c>
      <c r="G26" s="582"/>
      <c r="H26" s="105">
        <f t="shared" si="4"/>
        <v>0</v>
      </c>
      <c r="I26" s="130">
        <f t="shared" si="0"/>
        <v>0</v>
      </c>
      <c r="N26" s="461" t="s">
        <v>153</v>
      </c>
      <c r="O26" s="461"/>
      <c r="P26" s="530">
        <f t="shared" si="1"/>
        <v>0</v>
      </c>
      <c r="Q26" s="530"/>
      <c r="R26" s="535">
        <v>1</v>
      </c>
      <c r="S26" s="535"/>
      <c r="T26" s="124">
        <f t="shared" si="5"/>
        <v>0</v>
      </c>
      <c r="U26" s="125">
        <f t="shared" si="2"/>
        <v>0</v>
      </c>
    </row>
    <row r="27" spans="1:21" x14ac:dyDescent="0.25">
      <c r="A27" s="458" t="s">
        <v>154</v>
      </c>
      <c r="B27" s="458"/>
      <c r="C27" s="206">
        <v>0</v>
      </c>
      <c r="D27" s="206">
        <v>0</v>
      </c>
      <c r="E27" s="207">
        <f t="shared" si="3"/>
        <v>0</v>
      </c>
      <c r="F27" s="582">
        <f>'0054'!F27:G27</f>
        <v>1.18</v>
      </c>
      <c r="G27" s="582"/>
      <c r="H27" s="105">
        <f t="shared" si="4"/>
        <v>0</v>
      </c>
      <c r="I27" s="130">
        <f t="shared" si="0"/>
        <v>0</v>
      </c>
      <c r="N27" s="461" t="s">
        <v>154</v>
      </c>
      <c r="O27" s="461"/>
      <c r="P27" s="530">
        <f t="shared" si="1"/>
        <v>0</v>
      </c>
      <c r="Q27" s="530"/>
      <c r="R27" s="535">
        <v>1</v>
      </c>
      <c r="S27" s="535"/>
      <c r="T27" s="124">
        <f t="shared" si="5"/>
        <v>0</v>
      </c>
      <c r="U27" s="125">
        <f t="shared" si="2"/>
        <v>0</v>
      </c>
    </row>
    <row r="28" spans="1:21" x14ac:dyDescent="0.25">
      <c r="A28" s="575" t="s">
        <v>155</v>
      </c>
      <c r="B28" s="575"/>
      <c r="C28" s="147">
        <v>0</v>
      </c>
      <c r="D28" s="147">
        <v>0</v>
      </c>
      <c r="E28" s="198">
        <f t="shared" si="3"/>
        <v>0</v>
      </c>
      <c r="F28" s="581">
        <f>'0054'!F28:G28</f>
        <v>1.0049999999999999</v>
      </c>
      <c r="G28" s="581"/>
      <c r="H28" s="122">
        <f t="shared" si="4"/>
        <v>0</v>
      </c>
      <c r="I28" s="123">
        <f t="shared" si="0"/>
        <v>0</v>
      </c>
      <c r="N28" s="469" t="s">
        <v>155</v>
      </c>
      <c r="O28" s="469"/>
      <c r="P28" s="530">
        <f t="shared" si="1"/>
        <v>0</v>
      </c>
      <c r="Q28" s="530"/>
      <c r="R28" s="531">
        <v>1</v>
      </c>
      <c r="S28" s="531"/>
      <c r="T28" s="124">
        <f t="shared" si="5"/>
        <v>0</v>
      </c>
      <c r="U28" s="125">
        <f t="shared" si="2"/>
        <v>0</v>
      </c>
    </row>
    <row r="29" spans="1:21" x14ac:dyDescent="0.25">
      <c r="A29" s="573" t="s">
        <v>5</v>
      </c>
      <c r="B29" s="573"/>
      <c r="C29" s="123">
        <f>SUM(C13:C28)</f>
        <v>0</v>
      </c>
      <c r="D29" s="123">
        <f>SUM(D13:D28)</f>
        <v>0</v>
      </c>
      <c r="E29" s="123">
        <f>SUM(E13:E28)</f>
        <v>0</v>
      </c>
      <c r="F29" s="574"/>
      <c r="G29" s="574"/>
      <c r="H29" s="128">
        <f>SUM(H13:H28)</f>
        <v>0</v>
      </c>
      <c r="I29" s="123">
        <f>SUM(I13:I28)</f>
        <v>0</v>
      </c>
      <c r="N29" s="533" t="s">
        <v>5</v>
      </c>
      <c r="O29" s="533"/>
      <c r="P29" s="534">
        <f>SUM(P13:P28)</f>
        <v>0</v>
      </c>
      <c r="Q29" s="534"/>
      <c r="R29" s="521"/>
      <c r="S29" s="521"/>
      <c r="T29" s="129">
        <f>SUM(T13:T28)</f>
        <v>0</v>
      </c>
      <c r="U29" s="125">
        <f>SUM(U13:U28)</f>
        <v>0</v>
      </c>
    </row>
    <row r="30" spans="1:21" x14ac:dyDescent="0.25">
      <c r="A30" s="28"/>
      <c r="B30" s="28"/>
      <c r="C30" s="130"/>
      <c r="D30" s="130"/>
      <c r="E30" s="130"/>
      <c r="F30" s="413"/>
      <c r="G30" s="413"/>
      <c r="H30" s="105"/>
      <c r="I30" s="130"/>
      <c r="N30" s="401"/>
      <c r="O30" s="401"/>
      <c r="P30" s="31"/>
      <c r="Q30" s="31"/>
      <c r="R30" s="402"/>
      <c r="S30" s="402"/>
      <c r="T30" s="131"/>
      <c r="U30" s="132"/>
    </row>
    <row r="31" spans="1:21" x14ac:dyDescent="0.25">
      <c r="A31" s="209" t="s">
        <v>126</v>
      </c>
      <c r="B31" s="28"/>
      <c r="C31" s="130"/>
      <c r="D31" s="130"/>
      <c r="E31" s="130"/>
      <c r="F31" s="413"/>
      <c r="G31" s="413"/>
      <c r="H31" s="105"/>
      <c r="I31" s="130"/>
      <c r="N31" s="401"/>
      <c r="O31" s="401"/>
      <c r="P31" s="31"/>
      <c r="Q31" s="31"/>
      <c r="R31" s="402"/>
      <c r="S31" s="402"/>
      <c r="T31" s="131"/>
      <c r="U31" s="132"/>
    </row>
    <row r="32" spans="1:21" hidden="1" x14ac:dyDescent="0.25">
      <c r="A32" s="209"/>
      <c r="B32" s="28"/>
      <c r="C32" s="130"/>
      <c r="D32" s="130"/>
      <c r="E32" s="130"/>
      <c r="F32" s="413"/>
      <c r="G32" s="413"/>
      <c r="H32" s="105"/>
      <c r="I32" s="130"/>
      <c r="N32" s="401"/>
      <c r="O32" s="401"/>
      <c r="P32" s="31"/>
      <c r="Q32" s="31"/>
      <c r="R32" s="402"/>
      <c r="S32" s="402"/>
      <c r="T32" s="131"/>
      <c r="U32" s="132"/>
    </row>
    <row r="33" spans="1:21" hidden="1" x14ac:dyDescent="0.25">
      <c r="A33" s="209"/>
      <c r="B33" s="28"/>
      <c r="C33" s="130"/>
      <c r="D33" s="130"/>
      <c r="E33" s="130"/>
      <c r="F33" s="578" t="s">
        <v>386</v>
      </c>
      <c r="G33" s="578"/>
      <c r="H33" s="578"/>
      <c r="I33" s="130"/>
      <c r="N33" s="401"/>
      <c r="O33" s="401"/>
      <c r="P33" s="31"/>
      <c r="Q33" s="31"/>
      <c r="R33" s="402"/>
      <c r="S33" s="402"/>
      <c r="T33" s="131"/>
      <c r="U33" s="132"/>
    </row>
    <row r="34" spans="1:21" hidden="1" x14ac:dyDescent="0.25">
      <c r="A34" s="4"/>
      <c r="B34" s="400"/>
      <c r="C34" s="400"/>
      <c r="D34" s="400"/>
      <c r="E34" s="400"/>
      <c r="F34" s="578"/>
      <c r="G34" s="578"/>
      <c r="H34" s="578"/>
      <c r="I34" s="26" t="s">
        <v>78</v>
      </c>
      <c r="N34" s="473" t="s">
        <v>35</v>
      </c>
      <c r="O34" s="473"/>
      <c r="P34" s="473"/>
      <c r="Q34" s="473"/>
      <c r="R34" s="473"/>
      <c r="S34" s="473"/>
      <c r="T34" s="473"/>
      <c r="U34" s="27" t="s">
        <v>78</v>
      </c>
    </row>
    <row r="35" spans="1:21" hidden="1" x14ac:dyDescent="0.25">
      <c r="A35" s="28"/>
      <c r="B35" s="28"/>
      <c r="C35" s="117" t="s">
        <v>162</v>
      </c>
      <c r="D35" s="117" t="s">
        <v>163</v>
      </c>
      <c r="E35" s="118" t="s">
        <v>8</v>
      </c>
      <c r="F35" s="578"/>
      <c r="G35" s="578"/>
      <c r="H35" s="578"/>
      <c r="I35" s="26" t="s">
        <v>37</v>
      </c>
      <c r="N35" s="401"/>
      <c r="O35" s="401"/>
      <c r="P35" s="31"/>
      <c r="Q35" s="31"/>
      <c r="R35" s="402"/>
      <c r="S35" s="402"/>
      <c r="T35" s="131"/>
      <c r="U35" s="27" t="s">
        <v>37</v>
      </c>
    </row>
    <row r="36" spans="1:21" hidden="1" x14ac:dyDescent="0.25">
      <c r="A36" s="524" t="s">
        <v>66</v>
      </c>
      <c r="B36" s="524"/>
      <c r="C36" s="119" t="s">
        <v>2</v>
      </c>
      <c r="D36" s="119" t="s">
        <v>2</v>
      </c>
      <c r="E36" s="119" t="s">
        <v>2</v>
      </c>
      <c r="F36" s="579"/>
      <c r="G36" s="579"/>
      <c r="H36" s="579"/>
      <c r="I36" s="33" t="s">
        <v>79</v>
      </c>
      <c r="N36" s="525" t="s">
        <v>66</v>
      </c>
      <c r="O36" s="525"/>
      <c r="P36" s="526" t="s">
        <v>24</v>
      </c>
      <c r="Q36" s="526"/>
      <c r="R36" s="526"/>
      <c r="S36" s="526"/>
      <c r="T36" s="526"/>
      <c r="U36" s="21" t="s">
        <v>79</v>
      </c>
    </row>
    <row r="37" spans="1:21" hidden="1" x14ac:dyDescent="0.25">
      <c r="A37" s="527" t="s">
        <v>59</v>
      </c>
      <c r="B37" s="527"/>
      <c r="C37" s="210">
        <v>0</v>
      </c>
      <c r="D37" s="210">
        <v>0</v>
      </c>
      <c r="E37" s="205">
        <f t="shared" ref="E37:E42" si="6">IF(D$43=0,C37*2,C37+D37)</f>
        <v>0</v>
      </c>
      <c r="F37" s="211"/>
      <c r="G37" s="211"/>
      <c r="H37" s="211"/>
      <c r="I37" s="150">
        <f t="shared" ref="I37:I42" si="7">ROUND(ROUND(E37*$C$8,4)*($H$8),2)</f>
        <v>0</v>
      </c>
      <c r="N37" s="528" t="s">
        <v>59</v>
      </c>
      <c r="O37" s="528"/>
      <c r="P37" s="470">
        <f t="shared" ref="P37:P42" si="8">IF($H$115=1,E37,0)</f>
        <v>0</v>
      </c>
      <c r="Q37" s="470"/>
      <c r="R37" s="470"/>
      <c r="S37" s="470"/>
      <c r="T37" s="470"/>
      <c r="U37" s="127">
        <f t="shared" ref="U37:U42" si="9">ROUND(ROUND(P37*$C$8,4)*($H$8),0)</f>
        <v>0</v>
      </c>
    </row>
    <row r="38" spans="1:21" hidden="1" x14ac:dyDescent="0.25">
      <c r="A38" s="519" t="s">
        <v>60</v>
      </c>
      <c r="B38" s="519"/>
      <c r="C38" s="213">
        <v>0</v>
      </c>
      <c r="D38" s="213">
        <v>0</v>
      </c>
      <c r="E38" s="207">
        <f t="shared" si="6"/>
        <v>0</v>
      </c>
      <c r="F38" s="214"/>
      <c r="G38" s="214"/>
      <c r="H38" s="214"/>
      <c r="I38" s="130">
        <f t="shared" si="7"/>
        <v>0</v>
      </c>
      <c r="N38" s="476" t="s">
        <v>60</v>
      </c>
      <c r="O38" s="476"/>
      <c r="P38" s="470">
        <f t="shared" si="8"/>
        <v>0</v>
      </c>
      <c r="Q38" s="470"/>
      <c r="R38" s="470"/>
      <c r="S38" s="470"/>
      <c r="T38" s="470"/>
      <c r="U38" s="127">
        <f t="shared" si="9"/>
        <v>0</v>
      </c>
    </row>
    <row r="39" spans="1:21" hidden="1" x14ac:dyDescent="0.25">
      <c r="A39" s="522" t="s">
        <v>61</v>
      </c>
      <c r="B39" s="522"/>
      <c r="C39" s="213">
        <v>0</v>
      </c>
      <c r="D39" s="213">
        <v>0</v>
      </c>
      <c r="E39" s="207">
        <f t="shared" si="6"/>
        <v>0</v>
      </c>
      <c r="F39" s="214"/>
      <c r="G39" s="214"/>
      <c r="H39" s="214"/>
      <c r="I39" s="130">
        <f t="shared" si="7"/>
        <v>0</v>
      </c>
      <c r="N39" s="523" t="s">
        <v>61</v>
      </c>
      <c r="O39" s="523"/>
      <c r="P39" s="470">
        <f t="shared" si="8"/>
        <v>0</v>
      </c>
      <c r="Q39" s="470"/>
      <c r="R39" s="470"/>
      <c r="S39" s="470"/>
      <c r="T39" s="470"/>
      <c r="U39" s="127">
        <f t="shared" si="9"/>
        <v>0</v>
      </c>
    </row>
    <row r="40" spans="1:21" hidden="1" x14ac:dyDescent="0.25">
      <c r="A40" s="519" t="s">
        <v>62</v>
      </c>
      <c r="B40" s="519"/>
      <c r="C40" s="213">
        <v>0</v>
      </c>
      <c r="D40" s="213">
        <v>0</v>
      </c>
      <c r="E40" s="207">
        <f t="shared" si="6"/>
        <v>0</v>
      </c>
      <c r="F40" s="214"/>
      <c r="G40" s="214"/>
      <c r="H40" s="214"/>
      <c r="I40" s="130">
        <f t="shared" si="7"/>
        <v>0</v>
      </c>
      <c r="N40" s="476" t="s">
        <v>62</v>
      </c>
      <c r="O40" s="476"/>
      <c r="P40" s="470">
        <f t="shared" si="8"/>
        <v>0</v>
      </c>
      <c r="Q40" s="470"/>
      <c r="R40" s="470"/>
      <c r="S40" s="470"/>
      <c r="T40" s="470"/>
      <c r="U40" s="127">
        <f t="shared" si="9"/>
        <v>0</v>
      </c>
    </row>
    <row r="41" spans="1:21" hidden="1" x14ac:dyDescent="0.25">
      <c r="A41" s="519" t="s">
        <v>63</v>
      </c>
      <c r="B41" s="519"/>
      <c r="C41" s="213">
        <v>0</v>
      </c>
      <c r="D41" s="213">
        <v>0</v>
      </c>
      <c r="E41" s="207">
        <f t="shared" si="6"/>
        <v>0</v>
      </c>
      <c r="F41" s="214"/>
      <c r="G41" s="214"/>
      <c r="H41" s="214"/>
      <c r="I41" s="130">
        <f t="shared" si="7"/>
        <v>0</v>
      </c>
      <c r="N41" s="476" t="s">
        <v>63</v>
      </c>
      <c r="O41" s="476"/>
      <c r="P41" s="470">
        <f t="shared" si="8"/>
        <v>0</v>
      </c>
      <c r="Q41" s="470"/>
      <c r="R41" s="470"/>
      <c r="S41" s="470"/>
      <c r="T41" s="470"/>
      <c r="U41" s="127">
        <f t="shared" si="9"/>
        <v>0</v>
      </c>
    </row>
    <row r="42" spans="1:21" hidden="1" x14ac:dyDescent="0.25">
      <c r="A42" s="519" t="s">
        <v>55</v>
      </c>
      <c r="B42" s="519"/>
      <c r="C42" s="212">
        <v>0</v>
      </c>
      <c r="D42" s="212">
        <v>0</v>
      </c>
      <c r="E42" s="198">
        <f t="shared" si="6"/>
        <v>0</v>
      </c>
      <c r="F42" s="214"/>
      <c r="G42" s="214"/>
      <c r="H42" s="214"/>
      <c r="I42" s="123">
        <f t="shared" si="7"/>
        <v>0</v>
      </c>
      <c r="N42" s="469" t="s">
        <v>55</v>
      </c>
      <c r="O42" s="469"/>
      <c r="P42" s="470">
        <f t="shared" si="8"/>
        <v>0</v>
      </c>
      <c r="Q42" s="470"/>
      <c r="R42" s="470"/>
      <c r="S42" s="470"/>
      <c r="T42" s="470"/>
      <c r="U42" s="127">
        <f t="shared" si="9"/>
        <v>0</v>
      </c>
    </row>
    <row r="43" spans="1:21" hidden="1" x14ac:dyDescent="0.25">
      <c r="A43" s="64"/>
      <c r="B43" s="137" t="s">
        <v>164</v>
      </c>
      <c r="C43" s="126">
        <f>SUM(C37:C42)</f>
        <v>0</v>
      </c>
      <c r="D43" s="126">
        <f>SUM(D37:D42)</f>
        <v>0</v>
      </c>
      <c r="E43" s="126">
        <f>SUM(E37:E42)</f>
        <v>0</v>
      </c>
      <c r="F43" s="34"/>
      <c r="G43" s="138"/>
      <c r="H43" s="139" t="s">
        <v>166</v>
      </c>
      <c r="I43" s="126">
        <f>SUM(I37:I42)</f>
        <v>0</v>
      </c>
      <c r="N43" s="520" t="s">
        <v>57</v>
      </c>
      <c r="O43" s="520"/>
      <c r="P43" s="520"/>
      <c r="Q43" s="520"/>
      <c r="R43" s="36">
        <f>SUM(P37:R42)</f>
        <v>0</v>
      </c>
      <c r="S43" s="521" t="s">
        <v>68</v>
      </c>
      <c r="T43" s="521"/>
      <c r="U43" s="132">
        <f>SUM(U37:U42)</f>
        <v>0</v>
      </c>
    </row>
    <row r="44" spans="1:21" hidden="1" x14ac:dyDescent="0.25">
      <c r="A44" s="64"/>
      <c r="B44" s="137"/>
      <c r="C44" s="130"/>
      <c r="D44" s="130"/>
      <c r="E44" s="150"/>
      <c r="F44" s="34"/>
      <c r="G44" s="138"/>
      <c r="H44" s="139"/>
      <c r="I44" s="130"/>
      <c r="N44" s="401"/>
      <c r="O44" s="401"/>
      <c r="P44" s="401"/>
      <c r="Q44" s="401"/>
      <c r="R44" s="36"/>
      <c r="S44" s="402"/>
      <c r="T44" s="402"/>
      <c r="U44" s="132"/>
    </row>
    <row r="45" spans="1:21" ht="16.5" hidden="1" thickBot="1" x14ac:dyDescent="0.3">
      <c r="A45" s="64"/>
      <c r="B45" s="137" t="s">
        <v>165</v>
      </c>
      <c r="C45" s="64"/>
      <c r="D45" s="64"/>
      <c r="E45" s="215">
        <f>H29+E43</f>
        <v>0</v>
      </c>
      <c r="F45" s="37"/>
      <c r="G45" s="138"/>
      <c r="H45" s="139" t="s">
        <v>167</v>
      </c>
      <c r="I45" s="123">
        <f>SUM(I43,I29)</f>
        <v>0</v>
      </c>
      <c r="N45" s="520" t="s">
        <v>58</v>
      </c>
      <c r="O45" s="520"/>
      <c r="P45" s="520"/>
      <c r="Q45" s="520"/>
      <c r="R45" s="38">
        <f>R43+T29</f>
        <v>0</v>
      </c>
      <c r="S45" s="521" t="s">
        <v>56</v>
      </c>
      <c r="T45" s="521"/>
      <c r="U45" s="140">
        <f>SUM(U43,U29)</f>
        <v>0</v>
      </c>
    </row>
    <row r="46" spans="1:21" x14ac:dyDescent="0.25">
      <c r="A46" s="28"/>
      <c r="B46" s="28"/>
      <c r="C46" s="28"/>
      <c r="D46" s="28"/>
      <c r="E46" s="28"/>
      <c r="F46" s="37"/>
      <c r="G46" s="403"/>
      <c r="H46" s="403"/>
      <c r="I46" s="130"/>
      <c r="N46" s="401"/>
      <c r="O46" s="401"/>
      <c r="P46" s="401"/>
      <c r="Q46" s="401"/>
      <c r="R46" s="38"/>
      <c r="S46" s="402"/>
      <c r="T46" s="402"/>
      <c r="U46" s="132"/>
    </row>
    <row r="47" spans="1:21" x14ac:dyDescent="0.25">
      <c r="A47" s="28"/>
      <c r="B47" s="28"/>
      <c r="C47" s="28"/>
      <c r="D47" s="28"/>
      <c r="E47" s="28"/>
      <c r="F47" s="37"/>
      <c r="G47" s="403"/>
      <c r="H47" s="403"/>
      <c r="I47" s="130"/>
      <c r="N47" s="401"/>
      <c r="O47" s="401"/>
      <c r="P47" s="401"/>
      <c r="Q47" s="401"/>
      <c r="R47" s="38"/>
      <c r="S47" s="402"/>
      <c r="T47" s="402"/>
      <c r="U47" s="132"/>
    </row>
    <row r="48" spans="1:21" x14ac:dyDescent="0.25">
      <c r="A48" s="28"/>
      <c r="B48" s="28"/>
      <c r="C48" s="117" t="s">
        <v>162</v>
      </c>
      <c r="D48" s="117" t="s">
        <v>163</v>
      </c>
      <c r="E48" s="118" t="s">
        <v>8</v>
      </c>
      <c r="F48" s="142" t="s">
        <v>168</v>
      </c>
      <c r="G48" s="143" t="s">
        <v>170</v>
      </c>
      <c r="H48" s="144" t="s">
        <v>171</v>
      </c>
      <c r="I48" s="130"/>
      <c r="N48" s="401"/>
      <c r="O48" s="401"/>
      <c r="P48" s="401"/>
      <c r="Q48" s="401"/>
      <c r="R48" s="38"/>
      <c r="S48" s="402"/>
      <c r="T48" s="402"/>
      <c r="U48" s="132"/>
    </row>
    <row r="49" spans="1:21" x14ac:dyDescent="0.25">
      <c r="A49" s="39" t="s">
        <v>103</v>
      </c>
      <c r="B49" s="39"/>
      <c r="C49" s="119" t="s">
        <v>2</v>
      </c>
      <c r="D49" s="119" t="s">
        <v>2</v>
      </c>
      <c r="E49" s="119" t="s">
        <v>2</v>
      </c>
      <c r="F49" s="404" t="s">
        <v>169</v>
      </c>
      <c r="G49" s="390" t="s">
        <v>169</v>
      </c>
      <c r="H49" s="145" t="s">
        <v>172</v>
      </c>
      <c r="I49" s="39"/>
      <c r="N49" s="469" t="s">
        <v>103</v>
      </c>
      <c r="O49" s="469"/>
      <c r="P49" s="514" t="s">
        <v>2</v>
      </c>
      <c r="Q49" s="514"/>
      <c r="R49" s="40" t="s">
        <v>25</v>
      </c>
      <c r="S49" s="386" t="s">
        <v>26</v>
      </c>
      <c r="T49" s="146" t="s">
        <v>27</v>
      </c>
      <c r="U49" s="40"/>
    </row>
    <row r="50" spans="1:21" x14ac:dyDescent="0.25">
      <c r="A50" s="515" t="s">
        <v>127</v>
      </c>
      <c r="B50" s="515"/>
      <c r="C50" s="206">
        <v>0</v>
      </c>
      <c r="D50" s="206">
        <v>0</v>
      </c>
      <c r="E50" s="207">
        <f>IF(D$59=0,C50*2,C50+D50)</f>
        <v>0</v>
      </c>
      <c r="F50" s="387" t="s">
        <v>21</v>
      </c>
      <c r="G50" s="397">
        <v>251</v>
      </c>
      <c r="H50" s="216">
        <f>'0054'!H50</f>
        <v>1047</v>
      </c>
      <c r="I50" s="130">
        <f>ROUND(E50*H50,2)</f>
        <v>0</v>
      </c>
      <c r="N50" s="517" t="s">
        <v>28</v>
      </c>
      <c r="O50" s="517"/>
      <c r="P50" s="518"/>
      <c r="Q50" s="518"/>
      <c r="R50" s="388" t="s">
        <v>21</v>
      </c>
      <c r="S50" s="410">
        <v>251</v>
      </c>
      <c r="T50" s="148">
        <f>H50</f>
        <v>1047</v>
      </c>
      <c r="U50" s="149">
        <f>ROUND(P50*T50,0)</f>
        <v>0</v>
      </c>
    </row>
    <row r="51" spans="1:21" x14ac:dyDescent="0.25">
      <c r="A51" s="516"/>
      <c r="B51" s="516"/>
      <c r="C51" s="206">
        <v>0</v>
      </c>
      <c r="D51" s="206">
        <v>0</v>
      </c>
      <c r="E51" s="207">
        <f t="shared" ref="E51:E58" si="10">IF(D$59=0,C51*2,C51+D51)</f>
        <v>0</v>
      </c>
      <c r="F51" s="397" t="s">
        <v>21</v>
      </c>
      <c r="G51" s="397">
        <v>252</v>
      </c>
      <c r="H51" s="216">
        <f>'0054'!H51</f>
        <v>3380</v>
      </c>
      <c r="I51" s="130">
        <f t="shared" ref="I51:I58" si="11">ROUND(E51*H51,2)</f>
        <v>0</v>
      </c>
      <c r="N51" s="517"/>
      <c r="O51" s="517"/>
      <c r="P51" s="511"/>
      <c r="Q51" s="511"/>
      <c r="R51" s="410" t="s">
        <v>21</v>
      </c>
      <c r="S51" s="410">
        <v>252</v>
      </c>
      <c r="T51" s="148">
        <f t="shared" ref="T51:T58" si="12">H51</f>
        <v>3380</v>
      </c>
      <c r="U51" s="149">
        <f t="shared" ref="U51:U58" si="13">ROUND(P51*T51,0)</f>
        <v>0</v>
      </c>
    </row>
    <row r="52" spans="1:21" x14ac:dyDescent="0.25">
      <c r="A52" s="516"/>
      <c r="B52" s="516"/>
      <c r="C52" s="206">
        <v>0</v>
      </c>
      <c r="D52" s="206">
        <v>0</v>
      </c>
      <c r="E52" s="207">
        <f t="shared" si="10"/>
        <v>0</v>
      </c>
      <c r="F52" s="397" t="s">
        <v>21</v>
      </c>
      <c r="G52" s="397">
        <v>253</v>
      </c>
      <c r="H52" s="216">
        <f>'0054'!H52</f>
        <v>6896</v>
      </c>
      <c r="I52" s="130">
        <f t="shared" si="11"/>
        <v>0</v>
      </c>
      <c r="N52" s="517"/>
      <c r="O52" s="517"/>
      <c r="P52" s="511"/>
      <c r="Q52" s="511"/>
      <c r="R52" s="410" t="s">
        <v>21</v>
      </c>
      <c r="S52" s="410">
        <v>253</v>
      </c>
      <c r="T52" s="148">
        <f t="shared" si="12"/>
        <v>6896</v>
      </c>
      <c r="U52" s="149">
        <f t="shared" si="13"/>
        <v>0</v>
      </c>
    </row>
    <row r="53" spans="1:21" x14ac:dyDescent="0.25">
      <c r="A53" s="516"/>
      <c r="B53" s="516"/>
      <c r="C53" s="206">
        <v>0</v>
      </c>
      <c r="D53" s="206">
        <v>0</v>
      </c>
      <c r="E53" s="207">
        <f t="shared" si="10"/>
        <v>0</v>
      </c>
      <c r="F53" s="415" t="s">
        <v>14</v>
      </c>
      <c r="G53" s="397">
        <v>251</v>
      </c>
      <c r="H53" s="216">
        <f>'0054'!H53</f>
        <v>1173</v>
      </c>
      <c r="I53" s="130">
        <f t="shared" si="11"/>
        <v>0</v>
      </c>
      <c r="N53" s="517"/>
      <c r="O53" s="517"/>
      <c r="P53" s="511"/>
      <c r="Q53" s="511"/>
      <c r="R53" s="46" t="s">
        <v>14</v>
      </c>
      <c r="S53" s="410">
        <v>251</v>
      </c>
      <c r="T53" s="148">
        <f t="shared" si="12"/>
        <v>1173</v>
      </c>
      <c r="U53" s="149">
        <f t="shared" si="13"/>
        <v>0</v>
      </c>
    </row>
    <row r="54" spans="1:21" x14ac:dyDescent="0.25">
      <c r="A54" s="516"/>
      <c r="B54" s="516"/>
      <c r="C54" s="206">
        <v>0</v>
      </c>
      <c r="D54" s="206">
        <v>0</v>
      </c>
      <c r="E54" s="207">
        <f t="shared" si="10"/>
        <v>0</v>
      </c>
      <c r="F54" s="415" t="s">
        <v>14</v>
      </c>
      <c r="G54" s="397">
        <v>252</v>
      </c>
      <c r="H54" s="216">
        <f>'0054'!H54</f>
        <v>3506</v>
      </c>
      <c r="I54" s="130">
        <f t="shared" si="11"/>
        <v>0</v>
      </c>
      <c r="N54" s="517"/>
      <c r="O54" s="517"/>
      <c r="P54" s="511"/>
      <c r="Q54" s="511"/>
      <c r="R54" s="46" t="s">
        <v>14</v>
      </c>
      <c r="S54" s="410">
        <v>252</v>
      </c>
      <c r="T54" s="148">
        <f t="shared" si="12"/>
        <v>3506</v>
      </c>
      <c r="U54" s="149">
        <f t="shared" si="13"/>
        <v>0</v>
      </c>
    </row>
    <row r="55" spans="1:21" x14ac:dyDescent="0.25">
      <c r="A55" s="516"/>
      <c r="B55" s="516"/>
      <c r="C55" s="206">
        <v>0</v>
      </c>
      <c r="D55" s="206">
        <v>0</v>
      </c>
      <c r="E55" s="207">
        <f t="shared" si="10"/>
        <v>0</v>
      </c>
      <c r="F55" s="415" t="s">
        <v>14</v>
      </c>
      <c r="G55" s="397">
        <v>253</v>
      </c>
      <c r="H55" s="216">
        <f>'0054'!H55</f>
        <v>7023</v>
      </c>
      <c r="I55" s="130">
        <f t="shared" si="11"/>
        <v>0</v>
      </c>
      <c r="N55" s="517"/>
      <c r="O55" s="517"/>
      <c r="P55" s="511"/>
      <c r="Q55" s="511"/>
      <c r="R55" s="46" t="s">
        <v>14</v>
      </c>
      <c r="S55" s="410">
        <v>253</v>
      </c>
      <c r="T55" s="148">
        <f t="shared" si="12"/>
        <v>7023</v>
      </c>
      <c r="U55" s="149">
        <f t="shared" si="13"/>
        <v>0</v>
      </c>
    </row>
    <row r="56" spans="1:21" x14ac:dyDescent="0.25">
      <c r="A56" s="516"/>
      <c r="B56" s="516"/>
      <c r="C56" s="206">
        <v>0</v>
      </c>
      <c r="D56" s="206">
        <v>0</v>
      </c>
      <c r="E56" s="207">
        <f t="shared" si="10"/>
        <v>0</v>
      </c>
      <c r="F56" s="415" t="s">
        <v>15</v>
      </c>
      <c r="G56" s="397">
        <v>251</v>
      </c>
      <c r="H56" s="216">
        <f>'0054'!H56</f>
        <v>835</v>
      </c>
      <c r="I56" s="130">
        <f t="shared" si="11"/>
        <v>0</v>
      </c>
      <c r="N56" s="517"/>
      <c r="O56" s="517"/>
      <c r="P56" s="511"/>
      <c r="Q56" s="511"/>
      <c r="R56" s="46" t="s">
        <v>15</v>
      </c>
      <c r="S56" s="410">
        <v>251</v>
      </c>
      <c r="T56" s="148">
        <f t="shared" si="12"/>
        <v>835</v>
      </c>
      <c r="U56" s="149">
        <f t="shared" si="13"/>
        <v>0</v>
      </c>
    </row>
    <row r="57" spans="1:21" x14ac:dyDescent="0.25">
      <c r="A57" s="516"/>
      <c r="B57" s="516"/>
      <c r="C57" s="206">
        <v>0</v>
      </c>
      <c r="D57" s="206">
        <v>0</v>
      </c>
      <c r="E57" s="207">
        <f t="shared" si="10"/>
        <v>0</v>
      </c>
      <c r="F57" s="415" t="s">
        <v>15</v>
      </c>
      <c r="G57" s="397">
        <v>252</v>
      </c>
      <c r="H57" s="216">
        <f>'0054'!H57</f>
        <v>3168</v>
      </c>
      <c r="I57" s="130">
        <f t="shared" si="11"/>
        <v>0</v>
      </c>
      <c r="N57" s="517"/>
      <c r="O57" s="517"/>
      <c r="P57" s="511"/>
      <c r="Q57" s="511"/>
      <c r="R57" s="46" t="s">
        <v>15</v>
      </c>
      <c r="S57" s="410">
        <v>252</v>
      </c>
      <c r="T57" s="148">
        <f t="shared" si="12"/>
        <v>3168</v>
      </c>
      <c r="U57" s="149">
        <f t="shared" si="13"/>
        <v>0</v>
      </c>
    </row>
    <row r="58" spans="1:21" ht="16.5" thickBot="1" x14ac:dyDescent="0.3">
      <c r="A58" s="516"/>
      <c r="B58" s="516"/>
      <c r="C58" s="206">
        <v>0</v>
      </c>
      <c r="D58" s="206">
        <v>0</v>
      </c>
      <c r="E58" s="207">
        <f t="shared" si="10"/>
        <v>0</v>
      </c>
      <c r="F58" s="415" t="s">
        <v>15</v>
      </c>
      <c r="G58" s="397">
        <v>253</v>
      </c>
      <c r="H58" s="216">
        <f>'0054'!H58</f>
        <v>6685</v>
      </c>
      <c r="I58" s="130">
        <f t="shared" si="11"/>
        <v>0</v>
      </c>
      <c r="N58" s="517"/>
      <c r="O58" s="517"/>
      <c r="P58" s="512"/>
      <c r="Q58" s="512"/>
      <c r="R58" s="46" t="s">
        <v>15</v>
      </c>
      <c r="S58" s="410">
        <v>253</v>
      </c>
      <c r="T58" s="148">
        <f t="shared" si="12"/>
        <v>6685</v>
      </c>
      <c r="U58" s="151">
        <f t="shared" si="13"/>
        <v>0</v>
      </c>
    </row>
    <row r="59" spans="1:21" ht="16.5" thickBot="1" x14ac:dyDescent="0.3">
      <c r="A59" s="465" t="s">
        <v>16</v>
      </c>
      <c r="B59" s="465"/>
      <c r="C59" s="126">
        <f>SUM(C50:C58)</f>
        <v>0</v>
      </c>
      <c r="D59" s="126">
        <f>SUM(D50:D58)</f>
        <v>0</v>
      </c>
      <c r="E59" s="126">
        <f>SUM(E50:E58)</f>
        <v>0</v>
      </c>
      <c r="F59" s="465" t="s">
        <v>81</v>
      </c>
      <c r="G59" s="465"/>
      <c r="H59" s="465"/>
      <c r="I59" s="126">
        <f>SUM(I50:I58)</f>
        <v>0</v>
      </c>
      <c r="N59" s="464" t="s">
        <v>16</v>
      </c>
      <c r="O59" s="464"/>
      <c r="P59" s="513">
        <f>SUM(P50:P58)</f>
        <v>0</v>
      </c>
      <c r="Q59" s="513"/>
      <c r="R59" s="464" t="s">
        <v>81</v>
      </c>
      <c r="S59" s="464"/>
      <c r="T59" s="464"/>
      <c r="U59" s="140">
        <f>SUM(U50:U58)</f>
        <v>0</v>
      </c>
    </row>
    <row r="60" spans="1:21" x14ac:dyDescent="0.25">
      <c r="A60" s="481"/>
      <c r="B60" s="481"/>
      <c r="C60" s="481"/>
      <c r="D60" s="481"/>
      <c r="E60" s="481"/>
      <c r="F60" s="481"/>
      <c r="G60" s="481"/>
      <c r="H60" s="481"/>
      <c r="I60" s="481"/>
      <c r="N60" s="471"/>
      <c r="O60" s="471"/>
      <c r="P60" s="471"/>
      <c r="Q60" s="471"/>
      <c r="R60" s="471"/>
      <c r="S60" s="471"/>
      <c r="T60" s="471"/>
      <c r="U60" s="471"/>
    </row>
    <row r="61" spans="1:21" x14ac:dyDescent="0.25">
      <c r="A61" s="509" t="s">
        <v>175</v>
      </c>
      <c r="B61" s="458"/>
      <c r="C61" s="458"/>
      <c r="D61" s="458"/>
      <c r="E61" s="458"/>
      <c r="F61" s="458"/>
      <c r="G61" s="458"/>
      <c r="H61" s="458"/>
      <c r="I61" s="458"/>
      <c r="N61" s="461" t="s">
        <v>104</v>
      </c>
      <c r="O61" s="461"/>
      <c r="P61" s="461"/>
      <c r="Q61" s="461"/>
      <c r="R61" s="461"/>
      <c r="S61" s="461"/>
      <c r="T61" s="461"/>
      <c r="U61" s="461"/>
    </row>
    <row r="62" spans="1:21" x14ac:dyDescent="0.25">
      <c r="A62" s="509" t="s">
        <v>177</v>
      </c>
      <c r="B62" s="458"/>
      <c r="C62" s="152">
        <f>E29</f>
        <v>0</v>
      </c>
      <c r="D62" s="576" t="s">
        <v>174</v>
      </c>
      <c r="E62" s="576"/>
      <c r="F62" s="576"/>
      <c r="G62" s="576"/>
      <c r="H62" s="154">
        <f>'0054'!H62</f>
        <v>186422.85</v>
      </c>
      <c r="I62" s="155"/>
      <c r="N62" s="510" t="s">
        <v>173</v>
      </c>
      <c r="O62" s="461"/>
      <c r="P62" s="47">
        <f>P29</f>
        <v>0</v>
      </c>
      <c r="Q62" s="507" t="s">
        <v>83</v>
      </c>
      <c r="R62" s="507"/>
      <c r="S62" s="507"/>
      <c r="T62" s="508">
        <f>H62</f>
        <v>186422.85</v>
      </c>
      <c r="U62" s="508"/>
    </row>
    <row r="63" spans="1:21" x14ac:dyDescent="0.25">
      <c r="B63" s="379"/>
      <c r="G63" s="48" t="s">
        <v>13</v>
      </c>
      <c r="H63" s="156">
        <f>ROUND(C62/H62,6)</f>
        <v>0</v>
      </c>
      <c r="I63" s="157"/>
      <c r="N63" s="461" t="s">
        <v>19</v>
      </c>
      <c r="O63" s="461"/>
      <c r="P63" s="461"/>
      <c r="Q63" s="461"/>
      <c r="R63" s="461"/>
      <c r="S63" s="461"/>
      <c r="T63" s="505">
        <f>ROUND(P62/T62,6)</f>
        <v>0</v>
      </c>
      <c r="U63" s="505"/>
    </row>
    <row r="64" spans="1:21" x14ac:dyDescent="0.25">
      <c r="A64" s="509" t="s">
        <v>176</v>
      </c>
      <c r="B64" s="458"/>
      <c r="C64" s="458"/>
      <c r="D64" s="458"/>
      <c r="E64" s="458"/>
      <c r="F64" s="458"/>
      <c r="G64" s="458"/>
      <c r="H64" s="458"/>
      <c r="I64" s="458"/>
      <c r="N64" s="461" t="s">
        <v>105</v>
      </c>
      <c r="O64" s="461"/>
      <c r="P64" s="461"/>
      <c r="Q64" s="461"/>
      <c r="R64" s="461"/>
      <c r="S64" s="461"/>
      <c r="T64" s="461"/>
      <c r="U64" s="461"/>
    </row>
    <row r="65" spans="1:21" x14ac:dyDescent="0.25">
      <c r="A65" s="509" t="s">
        <v>178</v>
      </c>
      <c r="B65" s="458"/>
      <c r="C65" s="152">
        <f>E45</f>
        <v>0</v>
      </c>
      <c r="D65" s="576" t="s">
        <v>179</v>
      </c>
      <c r="E65" s="576"/>
      <c r="F65" s="576"/>
      <c r="G65" s="576"/>
      <c r="H65" s="158">
        <f>'0054'!H65</f>
        <v>204954.58</v>
      </c>
      <c r="I65" s="159"/>
      <c r="N65" s="461" t="s">
        <v>85</v>
      </c>
      <c r="O65" s="461"/>
      <c r="P65" s="49">
        <f>R45</f>
        <v>0</v>
      </c>
      <c r="Q65" s="507" t="s">
        <v>84</v>
      </c>
      <c r="R65" s="507"/>
      <c r="S65" s="507"/>
      <c r="T65" s="508">
        <f>H65</f>
        <v>204954.58</v>
      </c>
      <c r="U65" s="508"/>
    </row>
    <row r="66" spans="1:21" s="39" customFormat="1" x14ac:dyDescent="0.25">
      <c r="A66" s="414"/>
      <c r="G66" s="50" t="s">
        <v>13</v>
      </c>
      <c r="H66" s="161">
        <f>ROUND(C65/H65,6)</f>
        <v>0</v>
      </c>
      <c r="I66" s="161"/>
      <c r="N66" s="469" t="s">
        <v>20</v>
      </c>
      <c r="O66" s="469"/>
      <c r="P66" s="469"/>
      <c r="Q66" s="469"/>
      <c r="R66" s="469"/>
      <c r="S66" s="469"/>
      <c r="T66" s="503">
        <f>ROUND(P65/T65,6)</f>
        <v>0</v>
      </c>
      <c r="U66" s="503"/>
    </row>
    <row r="67" spans="1:21" s="64" customFormat="1" x14ac:dyDescent="0.25">
      <c r="A67" s="400"/>
      <c r="G67" s="48"/>
      <c r="H67" s="162"/>
      <c r="I67" s="162"/>
      <c r="N67" s="389"/>
      <c r="O67" s="389"/>
      <c r="P67" s="389"/>
      <c r="Q67" s="389"/>
      <c r="R67" s="385"/>
      <c r="S67" s="389"/>
      <c r="T67" s="165"/>
      <c r="U67" s="398"/>
    </row>
    <row r="68" spans="1:21" x14ac:dyDescent="0.25">
      <c r="A68" s="458" t="s">
        <v>100</v>
      </c>
      <c r="B68" s="458"/>
      <c r="C68" s="458"/>
      <c r="D68" s="379"/>
      <c r="E68" s="395" t="s">
        <v>3</v>
      </c>
      <c r="F68" s="217">
        <f>'0054'!F68</f>
        <v>35355377</v>
      </c>
      <c r="G68" s="387" t="s">
        <v>6</v>
      </c>
      <c r="H68" s="167">
        <f>H63</f>
        <v>0</v>
      </c>
      <c r="I68" s="130">
        <f>ROUND(F68*H68,2)</f>
        <v>0</v>
      </c>
      <c r="N68" s="461" t="s">
        <v>100</v>
      </c>
      <c r="O68" s="461"/>
      <c r="P68" s="461"/>
      <c r="Q68" s="52" t="s">
        <v>3</v>
      </c>
      <c r="R68" s="168">
        <f>F68</f>
        <v>35355377</v>
      </c>
      <c r="S68" s="388" t="s">
        <v>6</v>
      </c>
      <c r="T68" s="169">
        <f>T63</f>
        <v>0</v>
      </c>
      <c r="U68" s="125">
        <f>ROUND(R68*T68,0)</f>
        <v>0</v>
      </c>
    </row>
    <row r="69" spans="1:21" x14ac:dyDescent="0.25">
      <c r="A69" s="571" t="s">
        <v>119</v>
      </c>
      <c r="B69" s="458"/>
      <c r="C69" s="458"/>
      <c r="D69" s="379"/>
      <c r="E69" s="395"/>
      <c r="F69" s="218"/>
      <c r="G69" s="387"/>
      <c r="H69" s="167"/>
      <c r="I69" s="130"/>
      <c r="N69" s="461" t="s">
        <v>99</v>
      </c>
      <c r="O69" s="461"/>
      <c r="P69" s="461"/>
      <c r="Q69" s="170"/>
      <c r="R69" s="170"/>
      <c r="S69" s="170"/>
      <c r="T69" s="170"/>
      <c r="U69" s="170"/>
    </row>
    <row r="70" spans="1:21" x14ac:dyDescent="0.25">
      <c r="A70" s="570" t="s">
        <v>180</v>
      </c>
      <c r="B70" s="458"/>
      <c r="C70" s="458"/>
      <c r="D70" s="379"/>
      <c r="E70" s="395" t="s">
        <v>3</v>
      </c>
      <c r="F70" s="217">
        <f>'0054'!F70</f>
        <v>0</v>
      </c>
      <c r="G70" s="387" t="s">
        <v>6</v>
      </c>
      <c r="H70" s="167">
        <f>H63</f>
        <v>0</v>
      </c>
      <c r="I70" s="130">
        <f>ROUND(F70*H70,2)</f>
        <v>0</v>
      </c>
      <c r="N70" s="380"/>
      <c r="O70" s="380"/>
      <c r="P70" s="380"/>
      <c r="Q70" s="52" t="s">
        <v>3</v>
      </c>
      <c r="R70" s="168">
        <f>F70</f>
        <v>0</v>
      </c>
      <c r="S70" s="388" t="s">
        <v>6</v>
      </c>
      <c r="T70" s="169">
        <f>T63</f>
        <v>0</v>
      </c>
      <c r="U70" s="125">
        <f>ROUND(R70*T70,0)</f>
        <v>0</v>
      </c>
    </row>
    <row r="71" spans="1:21" x14ac:dyDescent="0.25">
      <c r="A71" s="458" t="s">
        <v>98</v>
      </c>
      <c r="B71" s="458"/>
      <c r="C71" s="458"/>
      <c r="D71" s="379"/>
      <c r="E71" s="395" t="s">
        <v>128</v>
      </c>
      <c r="F71" s="217">
        <f>'0054'!F71</f>
        <v>3088857</v>
      </c>
      <c r="G71" s="387" t="s">
        <v>6</v>
      </c>
      <c r="H71" s="167">
        <f>H63</f>
        <v>0</v>
      </c>
      <c r="I71" s="130">
        <f>ROUND(F71*H71,2)</f>
        <v>0</v>
      </c>
      <c r="N71" s="461" t="s">
        <v>98</v>
      </c>
      <c r="O71" s="461"/>
      <c r="P71" s="461"/>
      <c r="Q71" s="52" t="s">
        <v>86</v>
      </c>
      <c r="R71" s="168">
        <f>F71</f>
        <v>3088857</v>
      </c>
      <c r="S71" s="388" t="s">
        <v>6</v>
      </c>
      <c r="T71" s="169">
        <f>T63</f>
        <v>0</v>
      </c>
      <c r="U71" s="125">
        <f>ROUND(R71*T71,0)</f>
        <v>0</v>
      </c>
    </row>
    <row r="72" spans="1:21" x14ac:dyDescent="0.25">
      <c r="A72" s="458" t="s">
        <v>97</v>
      </c>
      <c r="B72" s="458"/>
      <c r="C72" s="458"/>
      <c r="D72" s="379"/>
      <c r="E72" s="395" t="s">
        <v>3</v>
      </c>
      <c r="F72" s="217">
        <f>'0054'!F72</f>
        <v>4226978</v>
      </c>
      <c r="G72" s="387" t="s">
        <v>6</v>
      </c>
      <c r="H72" s="167">
        <f>H63</f>
        <v>0</v>
      </c>
      <c r="I72" s="130">
        <f>ROUND(F72*H72,2)</f>
        <v>0</v>
      </c>
      <c r="N72" s="461" t="s">
        <v>97</v>
      </c>
      <c r="O72" s="461"/>
      <c r="P72" s="461"/>
      <c r="Q72" s="52" t="s">
        <v>3</v>
      </c>
      <c r="R72" s="168">
        <f>F72</f>
        <v>4226978</v>
      </c>
      <c r="S72" s="388" t="s">
        <v>6</v>
      </c>
      <c r="T72" s="169">
        <f>T63</f>
        <v>0</v>
      </c>
      <c r="U72" s="125">
        <f>ROUND(R72*T72,0)</f>
        <v>0</v>
      </c>
    </row>
    <row r="73" spans="1:21" x14ac:dyDescent="0.25">
      <c r="A73" s="458" t="s">
        <v>96</v>
      </c>
      <c r="B73" s="458"/>
      <c r="C73" s="458"/>
      <c r="D73" s="379"/>
      <c r="E73" s="395" t="s">
        <v>3</v>
      </c>
      <c r="F73" s="217">
        <f>'0054'!F73</f>
        <v>14485979</v>
      </c>
      <c r="G73" s="387" t="s">
        <v>6</v>
      </c>
      <c r="H73" s="167">
        <f>H63</f>
        <v>0</v>
      </c>
      <c r="I73" s="130">
        <f>ROUND(F73*H73,2)</f>
        <v>0</v>
      </c>
      <c r="N73" s="461" t="s">
        <v>96</v>
      </c>
      <c r="O73" s="461"/>
      <c r="P73" s="461"/>
      <c r="Q73" s="52" t="s">
        <v>3</v>
      </c>
      <c r="R73" s="171">
        <f>F73</f>
        <v>14485979</v>
      </c>
      <c r="S73" s="388" t="s">
        <v>6</v>
      </c>
      <c r="T73" s="169">
        <f>T63</f>
        <v>0</v>
      </c>
      <c r="U73" s="125">
        <f>ROUND(R73*T73,0)</f>
        <v>0</v>
      </c>
    </row>
    <row r="74" spans="1:21" x14ac:dyDescent="0.25">
      <c r="A74" s="375" t="s">
        <v>129</v>
      </c>
      <c r="D74" s="379"/>
      <c r="E74" s="397" t="s">
        <v>130</v>
      </c>
      <c r="F74" s="496"/>
      <c r="G74" s="496"/>
      <c r="H74" s="496"/>
      <c r="I74" s="130">
        <v>0</v>
      </c>
      <c r="N74" s="461" t="s">
        <v>156</v>
      </c>
      <c r="O74" s="461"/>
      <c r="P74" s="461"/>
      <c r="Q74" s="461"/>
      <c r="R74" s="461"/>
      <c r="S74" s="461"/>
      <c r="T74" s="461"/>
      <c r="U74" s="125">
        <f>IF($H$115=1,I74,0)</f>
        <v>0</v>
      </c>
    </row>
    <row r="75" spans="1:21" x14ac:dyDescent="0.25">
      <c r="A75" s="376" t="s">
        <v>181</v>
      </c>
      <c r="I75" s="130"/>
      <c r="N75" s="461" t="s">
        <v>44</v>
      </c>
      <c r="O75" s="461"/>
      <c r="P75" s="461"/>
      <c r="Q75" s="461"/>
      <c r="R75" s="461"/>
      <c r="S75" s="461"/>
      <c r="T75" s="461"/>
      <c r="U75" s="125">
        <f>IF($H$115=1,I75,0)</f>
        <v>0</v>
      </c>
    </row>
    <row r="76" spans="1:21" x14ac:dyDescent="0.25">
      <c r="A76" s="90" t="s">
        <v>134</v>
      </c>
      <c r="B76" s="379"/>
      <c r="C76" s="379"/>
      <c r="D76" s="379"/>
      <c r="E76" s="379"/>
      <c r="F76" s="379"/>
      <c r="G76" s="379"/>
      <c r="H76" s="379"/>
      <c r="I76" s="172"/>
      <c r="N76" s="409" t="s">
        <v>45</v>
      </c>
      <c r="O76" s="380"/>
      <c r="P76" s="380"/>
      <c r="Q76" s="380"/>
      <c r="R76" s="380"/>
      <c r="S76" s="380"/>
      <c r="T76" s="380"/>
      <c r="U76" s="132"/>
    </row>
    <row r="77" spans="1:21" x14ac:dyDescent="0.25">
      <c r="A77" s="509" t="s">
        <v>182</v>
      </c>
      <c r="B77" s="458"/>
      <c r="C77" s="458"/>
      <c r="D77" s="379"/>
      <c r="E77" s="395" t="s">
        <v>4</v>
      </c>
      <c r="F77" s="217">
        <f>'0054'!F77</f>
        <v>0</v>
      </c>
      <c r="G77" s="387" t="s">
        <v>6</v>
      </c>
      <c r="H77" s="167">
        <f>H66</f>
        <v>0</v>
      </c>
      <c r="I77" s="130">
        <f>ROUND(F77*H77,2)</f>
        <v>0</v>
      </c>
      <c r="N77" s="461" t="s">
        <v>101</v>
      </c>
      <c r="O77" s="461"/>
      <c r="P77" s="461"/>
      <c r="Q77" s="52" t="s">
        <v>4</v>
      </c>
      <c r="R77" s="171">
        <f>F77</f>
        <v>0</v>
      </c>
      <c r="S77" s="388" t="s">
        <v>6</v>
      </c>
      <c r="T77" s="169">
        <f>T66</f>
        <v>0</v>
      </c>
      <c r="U77" s="125">
        <f>ROUND(R77*T77,0)</f>
        <v>0</v>
      </c>
    </row>
    <row r="78" spans="1:21" x14ac:dyDescent="0.25">
      <c r="A78" s="458" t="s">
        <v>67</v>
      </c>
      <c r="B78" s="458"/>
      <c r="C78" s="458"/>
      <c r="D78" s="379"/>
      <c r="E78" s="395" t="s">
        <v>4</v>
      </c>
      <c r="F78" s="217">
        <f>'0054'!F78</f>
        <v>0</v>
      </c>
      <c r="G78" s="387" t="s">
        <v>6</v>
      </c>
      <c r="H78" s="167">
        <f>H66</f>
        <v>0</v>
      </c>
      <c r="I78" s="130">
        <f>ROUND(F78*H78,2)</f>
        <v>0</v>
      </c>
      <c r="N78" s="461" t="s">
        <v>67</v>
      </c>
      <c r="O78" s="461"/>
      <c r="P78" s="461"/>
      <c r="Q78" s="52" t="s">
        <v>4</v>
      </c>
      <c r="R78" s="171">
        <f>F78</f>
        <v>0</v>
      </c>
      <c r="S78" s="388" t="s">
        <v>6</v>
      </c>
      <c r="T78" s="169">
        <f>T66</f>
        <v>0</v>
      </c>
      <c r="U78" s="125">
        <f>ROUND(R78*T78,0)</f>
        <v>0</v>
      </c>
    </row>
    <row r="79" spans="1:21" x14ac:dyDescent="0.25">
      <c r="A79" s="458" t="s">
        <v>88</v>
      </c>
      <c r="B79" s="458"/>
      <c r="C79" s="458"/>
      <c r="D79" s="379"/>
      <c r="E79" s="395" t="s">
        <v>4</v>
      </c>
      <c r="F79" s="217">
        <f>'0054'!F79</f>
        <v>118620773</v>
      </c>
      <c r="G79" s="387" t="s">
        <v>6</v>
      </c>
      <c r="H79" s="167">
        <f>H66</f>
        <v>0</v>
      </c>
      <c r="I79" s="130">
        <f>ROUND(F79*H79,2)</f>
        <v>0</v>
      </c>
      <c r="N79" s="461" t="s">
        <v>88</v>
      </c>
      <c r="O79" s="461"/>
      <c r="P79" s="461"/>
      <c r="Q79" s="52" t="s">
        <v>4</v>
      </c>
      <c r="R79" s="171">
        <f>F79</f>
        <v>118620773</v>
      </c>
      <c r="S79" s="388" t="s">
        <v>6</v>
      </c>
      <c r="T79" s="169">
        <f>T66</f>
        <v>0</v>
      </c>
      <c r="U79" s="125">
        <f>ROUND(R79*T79,0)</f>
        <v>0</v>
      </c>
    </row>
    <row r="80" spans="1:21" x14ac:dyDescent="0.25">
      <c r="A80" s="458" t="s">
        <v>89</v>
      </c>
      <c r="B80" s="458"/>
      <c r="C80" s="458"/>
      <c r="D80" s="379"/>
      <c r="E80" s="395" t="s">
        <v>4</v>
      </c>
      <c r="F80" s="217">
        <f>'0054'!F80</f>
        <v>-391991</v>
      </c>
      <c r="G80" s="387" t="s">
        <v>6</v>
      </c>
      <c r="H80" s="167">
        <f>H66</f>
        <v>0</v>
      </c>
      <c r="I80" s="130">
        <f>ROUND(F80*H80,2)</f>
        <v>0</v>
      </c>
      <c r="N80" s="461" t="s">
        <v>89</v>
      </c>
      <c r="O80" s="461"/>
      <c r="P80" s="461"/>
      <c r="Q80" s="52" t="s">
        <v>4</v>
      </c>
      <c r="R80" s="168">
        <f>F80</f>
        <v>-391991</v>
      </c>
      <c r="S80" s="388" t="s">
        <v>6</v>
      </c>
      <c r="T80" s="169">
        <f>T66</f>
        <v>0</v>
      </c>
      <c r="U80" s="125">
        <f>ROUND(R80*T80,0)</f>
        <v>0</v>
      </c>
    </row>
    <row r="81" spans="1:21" x14ac:dyDescent="0.25">
      <c r="A81" s="458" t="s">
        <v>90</v>
      </c>
      <c r="B81" s="458"/>
      <c r="C81" s="458"/>
      <c r="D81" s="379"/>
      <c r="E81" s="395" t="s">
        <v>4</v>
      </c>
      <c r="F81" s="217">
        <f>'0054'!F81</f>
        <v>698197</v>
      </c>
      <c r="G81" s="387" t="s">
        <v>6</v>
      </c>
      <c r="H81" s="167">
        <f>H66</f>
        <v>0</v>
      </c>
      <c r="I81" s="130">
        <f>ROUND(F81*H81,2)</f>
        <v>0</v>
      </c>
      <c r="N81" s="461" t="s">
        <v>90</v>
      </c>
      <c r="O81" s="461"/>
      <c r="P81" s="461"/>
      <c r="Q81" s="52" t="s">
        <v>4</v>
      </c>
      <c r="R81" s="171">
        <f>F81</f>
        <v>698197</v>
      </c>
      <c r="S81" s="388" t="s">
        <v>6</v>
      </c>
      <c r="T81" s="169">
        <f>T66</f>
        <v>0</v>
      </c>
      <c r="U81" s="125">
        <f>ROUND(R81*T81,0)</f>
        <v>0</v>
      </c>
    </row>
    <row r="82" spans="1:21" x14ac:dyDescent="0.25">
      <c r="B82" s="379"/>
      <c r="C82" s="379"/>
      <c r="D82" s="379"/>
      <c r="E82" s="395"/>
      <c r="F82" s="174"/>
      <c r="G82" s="387"/>
      <c r="H82" s="167"/>
      <c r="I82" s="130"/>
      <c r="N82" s="380"/>
      <c r="O82" s="380"/>
      <c r="P82" s="380"/>
      <c r="Q82" s="52"/>
      <c r="R82" s="175"/>
      <c r="S82" s="388"/>
      <c r="T82" s="169"/>
      <c r="U82" s="132"/>
    </row>
    <row r="83" spans="1:21" x14ac:dyDescent="0.25">
      <c r="A83" s="458" t="s">
        <v>112</v>
      </c>
      <c r="B83" s="458"/>
      <c r="C83" s="458"/>
      <c r="D83" s="458"/>
      <c r="E83" s="458"/>
      <c r="F83" s="458"/>
      <c r="G83" s="458"/>
      <c r="H83" s="458"/>
      <c r="I83" s="458"/>
      <c r="N83" s="461" t="s">
        <v>91</v>
      </c>
      <c r="O83" s="461"/>
      <c r="P83" s="461"/>
      <c r="Q83" s="461"/>
      <c r="R83" s="461"/>
      <c r="S83" s="461"/>
      <c r="T83" s="461"/>
      <c r="U83" s="461"/>
    </row>
    <row r="84" spans="1:21" x14ac:dyDescent="0.25">
      <c r="B84" s="379"/>
      <c r="C84" s="496" t="s">
        <v>77</v>
      </c>
      <c r="D84" s="496"/>
      <c r="E84" s="379"/>
      <c r="F84" s="415" t="s">
        <v>38</v>
      </c>
      <c r="G84" s="379"/>
      <c r="H84" s="379"/>
      <c r="I84" s="379"/>
      <c r="N84" s="380"/>
      <c r="O84" s="380"/>
      <c r="P84" s="380"/>
      <c r="Q84" s="380"/>
      <c r="R84" s="380"/>
      <c r="S84" s="380"/>
      <c r="T84" s="380"/>
      <c r="U84" s="380"/>
    </row>
    <row r="85" spans="1:21" x14ac:dyDescent="0.25">
      <c r="A85" s="4"/>
      <c r="B85" s="176"/>
      <c r="C85" s="481" t="s">
        <v>184</v>
      </c>
      <c r="D85" s="481"/>
      <c r="E85" s="177" t="s">
        <v>190</v>
      </c>
      <c r="F85" s="178" t="s">
        <v>189</v>
      </c>
      <c r="G85" s="179"/>
      <c r="H85" s="179"/>
      <c r="I85" s="179"/>
      <c r="N85" s="497" t="s">
        <v>49</v>
      </c>
      <c r="O85" s="497"/>
      <c r="P85" s="498" t="s">
        <v>157</v>
      </c>
      <c r="Q85" s="498"/>
      <c r="R85" s="499" t="s">
        <v>41</v>
      </c>
      <c r="S85" s="499"/>
      <c r="T85" s="499"/>
      <c r="U85" s="499"/>
    </row>
    <row r="86" spans="1:21" x14ac:dyDescent="0.25">
      <c r="A86" s="383"/>
      <c r="B86" s="67" t="s">
        <v>188</v>
      </c>
      <c r="C86" s="494">
        <f>H13+H14+H19+H22+H25</f>
        <v>0</v>
      </c>
      <c r="D86" s="494"/>
      <c r="E86" s="56">
        <f>H8</f>
        <v>1.0319</v>
      </c>
      <c r="F86" s="57">
        <f>'0054'!F86</f>
        <v>1313.27</v>
      </c>
      <c r="G86" s="416" t="s">
        <v>13</v>
      </c>
      <c r="H86" s="130">
        <f>ROUND(C86*E86*F86,2)</f>
        <v>0</v>
      </c>
      <c r="I86" s="134"/>
      <c r="N86" s="382" t="s">
        <v>22</v>
      </c>
      <c r="O86" s="60">
        <f>T13+T14+T19+T22+T25</f>
        <v>0</v>
      </c>
      <c r="P86" s="495">
        <f>T8</f>
        <v>1.0319</v>
      </c>
      <c r="Q86" s="495"/>
      <c r="R86" s="61">
        <f>F86</f>
        <v>1313.27</v>
      </c>
      <c r="S86" s="62" t="s">
        <v>13</v>
      </c>
      <c r="T86" s="171">
        <f>ROUND(O86*P86*R86,0)</f>
        <v>0</v>
      </c>
      <c r="U86" s="131"/>
    </row>
    <row r="87" spans="1:21" x14ac:dyDescent="0.25">
      <c r="A87" s="63"/>
      <c r="B87" s="63" t="s">
        <v>187</v>
      </c>
      <c r="C87" s="494">
        <f>H15+H16+H20+H23+H26</f>
        <v>0</v>
      </c>
      <c r="D87" s="494"/>
      <c r="E87" s="56">
        <f>H8</f>
        <v>1.0319</v>
      </c>
      <c r="F87" s="57">
        <f>'0054'!F87</f>
        <v>895.79</v>
      </c>
      <c r="G87" s="416" t="s">
        <v>13</v>
      </c>
      <c r="H87" s="130">
        <f>ROUND(C87*E87*F87,2)</f>
        <v>0</v>
      </c>
      <c r="I87" s="64"/>
      <c r="N87" s="65" t="s">
        <v>14</v>
      </c>
      <c r="O87" s="60">
        <f>T15+T16+T20+T23+T26</f>
        <v>0</v>
      </c>
      <c r="P87" s="495">
        <f>T8</f>
        <v>1.0319</v>
      </c>
      <c r="Q87" s="495"/>
      <c r="R87" s="61">
        <f>F87</f>
        <v>895.79</v>
      </c>
      <c r="S87" s="62" t="s">
        <v>13</v>
      </c>
      <c r="T87" s="171">
        <f>ROUND(O87*P87*R87,0)</f>
        <v>0</v>
      </c>
      <c r="U87" s="66"/>
    </row>
    <row r="88" spans="1:21" ht="16.5" thickBot="1" x14ac:dyDescent="0.3">
      <c r="A88" s="67"/>
      <c r="B88" s="67" t="s">
        <v>186</v>
      </c>
      <c r="C88" s="494">
        <f>H17+H18+H21+H24+H27+H28</f>
        <v>0</v>
      </c>
      <c r="D88" s="494"/>
      <c r="E88" s="56">
        <f>H8</f>
        <v>1.0319</v>
      </c>
      <c r="F88" s="57">
        <f>'0054'!F88</f>
        <v>897.95</v>
      </c>
      <c r="G88" s="416" t="s">
        <v>13</v>
      </c>
      <c r="H88" s="123">
        <f>ROUND(C88*E88*F88,2)</f>
        <v>0</v>
      </c>
      <c r="I88" s="64"/>
      <c r="N88" s="68" t="s">
        <v>15</v>
      </c>
      <c r="O88" s="69">
        <f>T17+T18+T21+T24+T27+T28</f>
        <v>0</v>
      </c>
      <c r="P88" s="495">
        <f>T8</f>
        <v>1.0319</v>
      </c>
      <c r="Q88" s="495"/>
      <c r="R88" s="61">
        <f>F88</f>
        <v>897.95</v>
      </c>
      <c r="S88" s="62" t="s">
        <v>13</v>
      </c>
      <c r="T88" s="171">
        <f>ROUND(O88*P88*R88,0)</f>
        <v>0</v>
      </c>
      <c r="U88" s="66"/>
    </row>
    <row r="89" spans="1:21" ht="16.5" thickBot="1" x14ac:dyDescent="0.3">
      <c r="A89" s="70"/>
      <c r="B89" s="180" t="s">
        <v>185</v>
      </c>
      <c r="C89" s="487">
        <f>SUM(C86:C88)</f>
        <v>0</v>
      </c>
      <c r="D89" s="487"/>
      <c r="E89" s="181"/>
      <c r="F89" s="181"/>
      <c r="G89" s="181"/>
      <c r="H89" s="182" t="s">
        <v>183</v>
      </c>
      <c r="I89" s="130">
        <f>IF(A1=75,0,H88+H87+H86)</f>
        <v>0</v>
      </c>
      <c r="N89" s="392" t="s">
        <v>158</v>
      </c>
      <c r="O89" s="72">
        <f>SUM(O86:O88)</f>
        <v>0</v>
      </c>
      <c r="P89" s="488" t="s">
        <v>18</v>
      </c>
      <c r="Q89" s="489"/>
      <c r="R89" s="489"/>
      <c r="S89" s="489"/>
      <c r="T89" s="489"/>
      <c r="U89" s="125">
        <f>IF(N1=75,0,T88+T87+T86)</f>
        <v>0</v>
      </c>
    </row>
    <row r="90" spans="1:21" ht="16.5" thickTop="1" x14ac:dyDescent="0.25">
      <c r="A90" s="490" t="s">
        <v>107</v>
      </c>
      <c r="B90" s="490"/>
      <c r="C90" s="490"/>
      <c r="D90" s="490"/>
      <c r="E90" s="490"/>
      <c r="F90" s="490"/>
      <c r="G90" s="490"/>
      <c r="H90" s="490"/>
      <c r="I90" s="490"/>
      <c r="N90" s="491" t="s">
        <v>107</v>
      </c>
      <c r="O90" s="491"/>
      <c r="P90" s="491"/>
      <c r="Q90" s="491"/>
      <c r="R90" s="491"/>
      <c r="S90" s="491"/>
      <c r="T90" s="491"/>
      <c r="U90" s="491"/>
    </row>
    <row r="91" spans="1:21" x14ac:dyDescent="0.25">
      <c r="A91" s="393"/>
      <c r="B91" s="393"/>
      <c r="C91" s="393"/>
      <c r="D91" s="393"/>
      <c r="E91" s="393"/>
      <c r="F91" s="393"/>
      <c r="G91" s="393"/>
      <c r="H91" s="393"/>
      <c r="I91" s="393"/>
      <c r="N91" s="394"/>
      <c r="O91" s="394"/>
      <c r="P91" s="394"/>
      <c r="Q91" s="394"/>
      <c r="R91" s="394"/>
      <c r="S91" s="394"/>
      <c r="T91" s="394"/>
      <c r="U91" s="394"/>
    </row>
    <row r="92" spans="1:21" x14ac:dyDescent="0.25">
      <c r="A92" s="4" t="s">
        <v>92</v>
      </c>
      <c r="C92" s="395"/>
      <c r="D92" s="379"/>
      <c r="E92" s="395" t="s">
        <v>46</v>
      </c>
      <c r="F92" s="492"/>
      <c r="G92" s="492"/>
      <c r="H92" s="492"/>
      <c r="I92" s="492"/>
      <c r="N92" s="461" t="s">
        <v>92</v>
      </c>
      <c r="O92" s="461"/>
      <c r="P92" s="461"/>
      <c r="Q92" s="493" t="s">
        <v>46</v>
      </c>
      <c r="R92" s="493"/>
      <c r="S92" s="493"/>
      <c r="T92" s="493"/>
      <c r="U92" s="132"/>
    </row>
    <row r="93" spans="1:21" x14ac:dyDescent="0.25">
      <c r="B93" s="379"/>
      <c r="C93" s="117" t="s">
        <v>162</v>
      </c>
      <c r="D93" s="117" t="s">
        <v>163</v>
      </c>
      <c r="E93" s="118" t="s">
        <v>191</v>
      </c>
      <c r="F93" s="395"/>
      <c r="G93" s="395"/>
      <c r="H93" s="395"/>
      <c r="I93" s="395"/>
      <c r="N93" s="380"/>
      <c r="O93" s="380"/>
      <c r="P93" s="380"/>
      <c r="Q93" s="396"/>
      <c r="R93" s="396"/>
      <c r="S93" s="396"/>
      <c r="T93" s="396"/>
      <c r="U93" s="132"/>
    </row>
    <row r="94" spans="1:21" x14ac:dyDescent="0.25">
      <c r="B94" s="379"/>
      <c r="C94" s="119" t="s">
        <v>2</v>
      </c>
      <c r="D94" s="119" t="s">
        <v>2</v>
      </c>
      <c r="E94" s="119" t="s">
        <v>2</v>
      </c>
      <c r="F94" s="395"/>
      <c r="G94" s="395"/>
      <c r="H94" s="395"/>
      <c r="I94" s="395"/>
      <c r="N94" s="380"/>
      <c r="O94" s="380"/>
      <c r="P94" s="380"/>
      <c r="Q94" s="396"/>
      <c r="R94" s="396"/>
      <c r="S94" s="396"/>
      <c r="T94" s="396"/>
      <c r="U94" s="132"/>
    </row>
    <row r="95" spans="1:21" x14ac:dyDescent="0.25">
      <c r="A95" s="465" t="s">
        <v>69</v>
      </c>
      <c r="B95" s="465"/>
      <c r="C95" s="206">
        <v>0</v>
      </c>
      <c r="D95" s="206">
        <v>0</v>
      </c>
      <c r="E95" s="207">
        <f>AVERAGE(C95:D95)</f>
        <v>0</v>
      </c>
      <c r="F95" s="186" t="s">
        <v>40</v>
      </c>
      <c r="G95" s="75">
        <f>'0054'!G95</f>
        <v>371</v>
      </c>
      <c r="I95" s="130">
        <f>ROUND(G95*E95,2)</f>
        <v>0</v>
      </c>
      <c r="N95" s="486" t="s">
        <v>69</v>
      </c>
      <c r="O95" s="486"/>
      <c r="P95" s="485">
        <f>IF(H115=1,E95,0)</f>
        <v>0</v>
      </c>
      <c r="Q95" s="485"/>
      <c r="R95" s="485"/>
      <c r="S95" s="406" t="s">
        <v>40</v>
      </c>
      <c r="T95" s="76">
        <f>G95</f>
        <v>371</v>
      </c>
      <c r="U95" s="125">
        <f>ROUND(T95*P95,0)</f>
        <v>0</v>
      </c>
    </row>
    <row r="96" spans="1:21" x14ac:dyDescent="0.25">
      <c r="A96" s="465" t="s">
        <v>87</v>
      </c>
      <c r="B96" s="465"/>
      <c r="C96" s="206">
        <v>0</v>
      </c>
      <c r="D96" s="206">
        <v>0</v>
      </c>
      <c r="E96" s="207">
        <f>AVERAGE(C96:D96)</f>
        <v>0</v>
      </c>
      <c r="F96" s="186" t="s">
        <v>40</v>
      </c>
      <c r="G96" s="75">
        <f>'0054'!G96</f>
        <v>1391</v>
      </c>
      <c r="I96" s="130">
        <f>ROUND(G96*E96,2)</f>
        <v>0</v>
      </c>
      <c r="N96" s="486" t="s">
        <v>87</v>
      </c>
      <c r="O96" s="486"/>
      <c r="P96" s="470"/>
      <c r="Q96" s="470"/>
      <c r="R96" s="470"/>
      <c r="S96" s="406" t="s">
        <v>40</v>
      </c>
      <c r="T96" s="76">
        <f>G96</f>
        <v>1391</v>
      </c>
      <c r="U96" s="125">
        <f>ROUND(T96*P96,0)</f>
        <v>0</v>
      </c>
    </row>
    <row r="97" spans="1:21" x14ac:dyDescent="0.25">
      <c r="A97" s="187"/>
      <c r="B97" s="187"/>
      <c r="C97" s="94"/>
      <c r="D97" s="94"/>
      <c r="E97" s="94"/>
      <c r="F97" s="94"/>
      <c r="G97" s="188"/>
      <c r="H97" s="189"/>
      <c r="I97" s="130"/>
      <c r="N97" s="391"/>
      <c r="O97" s="391"/>
      <c r="P97" s="191"/>
      <c r="Q97" s="191"/>
      <c r="R97" s="191"/>
      <c r="S97" s="406"/>
      <c r="T97" s="76"/>
      <c r="U97" s="132"/>
    </row>
    <row r="98" spans="1:21" x14ac:dyDescent="0.25">
      <c r="A98" s="187"/>
      <c r="B98" s="187"/>
      <c r="C98" s="94"/>
      <c r="D98" s="94"/>
      <c r="E98" s="94"/>
      <c r="F98" s="94"/>
      <c r="G98" s="188"/>
      <c r="H98" s="189"/>
      <c r="I98" s="130"/>
      <c r="N98" s="391"/>
      <c r="O98" s="391"/>
      <c r="P98" s="191"/>
      <c r="Q98" s="191"/>
      <c r="R98" s="191"/>
      <c r="S98" s="406"/>
      <c r="T98" s="76"/>
      <c r="U98" s="132"/>
    </row>
    <row r="99" spans="1:21" hidden="1" x14ac:dyDescent="0.25">
      <c r="A99" s="458" t="s">
        <v>131</v>
      </c>
      <c r="B99" s="458"/>
      <c r="C99" s="458"/>
      <c r="D99" s="379"/>
      <c r="E99" s="397" t="s">
        <v>132</v>
      </c>
      <c r="F99" s="496"/>
      <c r="G99" s="496"/>
      <c r="H99" s="496"/>
      <c r="I99" s="496"/>
      <c r="N99" s="461" t="s">
        <v>106</v>
      </c>
      <c r="O99" s="461"/>
      <c r="P99" s="461"/>
      <c r="Q99" s="461"/>
      <c r="R99" s="461"/>
      <c r="S99" s="461"/>
      <c r="T99" s="461"/>
      <c r="U99" s="461"/>
    </row>
    <row r="100" spans="1:21" hidden="1" x14ac:dyDescent="0.25">
      <c r="B100" s="379"/>
      <c r="C100" s="481" t="s">
        <v>108</v>
      </c>
      <c r="D100" s="481"/>
      <c r="E100" s="481"/>
      <c r="F100" s="397"/>
      <c r="G100" s="397"/>
      <c r="H100" s="416" t="s">
        <v>192</v>
      </c>
      <c r="I100" s="397"/>
      <c r="N100" s="380"/>
      <c r="O100" s="380"/>
      <c r="P100" s="380"/>
      <c r="Q100" s="380"/>
      <c r="R100" s="380"/>
      <c r="S100" s="380"/>
      <c r="T100" s="380"/>
      <c r="U100" s="380"/>
    </row>
    <row r="101" spans="1:21" hidden="1" x14ac:dyDescent="0.25">
      <c r="B101" s="379"/>
      <c r="C101" s="117" t="s">
        <v>162</v>
      </c>
      <c r="D101" s="117" t="s">
        <v>163</v>
      </c>
      <c r="E101" s="199" t="s">
        <v>8</v>
      </c>
      <c r="F101" s="577" t="s">
        <v>193</v>
      </c>
      <c r="G101" s="472"/>
      <c r="H101" s="387" t="s">
        <v>39</v>
      </c>
      <c r="I101" s="397"/>
      <c r="N101" s="380"/>
      <c r="O101" s="380"/>
      <c r="P101" s="380"/>
      <c r="Q101" s="380"/>
      <c r="R101" s="380"/>
      <c r="S101" s="380"/>
      <c r="T101" s="380"/>
      <c r="U101" s="380"/>
    </row>
    <row r="102" spans="1:21" hidden="1" x14ac:dyDescent="0.25">
      <c r="A102" s="481" t="s">
        <v>113</v>
      </c>
      <c r="B102" s="481"/>
      <c r="C102" s="119" t="s">
        <v>2</v>
      </c>
      <c r="D102" s="119" t="s">
        <v>2</v>
      </c>
      <c r="E102" s="390" t="s">
        <v>2</v>
      </c>
      <c r="F102" s="481" t="s">
        <v>38</v>
      </c>
      <c r="G102" s="481"/>
      <c r="H102" s="390" t="s">
        <v>38</v>
      </c>
      <c r="I102" s="390" t="s">
        <v>8</v>
      </c>
      <c r="N102" s="471" t="s">
        <v>70</v>
      </c>
      <c r="O102" s="471"/>
      <c r="P102" s="485" t="s">
        <v>108</v>
      </c>
      <c r="Q102" s="485"/>
      <c r="R102" s="471" t="s">
        <v>71</v>
      </c>
      <c r="S102" s="471"/>
      <c r="T102" s="386" t="s">
        <v>72</v>
      </c>
      <c r="U102" s="386" t="s">
        <v>8</v>
      </c>
    </row>
    <row r="103" spans="1:21" hidden="1" x14ac:dyDescent="0.25">
      <c r="A103" s="474" t="s">
        <v>73</v>
      </c>
      <c r="B103" s="474"/>
      <c r="C103" s="204">
        <v>0</v>
      </c>
      <c r="D103" s="204">
        <v>0</v>
      </c>
      <c r="E103" s="205">
        <f>IF(D$59=0,C103*2,C103+D103)</f>
        <v>0</v>
      </c>
      <c r="F103" s="580">
        <v>0</v>
      </c>
      <c r="G103" s="580"/>
      <c r="H103" s="79">
        <f>IF(C103=0,0,125)</f>
        <v>0</v>
      </c>
      <c r="I103" s="130">
        <f>ROUND((H103+F103)*E103,2)</f>
        <v>0</v>
      </c>
      <c r="N103" s="476" t="s">
        <v>73</v>
      </c>
      <c r="O103" s="476"/>
      <c r="P103" s="470">
        <f>IF(H$115=1,C103,0)</f>
        <v>0</v>
      </c>
      <c r="Q103" s="470"/>
      <c r="R103" s="477">
        <f>F103</f>
        <v>0</v>
      </c>
      <c r="S103" s="477"/>
      <c r="T103" s="80">
        <f>H103</f>
        <v>0</v>
      </c>
      <c r="U103" s="125">
        <f>ROUND((T103+R103)*P103,0)</f>
        <v>0</v>
      </c>
    </row>
    <row r="104" spans="1:21" hidden="1" x14ac:dyDescent="0.25">
      <c r="A104" s="450" t="s">
        <v>74</v>
      </c>
      <c r="B104" s="450"/>
      <c r="C104" s="206">
        <v>0</v>
      </c>
      <c r="D104" s="206">
        <v>0</v>
      </c>
      <c r="E104" s="207">
        <f>IF(D$59=0,C104*2,C104+D104)</f>
        <v>0</v>
      </c>
      <c r="F104" s="572">
        <f>ROUND(F103/2,2)</f>
        <v>0</v>
      </c>
      <c r="G104" s="572"/>
      <c r="H104" s="81">
        <f>IF(C104=0,0,62.5)</f>
        <v>0</v>
      </c>
      <c r="I104" s="130">
        <f>ROUND((H104+F104)*E104,2)</f>
        <v>0</v>
      </c>
      <c r="N104" s="476" t="s">
        <v>74</v>
      </c>
      <c r="O104" s="476"/>
      <c r="P104" s="470">
        <f>IF(H$115=1,C104,0)</f>
        <v>0</v>
      </c>
      <c r="Q104" s="470"/>
      <c r="R104" s="479">
        <f>ROUND(R103/2,2)</f>
        <v>0</v>
      </c>
      <c r="S104" s="479"/>
      <c r="T104" s="82">
        <f>H104</f>
        <v>0</v>
      </c>
      <c r="U104" s="125">
        <f>ROUND((T104+R104)*P104,0)</f>
        <v>0</v>
      </c>
    </row>
    <row r="105" spans="1:21" hidden="1" x14ac:dyDescent="0.25">
      <c r="A105" s="450" t="s">
        <v>75</v>
      </c>
      <c r="B105" s="450"/>
      <c r="C105" s="206">
        <v>0</v>
      </c>
      <c r="D105" s="206">
        <v>0</v>
      </c>
      <c r="E105" s="207">
        <f>IF(D$59=0,C105*2,C105+D105)</f>
        <v>0</v>
      </c>
      <c r="F105" s="468"/>
      <c r="G105" s="468"/>
      <c r="H105" s="83">
        <f>IF(H103&gt;0,436,0)</f>
        <v>0</v>
      </c>
      <c r="I105" s="130">
        <f>ROUND(H105*E105,2)</f>
        <v>0</v>
      </c>
      <c r="N105" s="469" t="s">
        <v>75</v>
      </c>
      <c r="O105" s="469"/>
      <c r="P105" s="470">
        <f>IF(H$115=1,C105,0)</f>
        <v>0</v>
      </c>
      <c r="Q105" s="470"/>
      <c r="R105" s="471"/>
      <c r="S105" s="471"/>
      <c r="T105" s="84">
        <f>H105</f>
        <v>0</v>
      </c>
      <c r="U105" s="132">
        <f>ROUND(T105*P105,0)</f>
        <v>0</v>
      </c>
    </row>
    <row r="106" spans="1:21" ht="16.5" hidden="1" thickBot="1" x14ac:dyDescent="0.3">
      <c r="A106" s="472" t="s">
        <v>8</v>
      </c>
      <c r="B106" s="472"/>
      <c r="C106" s="85"/>
      <c r="D106" s="85"/>
      <c r="E106" s="85"/>
      <c r="F106" s="85"/>
      <c r="G106" s="85"/>
      <c r="H106" s="85"/>
      <c r="I106" s="126">
        <f>SUM(I103:I105)</f>
        <v>0</v>
      </c>
      <c r="N106" s="473" t="s">
        <v>8</v>
      </c>
      <c r="O106" s="473"/>
      <c r="P106" s="86"/>
      <c r="Q106" s="86"/>
      <c r="R106" s="86"/>
      <c r="S106" s="86"/>
      <c r="T106" s="86"/>
      <c r="U106" s="87">
        <f>SUM(U103:U105)</f>
        <v>0</v>
      </c>
    </row>
    <row r="107" spans="1:21" hidden="1" x14ac:dyDescent="0.25">
      <c r="A107" s="387"/>
      <c r="B107" s="387"/>
      <c r="C107" s="85"/>
      <c r="D107" s="85"/>
      <c r="E107" s="85"/>
      <c r="F107" s="85"/>
      <c r="G107" s="85"/>
      <c r="H107" s="85"/>
      <c r="I107" s="130"/>
      <c r="N107" s="388"/>
      <c r="O107" s="388"/>
      <c r="P107" s="86"/>
      <c r="Q107" s="86"/>
      <c r="R107" s="86"/>
      <c r="S107" s="86"/>
      <c r="T107" s="86"/>
      <c r="U107" s="201"/>
    </row>
    <row r="108" spans="1:21" x14ac:dyDescent="0.25">
      <c r="A108" s="458" t="s">
        <v>93</v>
      </c>
      <c r="B108" s="458"/>
      <c r="C108" s="458"/>
      <c r="D108" s="379"/>
      <c r="E108" s="381" t="s">
        <v>42</v>
      </c>
      <c r="F108" s="463"/>
      <c r="G108" s="463"/>
      <c r="H108" s="463"/>
      <c r="I108" s="159">
        <v>0</v>
      </c>
      <c r="N108" s="461" t="s">
        <v>93</v>
      </c>
      <c r="O108" s="461"/>
      <c r="P108" s="461"/>
      <c r="Q108" s="462" t="s">
        <v>42</v>
      </c>
      <c r="R108" s="462"/>
      <c r="S108" s="462"/>
      <c r="T108" s="462"/>
      <c r="U108" s="125">
        <f>IF('4080'!$H$115=1,'4080'!U109,0)</f>
        <v>0</v>
      </c>
    </row>
    <row r="109" spans="1:21" x14ac:dyDescent="0.25">
      <c r="A109" s="458" t="s">
        <v>94</v>
      </c>
      <c r="B109" s="458"/>
      <c r="C109" s="458"/>
      <c r="D109" s="379"/>
      <c r="E109" s="467"/>
      <c r="F109" s="467"/>
      <c r="G109" s="467"/>
      <c r="H109" s="467"/>
      <c r="I109" s="159">
        <v>0</v>
      </c>
      <c r="N109" s="461" t="s">
        <v>94</v>
      </c>
      <c r="O109" s="461"/>
      <c r="P109" s="461"/>
      <c r="Q109" s="462" t="s">
        <v>47</v>
      </c>
      <c r="R109" s="462"/>
      <c r="S109" s="462"/>
      <c r="T109" s="462"/>
      <c r="U109" s="125">
        <f>IF('4080'!$H$115=1,'4080'!U110,0)</f>
        <v>0</v>
      </c>
    </row>
    <row r="110" spans="1:21" x14ac:dyDescent="0.25">
      <c r="A110" s="90" t="s">
        <v>122</v>
      </c>
      <c r="B110" s="379"/>
      <c r="C110" s="379"/>
      <c r="D110" s="379"/>
      <c r="E110" s="384"/>
      <c r="F110" s="384"/>
      <c r="G110" s="384"/>
      <c r="H110" s="384"/>
      <c r="I110" s="219"/>
      <c r="N110" s="461" t="s">
        <v>95</v>
      </c>
      <c r="O110" s="461"/>
      <c r="P110" s="461"/>
      <c r="Q110" s="462" t="s">
        <v>48</v>
      </c>
      <c r="R110" s="462"/>
      <c r="S110" s="462"/>
      <c r="T110" s="462"/>
      <c r="U110" s="125">
        <f>IF('4080'!$H$115=1,'4080'!U113,0)</f>
        <v>0</v>
      </c>
    </row>
    <row r="111" spans="1:21" ht="16.5" thickBot="1" x14ac:dyDescent="0.3">
      <c r="A111" s="458" t="s">
        <v>95</v>
      </c>
      <c r="B111" s="458"/>
      <c r="C111" s="458"/>
      <c r="D111" s="379"/>
      <c r="E111" s="381" t="s">
        <v>47</v>
      </c>
      <c r="F111" s="463"/>
      <c r="G111" s="463"/>
      <c r="H111" s="463"/>
      <c r="I111" s="220">
        <v>0</v>
      </c>
      <c r="N111" s="464" t="s">
        <v>43</v>
      </c>
      <c r="O111" s="464"/>
      <c r="P111" s="464"/>
      <c r="Q111" s="464"/>
      <c r="R111" s="464"/>
      <c r="S111" s="464"/>
      <c r="T111" s="464"/>
      <c r="U111" s="193">
        <f>SUM(U109,U108,U106,U95,U89,U75,U74,U73,U72,U71,U70,U68,U59,U45,U77,U78,U79,U80,U81,U110)</f>
        <v>0</v>
      </c>
    </row>
    <row r="112" spans="1:21" ht="16.5" thickTop="1" x14ac:dyDescent="0.25">
      <c r="B112" s="379"/>
      <c r="C112" s="379"/>
      <c r="D112" s="379"/>
      <c r="E112" s="381"/>
      <c r="F112" s="381"/>
      <c r="G112" s="381"/>
      <c r="H112" s="381"/>
      <c r="I112" s="159"/>
      <c r="N112" s="382"/>
      <c r="O112" s="382"/>
      <c r="P112" s="382"/>
      <c r="Q112" s="382"/>
      <c r="R112" s="382"/>
      <c r="S112" s="382"/>
      <c r="T112" s="382"/>
      <c r="U112" s="201"/>
    </row>
    <row r="113" spans="1:21" x14ac:dyDescent="0.25">
      <c r="A113" s="465" t="s">
        <v>8</v>
      </c>
      <c r="B113" s="465"/>
      <c r="C113" s="465"/>
      <c r="D113" s="465"/>
      <c r="E113" s="465"/>
      <c r="F113" s="465"/>
      <c r="G113" s="465"/>
      <c r="H113" s="465"/>
      <c r="I113" s="130">
        <f>SUM(I111,I109,I108,I106,I96,I95,I89,I81,I80,I79,I78,I77,I75,I74,I73,I72,I71,I70,I68,I59,I45)</f>
        <v>0</v>
      </c>
      <c r="N113" s="466"/>
      <c r="O113" s="466"/>
      <c r="P113" s="466"/>
      <c r="Q113" s="466"/>
      <c r="R113" s="466"/>
      <c r="S113" s="466"/>
      <c r="T113" s="466"/>
      <c r="U113" s="466"/>
    </row>
    <row r="114" spans="1:21" x14ac:dyDescent="0.25">
      <c r="A114" s="458" t="s">
        <v>121</v>
      </c>
      <c r="B114" s="458"/>
      <c r="C114" s="458"/>
      <c r="D114" s="458"/>
      <c r="E114" s="458"/>
      <c r="F114" s="458"/>
      <c r="G114" s="458"/>
      <c r="H114" s="379" t="s">
        <v>48</v>
      </c>
      <c r="I114" s="195"/>
      <c r="N114" s="459" t="s">
        <v>7</v>
      </c>
      <c r="O114" s="459"/>
      <c r="P114" s="459"/>
      <c r="Q114" s="459"/>
      <c r="R114" s="459"/>
      <c r="S114" s="459"/>
      <c r="T114" s="459"/>
      <c r="U114" s="459"/>
    </row>
    <row r="115" spans="1:21" x14ac:dyDescent="0.25">
      <c r="A115" s="458" t="s">
        <v>116</v>
      </c>
      <c r="B115" s="458"/>
      <c r="C115" s="458"/>
      <c r="D115" s="458"/>
      <c r="E115" s="458"/>
      <c r="F115" s="458"/>
      <c r="G115" s="458"/>
      <c r="H115" s="92" t="str">
        <f>IF(E29=0,"",IF((E14+E16+SUM(E18:E24))/E29&gt;0.75,1,""))</f>
        <v/>
      </c>
      <c r="I115" s="159">
        <f>U111</f>
        <v>0</v>
      </c>
      <c r="N115" s="93" t="s">
        <v>144</v>
      </c>
      <c r="O115" s="93"/>
      <c r="P115" s="93"/>
      <c r="Q115" s="93"/>
      <c r="R115" s="93"/>
      <c r="S115" s="93"/>
      <c r="T115" s="93"/>
      <c r="U115" s="93"/>
    </row>
    <row r="116" spans="1:21" x14ac:dyDescent="0.25">
      <c r="B116" s="379"/>
      <c r="C116" s="379"/>
      <c r="D116" s="379"/>
      <c r="E116" s="379"/>
      <c r="F116" s="379"/>
      <c r="G116" s="379"/>
      <c r="H116" s="94"/>
      <c r="I116" s="130"/>
      <c r="N116" s="95" t="s">
        <v>145</v>
      </c>
      <c r="O116" s="93"/>
      <c r="P116" s="93"/>
      <c r="Q116" s="93"/>
      <c r="R116" s="93"/>
      <c r="S116" s="93"/>
      <c r="T116" s="93"/>
      <c r="U116" s="93"/>
    </row>
    <row r="117" spans="1:21" x14ac:dyDescent="0.25">
      <c r="A117" s="4" t="s">
        <v>138</v>
      </c>
      <c r="B117" s="379"/>
      <c r="C117" s="379"/>
      <c r="D117" s="379"/>
      <c r="E117" s="379"/>
      <c r="F117" s="379"/>
      <c r="G117" s="379"/>
      <c r="H117" s="202">
        <f>IF(H115=1,I115,I113)</f>
        <v>0</v>
      </c>
      <c r="I117" s="123">
        <f>IF(E29=0,0,IF(E29&gt;250,-(((250/E29)*H117)*IF(J117="H",0.02,0.05)),IF(J117="H",-0.02*H117,-0.05*H117)))</f>
        <v>0</v>
      </c>
      <c r="N117" s="378"/>
      <c r="O117" s="378"/>
      <c r="P117" s="378"/>
      <c r="Q117" s="378"/>
      <c r="R117" s="378"/>
      <c r="S117" s="378"/>
      <c r="T117" s="378"/>
      <c r="U117" s="378"/>
    </row>
    <row r="118" spans="1:21" x14ac:dyDescent="0.25">
      <c r="B118" s="379"/>
      <c r="C118" s="379"/>
      <c r="D118" s="379"/>
      <c r="E118" s="379"/>
      <c r="F118" s="379"/>
      <c r="G118" s="379"/>
      <c r="H118" s="94"/>
      <c r="I118" s="130"/>
      <c r="N118" s="378"/>
      <c r="O118" s="378"/>
      <c r="P118" s="378"/>
      <c r="Q118" s="378"/>
      <c r="R118" s="378"/>
      <c r="S118" s="378"/>
      <c r="T118" s="378"/>
      <c r="U118" s="378"/>
    </row>
    <row r="119" spans="1:21" x14ac:dyDescent="0.25">
      <c r="A119" s="4" t="s">
        <v>139</v>
      </c>
      <c r="B119" s="379"/>
      <c r="C119" s="379"/>
      <c r="D119" s="379"/>
      <c r="E119" s="379"/>
      <c r="F119" s="379"/>
      <c r="G119" s="379"/>
      <c r="H119" s="94"/>
      <c r="I119" s="130">
        <f>I113+I117</f>
        <v>0</v>
      </c>
      <c r="N119" s="378"/>
      <c r="O119" s="378"/>
      <c r="P119" s="378"/>
      <c r="Q119" s="378"/>
      <c r="R119" s="378"/>
      <c r="S119" s="378"/>
      <c r="T119" s="378"/>
      <c r="U119" s="378"/>
    </row>
    <row r="120" spans="1:21" x14ac:dyDescent="0.25">
      <c r="B120" s="379"/>
      <c r="C120" s="379"/>
      <c r="D120" s="379"/>
      <c r="E120" s="379"/>
      <c r="F120" s="379"/>
      <c r="G120" s="379"/>
      <c r="H120" s="94"/>
      <c r="I120" s="130"/>
      <c r="N120" s="378"/>
      <c r="O120" s="378"/>
      <c r="P120" s="378"/>
      <c r="Q120" s="378"/>
      <c r="R120" s="378"/>
      <c r="S120" s="378"/>
      <c r="T120" s="378"/>
      <c r="U120" s="378"/>
    </row>
    <row r="121" spans="1:21" x14ac:dyDescent="0.25">
      <c r="A121" s="399" t="s">
        <v>140</v>
      </c>
      <c r="B121" s="379"/>
      <c r="C121" s="203">
        <f>'0054'!C121</f>
        <v>2</v>
      </c>
      <c r="D121" s="379"/>
      <c r="E121" s="4" t="s">
        <v>141</v>
      </c>
      <c r="F121" s="379"/>
      <c r="G121" s="379"/>
      <c r="H121" s="94"/>
      <c r="I121" s="130">
        <f>ROUND(I119/12*C121,2)</f>
        <v>0</v>
      </c>
      <c r="N121" s="378"/>
      <c r="O121" s="378"/>
      <c r="P121" s="378"/>
      <c r="Q121" s="378"/>
      <c r="R121" s="378"/>
      <c r="S121" s="378"/>
      <c r="T121" s="378"/>
      <c r="U121" s="378"/>
    </row>
    <row r="122" spans="1:21" x14ac:dyDescent="0.25">
      <c r="B122" s="379"/>
      <c r="C122" s="379"/>
      <c r="D122" s="379"/>
      <c r="E122" s="379"/>
      <c r="F122" s="379"/>
      <c r="G122" s="379"/>
      <c r="H122" s="94"/>
      <c r="I122" s="130"/>
      <c r="N122" s="378"/>
      <c r="O122" s="378"/>
      <c r="P122" s="378"/>
      <c r="Q122" s="378"/>
      <c r="R122" s="378"/>
      <c r="S122" s="378"/>
      <c r="T122" s="378"/>
      <c r="U122" s="378"/>
    </row>
    <row r="123" spans="1:21" x14ac:dyDescent="0.25">
      <c r="A123" s="4" t="s">
        <v>142</v>
      </c>
      <c r="B123" s="379"/>
      <c r="C123" s="379"/>
      <c r="D123" s="379"/>
      <c r="E123" s="379"/>
      <c r="F123" s="379"/>
      <c r="G123" s="379"/>
      <c r="H123" s="94"/>
      <c r="I123" s="123">
        <v>0</v>
      </c>
      <c r="N123" s="378"/>
      <c r="O123" s="378"/>
      <c r="P123" s="378"/>
      <c r="Q123" s="378"/>
      <c r="R123" s="378"/>
      <c r="S123" s="378"/>
      <c r="T123" s="378"/>
      <c r="U123" s="378"/>
    </row>
    <row r="124" spans="1:21" x14ac:dyDescent="0.25">
      <c r="B124" s="379"/>
      <c r="C124" s="379"/>
      <c r="D124" s="379"/>
      <c r="E124" s="379"/>
      <c r="F124" s="379"/>
      <c r="G124" s="379"/>
      <c r="H124" s="94"/>
      <c r="I124" s="130"/>
      <c r="N124" s="378"/>
      <c r="O124" s="378"/>
      <c r="P124" s="378"/>
      <c r="Q124" s="378"/>
      <c r="R124" s="378"/>
      <c r="S124" s="378"/>
      <c r="T124" s="378"/>
      <c r="U124" s="378"/>
    </row>
    <row r="125" spans="1:21" ht="16.5" thickBot="1" x14ac:dyDescent="0.3">
      <c r="A125" s="4" t="s">
        <v>143</v>
      </c>
      <c r="B125" s="379"/>
      <c r="C125" s="379"/>
      <c r="D125" s="379"/>
      <c r="E125" s="379"/>
      <c r="F125" s="379"/>
      <c r="G125" s="379"/>
      <c r="H125" s="94"/>
      <c r="I125" s="222">
        <f>I121+I123</f>
        <v>0</v>
      </c>
      <c r="N125" s="378"/>
      <c r="O125" s="378"/>
      <c r="P125" s="378"/>
      <c r="Q125" s="378"/>
      <c r="R125" s="378"/>
      <c r="S125" s="378"/>
      <c r="T125" s="378"/>
      <c r="U125" s="378"/>
    </row>
    <row r="126" spans="1:21" ht="16.5" thickTop="1" x14ac:dyDescent="0.25">
      <c r="B126" s="379"/>
      <c r="C126" s="379"/>
      <c r="D126" s="379"/>
      <c r="E126" s="379"/>
      <c r="F126" s="379"/>
      <c r="G126" s="379"/>
      <c r="H126" s="94"/>
      <c r="I126" s="130"/>
      <c r="N126" s="378"/>
      <c r="O126" s="378"/>
      <c r="P126" s="378"/>
      <c r="Q126" s="378"/>
      <c r="R126" s="378"/>
      <c r="S126" s="378"/>
      <c r="T126" s="378"/>
      <c r="U126" s="378"/>
    </row>
    <row r="127" spans="1:21" ht="16.5" thickBot="1" x14ac:dyDescent="0.3">
      <c r="A127" s="4" t="s">
        <v>159</v>
      </c>
      <c r="B127" s="379"/>
      <c r="C127" s="379"/>
      <c r="D127" s="379"/>
      <c r="E127" s="379"/>
      <c r="F127" s="379"/>
      <c r="G127" s="379"/>
      <c r="H127" s="94"/>
      <c r="I127" s="194">
        <f>IF(J117="H",(H117*0.02)+I117,(H117*0.05)+I117)</f>
        <v>0</v>
      </c>
      <c r="N127" s="378"/>
      <c r="O127" s="378"/>
      <c r="P127" s="378"/>
      <c r="Q127" s="378"/>
      <c r="R127" s="378"/>
      <c r="S127" s="378"/>
      <c r="T127" s="378"/>
      <c r="U127" s="378"/>
    </row>
    <row r="128" spans="1:21" ht="16.5" thickTop="1" x14ac:dyDescent="0.25">
      <c r="B128" s="379"/>
      <c r="C128" s="379"/>
      <c r="D128" s="379"/>
      <c r="E128" s="379"/>
      <c r="F128" s="379"/>
      <c r="G128" s="379"/>
      <c r="H128" s="94"/>
      <c r="I128" s="195"/>
      <c r="N128" s="378"/>
      <c r="O128" s="378"/>
      <c r="P128" s="378"/>
      <c r="Q128" s="378"/>
      <c r="R128" s="378"/>
      <c r="S128" s="378"/>
      <c r="T128" s="378"/>
      <c r="U128" s="378"/>
    </row>
    <row r="129" spans="1:21" x14ac:dyDescent="0.25">
      <c r="B129" s="379"/>
      <c r="C129" s="379"/>
      <c r="D129" s="379"/>
      <c r="E129" s="379"/>
      <c r="F129" s="379"/>
      <c r="G129" s="379"/>
      <c r="H129" s="94"/>
      <c r="I129" s="195"/>
      <c r="N129" s="378"/>
      <c r="O129" s="378"/>
      <c r="P129" s="378"/>
      <c r="Q129" s="378"/>
      <c r="R129" s="378"/>
      <c r="S129" s="378"/>
      <c r="T129" s="378"/>
      <c r="U129" s="378"/>
    </row>
    <row r="130" spans="1:21" x14ac:dyDescent="0.25">
      <c r="B130" s="379"/>
      <c r="C130" s="379"/>
      <c r="D130" s="379"/>
      <c r="E130" s="379"/>
      <c r="F130" s="379"/>
      <c r="G130" s="379"/>
      <c r="H130" s="94"/>
      <c r="I130" s="195"/>
      <c r="N130" s="378"/>
      <c r="O130" s="378"/>
      <c r="P130" s="378"/>
      <c r="Q130" s="378"/>
      <c r="R130" s="378"/>
      <c r="S130" s="378"/>
      <c r="T130" s="378"/>
      <c r="U130" s="378"/>
    </row>
    <row r="131" spans="1:21" x14ac:dyDescent="0.25">
      <c r="A131" s="455" t="s">
        <v>7</v>
      </c>
      <c r="B131" s="455"/>
      <c r="C131" s="455"/>
      <c r="D131" s="455"/>
      <c r="E131" s="455"/>
      <c r="F131" s="455"/>
      <c r="G131" s="455"/>
      <c r="H131" s="455"/>
      <c r="I131" s="455"/>
      <c r="J131" s="196"/>
      <c r="N131" s="455"/>
      <c r="O131" s="455"/>
      <c r="P131" s="455"/>
      <c r="Q131" s="455"/>
      <c r="R131" s="455"/>
      <c r="S131" s="455"/>
      <c r="T131" s="455"/>
      <c r="U131" s="455"/>
    </row>
    <row r="132" spans="1:21" s="101" customFormat="1" ht="28.5" customHeight="1" x14ac:dyDescent="0.2">
      <c r="A132" s="460" t="s">
        <v>114</v>
      </c>
      <c r="B132" s="460"/>
      <c r="C132" s="460"/>
      <c r="D132" s="460"/>
      <c r="E132" s="460"/>
      <c r="F132" s="460"/>
      <c r="G132" s="460"/>
      <c r="H132" s="460"/>
      <c r="I132" s="460"/>
      <c r="J132" s="102"/>
      <c r="N132" s="103"/>
      <c r="O132" s="104"/>
      <c r="P132" s="104"/>
      <c r="Q132" s="104"/>
      <c r="R132" s="104"/>
      <c r="S132" s="104"/>
      <c r="T132" s="104"/>
      <c r="U132" s="104"/>
    </row>
    <row r="133" spans="1:21" s="101" customFormat="1" ht="15.75" customHeight="1" x14ac:dyDescent="0.2">
      <c r="A133" s="455" t="s">
        <v>64</v>
      </c>
      <c r="B133" s="455"/>
      <c r="C133" s="455"/>
      <c r="D133" s="455"/>
      <c r="E133" s="455"/>
      <c r="F133" s="455"/>
      <c r="G133" s="455"/>
      <c r="H133" s="455"/>
      <c r="I133" s="455"/>
      <c r="N133" s="103"/>
    </row>
    <row r="134" spans="1:21" s="101" customFormat="1" ht="15.75" customHeight="1" x14ac:dyDescent="0.2">
      <c r="A134" s="455" t="s">
        <v>65</v>
      </c>
      <c r="B134" s="455"/>
      <c r="C134" s="455"/>
      <c r="D134" s="455"/>
      <c r="E134" s="455"/>
      <c r="F134" s="455"/>
      <c r="G134" s="455"/>
      <c r="H134" s="455"/>
      <c r="I134" s="455"/>
      <c r="N134" s="103"/>
    </row>
    <row r="135" spans="1:21" s="101" customFormat="1" ht="28.5" customHeight="1" x14ac:dyDescent="0.2">
      <c r="A135" s="454" t="s">
        <v>115</v>
      </c>
      <c r="B135" s="454"/>
      <c r="C135" s="454"/>
      <c r="D135" s="454"/>
      <c r="E135" s="454"/>
      <c r="F135" s="454"/>
      <c r="G135" s="454"/>
      <c r="H135" s="454"/>
      <c r="I135" s="454"/>
      <c r="N135" s="103"/>
    </row>
    <row r="136" spans="1:21" s="101" customFormat="1" ht="28.5" customHeight="1" x14ac:dyDescent="0.2">
      <c r="A136" s="454" t="s">
        <v>123</v>
      </c>
      <c r="B136" s="454"/>
      <c r="C136" s="454"/>
      <c r="D136" s="454"/>
      <c r="E136" s="454"/>
      <c r="F136" s="454"/>
      <c r="G136" s="454"/>
      <c r="H136" s="454"/>
      <c r="I136" s="454"/>
      <c r="N136" s="103"/>
    </row>
    <row r="137" spans="1:21" s="101" customFormat="1" ht="28.5" customHeight="1" x14ac:dyDescent="0.2">
      <c r="A137" s="454" t="s">
        <v>111</v>
      </c>
      <c r="B137" s="454"/>
      <c r="C137" s="454"/>
      <c r="D137" s="454"/>
      <c r="E137" s="454"/>
      <c r="F137" s="454"/>
      <c r="G137" s="454"/>
      <c r="H137" s="454"/>
      <c r="I137" s="454"/>
      <c r="N137" s="103"/>
    </row>
    <row r="138" spans="1:21" s="101" customFormat="1" ht="28.5" customHeight="1" x14ac:dyDescent="0.2">
      <c r="A138" s="454" t="s">
        <v>120</v>
      </c>
      <c r="B138" s="454"/>
      <c r="C138" s="454"/>
      <c r="D138" s="454"/>
      <c r="E138" s="454"/>
      <c r="F138" s="454"/>
      <c r="G138" s="454"/>
      <c r="H138" s="454"/>
      <c r="I138" s="454"/>
      <c r="N138" s="103"/>
    </row>
    <row r="139" spans="1:21" s="101" customFormat="1" ht="41.25" customHeight="1" x14ac:dyDescent="0.2">
      <c r="A139" s="454" t="s">
        <v>133</v>
      </c>
      <c r="B139" s="454"/>
      <c r="C139" s="454"/>
      <c r="D139" s="454"/>
      <c r="E139" s="454"/>
      <c r="F139" s="454"/>
      <c r="G139" s="454"/>
      <c r="H139" s="454"/>
      <c r="I139" s="454"/>
      <c r="N139" s="103"/>
    </row>
    <row r="140" spans="1:21" s="101" customFormat="1" ht="15.75" customHeight="1" x14ac:dyDescent="0.2">
      <c r="A140" s="455" t="s">
        <v>117</v>
      </c>
      <c r="B140" s="455"/>
      <c r="C140" s="455"/>
      <c r="D140" s="455"/>
      <c r="E140" s="455"/>
      <c r="F140" s="455"/>
      <c r="G140" s="455"/>
      <c r="H140" s="455"/>
      <c r="I140" s="455"/>
      <c r="N140" s="103"/>
    </row>
    <row r="141" spans="1:21" s="101" customFormat="1" ht="28.5" customHeight="1" x14ac:dyDescent="0.2">
      <c r="A141" s="456" t="s">
        <v>118</v>
      </c>
      <c r="B141" s="456"/>
      <c r="C141" s="456"/>
      <c r="D141" s="456"/>
      <c r="E141" s="456"/>
      <c r="F141" s="456"/>
      <c r="G141" s="456"/>
      <c r="H141" s="456"/>
      <c r="I141" s="456"/>
      <c r="N141" s="103"/>
    </row>
    <row r="142" spans="1:21" s="101" customFormat="1" ht="26.25" customHeight="1" x14ac:dyDescent="0.2">
      <c r="A142" s="457" t="s">
        <v>109</v>
      </c>
      <c r="B142" s="456"/>
      <c r="C142" s="456"/>
      <c r="D142" s="456"/>
      <c r="E142" s="456"/>
      <c r="F142" s="456"/>
      <c r="G142" s="456"/>
      <c r="H142" s="456"/>
      <c r="I142" s="456"/>
      <c r="N142" s="103"/>
    </row>
    <row r="143" spans="1:21" s="101" customFormat="1" ht="54" customHeight="1" x14ac:dyDescent="0.2">
      <c r="A143" s="452" t="s">
        <v>125</v>
      </c>
      <c r="B143" s="452"/>
      <c r="C143" s="452"/>
      <c r="D143" s="452"/>
      <c r="E143" s="452"/>
      <c r="F143" s="452"/>
      <c r="G143" s="452"/>
      <c r="H143" s="452"/>
      <c r="I143" s="452"/>
      <c r="N143" s="103"/>
    </row>
    <row r="144" spans="1:21" ht="57" customHeight="1" x14ac:dyDescent="0.25">
      <c r="A144" s="452" t="s">
        <v>124</v>
      </c>
      <c r="B144" s="452"/>
      <c r="C144" s="452"/>
      <c r="D144" s="452"/>
      <c r="E144" s="452"/>
      <c r="F144" s="452"/>
      <c r="G144" s="452"/>
      <c r="H144" s="452"/>
      <c r="I144" s="452"/>
      <c r="N144" s="98"/>
    </row>
    <row r="145" spans="1:14" s="101" customFormat="1" ht="26.25" customHeight="1" x14ac:dyDescent="0.2">
      <c r="A145" s="451" t="s">
        <v>110</v>
      </c>
      <c r="B145" s="451"/>
      <c r="C145" s="451"/>
      <c r="D145" s="451"/>
      <c r="E145" s="451"/>
      <c r="F145" s="451"/>
      <c r="G145" s="451"/>
      <c r="H145" s="451"/>
      <c r="I145" s="451"/>
      <c r="N145" s="103"/>
    </row>
    <row r="146" spans="1:14" s="101" customFormat="1" ht="28.5" customHeight="1" x14ac:dyDescent="0.2">
      <c r="A146" s="452" t="s">
        <v>36</v>
      </c>
      <c r="B146" s="452"/>
      <c r="C146" s="452"/>
      <c r="D146" s="452"/>
      <c r="E146" s="452"/>
      <c r="F146" s="452"/>
      <c r="G146" s="452"/>
      <c r="H146" s="452"/>
      <c r="I146" s="452"/>
      <c r="N146" s="103"/>
    </row>
    <row r="147" spans="1:14" s="101" customFormat="1" ht="15.75" customHeight="1" x14ac:dyDescent="0.2">
      <c r="A147" s="453" t="s">
        <v>12</v>
      </c>
      <c r="B147" s="453"/>
      <c r="C147" s="453"/>
      <c r="D147" s="453"/>
      <c r="E147" s="453"/>
      <c r="F147" s="453"/>
      <c r="G147" s="453"/>
      <c r="H147" s="453"/>
      <c r="I147" s="453"/>
      <c r="N147" s="103"/>
    </row>
    <row r="148" spans="1:14" x14ac:dyDescent="0.25">
      <c r="A148" s="453"/>
      <c r="B148" s="453"/>
      <c r="C148" s="453"/>
      <c r="D148" s="453"/>
      <c r="E148" s="453"/>
      <c r="F148" s="453"/>
      <c r="G148" s="453"/>
      <c r="H148" s="453"/>
      <c r="I148" s="453"/>
      <c r="N148" s="98"/>
    </row>
    <row r="149" spans="1:14" x14ac:dyDescent="0.25">
      <c r="A149" s="98"/>
      <c r="N149" s="98"/>
    </row>
    <row r="150" spans="1:14" x14ac:dyDescent="0.25">
      <c r="A150" s="98"/>
      <c r="N150" s="98"/>
    </row>
    <row r="151" spans="1:14" x14ac:dyDescent="0.25">
      <c r="A151" s="98"/>
      <c r="N151" s="98"/>
    </row>
    <row r="152" spans="1:14" x14ac:dyDescent="0.25">
      <c r="A152" s="98"/>
      <c r="B152" s="197"/>
      <c r="C152" s="197"/>
      <c r="D152" s="197"/>
      <c r="E152" s="197"/>
      <c r="F152" s="197"/>
      <c r="G152" s="197"/>
      <c r="H152" s="197"/>
      <c r="I152" s="197"/>
      <c r="N152" s="98"/>
    </row>
    <row r="153" spans="1:14" x14ac:dyDescent="0.25">
      <c r="A153" s="98"/>
      <c r="N153" s="98"/>
    </row>
    <row r="154" spans="1:14" x14ac:dyDescent="0.25">
      <c r="A154" s="98"/>
      <c r="N154" s="98"/>
    </row>
    <row r="155" spans="1:14" x14ac:dyDescent="0.25">
      <c r="A155" s="98"/>
      <c r="N155" s="98"/>
    </row>
    <row r="156" spans="1:14" x14ac:dyDescent="0.25">
      <c r="A156" s="98"/>
      <c r="N156" s="98"/>
    </row>
    <row r="157" spans="1:14" x14ac:dyDescent="0.25">
      <c r="A157" s="98"/>
      <c r="N157" s="98"/>
    </row>
    <row r="158" spans="1:14" x14ac:dyDescent="0.25">
      <c r="A158" s="98"/>
      <c r="N158" s="98"/>
    </row>
    <row r="159" spans="1:14" x14ac:dyDescent="0.25">
      <c r="A159" s="98"/>
      <c r="N159" s="98"/>
    </row>
    <row r="160" spans="1:14" x14ac:dyDescent="0.25">
      <c r="A160" s="98"/>
      <c r="N160" s="98"/>
    </row>
    <row r="161" spans="1:14" x14ac:dyDescent="0.25">
      <c r="A161" s="98"/>
      <c r="N161" s="98"/>
    </row>
    <row r="162" spans="1:14" x14ac:dyDescent="0.25">
      <c r="A162" s="98"/>
      <c r="N162" s="98"/>
    </row>
    <row r="163" spans="1:14" x14ac:dyDescent="0.25">
      <c r="A163" s="98"/>
      <c r="N163" s="98"/>
    </row>
    <row r="164" spans="1:14" x14ac:dyDescent="0.25">
      <c r="A164" s="98"/>
      <c r="N164" s="98"/>
    </row>
    <row r="165" spans="1:14" x14ac:dyDescent="0.25">
      <c r="A165" s="98"/>
      <c r="N165" s="98"/>
    </row>
    <row r="166" spans="1:14" x14ac:dyDescent="0.25">
      <c r="A166" s="98"/>
      <c r="N166" s="98"/>
    </row>
    <row r="167" spans="1:14" x14ac:dyDescent="0.25">
      <c r="A167" s="98"/>
      <c r="N167" s="98"/>
    </row>
    <row r="168" spans="1:14" x14ac:dyDescent="0.25">
      <c r="A168" s="98"/>
      <c r="N168" s="98"/>
    </row>
    <row r="169" spans="1:14" x14ac:dyDescent="0.25">
      <c r="A169" s="98"/>
      <c r="N169" s="98"/>
    </row>
    <row r="170" spans="1:14" x14ac:dyDescent="0.25">
      <c r="A170" s="98"/>
      <c r="N170" s="98"/>
    </row>
    <row r="171" spans="1:14" x14ac:dyDescent="0.25">
      <c r="A171" s="98"/>
      <c r="N171" s="98"/>
    </row>
    <row r="172" spans="1:14" x14ac:dyDescent="0.25">
      <c r="A172" s="98"/>
      <c r="N172" s="98"/>
    </row>
    <row r="173" spans="1:14" x14ac:dyDescent="0.25">
      <c r="A173" s="98"/>
      <c r="N173" s="98"/>
    </row>
    <row r="174" spans="1:14" x14ac:dyDescent="0.25">
      <c r="A174" s="98"/>
      <c r="N174" s="98"/>
    </row>
    <row r="175" spans="1:14" x14ac:dyDescent="0.25">
      <c r="A175" s="98"/>
      <c r="N175" s="98"/>
    </row>
    <row r="176" spans="1:14" x14ac:dyDescent="0.25">
      <c r="A176" s="98"/>
      <c r="N176" s="98"/>
    </row>
    <row r="177" spans="1:14" x14ac:dyDescent="0.25">
      <c r="A177" s="98"/>
      <c r="N177" s="98"/>
    </row>
    <row r="178" spans="1:14" x14ac:dyDescent="0.25">
      <c r="A178" s="98"/>
      <c r="N178" s="98"/>
    </row>
    <row r="179" spans="1:14" x14ac:dyDescent="0.25">
      <c r="A179" s="98"/>
      <c r="N179" s="98"/>
    </row>
    <row r="180" spans="1:14" x14ac:dyDescent="0.25">
      <c r="A180" s="98"/>
      <c r="N180" s="98"/>
    </row>
    <row r="181" spans="1:14" x14ac:dyDescent="0.25">
      <c r="A181" s="98"/>
      <c r="N181" s="98"/>
    </row>
    <row r="182" spans="1:14" x14ac:dyDescent="0.25">
      <c r="A182" s="98"/>
      <c r="N182" s="98"/>
    </row>
    <row r="183" spans="1:14" x14ac:dyDescent="0.25">
      <c r="A183" s="98"/>
      <c r="N183" s="98"/>
    </row>
    <row r="184" spans="1:14" x14ac:dyDescent="0.25">
      <c r="A184" s="98"/>
      <c r="N184" s="98"/>
    </row>
    <row r="185" spans="1:14" x14ac:dyDescent="0.25">
      <c r="A185" s="98"/>
      <c r="N185" s="98"/>
    </row>
    <row r="186" spans="1:14" x14ac:dyDescent="0.25">
      <c r="A186" s="98"/>
      <c r="N186" s="98"/>
    </row>
    <row r="187" spans="1:14" x14ac:dyDescent="0.25">
      <c r="A187" s="98"/>
      <c r="N187" s="98"/>
    </row>
    <row r="188" spans="1:14" x14ac:dyDescent="0.25">
      <c r="A188" s="98"/>
      <c r="N188" s="98"/>
    </row>
    <row r="189" spans="1:14" x14ac:dyDescent="0.25">
      <c r="A189" s="98"/>
    </row>
    <row r="190" spans="1:14" x14ac:dyDescent="0.25">
      <c r="A190" s="98"/>
    </row>
    <row r="191" spans="1:14" x14ac:dyDescent="0.25">
      <c r="A191" s="98"/>
    </row>
    <row r="192" spans="1:14" x14ac:dyDescent="0.25">
      <c r="A192" s="98"/>
    </row>
    <row r="193" spans="1:1" x14ac:dyDescent="0.25">
      <c r="A193" s="98"/>
    </row>
    <row r="194" spans="1:1" x14ac:dyDescent="0.25">
      <c r="A194" s="98"/>
    </row>
    <row r="195" spans="1:1" x14ac:dyDescent="0.25">
      <c r="A195" s="98"/>
    </row>
    <row r="196" spans="1:1" x14ac:dyDescent="0.25">
      <c r="A196" s="98"/>
    </row>
    <row r="197" spans="1:1" x14ac:dyDescent="0.25">
      <c r="A197" s="98"/>
    </row>
    <row r="198" spans="1:1" x14ac:dyDescent="0.25">
      <c r="A198" s="98"/>
    </row>
    <row r="199" spans="1:1" x14ac:dyDescent="0.25">
      <c r="A199" s="98"/>
    </row>
    <row r="200" spans="1:1" x14ac:dyDescent="0.25">
      <c r="A200" s="98"/>
    </row>
    <row r="201" spans="1:1" x14ac:dyDescent="0.25">
      <c r="A201" s="98"/>
    </row>
    <row r="202" spans="1:1" x14ac:dyDescent="0.25">
      <c r="A202" s="98"/>
    </row>
    <row r="203" spans="1:1" x14ac:dyDescent="0.25">
      <c r="A203" s="98"/>
    </row>
    <row r="204" spans="1:1" x14ac:dyDescent="0.25">
      <c r="A204" s="98"/>
    </row>
    <row r="205" spans="1:1" x14ac:dyDescent="0.25">
      <c r="A205" s="98"/>
    </row>
    <row r="206" spans="1:1" x14ac:dyDescent="0.25">
      <c r="A206" s="98"/>
    </row>
    <row r="207" spans="1:1" x14ac:dyDescent="0.25">
      <c r="A207" s="98"/>
    </row>
    <row r="208" spans="1:1" x14ac:dyDescent="0.25">
      <c r="A208" s="98"/>
    </row>
  </sheetData>
  <sheetProtection password="CDD2" sheet="1" objects="1" scenarios="1"/>
  <mergeCells count="290">
    <mergeCell ref="B1:I1"/>
    <mergeCell ref="O1:U1"/>
    <mergeCell ref="N2:U2"/>
    <mergeCell ref="N3:U3"/>
    <mergeCell ref="A4:B4"/>
    <mergeCell ref="C4:E4"/>
    <mergeCell ref="N4:O4"/>
    <mergeCell ref="P4:Q4"/>
    <mergeCell ref="A7:I7"/>
    <mergeCell ref="N7:U7"/>
    <mergeCell ref="N8:O8"/>
    <mergeCell ref="P8:Q8"/>
    <mergeCell ref="R8:S8"/>
    <mergeCell ref="T8:U8"/>
    <mergeCell ref="F10:G10"/>
    <mergeCell ref="R10:S10"/>
    <mergeCell ref="A11:B11"/>
    <mergeCell ref="F11:G11"/>
    <mergeCell ref="N11:O11"/>
    <mergeCell ref="P11:Q11"/>
    <mergeCell ref="R11:S11"/>
    <mergeCell ref="A12:B12"/>
    <mergeCell ref="F12:G12"/>
    <mergeCell ref="N12:O12"/>
    <mergeCell ref="P12:Q12"/>
    <mergeCell ref="R12:S12"/>
    <mergeCell ref="A13:B13"/>
    <mergeCell ref="F13:G13"/>
    <mergeCell ref="N13:O13"/>
    <mergeCell ref="P13:Q13"/>
    <mergeCell ref="R13:S13"/>
    <mergeCell ref="A14:B14"/>
    <mergeCell ref="F14:G14"/>
    <mergeCell ref="N14:O14"/>
    <mergeCell ref="P14:Q14"/>
    <mergeCell ref="R14:S14"/>
    <mergeCell ref="A15:B15"/>
    <mergeCell ref="F15:G15"/>
    <mergeCell ref="N15:O15"/>
    <mergeCell ref="P15:Q15"/>
    <mergeCell ref="R15:S15"/>
    <mergeCell ref="A16:B16"/>
    <mergeCell ref="F16:G16"/>
    <mergeCell ref="N16:O16"/>
    <mergeCell ref="P16:Q16"/>
    <mergeCell ref="R16:S16"/>
    <mergeCell ref="A17:B17"/>
    <mergeCell ref="F17:G17"/>
    <mergeCell ref="N17:O17"/>
    <mergeCell ref="P17:Q17"/>
    <mergeCell ref="R17:S17"/>
    <mergeCell ref="A18:B18"/>
    <mergeCell ref="F18:G18"/>
    <mergeCell ref="N18:O18"/>
    <mergeCell ref="P18:Q18"/>
    <mergeCell ref="R18:S18"/>
    <mergeCell ref="A19:B19"/>
    <mergeCell ref="F19:G19"/>
    <mergeCell ref="N19:O19"/>
    <mergeCell ref="P19:Q19"/>
    <mergeCell ref="R19:S19"/>
    <mergeCell ref="A20:B20"/>
    <mergeCell ref="F20:G20"/>
    <mergeCell ref="N20:O20"/>
    <mergeCell ref="P20:Q20"/>
    <mergeCell ref="R20:S20"/>
    <mergeCell ref="A21:B21"/>
    <mergeCell ref="F21:G21"/>
    <mergeCell ref="N21:O21"/>
    <mergeCell ref="P21:Q21"/>
    <mergeCell ref="R21:S21"/>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F33:H36"/>
    <mergeCell ref="N34:T34"/>
    <mergeCell ref="A36:B36"/>
    <mergeCell ref="N36:O36"/>
    <mergeCell ref="P36:T36"/>
    <mergeCell ref="A37:B37"/>
    <mergeCell ref="N37:O37"/>
    <mergeCell ref="P37:T37"/>
    <mergeCell ref="A38:B38"/>
    <mergeCell ref="N38:O38"/>
    <mergeCell ref="P38:T38"/>
    <mergeCell ref="A39:B39"/>
    <mergeCell ref="N39:O39"/>
    <mergeCell ref="P39:T39"/>
    <mergeCell ref="A40:B40"/>
    <mergeCell ref="N40:O40"/>
    <mergeCell ref="P40:T40"/>
    <mergeCell ref="A41:B41"/>
    <mergeCell ref="N41:O41"/>
    <mergeCell ref="P41:T41"/>
    <mergeCell ref="A42:B42"/>
    <mergeCell ref="N42:O42"/>
    <mergeCell ref="P42:T42"/>
    <mergeCell ref="N43:Q43"/>
    <mergeCell ref="S43:T43"/>
    <mergeCell ref="N45:Q45"/>
    <mergeCell ref="S45:T45"/>
    <mergeCell ref="N49:O49"/>
    <mergeCell ref="P49:Q49"/>
    <mergeCell ref="A50:B58"/>
    <mergeCell ref="N50:O58"/>
    <mergeCell ref="P50:Q50"/>
    <mergeCell ref="P51:Q51"/>
    <mergeCell ref="P52:Q52"/>
    <mergeCell ref="P53:Q53"/>
    <mergeCell ref="P54:Q54"/>
    <mergeCell ref="P55:Q55"/>
    <mergeCell ref="P56:Q56"/>
    <mergeCell ref="P57:Q57"/>
    <mergeCell ref="P58:Q58"/>
    <mergeCell ref="A59:B59"/>
    <mergeCell ref="F59:H59"/>
    <mergeCell ref="N59:O59"/>
    <mergeCell ref="P59:Q59"/>
    <mergeCell ref="R59:T59"/>
    <mergeCell ref="A60:I60"/>
    <mergeCell ref="N60:U60"/>
    <mergeCell ref="A61:I61"/>
    <mergeCell ref="N61:U61"/>
    <mergeCell ref="A62:B62"/>
    <mergeCell ref="D62:G62"/>
    <mergeCell ref="N62:O62"/>
    <mergeCell ref="Q62:S62"/>
    <mergeCell ref="T62:U62"/>
    <mergeCell ref="N63:S63"/>
    <mergeCell ref="T63:U63"/>
    <mergeCell ref="A64:I64"/>
    <mergeCell ref="N64:U64"/>
    <mergeCell ref="A65:B65"/>
    <mergeCell ref="D65:G65"/>
    <mergeCell ref="N65:O65"/>
    <mergeCell ref="Q65:S65"/>
    <mergeCell ref="T65:U65"/>
    <mergeCell ref="N66:S66"/>
    <mergeCell ref="T66:U66"/>
    <mergeCell ref="A68:C68"/>
    <mergeCell ref="N68:P68"/>
    <mergeCell ref="A69:C69"/>
    <mergeCell ref="N69:P69"/>
    <mergeCell ref="A70:C70"/>
    <mergeCell ref="A71:C71"/>
    <mergeCell ref="N71:P71"/>
    <mergeCell ref="A72:C72"/>
    <mergeCell ref="N72:P72"/>
    <mergeCell ref="A73:C73"/>
    <mergeCell ref="N73:P73"/>
    <mergeCell ref="F74:H74"/>
    <mergeCell ref="N74:T74"/>
    <mergeCell ref="N75:T75"/>
    <mergeCell ref="A77:C77"/>
    <mergeCell ref="N77:P77"/>
    <mergeCell ref="A78:C78"/>
    <mergeCell ref="N78:P78"/>
    <mergeCell ref="A79:C79"/>
    <mergeCell ref="N79:P79"/>
    <mergeCell ref="A80:C80"/>
    <mergeCell ref="N80:P80"/>
    <mergeCell ref="A81:C81"/>
    <mergeCell ref="N81:P81"/>
    <mergeCell ref="A83:I83"/>
    <mergeCell ref="N83:U83"/>
    <mergeCell ref="C84:D84"/>
    <mergeCell ref="C85:D85"/>
    <mergeCell ref="N85:O85"/>
    <mergeCell ref="P85:Q85"/>
    <mergeCell ref="R85:U85"/>
    <mergeCell ref="C86:D86"/>
    <mergeCell ref="P86:Q86"/>
    <mergeCell ref="C87:D87"/>
    <mergeCell ref="P87:Q87"/>
    <mergeCell ref="C88:D88"/>
    <mergeCell ref="P88:Q88"/>
    <mergeCell ref="C89:D89"/>
    <mergeCell ref="P89:T89"/>
    <mergeCell ref="A90:I90"/>
    <mergeCell ref="N90:U90"/>
    <mergeCell ref="F92:I92"/>
    <mergeCell ref="N92:P92"/>
    <mergeCell ref="Q92:T92"/>
    <mergeCell ref="A95:B95"/>
    <mergeCell ref="N95:O95"/>
    <mergeCell ref="P95:R95"/>
    <mergeCell ref="A96:B96"/>
    <mergeCell ref="N96:O96"/>
    <mergeCell ref="P96:R96"/>
    <mergeCell ref="A99:C99"/>
    <mergeCell ref="F99:I99"/>
    <mergeCell ref="N99:U99"/>
    <mergeCell ref="C100:E100"/>
    <mergeCell ref="F101:G101"/>
    <mergeCell ref="A102:B102"/>
    <mergeCell ref="F102:G102"/>
    <mergeCell ref="N102:O102"/>
    <mergeCell ref="P102:Q102"/>
    <mergeCell ref="R102:S102"/>
    <mergeCell ref="A103:B103"/>
    <mergeCell ref="F103:G103"/>
    <mergeCell ref="N103:O103"/>
    <mergeCell ref="P103:Q103"/>
    <mergeCell ref="R103:S103"/>
    <mergeCell ref="A104:B104"/>
    <mergeCell ref="F104:G104"/>
    <mergeCell ref="N104:O104"/>
    <mergeCell ref="P104:Q104"/>
    <mergeCell ref="R104:S104"/>
    <mergeCell ref="A105:B105"/>
    <mergeCell ref="F105:G105"/>
    <mergeCell ref="N105:O105"/>
    <mergeCell ref="P105:Q105"/>
    <mergeCell ref="R105:S105"/>
    <mergeCell ref="A106:B106"/>
    <mergeCell ref="N106:O106"/>
    <mergeCell ref="A108:C108"/>
    <mergeCell ref="F108:H108"/>
    <mergeCell ref="N108:P108"/>
    <mergeCell ref="Q108:T108"/>
    <mergeCell ref="A109:C109"/>
    <mergeCell ref="E109:H109"/>
    <mergeCell ref="N109:P109"/>
    <mergeCell ref="Q109:T109"/>
    <mergeCell ref="N110:P110"/>
    <mergeCell ref="Q110:T110"/>
    <mergeCell ref="A111:C111"/>
    <mergeCell ref="F111:H111"/>
    <mergeCell ref="N111:T111"/>
    <mergeCell ref="A113:H113"/>
    <mergeCell ref="N113:U113"/>
    <mergeCell ref="A114:G114"/>
    <mergeCell ref="N114:U114"/>
    <mergeCell ref="A115:G115"/>
    <mergeCell ref="A131:I131"/>
    <mergeCell ref="N131:U131"/>
    <mergeCell ref="A132:I132"/>
    <mergeCell ref="A133:I133"/>
    <mergeCell ref="A134:I134"/>
    <mergeCell ref="A135:I135"/>
    <mergeCell ref="A136:I136"/>
    <mergeCell ref="A137:I137"/>
    <mergeCell ref="A138:I138"/>
    <mergeCell ref="A145:I145"/>
    <mergeCell ref="A146:I146"/>
    <mergeCell ref="A147:I147"/>
    <mergeCell ref="A148:I148"/>
    <mergeCell ref="A139:I139"/>
    <mergeCell ref="A140:I140"/>
    <mergeCell ref="A141:I141"/>
    <mergeCell ref="A142:I142"/>
    <mergeCell ref="A143:I143"/>
    <mergeCell ref="A144:I144"/>
  </mergeCells>
  <pageMargins left="0.1" right="0.1" top="0.5" bottom="0.5" header="0" footer="0.1"/>
  <pageSetup scale="70" fitToHeight="3" orientation="portrait" r:id="rId1"/>
  <headerFooter alignWithMargins="0">
    <oddFooter>&amp;R&amp;P of &amp;N</oddFooter>
  </headerFooter>
  <rowBreaks count="1" manualBreakCount="1">
    <brk id="129" max="16383" man="1"/>
  </rowBreaks>
  <colBreaks count="1" manualBreakCount="1">
    <brk id="9" max="1048575" man="1"/>
  </colBreaks>
  <legacyDrawing r:id="rId2"/>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5"/>
  <dimension ref="A1:U208"/>
  <sheetViews>
    <sheetView showGridLines="0" zoomScale="90" zoomScaleNormal="90" workbookViewId="0">
      <pane ySplit="1" topLeftCell="A23" activePane="bottomLeft" state="frozen"/>
      <selection activeCell="A111" sqref="A111:C111"/>
      <selection pane="bottomLeft" activeCell="E27" sqref="E27"/>
    </sheetView>
  </sheetViews>
  <sheetFormatPr defaultRowHeight="15.75" x14ac:dyDescent="0.25"/>
  <cols>
    <col min="1" max="1" width="10.28515625" style="379" customWidth="1"/>
    <col min="2" max="2" width="30.28515625" style="4" bestFit="1" customWidth="1"/>
    <col min="3" max="4" width="10.7109375" style="4" customWidth="1"/>
    <col min="5" max="5" width="11.7109375" style="4" customWidth="1"/>
    <col min="6" max="6" width="14" style="4" customWidth="1"/>
    <col min="7" max="7" width="7.42578125" style="4" customWidth="1"/>
    <col min="8" max="8" width="14.5703125" style="4" customWidth="1"/>
    <col min="9" max="9" width="23.7109375" style="4" bestFit="1" customWidth="1"/>
    <col min="10" max="10" width="11" style="4" bestFit="1" customWidth="1"/>
    <col min="11" max="12" width="10.28515625" style="4" bestFit="1" customWidth="1"/>
    <col min="13" max="13" width="9.140625" style="4"/>
    <col min="14" max="14" width="10.28515625" style="379" customWidth="1"/>
    <col min="15" max="15" width="34.28515625" style="4" customWidth="1"/>
    <col min="16" max="16" width="16.42578125" style="4" customWidth="1"/>
    <col min="17" max="17" width="6.7109375" style="4" customWidth="1"/>
    <col min="18" max="18" width="14.5703125" style="4" customWidth="1"/>
    <col min="19" max="19" width="8" style="4" customWidth="1"/>
    <col min="20" max="20" width="15.42578125" style="4" customWidth="1"/>
    <col min="21" max="21" width="21.42578125" style="4" customWidth="1"/>
    <col min="22" max="16384" width="9.140625" style="4"/>
  </cols>
  <sheetData>
    <row r="1" spans="1:21" ht="16.5" thickBot="1" x14ac:dyDescent="0.3">
      <c r="A1" s="107">
        <v>50</v>
      </c>
      <c r="B1" s="554" t="s">
        <v>17</v>
      </c>
      <c r="C1" s="555"/>
      <c r="D1" s="555"/>
      <c r="E1" s="556"/>
      <c r="F1" s="556"/>
      <c r="G1" s="556"/>
      <c r="H1" s="556"/>
      <c r="I1" s="556"/>
      <c r="J1" s="108" t="s">
        <v>136</v>
      </c>
      <c r="K1" s="109" t="s">
        <v>135</v>
      </c>
      <c r="L1" s="110" t="s">
        <v>137</v>
      </c>
      <c r="N1" s="107">
        <f>A1</f>
        <v>50</v>
      </c>
      <c r="O1" s="557" t="s">
        <v>17</v>
      </c>
      <c r="P1" s="558"/>
      <c r="Q1" s="559"/>
      <c r="R1" s="559"/>
      <c r="S1" s="559"/>
      <c r="T1" s="559"/>
      <c r="U1" s="559"/>
    </row>
    <row r="2" spans="1:21" ht="21" x14ac:dyDescent="0.35">
      <c r="A2" s="1" t="s">
        <v>405</v>
      </c>
      <c r="B2" s="2"/>
      <c r="C2" s="2"/>
      <c r="D2" s="2"/>
      <c r="E2" s="2"/>
      <c r="F2" s="2"/>
      <c r="G2" s="2"/>
      <c r="H2" s="2"/>
      <c r="I2" s="2"/>
      <c r="N2" s="560" t="s">
        <v>23</v>
      </c>
      <c r="O2" s="560"/>
      <c r="P2" s="560"/>
      <c r="Q2" s="560"/>
      <c r="R2" s="560"/>
      <c r="S2" s="560"/>
      <c r="T2" s="560"/>
      <c r="U2" s="560"/>
    </row>
    <row r="3" spans="1:21" x14ac:dyDescent="0.25">
      <c r="A3" s="399" t="str">
        <f>'0054'!A3</f>
        <v>Based on the 2015-16 FEFP 2nd Calculation</v>
      </c>
      <c r="N3" s="561" t="str">
        <f>A3</f>
        <v>Based on the 2015-16 FEFP 2nd Calculation</v>
      </c>
      <c r="O3" s="561"/>
      <c r="P3" s="561"/>
      <c r="Q3" s="561"/>
      <c r="R3" s="561"/>
      <c r="S3" s="561"/>
      <c r="T3" s="561"/>
      <c r="U3" s="561"/>
    </row>
    <row r="4" spans="1:21" x14ac:dyDescent="0.25">
      <c r="A4" s="562" t="s">
        <v>0</v>
      </c>
      <c r="B4" s="562"/>
      <c r="C4" s="563" t="s">
        <v>9</v>
      </c>
      <c r="D4" s="563"/>
      <c r="E4" s="563"/>
      <c r="F4" s="5"/>
      <c r="G4" s="5"/>
      <c r="H4" s="5"/>
      <c r="I4" s="5"/>
      <c r="N4" s="549" t="s">
        <v>0</v>
      </c>
      <c r="O4" s="549"/>
      <c r="P4" s="564" t="str">
        <f>C4</f>
        <v>Palm Beach</v>
      </c>
      <c r="Q4" s="564"/>
      <c r="R4" s="6"/>
      <c r="S4" s="6"/>
      <c r="T4" s="6"/>
      <c r="U4" s="6"/>
    </row>
    <row r="5" spans="1:21" ht="12" customHeight="1" thickBot="1" x14ac:dyDescent="0.3">
      <c r="A5" s="371"/>
      <c r="B5" s="371"/>
      <c r="C5" s="353"/>
      <c r="D5" s="353"/>
      <c r="E5" s="353"/>
      <c r="F5" s="354"/>
      <c r="G5" s="354"/>
      <c r="H5" s="354"/>
      <c r="I5" s="354"/>
      <c r="N5" s="406"/>
      <c r="O5" s="406"/>
      <c r="P5" s="412"/>
      <c r="Q5" s="412"/>
      <c r="R5" s="6"/>
      <c r="S5" s="6"/>
      <c r="T5" s="6"/>
      <c r="U5" s="6"/>
    </row>
    <row r="6" spans="1:21" ht="12" customHeight="1" x14ac:dyDescent="0.25">
      <c r="A6" s="405"/>
      <c r="B6" s="405"/>
      <c r="C6" s="411"/>
      <c r="D6" s="411"/>
      <c r="E6" s="411"/>
      <c r="F6" s="5"/>
      <c r="G6" s="5"/>
      <c r="H6" s="5"/>
      <c r="I6" s="5"/>
      <c r="N6" s="406"/>
      <c r="O6" s="406"/>
      <c r="P6" s="412"/>
      <c r="Q6" s="412"/>
      <c r="R6" s="6"/>
      <c r="S6" s="6"/>
      <c r="T6" s="6"/>
      <c r="U6" s="6"/>
    </row>
    <row r="7" spans="1:21" x14ac:dyDescent="0.25">
      <c r="A7" s="548" t="s">
        <v>102</v>
      </c>
      <c r="B7" s="548"/>
      <c r="C7" s="548"/>
      <c r="D7" s="548"/>
      <c r="E7" s="548"/>
      <c r="F7" s="548"/>
      <c r="G7" s="548"/>
      <c r="H7" s="548"/>
      <c r="I7" s="548"/>
      <c r="N7" s="549" t="s">
        <v>102</v>
      </c>
      <c r="O7" s="549"/>
      <c r="P7" s="549"/>
      <c r="Q7" s="549"/>
      <c r="R7" s="549"/>
      <c r="S7" s="549"/>
      <c r="T7" s="549"/>
      <c r="U7" s="549"/>
    </row>
    <row r="8" spans="1:21" x14ac:dyDescent="0.25">
      <c r="A8" s="112"/>
      <c r="B8" s="113" t="s">
        <v>161</v>
      </c>
      <c r="C8" s="114">
        <f>'0054'!C8</f>
        <v>4154.45</v>
      </c>
      <c r="D8" s="115"/>
      <c r="E8" s="116"/>
      <c r="F8" s="112"/>
      <c r="G8" s="113" t="s">
        <v>160</v>
      </c>
      <c r="H8" s="100">
        <f>'0054'!H8</f>
        <v>1.0319</v>
      </c>
      <c r="I8" s="99"/>
      <c r="N8" s="550" t="s">
        <v>10</v>
      </c>
      <c r="O8" s="550"/>
      <c r="P8" s="551">
        <v>4154.45</v>
      </c>
      <c r="Q8" s="551"/>
      <c r="R8" s="552" t="s">
        <v>11</v>
      </c>
      <c r="S8" s="552"/>
      <c r="T8" s="553">
        <f>H8</f>
        <v>1.0319</v>
      </c>
      <c r="U8" s="553"/>
    </row>
    <row r="9" spans="1:21" x14ac:dyDescent="0.25">
      <c r="A9" s="8"/>
      <c r="B9" s="8"/>
      <c r="C9" s="117" t="s">
        <v>388</v>
      </c>
      <c r="D9" s="9"/>
      <c r="E9" s="9"/>
      <c r="F9" s="10"/>
      <c r="G9" s="10"/>
      <c r="H9" s="11"/>
      <c r="I9" s="12" t="s">
        <v>78</v>
      </c>
      <c r="N9" s="407"/>
      <c r="O9" s="407"/>
      <c r="P9" s="408"/>
      <c r="Q9" s="408"/>
      <c r="R9" s="15"/>
      <c r="S9" s="15"/>
      <c r="T9" s="16"/>
      <c r="U9" s="17" t="s">
        <v>78</v>
      </c>
    </row>
    <row r="10" spans="1:21" x14ac:dyDescent="0.25">
      <c r="A10" s="8"/>
      <c r="B10" s="8"/>
      <c r="C10" s="117" t="s">
        <v>389</v>
      </c>
      <c r="D10" s="117"/>
      <c r="E10" s="118" t="s">
        <v>8</v>
      </c>
      <c r="F10" s="543" t="s">
        <v>1</v>
      </c>
      <c r="G10" s="543"/>
      <c r="H10" s="11" t="s">
        <v>77</v>
      </c>
      <c r="I10" s="12" t="s">
        <v>37</v>
      </c>
      <c r="N10" s="407"/>
      <c r="O10" s="407"/>
      <c r="P10" s="408"/>
      <c r="Q10" s="408"/>
      <c r="R10" s="544" t="s">
        <v>1</v>
      </c>
      <c r="S10" s="544"/>
      <c r="T10" s="16" t="s">
        <v>77</v>
      </c>
      <c r="U10" s="17" t="s">
        <v>37</v>
      </c>
    </row>
    <row r="11" spans="1:21" x14ac:dyDescent="0.25">
      <c r="A11" s="524" t="s">
        <v>1</v>
      </c>
      <c r="B11" s="524"/>
      <c r="C11" s="119" t="s">
        <v>2</v>
      </c>
      <c r="D11" s="119" t="s">
        <v>2</v>
      </c>
      <c r="E11" s="119" t="s">
        <v>2</v>
      </c>
      <c r="F11" s="545" t="s">
        <v>80</v>
      </c>
      <c r="G11" s="545"/>
      <c r="H11" s="18" t="s">
        <v>76</v>
      </c>
      <c r="I11" s="19" t="s">
        <v>79</v>
      </c>
      <c r="N11" s="525" t="s">
        <v>1</v>
      </c>
      <c r="O11" s="525"/>
      <c r="P11" s="546" t="s">
        <v>24</v>
      </c>
      <c r="Q11" s="546"/>
      <c r="R11" s="547" t="s">
        <v>80</v>
      </c>
      <c r="S11" s="547"/>
      <c r="T11" s="20" t="s">
        <v>76</v>
      </c>
      <c r="U11" s="21" t="s">
        <v>79</v>
      </c>
    </row>
    <row r="12" spans="1:21" x14ac:dyDescent="0.25">
      <c r="A12" s="536" t="s">
        <v>50</v>
      </c>
      <c r="B12" s="536"/>
      <c r="C12" s="120"/>
      <c r="D12" s="120"/>
      <c r="E12" s="404" t="s">
        <v>51</v>
      </c>
      <c r="F12" s="537" t="s">
        <v>52</v>
      </c>
      <c r="G12" s="537"/>
      <c r="H12" s="22" t="s">
        <v>53</v>
      </c>
      <c r="I12" s="23" t="s">
        <v>54</v>
      </c>
      <c r="N12" s="538" t="s">
        <v>50</v>
      </c>
      <c r="O12" s="538"/>
      <c r="P12" s="539" t="s">
        <v>51</v>
      </c>
      <c r="Q12" s="539"/>
      <c r="R12" s="540" t="s">
        <v>52</v>
      </c>
      <c r="S12" s="540"/>
      <c r="T12" s="24" t="s">
        <v>53</v>
      </c>
      <c r="U12" s="25" t="s">
        <v>54</v>
      </c>
    </row>
    <row r="13" spans="1:21" x14ac:dyDescent="0.25">
      <c r="A13" s="527" t="s">
        <v>29</v>
      </c>
      <c r="B13" s="527"/>
      <c r="C13" s="204">
        <v>0</v>
      </c>
      <c r="D13" s="204">
        <v>0</v>
      </c>
      <c r="E13" s="205">
        <f>IF(D$29=0,C13*2,C13+D13)</f>
        <v>0</v>
      </c>
      <c r="F13" s="583">
        <f>'0054'!F13:G13</f>
        <v>1.115</v>
      </c>
      <c r="G13" s="583"/>
      <c r="H13" s="208">
        <f>ROUND(E13*F13,4)</f>
        <v>0</v>
      </c>
      <c r="I13" s="150">
        <f t="shared" ref="I13:I28" si="0">ROUND(ROUND(H13*$C$8,4)*($H$8),2)</f>
        <v>0</v>
      </c>
      <c r="N13" s="528" t="s">
        <v>29</v>
      </c>
      <c r="O13" s="528"/>
      <c r="P13" s="530">
        <f t="shared" ref="P13:P28" si="1">IF($H$115=1,E13,0)</f>
        <v>0</v>
      </c>
      <c r="Q13" s="530"/>
      <c r="R13" s="542">
        <v>1</v>
      </c>
      <c r="S13" s="542"/>
      <c r="T13" s="124">
        <f>ROUND(P13*R13,4)</f>
        <v>0</v>
      </c>
      <c r="U13" s="125">
        <f t="shared" ref="U13:U28" si="2">ROUND(ROUND(T13*$C$8,4)*($H$8),0)</f>
        <v>0</v>
      </c>
    </row>
    <row r="14" spans="1:21" x14ac:dyDescent="0.25">
      <c r="A14" s="458" t="s">
        <v>30</v>
      </c>
      <c r="B14" s="458"/>
      <c r="C14" s="206">
        <v>0</v>
      </c>
      <c r="D14" s="206">
        <v>0</v>
      </c>
      <c r="E14" s="207">
        <f t="shared" ref="E14:E28" si="3">IF(D$29=0,C14*2,C14+D14)</f>
        <v>0</v>
      </c>
      <c r="F14" s="582">
        <f>'0054'!F14:G14</f>
        <v>1.115</v>
      </c>
      <c r="G14" s="582"/>
      <c r="H14" s="105">
        <f t="shared" ref="H14:H28" si="4">ROUND(E14*F14,4)</f>
        <v>0</v>
      </c>
      <c r="I14" s="130">
        <f t="shared" si="0"/>
        <v>0</v>
      </c>
      <c r="J14" s="85" t="str">
        <f>IF(ROUND(E14,2)=ROUND(SUM(E50:E52),2)," ","CHECK PK-3 LINES BELOW")</f>
        <v xml:space="preserve"> </v>
      </c>
      <c r="N14" s="461" t="s">
        <v>30</v>
      </c>
      <c r="O14" s="461"/>
      <c r="P14" s="530">
        <f t="shared" si="1"/>
        <v>0</v>
      </c>
      <c r="Q14" s="530"/>
      <c r="R14" s="535">
        <v>1</v>
      </c>
      <c r="S14" s="535"/>
      <c r="T14" s="124">
        <f t="shared" ref="T14:T28" si="5">ROUND(P14*R14,4)</f>
        <v>0</v>
      </c>
      <c r="U14" s="125">
        <f t="shared" si="2"/>
        <v>0</v>
      </c>
    </row>
    <row r="15" spans="1:21" x14ac:dyDescent="0.25">
      <c r="A15" s="458" t="s">
        <v>31</v>
      </c>
      <c r="B15" s="458"/>
      <c r="C15" s="206">
        <v>0</v>
      </c>
      <c r="D15" s="206">
        <v>0</v>
      </c>
      <c r="E15" s="207">
        <f t="shared" si="3"/>
        <v>0</v>
      </c>
      <c r="F15" s="582">
        <f>'0054'!F15:G15</f>
        <v>1</v>
      </c>
      <c r="G15" s="582"/>
      <c r="H15" s="105">
        <f t="shared" si="4"/>
        <v>0</v>
      </c>
      <c r="I15" s="130">
        <f t="shared" si="0"/>
        <v>0</v>
      </c>
      <c r="N15" s="461" t="s">
        <v>31</v>
      </c>
      <c r="O15" s="461"/>
      <c r="P15" s="530">
        <f t="shared" si="1"/>
        <v>0</v>
      </c>
      <c r="Q15" s="530"/>
      <c r="R15" s="535">
        <v>1</v>
      </c>
      <c r="S15" s="535"/>
      <c r="T15" s="124">
        <f t="shared" si="5"/>
        <v>0</v>
      </c>
      <c r="U15" s="125">
        <f t="shared" si="2"/>
        <v>0</v>
      </c>
    </row>
    <row r="16" spans="1:21" x14ac:dyDescent="0.25">
      <c r="A16" s="458" t="s">
        <v>32</v>
      </c>
      <c r="B16" s="458"/>
      <c r="C16" s="206">
        <v>0</v>
      </c>
      <c r="D16" s="206">
        <v>0</v>
      </c>
      <c r="E16" s="207">
        <f t="shared" si="3"/>
        <v>0</v>
      </c>
      <c r="F16" s="582">
        <f>'0054'!F16:G16</f>
        <v>1</v>
      </c>
      <c r="G16" s="582"/>
      <c r="H16" s="105">
        <f t="shared" si="4"/>
        <v>0</v>
      </c>
      <c r="I16" s="130">
        <f t="shared" si="0"/>
        <v>0</v>
      </c>
      <c r="J16" s="85" t="str">
        <f>IF(ROUND(E16,2)=ROUND(SUM(E53:E55),2)," ","CHECK 4-8 LINES BELOW")</f>
        <v xml:space="preserve"> </v>
      </c>
      <c r="N16" s="461" t="s">
        <v>32</v>
      </c>
      <c r="O16" s="461"/>
      <c r="P16" s="530">
        <f t="shared" si="1"/>
        <v>0</v>
      </c>
      <c r="Q16" s="530"/>
      <c r="R16" s="535">
        <v>1</v>
      </c>
      <c r="S16" s="535"/>
      <c r="T16" s="124">
        <f t="shared" si="5"/>
        <v>0</v>
      </c>
      <c r="U16" s="125">
        <f t="shared" si="2"/>
        <v>0</v>
      </c>
    </row>
    <row r="17" spans="1:21" x14ac:dyDescent="0.25">
      <c r="A17" s="458" t="s">
        <v>33</v>
      </c>
      <c r="B17" s="458"/>
      <c r="C17" s="206">
        <v>86</v>
      </c>
      <c r="D17" s="206">
        <v>0</v>
      </c>
      <c r="E17" s="207">
        <f t="shared" si="3"/>
        <v>172</v>
      </c>
      <c r="F17" s="582">
        <f>'0054'!F17:G17</f>
        <v>1.0049999999999999</v>
      </c>
      <c r="G17" s="582"/>
      <c r="H17" s="105">
        <f t="shared" si="4"/>
        <v>172.86</v>
      </c>
      <c r="I17" s="130">
        <f t="shared" si="0"/>
        <v>741046.84</v>
      </c>
      <c r="N17" s="461" t="s">
        <v>33</v>
      </c>
      <c r="O17" s="461"/>
      <c r="P17" s="530">
        <f t="shared" si="1"/>
        <v>0</v>
      </c>
      <c r="Q17" s="530"/>
      <c r="R17" s="535">
        <v>1</v>
      </c>
      <c r="S17" s="535"/>
      <c r="T17" s="124">
        <f t="shared" si="5"/>
        <v>0</v>
      </c>
      <c r="U17" s="125">
        <f t="shared" si="2"/>
        <v>0</v>
      </c>
    </row>
    <row r="18" spans="1:21" x14ac:dyDescent="0.25">
      <c r="A18" s="458" t="s">
        <v>34</v>
      </c>
      <c r="B18" s="458"/>
      <c r="C18" s="206">
        <v>0</v>
      </c>
      <c r="D18" s="206">
        <v>0</v>
      </c>
      <c r="E18" s="207">
        <f t="shared" si="3"/>
        <v>0</v>
      </c>
      <c r="F18" s="582">
        <f>'0054'!F18:G18</f>
        <v>1.0049999999999999</v>
      </c>
      <c r="G18" s="582"/>
      <c r="H18" s="105">
        <f t="shared" si="4"/>
        <v>0</v>
      </c>
      <c r="I18" s="130">
        <f t="shared" si="0"/>
        <v>0</v>
      </c>
      <c r="J18" s="85" t="str">
        <f>IF(ROUND(E18,2)=ROUND(SUM(E56:E58),2)," ","CHECK 4-8 LINES BELOW")</f>
        <v xml:space="preserve"> </v>
      </c>
      <c r="N18" s="461" t="s">
        <v>34</v>
      </c>
      <c r="O18" s="461"/>
      <c r="P18" s="530">
        <f t="shared" si="1"/>
        <v>0</v>
      </c>
      <c r="Q18" s="530"/>
      <c r="R18" s="535">
        <v>1</v>
      </c>
      <c r="S18" s="535"/>
      <c r="T18" s="124">
        <f t="shared" si="5"/>
        <v>0</v>
      </c>
      <c r="U18" s="127">
        <f t="shared" si="2"/>
        <v>0</v>
      </c>
    </row>
    <row r="19" spans="1:21" x14ac:dyDescent="0.25">
      <c r="A19" s="458" t="s">
        <v>146</v>
      </c>
      <c r="B19" s="458"/>
      <c r="C19" s="206">
        <v>0</v>
      </c>
      <c r="D19" s="206">
        <v>0</v>
      </c>
      <c r="E19" s="207">
        <f t="shared" si="3"/>
        <v>0</v>
      </c>
      <c r="F19" s="582">
        <f>'0054'!F19:G19</f>
        <v>3.613</v>
      </c>
      <c r="G19" s="582"/>
      <c r="H19" s="105">
        <f t="shared" si="4"/>
        <v>0</v>
      </c>
      <c r="I19" s="130">
        <f t="shared" si="0"/>
        <v>0</v>
      </c>
      <c r="N19" s="461" t="s">
        <v>146</v>
      </c>
      <c r="O19" s="461"/>
      <c r="P19" s="530">
        <f t="shared" si="1"/>
        <v>0</v>
      </c>
      <c r="Q19" s="530"/>
      <c r="R19" s="535">
        <v>1</v>
      </c>
      <c r="S19" s="535"/>
      <c r="T19" s="124">
        <f t="shared" si="5"/>
        <v>0</v>
      </c>
      <c r="U19" s="125">
        <f t="shared" si="2"/>
        <v>0</v>
      </c>
    </row>
    <row r="20" spans="1:21" x14ac:dyDescent="0.25">
      <c r="A20" s="458" t="s">
        <v>147</v>
      </c>
      <c r="B20" s="458"/>
      <c r="C20" s="206">
        <v>0</v>
      </c>
      <c r="D20" s="206">
        <v>0</v>
      </c>
      <c r="E20" s="207">
        <f t="shared" si="3"/>
        <v>0</v>
      </c>
      <c r="F20" s="582">
        <f>'0054'!F20:G20</f>
        <v>3.613</v>
      </c>
      <c r="G20" s="582"/>
      <c r="H20" s="105">
        <f t="shared" si="4"/>
        <v>0</v>
      </c>
      <c r="I20" s="130">
        <f t="shared" si="0"/>
        <v>0</v>
      </c>
      <c r="N20" s="461" t="s">
        <v>147</v>
      </c>
      <c r="O20" s="461"/>
      <c r="P20" s="530">
        <f t="shared" si="1"/>
        <v>0</v>
      </c>
      <c r="Q20" s="530"/>
      <c r="R20" s="535">
        <v>1</v>
      </c>
      <c r="S20" s="535"/>
      <c r="T20" s="124">
        <f t="shared" si="5"/>
        <v>0</v>
      </c>
      <c r="U20" s="125">
        <f t="shared" si="2"/>
        <v>0</v>
      </c>
    </row>
    <row r="21" spans="1:21" x14ac:dyDescent="0.25">
      <c r="A21" s="458" t="s">
        <v>148</v>
      </c>
      <c r="B21" s="458"/>
      <c r="C21" s="206">
        <v>0</v>
      </c>
      <c r="D21" s="206">
        <v>0</v>
      </c>
      <c r="E21" s="207">
        <f t="shared" si="3"/>
        <v>0</v>
      </c>
      <c r="F21" s="582">
        <f>'0054'!F21:G21</f>
        <v>3.613</v>
      </c>
      <c r="G21" s="582"/>
      <c r="H21" s="105">
        <f t="shared" si="4"/>
        <v>0</v>
      </c>
      <c r="I21" s="130">
        <f t="shared" si="0"/>
        <v>0</v>
      </c>
      <c r="N21" s="461" t="s">
        <v>148</v>
      </c>
      <c r="O21" s="461"/>
      <c r="P21" s="530">
        <f t="shared" si="1"/>
        <v>0</v>
      </c>
      <c r="Q21" s="530"/>
      <c r="R21" s="535">
        <v>1</v>
      </c>
      <c r="S21" s="535"/>
      <c r="T21" s="124">
        <f t="shared" si="5"/>
        <v>0</v>
      </c>
      <c r="U21" s="125">
        <f t="shared" si="2"/>
        <v>0</v>
      </c>
    </row>
    <row r="22" spans="1:21" x14ac:dyDescent="0.25">
      <c r="A22" s="458" t="s">
        <v>149</v>
      </c>
      <c r="B22" s="458"/>
      <c r="C22" s="206">
        <v>0</v>
      </c>
      <c r="D22" s="206">
        <v>0</v>
      </c>
      <c r="E22" s="207">
        <f t="shared" si="3"/>
        <v>0</v>
      </c>
      <c r="F22" s="582">
        <f>'0054'!F22:G22</f>
        <v>5.258</v>
      </c>
      <c r="G22" s="582"/>
      <c r="H22" s="105">
        <f t="shared" si="4"/>
        <v>0</v>
      </c>
      <c r="I22" s="130">
        <f t="shared" si="0"/>
        <v>0</v>
      </c>
      <c r="N22" s="461" t="s">
        <v>149</v>
      </c>
      <c r="O22" s="461"/>
      <c r="P22" s="530">
        <f t="shared" si="1"/>
        <v>0</v>
      </c>
      <c r="Q22" s="530"/>
      <c r="R22" s="535">
        <v>1</v>
      </c>
      <c r="S22" s="535"/>
      <c r="T22" s="124">
        <f t="shared" si="5"/>
        <v>0</v>
      </c>
      <c r="U22" s="125">
        <f t="shared" si="2"/>
        <v>0</v>
      </c>
    </row>
    <row r="23" spans="1:21" x14ac:dyDescent="0.25">
      <c r="A23" s="458" t="s">
        <v>150</v>
      </c>
      <c r="B23" s="458"/>
      <c r="C23" s="206">
        <v>0</v>
      </c>
      <c r="D23" s="206">
        <v>0</v>
      </c>
      <c r="E23" s="207">
        <f t="shared" si="3"/>
        <v>0</v>
      </c>
      <c r="F23" s="582">
        <f>'0054'!F23:G23</f>
        <v>5.258</v>
      </c>
      <c r="G23" s="582"/>
      <c r="H23" s="105">
        <f t="shared" si="4"/>
        <v>0</v>
      </c>
      <c r="I23" s="130">
        <f t="shared" si="0"/>
        <v>0</v>
      </c>
      <c r="N23" s="461" t="s">
        <v>150</v>
      </c>
      <c r="O23" s="461"/>
      <c r="P23" s="530">
        <f t="shared" si="1"/>
        <v>0</v>
      </c>
      <c r="Q23" s="530"/>
      <c r="R23" s="535">
        <v>1</v>
      </c>
      <c r="S23" s="535"/>
      <c r="T23" s="124">
        <f t="shared" si="5"/>
        <v>0</v>
      </c>
      <c r="U23" s="125">
        <f t="shared" si="2"/>
        <v>0</v>
      </c>
    </row>
    <row r="24" spans="1:21" x14ac:dyDescent="0.25">
      <c r="A24" s="458" t="s">
        <v>151</v>
      </c>
      <c r="B24" s="458"/>
      <c r="C24" s="206">
        <v>0</v>
      </c>
      <c r="D24" s="206">
        <v>0</v>
      </c>
      <c r="E24" s="207">
        <f t="shared" si="3"/>
        <v>0</v>
      </c>
      <c r="F24" s="582">
        <f>'0054'!F24:G24</f>
        <v>5.258</v>
      </c>
      <c r="G24" s="582"/>
      <c r="H24" s="105">
        <f t="shared" si="4"/>
        <v>0</v>
      </c>
      <c r="I24" s="130">
        <f t="shared" si="0"/>
        <v>0</v>
      </c>
      <c r="N24" s="461" t="s">
        <v>151</v>
      </c>
      <c r="O24" s="461"/>
      <c r="P24" s="530">
        <f t="shared" si="1"/>
        <v>0</v>
      </c>
      <c r="Q24" s="530"/>
      <c r="R24" s="535">
        <v>1</v>
      </c>
      <c r="S24" s="535"/>
      <c r="T24" s="124">
        <f t="shared" si="5"/>
        <v>0</v>
      </c>
      <c r="U24" s="125">
        <f t="shared" si="2"/>
        <v>0</v>
      </c>
    </row>
    <row r="25" spans="1:21" x14ac:dyDescent="0.25">
      <c r="A25" s="458" t="s">
        <v>152</v>
      </c>
      <c r="B25" s="458"/>
      <c r="C25" s="206">
        <v>0</v>
      </c>
      <c r="D25" s="206">
        <v>0</v>
      </c>
      <c r="E25" s="207">
        <f t="shared" si="3"/>
        <v>0</v>
      </c>
      <c r="F25" s="582">
        <f>'0054'!F25:G25</f>
        <v>1.18</v>
      </c>
      <c r="G25" s="582"/>
      <c r="H25" s="105">
        <f t="shared" si="4"/>
        <v>0</v>
      </c>
      <c r="I25" s="130">
        <f t="shared" si="0"/>
        <v>0</v>
      </c>
      <c r="N25" s="461" t="s">
        <v>152</v>
      </c>
      <c r="O25" s="461"/>
      <c r="P25" s="530">
        <f t="shared" si="1"/>
        <v>0</v>
      </c>
      <c r="Q25" s="530"/>
      <c r="R25" s="535">
        <v>1</v>
      </c>
      <c r="S25" s="535"/>
      <c r="T25" s="124">
        <f t="shared" si="5"/>
        <v>0</v>
      </c>
      <c r="U25" s="125">
        <f t="shared" si="2"/>
        <v>0</v>
      </c>
    </row>
    <row r="26" spans="1:21" x14ac:dyDescent="0.25">
      <c r="A26" s="458" t="s">
        <v>153</v>
      </c>
      <c r="B26" s="458"/>
      <c r="C26" s="206">
        <v>0</v>
      </c>
      <c r="D26" s="206">
        <v>0</v>
      </c>
      <c r="E26" s="207">
        <f t="shared" si="3"/>
        <v>0</v>
      </c>
      <c r="F26" s="582">
        <f>'0054'!F26:G26</f>
        <v>1.18</v>
      </c>
      <c r="G26" s="582"/>
      <c r="H26" s="105">
        <f t="shared" si="4"/>
        <v>0</v>
      </c>
      <c r="I26" s="130">
        <f t="shared" si="0"/>
        <v>0</v>
      </c>
      <c r="N26" s="461" t="s">
        <v>153</v>
      </c>
      <c r="O26" s="461"/>
      <c r="P26" s="530">
        <f t="shared" si="1"/>
        <v>0</v>
      </c>
      <c r="Q26" s="530"/>
      <c r="R26" s="535">
        <v>1</v>
      </c>
      <c r="S26" s="535"/>
      <c r="T26" s="124">
        <f t="shared" si="5"/>
        <v>0</v>
      </c>
      <c r="U26" s="125">
        <f t="shared" si="2"/>
        <v>0</v>
      </c>
    </row>
    <row r="27" spans="1:21" x14ac:dyDescent="0.25">
      <c r="A27" s="458" t="s">
        <v>154</v>
      </c>
      <c r="B27" s="458"/>
      <c r="C27" s="206">
        <v>0</v>
      </c>
      <c r="D27" s="206">
        <v>0</v>
      </c>
      <c r="E27" s="207">
        <f t="shared" si="3"/>
        <v>0</v>
      </c>
      <c r="F27" s="582">
        <f>'0054'!F27:G27</f>
        <v>1.18</v>
      </c>
      <c r="G27" s="582"/>
      <c r="H27" s="105">
        <f t="shared" si="4"/>
        <v>0</v>
      </c>
      <c r="I27" s="130">
        <f t="shared" si="0"/>
        <v>0</v>
      </c>
      <c r="N27" s="461" t="s">
        <v>154</v>
      </c>
      <c r="O27" s="461"/>
      <c r="P27" s="530">
        <f t="shared" si="1"/>
        <v>0</v>
      </c>
      <c r="Q27" s="530"/>
      <c r="R27" s="535">
        <v>1</v>
      </c>
      <c r="S27" s="535"/>
      <c r="T27" s="124">
        <f t="shared" si="5"/>
        <v>0</v>
      </c>
      <c r="U27" s="125">
        <f t="shared" si="2"/>
        <v>0</v>
      </c>
    </row>
    <row r="28" spans="1:21" x14ac:dyDescent="0.25">
      <c r="A28" s="575" t="s">
        <v>155</v>
      </c>
      <c r="B28" s="575"/>
      <c r="C28" s="147">
        <v>0</v>
      </c>
      <c r="D28" s="147">
        <v>0</v>
      </c>
      <c r="E28" s="198">
        <f t="shared" si="3"/>
        <v>0</v>
      </c>
      <c r="F28" s="581">
        <f>'0054'!F28:G28</f>
        <v>1.0049999999999999</v>
      </c>
      <c r="G28" s="581"/>
      <c r="H28" s="122">
        <f t="shared" si="4"/>
        <v>0</v>
      </c>
      <c r="I28" s="123">
        <f t="shared" si="0"/>
        <v>0</v>
      </c>
      <c r="N28" s="469" t="s">
        <v>155</v>
      </c>
      <c r="O28" s="469"/>
      <c r="P28" s="530">
        <f t="shared" si="1"/>
        <v>0</v>
      </c>
      <c r="Q28" s="530"/>
      <c r="R28" s="531">
        <v>1</v>
      </c>
      <c r="S28" s="531"/>
      <c r="T28" s="124">
        <f t="shared" si="5"/>
        <v>0</v>
      </c>
      <c r="U28" s="125">
        <f t="shared" si="2"/>
        <v>0</v>
      </c>
    </row>
    <row r="29" spans="1:21" x14ac:dyDescent="0.25">
      <c r="A29" s="573" t="s">
        <v>5</v>
      </c>
      <c r="B29" s="573"/>
      <c r="C29" s="123">
        <f>SUM(C13:C28)</f>
        <v>86</v>
      </c>
      <c r="D29" s="123">
        <f>SUM(D13:D28)</f>
        <v>0</v>
      </c>
      <c r="E29" s="123">
        <f>SUM(E13:E28)</f>
        <v>172</v>
      </c>
      <c r="F29" s="574"/>
      <c r="G29" s="574"/>
      <c r="H29" s="128">
        <f>SUM(H13:H28)</f>
        <v>172.86</v>
      </c>
      <c r="I29" s="123">
        <f>SUM(I13:I28)</f>
        <v>741046.84</v>
      </c>
      <c r="N29" s="533" t="s">
        <v>5</v>
      </c>
      <c r="O29" s="533"/>
      <c r="P29" s="534">
        <f>SUM(P13:P28)</f>
        <v>0</v>
      </c>
      <c r="Q29" s="534"/>
      <c r="R29" s="521"/>
      <c r="S29" s="521"/>
      <c r="T29" s="129">
        <f>SUM(T13:T28)</f>
        <v>0</v>
      </c>
      <c r="U29" s="125">
        <f>SUM(U13:U28)</f>
        <v>0</v>
      </c>
    </row>
    <row r="30" spans="1:21" x14ac:dyDescent="0.25">
      <c r="A30" s="28"/>
      <c r="B30" s="28"/>
      <c r="C30" s="130"/>
      <c r="D30" s="130"/>
      <c r="E30" s="130"/>
      <c r="F30" s="413"/>
      <c r="G30" s="413"/>
      <c r="H30" s="105"/>
      <c r="I30" s="130"/>
      <c r="N30" s="401"/>
      <c r="O30" s="401"/>
      <c r="P30" s="31"/>
      <c r="Q30" s="31"/>
      <c r="R30" s="402"/>
      <c r="S30" s="402"/>
      <c r="T30" s="131"/>
      <c r="U30" s="132"/>
    </row>
    <row r="31" spans="1:21" x14ac:dyDescent="0.25">
      <c r="A31" s="209" t="s">
        <v>126</v>
      </c>
      <c r="B31" s="28"/>
      <c r="C31" s="130"/>
      <c r="D31" s="130"/>
      <c r="E31" s="130"/>
      <c r="F31" s="413"/>
      <c r="G31" s="413"/>
      <c r="H31" s="105"/>
      <c r="I31" s="130"/>
      <c r="N31" s="401"/>
      <c r="O31" s="401"/>
      <c r="P31" s="31"/>
      <c r="Q31" s="31"/>
      <c r="R31" s="402"/>
      <c r="S31" s="402"/>
      <c r="T31" s="131"/>
      <c r="U31" s="132"/>
    </row>
    <row r="32" spans="1:21" hidden="1" x14ac:dyDescent="0.25">
      <c r="A32" s="209"/>
      <c r="B32" s="28"/>
      <c r="C32" s="130"/>
      <c r="D32" s="130"/>
      <c r="E32" s="130"/>
      <c r="F32" s="413"/>
      <c r="G32" s="413"/>
      <c r="H32" s="105"/>
      <c r="I32" s="130"/>
      <c r="N32" s="401"/>
      <c r="O32" s="401"/>
      <c r="P32" s="31"/>
      <c r="Q32" s="31"/>
      <c r="R32" s="402"/>
      <c r="S32" s="402"/>
      <c r="T32" s="131"/>
      <c r="U32" s="132"/>
    </row>
    <row r="33" spans="1:21" hidden="1" x14ac:dyDescent="0.25">
      <c r="A33" s="209"/>
      <c r="B33" s="28"/>
      <c r="C33" s="130"/>
      <c r="D33" s="130"/>
      <c r="E33" s="130"/>
      <c r="F33" s="578" t="s">
        <v>386</v>
      </c>
      <c r="G33" s="578"/>
      <c r="H33" s="578"/>
      <c r="I33" s="130"/>
      <c r="N33" s="401"/>
      <c r="O33" s="401"/>
      <c r="P33" s="31"/>
      <c r="Q33" s="31"/>
      <c r="R33" s="402"/>
      <c r="S33" s="402"/>
      <c r="T33" s="131"/>
      <c r="U33" s="132"/>
    </row>
    <row r="34" spans="1:21" hidden="1" x14ac:dyDescent="0.25">
      <c r="A34" s="4"/>
      <c r="B34" s="400"/>
      <c r="C34" s="400"/>
      <c r="D34" s="400"/>
      <c r="E34" s="400"/>
      <c r="F34" s="578"/>
      <c r="G34" s="578"/>
      <c r="H34" s="578"/>
      <c r="I34" s="26" t="s">
        <v>78</v>
      </c>
      <c r="N34" s="473" t="s">
        <v>35</v>
      </c>
      <c r="O34" s="473"/>
      <c r="P34" s="473"/>
      <c r="Q34" s="473"/>
      <c r="R34" s="473"/>
      <c r="S34" s="473"/>
      <c r="T34" s="473"/>
      <c r="U34" s="27" t="s">
        <v>78</v>
      </c>
    </row>
    <row r="35" spans="1:21" hidden="1" x14ac:dyDescent="0.25">
      <c r="A35" s="28"/>
      <c r="B35" s="28"/>
      <c r="C35" s="117" t="s">
        <v>162</v>
      </c>
      <c r="D35" s="117" t="s">
        <v>163</v>
      </c>
      <c r="E35" s="118" t="s">
        <v>8</v>
      </c>
      <c r="F35" s="578"/>
      <c r="G35" s="578"/>
      <c r="H35" s="578"/>
      <c r="I35" s="26" t="s">
        <v>37</v>
      </c>
      <c r="N35" s="401"/>
      <c r="O35" s="401"/>
      <c r="P35" s="31"/>
      <c r="Q35" s="31"/>
      <c r="R35" s="402"/>
      <c r="S35" s="402"/>
      <c r="T35" s="131"/>
      <c r="U35" s="27" t="s">
        <v>37</v>
      </c>
    </row>
    <row r="36" spans="1:21" hidden="1" x14ac:dyDescent="0.25">
      <c r="A36" s="524" t="s">
        <v>66</v>
      </c>
      <c r="B36" s="524"/>
      <c r="C36" s="119" t="s">
        <v>2</v>
      </c>
      <c r="D36" s="119" t="s">
        <v>2</v>
      </c>
      <c r="E36" s="119" t="s">
        <v>2</v>
      </c>
      <c r="F36" s="579"/>
      <c r="G36" s="579"/>
      <c r="H36" s="579"/>
      <c r="I36" s="33" t="s">
        <v>79</v>
      </c>
      <c r="N36" s="525" t="s">
        <v>66</v>
      </c>
      <c r="O36" s="525"/>
      <c r="P36" s="526" t="s">
        <v>24</v>
      </c>
      <c r="Q36" s="526"/>
      <c r="R36" s="526"/>
      <c r="S36" s="526"/>
      <c r="T36" s="526"/>
      <c r="U36" s="21" t="s">
        <v>79</v>
      </c>
    </row>
    <row r="37" spans="1:21" hidden="1" x14ac:dyDescent="0.25">
      <c r="A37" s="527" t="s">
        <v>59</v>
      </c>
      <c r="B37" s="527"/>
      <c r="C37" s="210">
        <v>0</v>
      </c>
      <c r="D37" s="210">
        <v>0</v>
      </c>
      <c r="E37" s="205">
        <f t="shared" ref="E37:E42" si="6">IF(D$43=0,C37*2,C37+D37)</f>
        <v>0</v>
      </c>
      <c r="F37" s="211"/>
      <c r="G37" s="211"/>
      <c r="H37" s="211"/>
      <c r="I37" s="150">
        <f t="shared" ref="I37:I42" si="7">ROUND(ROUND(E37*$C$8,4)*($H$8),2)</f>
        <v>0</v>
      </c>
      <c r="N37" s="528" t="s">
        <v>59</v>
      </c>
      <c r="O37" s="528"/>
      <c r="P37" s="470">
        <f t="shared" ref="P37:P42" si="8">IF($H$115=1,E37,0)</f>
        <v>0</v>
      </c>
      <c r="Q37" s="470"/>
      <c r="R37" s="470"/>
      <c r="S37" s="470"/>
      <c r="T37" s="470"/>
      <c r="U37" s="127">
        <f t="shared" ref="U37:U42" si="9">ROUND(ROUND(P37*$C$8,4)*($H$8),0)</f>
        <v>0</v>
      </c>
    </row>
    <row r="38" spans="1:21" hidden="1" x14ac:dyDescent="0.25">
      <c r="A38" s="519" t="s">
        <v>60</v>
      </c>
      <c r="B38" s="519"/>
      <c r="C38" s="213">
        <v>0</v>
      </c>
      <c r="D38" s="213">
        <v>0</v>
      </c>
      <c r="E38" s="207">
        <f t="shared" si="6"/>
        <v>0</v>
      </c>
      <c r="F38" s="214"/>
      <c r="G38" s="214"/>
      <c r="H38" s="214"/>
      <c r="I38" s="130">
        <f t="shared" si="7"/>
        <v>0</v>
      </c>
      <c r="N38" s="476" t="s">
        <v>60</v>
      </c>
      <c r="O38" s="476"/>
      <c r="P38" s="470">
        <f t="shared" si="8"/>
        <v>0</v>
      </c>
      <c r="Q38" s="470"/>
      <c r="R38" s="470"/>
      <c r="S38" s="470"/>
      <c r="T38" s="470"/>
      <c r="U38" s="127">
        <f t="shared" si="9"/>
        <v>0</v>
      </c>
    </row>
    <row r="39" spans="1:21" hidden="1" x14ac:dyDescent="0.25">
      <c r="A39" s="522" t="s">
        <v>61</v>
      </c>
      <c r="B39" s="522"/>
      <c r="C39" s="213">
        <v>0</v>
      </c>
      <c r="D39" s="213">
        <v>0</v>
      </c>
      <c r="E39" s="207">
        <f t="shared" si="6"/>
        <v>0</v>
      </c>
      <c r="F39" s="214"/>
      <c r="G39" s="214"/>
      <c r="H39" s="214"/>
      <c r="I39" s="130">
        <f t="shared" si="7"/>
        <v>0</v>
      </c>
      <c r="N39" s="523" t="s">
        <v>61</v>
      </c>
      <c r="O39" s="523"/>
      <c r="P39" s="470">
        <f t="shared" si="8"/>
        <v>0</v>
      </c>
      <c r="Q39" s="470"/>
      <c r="R39" s="470"/>
      <c r="S39" s="470"/>
      <c r="T39" s="470"/>
      <c r="U39" s="127">
        <f t="shared" si="9"/>
        <v>0</v>
      </c>
    </row>
    <row r="40" spans="1:21" hidden="1" x14ac:dyDescent="0.25">
      <c r="A40" s="519" t="s">
        <v>62</v>
      </c>
      <c r="B40" s="519"/>
      <c r="C40" s="213">
        <v>0</v>
      </c>
      <c r="D40" s="213">
        <v>0</v>
      </c>
      <c r="E40" s="207">
        <f t="shared" si="6"/>
        <v>0</v>
      </c>
      <c r="F40" s="214"/>
      <c r="G40" s="214"/>
      <c r="H40" s="214"/>
      <c r="I40" s="130">
        <f t="shared" si="7"/>
        <v>0</v>
      </c>
      <c r="N40" s="476" t="s">
        <v>62</v>
      </c>
      <c r="O40" s="476"/>
      <c r="P40" s="470">
        <f t="shared" si="8"/>
        <v>0</v>
      </c>
      <c r="Q40" s="470"/>
      <c r="R40" s="470"/>
      <c r="S40" s="470"/>
      <c r="T40" s="470"/>
      <c r="U40" s="127">
        <f t="shared" si="9"/>
        <v>0</v>
      </c>
    </row>
    <row r="41" spans="1:21" hidden="1" x14ac:dyDescent="0.25">
      <c r="A41" s="519" t="s">
        <v>63</v>
      </c>
      <c r="B41" s="519"/>
      <c r="C41" s="213">
        <v>0</v>
      </c>
      <c r="D41" s="213">
        <v>0</v>
      </c>
      <c r="E41" s="207">
        <f t="shared" si="6"/>
        <v>0</v>
      </c>
      <c r="F41" s="214"/>
      <c r="G41" s="214"/>
      <c r="H41" s="214"/>
      <c r="I41" s="130">
        <f t="shared" si="7"/>
        <v>0</v>
      </c>
      <c r="N41" s="476" t="s">
        <v>63</v>
      </c>
      <c r="O41" s="476"/>
      <c r="P41" s="470">
        <f t="shared" si="8"/>
        <v>0</v>
      </c>
      <c r="Q41" s="470"/>
      <c r="R41" s="470"/>
      <c r="S41" s="470"/>
      <c r="T41" s="470"/>
      <c r="U41" s="127">
        <f t="shared" si="9"/>
        <v>0</v>
      </c>
    </row>
    <row r="42" spans="1:21" hidden="1" x14ac:dyDescent="0.25">
      <c r="A42" s="519" t="s">
        <v>55</v>
      </c>
      <c r="B42" s="519"/>
      <c r="C42" s="212">
        <v>0</v>
      </c>
      <c r="D42" s="212">
        <v>0</v>
      </c>
      <c r="E42" s="198">
        <f t="shared" si="6"/>
        <v>0</v>
      </c>
      <c r="F42" s="214"/>
      <c r="G42" s="214"/>
      <c r="H42" s="214"/>
      <c r="I42" s="123">
        <f t="shared" si="7"/>
        <v>0</v>
      </c>
      <c r="N42" s="469" t="s">
        <v>55</v>
      </c>
      <c r="O42" s="469"/>
      <c r="P42" s="470">
        <f t="shared" si="8"/>
        <v>0</v>
      </c>
      <c r="Q42" s="470"/>
      <c r="R42" s="470"/>
      <c r="S42" s="470"/>
      <c r="T42" s="470"/>
      <c r="U42" s="127">
        <f t="shared" si="9"/>
        <v>0</v>
      </c>
    </row>
    <row r="43" spans="1:21" hidden="1" x14ac:dyDescent="0.25">
      <c r="A43" s="64"/>
      <c r="B43" s="137" t="s">
        <v>164</v>
      </c>
      <c r="C43" s="126">
        <f>SUM(C37:C42)</f>
        <v>0</v>
      </c>
      <c r="D43" s="126">
        <f>SUM(D37:D42)</f>
        <v>0</v>
      </c>
      <c r="E43" s="126">
        <f>SUM(E37:E42)</f>
        <v>0</v>
      </c>
      <c r="F43" s="34"/>
      <c r="G43" s="138"/>
      <c r="H43" s="139" t="s">
        <v>166</v>
      </c>
      <c r="I43" s="126">
        <f>SUM(I37:I42)</f>
        <v>0</v>
      </c>
      <c r="N43" s="520" t="s">
        <v>57</v>
      </c>
      <c r="O43" s="520"/>
      <c r="P43" s="520"/>
      <c r="Q43" s="520"/>
      <c r="R43" s="36">
        <f>SUM(P37:R42)</f>
        <v>0</v>
      </c>
      <c r="S43" s="521" t="s">
        <v>68</v>
      </c>
      <c r="T43" s="521"/>
      <c r="U43" s="132">
        <f>SUM(U37:U42)</f>
        <v>0</v>
      </c>
    </row>
    <row r="44" spans="1:21" hidden="1" x14ac:dyDescent="0.25">
      <c r="A44" s="64"/>
      <c r="B44" s="137"/>
      <c r="C44" s="130"/>
      <c r="D44" s="130"/>
      <c r="E44" s="150"/>
      <c r="F44" s="34"/>
      <c r="G44" s="138"/>
      <c r="H44" s="139"/>
      <c r="I44" s="130"/>
      <c r="N44" s="401"/>
      <c r="O44" s="401"/>
      <c r="P44" s="401"/>
      <c r="Q44" s="401"/>
      <c r="R44" s="36"/>
      <c r="S44" s="402"/>
      <c r="T44" s="402"/>
      <c r="U44" s="132"/>
    </row>
    <row r="45" spans="1:21" ht="16.5" hidden="1" thickBot="1" x14ac:dyDescent="0.3">
      <c r="A45" s="64"/>
      <c r="B45" s="137" t="s">
        <v>165</v>
      </c>
      <c r="C45" s="64"/>
      <c r="D45" s="64"/>
      <c r="E45" s="215">
        <f>H29+E43</f>
        <v>172.86</v>
      </c>
      <c r="F45" s="37"/>
      <c r="G45" s="138"/>
      <c r="H45" s="139" t="s">
        <v>167</v>
      </c>
      <c r="I45" s="123">
        <f>SUM(I43,I29)</f>
        <v>741046.84</v>
      </c>
      <c r="N45" s="520" t="s">
        <v>58</v>
      </c>
      <c r="O45" s="520"/>
      <c r="P45" s="520"/>
      <c r="Q45" s="520"/>
      <c r="R45" s="38">
        <f>R43+T29</f>
        <v>0</v>
      </c>
      <c r="S45" s="521" t="s">
        <v>56</v>
      </c>
      <c r="T45" s="521"/>
      <c r="U45" s="140">
        <f>SUM(U43,U29)</f>
        <v>0</v>
      </c>
    </row>
    <row r="46" spans="1:21" x14ac:dyDescent="0.25">
      <c r="A46" s="28"/>
      <c r="B46" s="28"/>
      <c r="C46" s="28"/>
      <c r="D46" s="28"/>
      <c r="E46" s="28"/>
      <c r="F46" s="37"/>
      <c r="G46" s="403"/>
      <c r="H46" s="403"/>
      <c r="I46" s="130"/>
      <c r="N46" s="401"/>
      <c r="O46" s="401"/>
      <c r="P46" s="401"/>
      <c r="Q46" s="401"/>
      <c r="R46" s="38"/>
      <c r="S46" s="402"/>
      <c r="T46" s="402"/>
      <c r="U46" s="132"/>
    </row>
    <row r="47" spans="1:21" x14ac:dyDescent="0.25">
      <c r="A47" s="28"/>
      <c r="B47" s="28"/>
      <c r="C47" s="28"/>
      <c r="D47" s="28"/>
      <c r="E47" s="28"/>
      <c r="F47" s="37"/>
      <c r="G47" s="403"/>
      <c r="H47" s="403"/>
      <c r="I47" s="130"/>
      <c r="N47" s="401"/>
      <c r="O47" s="401"/>
      <c r="P47" s="401"/>
      <c r="Q47" s="401"/>
      <c r="R47" s="38"/>
      <c r="S47" s="402"/>
      <c r="T47" s="402"/>
      <c r="U47" s="132"/>
    </row>
    <row r="48" spans="1:21" x14ac:dyDescent="0.25">
      <c r="A48" s="28"/>
      <c r="B48" s="28"/>
      <c r="C48" s="117" t="s">
        <v>162</v>
      </c>
      <c r="D48" s="117" t="s">
        <v>163</v>
      </c>
      <c r="E48" s="118" t="s">
        <v>8</v>
      </c>
      <c r="F48" s="142" t="s">
        <v>168</v>
      </c>
      <c r="G48" s="143" t="s">
        <v>170</v>
      </c>
      <c r="H48" s="144" t="s">
        <v>171</v>
      </c>
      <c r="I48" s="130"/>
      <c r="N48" s="401"/>
      <c r="O48" s="401"/>
      <c r="P48" s="401"/>
      <c r="Q48" s="401"/>
      <c r="R48" s="38"/>
      <c r="S48" s="402"/>
      <c r="T48" s="402"/>
      <c r="U48" s="132"/>
    </row>
    <row r="49" spans="1:21" x14ac:dyDescent="0.25">
      <c r="A49" s="39" t="s">
        <v>103</v>
      </c>
      <c r="B49" s="39"/>
      <c r="C49" s="119" t="s">
        <v>2</v>
      </c>
      <c r="D49" s="119" t="s">
        <v>2</v>
      </c>
      <c r="E49" s="119" t="s">
        <v>2</v>
      </c>
      <c r="F49" s="404" t="s">
        <v>169</v>
      </c>
      <c r="G49" s="390" t="s">
        <v>169</v>
      </c>
      <c r="H49" s="145" t="s">
        <v>172</v>
      </c>
      <c r="I49" s="39"/>
      <c r="N49" s="469" t="s">
        <v>103</v>
      </c>
      <c r="O49" s="469"/>
      <c r="P49" s="514" t="s">
        <v>2</v>
      </c>
      <c r="Q49" s="514"/>
      <c r="R49" s="40" t="s">
        <v>25</v>
      </c>
      <c r="S49" s="386" t="s">
        <v>26</v>
      </c>
      <c r="T49" s="146" t="s">
        <v>27</v>
      </c>
      <c r="U49" s="40"/>
    </row>
    <row r="50" spans="1:21" x14ac:dyDescent="0.25">
      <c r="A50" s="515" t="s">
        <v>127</v>
      </c>
      <c r="B50" s="515"/>
      <c r="C50" s="206">
        <v>0</v>
      </c>
      <c r="D50" s="206">
        <v>0</v>
      </c>
      <c r="E50" s="207">
        <f>IF(D$59=0,C50*2,C50+D50)</f>
        <v>0</v>
      </c>
      <c r="F50" s="387" t="s">
        <v>21</v>
      </c>
      <c r="G50" s="397">
        <v>251</v>
      </c>
      <c r="H50" s="216">
        <f>'0054'!H50</f>
        <v>1047</v>
      </c>
      <c r="I50" s="130">
        <f>ROUND(E50*H50,2)</f>
        <v>0</v>
      </c>
      <c r="N50" s="517" t="s">
        <v>28</v>
      </c>
      <c r="O50" s="517"/>
      <c r="P50" s="518"/>
      <c r="Q50" s="518"/>
      <c r="R50" s="388" t="s">
        <v>21</v>
      </c>
      <c r="S50" s="410">
        <v>251</v>
      </c>
      <c r="T50" s="148">
        <f>H50</f>
        <v>1047</v>
      </c>
      <c r="U50" s="149">
        <f>ROUND(P50*T50,0)</f>
        <v>0</v>
      </c>
    </row>
    <row r="51" spans="1:21" x14ac:dyDescent="0.25">
      <c r="A51" s="516"/>
      <c r="B51" s="516"/>
      <c r="C51" s="206">
        <v>0</v>
      </c>
      <c r="D51" s="206">
        <v>0</v>
      </c>
      <c r="E51" s="207">
        <f t="shared" ref="E51:E58" si="10">IF(D$59=0,C51*2,C51+D51)</f>
        <v>0</v>
      </c>
      <c r="F51" s="397" t="s">
        <v>21</v>
      </c>
      <c r="G51" s="397">
        <v>252</v>
      </c>
      <c r="H51" s="216">
        <f>'0054'!H51</f>
        <v>3380</v>
      </c>
      <c r="I51" s="130">
        <f t="shared" ref="I51:I58" si="11">ROUND(E51*H51,2)</f>
        <v>0</v>
      </c>
      <c r="N51" s="517"/>
      <c r="O51" s="517"/>
      <c r="P51" s="511"/>
      <c r="Q51" s="511"/>
      <c r="R51" s="410" t="s">
        <v>21</v>
      </c>
      <c r="S51" s="410">
        <v>252</v>
      </c>
      <c r="T51" s="148">
        <f t="shared" ref="T51:T58" si="12">H51</f>
        <v>3380</v>
      </c>
      <c r="U51" s="149">
        <f t="shared" ref="U51:U58" si="13">ROUND(P51*T51,0)</f>
        <v>0</v>
      </c>
    </row>
    <row r="52" spans="1:21" x14ac:dyDescent="0.25">
      <c r="A52" s="516"/>
      <c r="B52" s="516"/>
      <c r="C52" s="206">
        <v>0</v>
      </c>
      <c r="D52" s="206">
        <v>0</v>
      </c>
      <c r="E52" s="207">
        <f t="shared" si="10"/>
        <v>0</v>
      </c>
      <c r="F52" s="397" t="s">
        <v>21</v>
      </c>
      <c r="G52" s="397">
        <v>253</v>
      </c>
      <c r="H52" s="216">
        <f>'0054'!H52</f>
        <v>6896</v>
      </c>
      <c r="I52" s="130">
        <f t="shared" si="11"/>
        <v>0</v>
      </c>
      <c r="N52" s="517"/>
      <c r="O52" s="517"/>
      <c r="P52" s="511"/>
      <c r="Q52" s="511"/>
      <c r="R52" s="410" t="s">
        <v>21</v>
      </c>
      <c r="S52" s="410">
        <v>253</v>
      </c>
      <c r="T52" s="148">
        <f t="shared" si="12"/>
        <v>6896</v>
      </c>
      <c r="U52" s="149">
        <f t="shared" si="13"/>
        <v>0</v>
      </c>
    </row>
    <row r="53" spans="1:21" x14ac:dyDescent="0.25">
      <c r="A53" s="516"/>
      <c r="B53" s="516"/>
      <c r="C53" s="206">
        <v>0</v>
      </c>
      <c r="D53" s="206">
        <v>0</v>
      </c>
      <c r="E53" s="207">
        <f t="shared" si="10"/>
        <v>0</v>
      </c>
      <c r="F53" s="415" t="s">
        <v>14</v>
      </c>
      <c r="G53" s="397">
        <v>251</v>
      </c>
      <c r="H53" s="216">
        <f>'0054'!H53</f>
        <v>1173</v>
      </c>
      <c r="I53" s="130">
        <f t="shared" si="11"/>
        <v>0</v>
      </c>
      <c r="N53" s="517"/>
      <c r="O53" s="517"/>
      <c r="P53" s="511"/>
      <c r="Q53" s="511"/>
      <c r="R53" s="46" t="s">
        <v>14</v>
      </c>
      <c r="S53" s="410">
        <v>251</v>
      </c>
      <c r="T53" s="148">
        <f t="shared" si="12"/>
        <v>1173</v>
      </c>
      <c r="U53" s="149">
        <f t="shared" si="13"/>
        <v>0</v>
      </c>
    </row>
    <row r="54" spans="1:21" x14ac:dyDescent="0.25">
      <c r="A54" s="516"/>
      <c r="B54" s="516"/>
      <c r="C54" s="206">
        <v>0</v>
      </c>
      <c r="D54" s="206">
        <v>0</v>
      </c>
      <c r="E54" s="207">
        <f t="shared" si="10"/>
        <v>0</v>
      </c>
      <c r="F54" s="415" t="s">
        <v>14</v>
      </c>
      <c r="G54" s="397">
        <v>252</v>
      </c>
      <c r="H54" s="216">
        <f>'0054'!H54</f>
        <v>3506</v>
      </c>
      <c r="I54" s="130">
        <f t="shared" si="11"/>
        <v>0</v>
      </c>
      <c r="N54" s="517"/>
      <c r="O54" s="517"/>
      <c r="P54" s="511"/>
      <c r="Q54" s="511"/>
      <c r="R54" s="46" t="s">
        <v>14</v>
      </c>
      <c r="S54" s="410">
        <v>252</v>
      </c>
      <c r="T54" s="148">
        <f t="shared" si="12"/>
        <v>3506</v>
      </c>
      <c r="U54" s="149">
        <f t="shared" si="13"/>
        <v>0</v>
      </c>
    </row>
    <row r="55" spans="1:21" x14ac:dyDescent="0.25">
      <c r="A55" s="516"/>
      <c r="B55" s="516"/>
      <c r="C55" s="206">
        <v>0</v>
      </c>
      <c r="D55" s="206">
        <v>0</v>
      </c>
      <c r="E55" s="207">
        <f t="shared" si="10"/>
        <v>0</v>
      </c>
      <c r="F55" s="415" t="s">
        <v>14</v>
      </c>
      <c r="G55" s="397">
        <v>253</v>
      </c>
      <c r="H55" s="216">
        <f>'0054'!H55</f>
        <v>7023</v>
      </c>
      <c r="I55" s="130">
        <f t="shared" si="11"/>
        <v>0</v>
      </c>
      <c r="N55" s="517"/>
      <c r="O55" s="517"/>
      <c r="P55" s="511"/>
      <c r="Q55" s="511"/>
      <c r="R55" s="46" t="s">
        <v>14</v>
      </c>
      <c r="S55" s="410">
        <v>253</v>
      </c>
      <c r="T55" s="148">
        <f t="shared" si="12"/>
        <v>7023</v>
      </c>
      <c r="U55" s="149">
        <f t="shared" si="13"/>
        <v>0</v>
      </c>
    </row>
    <row r="56" spans="1:21" x14ac:dyDescent="0.25">
      <c r="A56" s="516"/>
      <c r="B56" s="516"/>
      <c r="C56" s="206">
        <v>0</v>
      </c>
      <c r="D56" s="206">
        <v>0</v>
      </c>
      <c r="E56" s="207">
        <f t="shared" si="10"/>
        <v>0</v>
      </c>
      <c r="F56" s="415" t="s">
        <v>15</v>
      </c>
      <c r="G56" s="397">
        <v>251</v>
      </c>
      <c r="H56" s="216">
        <f>'0054'!H56</f>
        <v>835</v>
      </c>
      <c r="I56" s="130">
        <f t="shared" si="11"/>
        <v>0</v>
      </c>
      <c r="N56" s="517"/>
      <c r="O56" s="517"/>
      <c r="P56" s="511"/>
      <c r="Q56" s="511"/>
      <c r="R56" s="46" t="s">
        <v>15</v>
      </c>
      <c r="S56" s="410">
        <v>251</v>
      </c>
      <c r="T56" s="148">
        <f t="shared" si="12"/>
        <v>835</v>
      </c>
      <c r="U56" s="149">
        <f t="shared" si="13"/>
        <v>0</v>
      </c>
    </row>
    <row r="57" spans="1:21" x14ac:dyDescent="0.25">
      <c r="A57" s="516"/>
      <c r="B57" s="516"/>
      <c r="C57" s="206">
        <v>0</v>
      </c>
      <c r="D57" s="206">
        <v>0</v>
      </c>
      <c r="E57" s="207">
        <f t="shared" si="10"/>
        <v>0</v>
      </c>
      <c r="F57" s="415" t="s">
        <v>15</v>
      </c>
      <c r="G57" s="397">
        <v>252</v>
      </c>
      <c r="H57" s="216">
        <f>'0054'!H57</f>
        <v>3168</v>
      </c>
      <c r="I57" s="130">
        <f t="shared" si="11"/>
        <v>0</v>
      </c>
      <c r="N57" s="517"/>
      <c r="O57" s="517"/>
      <c r="P57" s="511"/>
      <c r="Q57" s="511"/>
      <c r="R57" s="46" t="s">
        <v>15</v>
      </c>
      <c r="S57" s="410">
        <v>252</v>
      </c>
      <c r="T57" s="148">
        <f t="shared" si="12"/>
        <v>3168</v>
      </c>
      <c r="U57" s="149">
        <f t="shared" si="13"/>
        <v>0</v>
      </c>
    </row>
    <row r="58" spans="1:21" ht="16.5" thickBot="1" x14ac:dyDescent="0.3">
      <c r="A58" s="516"/>
      <c r="B58" s="516"/>
      <c r="C58" s="206">
        <v>0</v>
      </c>
      <c r="D58" s="206">
        <v>0</v>
      </c>
      <c r="E58" s="207">
        <f t="shared" si="10"/>
        <v>0</v>
      </c>
      <c r="F58" s="415" t="s">
        <v>15</v>
      </c>
      <c r="G58" s="397">
        <v>253</v>
      </c>
      <c r="H58" s="216">
        <f>'0054'!H58</f>
        <v>6685</v>
      </c>
      <c r="I58" s="130">
        <f t="shared" si="11"/>
        <v>0</v>
      </c>
      <c r="N58" s="517"/>
      <c r="O58" s="517"/>
      <c r="P58" s="512"/>
      <c r="Q58" s="512"/>
      <c r="R58" s="46" t="s">
        <v>15</v>
      </c>
      <c r="S58" s="410">
        <v>253</v>
      </c>
      <c r="T58" s="148">
        <f t="shared" si="12"/>
        <v>6685</v>
      </c>
      <c r="U58" s="151">
        <f t="shared" si="13"/>
        <v>0</v>
      </c>
    </row>
    <row r="59" spans="1:21" ht="16.5" thickBot="1" x14ac:dyDescent="0.3">
      <c r="A59" s="465" t="s">
        <v>16</v>
      </c>
      <c r="B59" s="465"/>
      <c r="C59" s="126">
        <f>SUM(C50:C58)</f>
        <v>0</v>
      </c>
      <c r="D59" s="126">
        <f>SUM(D50:D58)</f>
        <v>0</v>
      </c>
      <c r="E59" s="126">
        <f>SUM(E50:E58)</f>
        <v>0</v>
      </c>
      <c r="F59" s="465" t="s">
        <v>81</v>
      </c>
      <c r="G59" s="465"/>
      <c r="H59" s="465"/>
      <c r="I59" s="126">
        <f>SUM(I50:I58)</f>
        <v>0</v>
      </c>
      <c r="N59" s="464" t="s">
        <v>16</v>
      </c>
      <c r="O59" s="464"/>
      <c r="P59" s="513">
        <f>SUM(P50:P58)</f>
        <v>0</v>
      </c>
      <c r="Q59" s="513"/>
      <c r="R59" s="464" t="s">
        <v>81</v>
      </c>
      <c r="S59" s="464"/>
      <c r="T59" s="464"/>
      <c r="U59" s="140">
        <f>SUM(U50:U58)</f>
        <v>0</v>
      </c>
    </row>
    <row r="60" spans="1:21" x14ac:dyDescent="0.25">
      <c r="A60" s="481"/>
      <c r="B60" s="481"/>
      <c r="C60" s="481"/>
      <c r="D60" s="481"/>
      <c r="E60" s="481"/>
      <c r="F60" s="481"/>
      <c r="G60" s="481"/>
      <c r="H60" s="481"/>
      <c r="I60" s="481"/>
      <c r="N60" s="471"/>
      <c r="O60" s="471"/>
      <c r="P60" s="471"/>
      <c r="Q60" s="471"/>
      <c r="R60" s="471"/>
      <c r="S60" s="471"/>
      <c r="T60" s="471"/>
      <c r="U60" s="471"/>
    </row>
    <row r="61" spans="1:21" x14ac:dyDescent="0.25">
      <c r="A61" s="509" t="s">
        <v>175</v>
      </c>
      <c r="B61" s="458"/>
      <c r="C61" s="458"/>
      <c r="D61" s="458"/>
      <c r="E61" s="458"/>
      <c r="F61" s="458"/>
      <c r="G61" s="458"/>
      <c r="H61" s="458"/>
      <c r="I61" s="458"/>
      <c r="N61" s="461" t="s">
        <v>104</v>
      </c>
      <c r="O61" s="461"/>
      <c r="P61" s="461"/>
      <c r="Q61" s="461"/>
      <c r="R61" s="461"/>
      <c r="S61" s="461"/>
      <c r="T61" s="461"/>
      <c r="U61" s="461"/>
    </row>
    <row r="62" spans="1:21" x14ac:dyDescent="0.25">
      <c r="A62" s="509" t="s">
        <v>177</v>
      </c>
      <c r="B62" s="458"/>
      <c r="C62" s="152">
        <f>E29</f>
        <v>172</v>
      </c>
      <c r="D62" s="576" t="s">
        <v>174</v>
      </c>
      <c r="E62" s="576"/>
      <c r="F62" s="576"/>
      <c r="G62" s="576"/>
      <c r="H62" s="154">
        <f>'0054'!H62</f>
        <v>186422.85</v>
      </c>
      <c r="I62" s="155"/>
      <c r="N62" s="510" t="s">
        <v>173</v>
      </c>
      <c r="O62" s="461"/>
      <c r="P62" s="47">
        <f>P29</f>
        <v>0</v>
      </c>
      <c r="Q62" s="507" t="s">
        <v>83</v>
      </c>
      <c r="R62" s="507"/>
      <c r="S62" s="507"/>
      <c r="T62" s="508">
        <f>H62</f>
        <v>186422.85</v>
      </c>
      <c r="U62" s="508"/>
    </row>
    <row r="63" spans="1:21" x14ac:dyDescent="0.25">
      <c r="B63" s="379"/>
      <c r="G63" s="48" t="s">
        <v>13</v>
      </c>
      <c r="H63" s="156">
        <f>ROUND(C62/H62,6)</f>
        <v>9.2299999999999999E-4</v>
      </c>
      <c r="I63" s="157"/>
      <c r="N63" s="461" t="s">
        <v>19</v>
      </c>
      <c r="O63" s="461"/>
      <c r="P63" s="461"/>
      <c r="Q63" s="461"/>
      <c r="R63" s="461"/>
      <c r="S63" s="461"/>
      <c r="T63" s="505">
        <f>ROUND(P62/T62,6)</f>
        <v>0</v>
      </c>
      <c r="U63" s="505"/>
    </row>
    <row r="64" spans="1:21" x14ac:dyDescent="0.25">
      <c r="A64" s="509" t="s">
        <v>176</v>
      </c>
      <c r="B64" s="458"/>
      <c r="C64" s="458"/>
      <c r="D64" s="458"/>
      <c r="E64" s="458"/>
      <c r="F64" s="458"/>
      <c r="G64" s="458"/>
      <c r="H64" s="458"/>
      <c r="I64" s="458"/>
      <c r="N64" s="461" t="s">
        <v>105</v>
      </c>
      <c r="O64" s="461"/>
      <c r="P64" s="461"/>
      <c r="Q64" s="461"/>
      <c r="R64" s="461"/>
      <c r="S64" s="461"/>
      <c r="T64" s="461"/>
      <c r="U64" s="461"/>
    </row>
    <row r="65" spans="1:21" x14ac:dyDescent="0.25">
      <c r="A65" s="509" t="s">
        <v>178</v>
      </c>
      <c r="B65" s="458"/>
      <c r="C65" s="152">
        <f>E45</f>
        <v>172.86</v>
      </c>
      <c r="D65" s="576" t="s">
        <v>179</v>
      </c>
      <c r="E65" s="576"/>
      <c r="F65" s="576"/>
      <c r="G65" s="576"/>
      <c r="H65" s="158">
        <f>'0054'!H65</f>
        <v>204954.58</v>
      </c>
      <c r="I65" s="159"/>
      <c r="N65" s="461" t="s">
        <v>85</v>
      </c>
      <c r="O65" s="461"/>
      <c r="P65" s="49">
        <f>R45</f>
        <v>0</v>
      </c>
      <c r="Q65" s="507" t="s">
        <v>84</v>
      </c>
      <c r="R65" s="507"/>
      <c r="S65" s="507"/>
      <c r="T65" s="508">
        <f>H65</f>
        <v>204954.58</v>
      </c>
      <c r="U65" s="508"/>
    </row>
    <row r="66" spans="1:21" s="39" customFormat="1" x14ac:dyDescent="0.25">
      <c r="A66" s="414"/>
      <c r="G66" s="50" t="s">
        <v>13</v>
      </c>
      <c r="H66" s="161">
        <f>ROUND(C65/H65,6)</f>
        <v>8.43E-4</v>
      </c>
      <c r="I66" s="161"/>
      <c r="N66" s="469" t="s">
        <v>20</v>
      </c>
      <c r="O66" s="469"/>
      <c r="P66" s="469"/>
      <c r="Q66" s="469"/>
      <c r="R66" s="469"/>
      <c r="S66" s="469"/>
      <c r="T66" s="503">
        <f>ROUND(P65/T65,6)</f>
        <v>0</v>
      </c>
      <c r="U66" s="503"/>
    </row>
    <row r="67" spans="1:21" s="64" customFormat="1" x14ac:dyDescent="0.25">
      <c r="A67" s="400"/>
      <c r="G67" s="48"/>
      <c r="H67" s="162"/>
      <c r="I67" s="162"/>
      <c r="N67" s="389"/>
      <c r="O67" s="389"/>
      <c r="P67" s="389"/>
      <c r="Q67" s="389"/>
      <c r="R67" s="385"/>
      <c r="S67" s="389"/>
      <c r="T67" s="165"/>
      <c r="U67" s="398"/>
    </row>
    <row r="68" spans="1:21" x14ac:dyDescent="0.25">
      <c r="A68" s="458" t="s">
        <v>100</v>
      </c>
      <c r="B68" s="458"/>
      <c r="C68" s="458"/>
      <c r="D68" s="379"/>
      <c r="E68" s="395" t="s">
        <v>3</v>
      </c>
      <c r="F68" s="217">
        <f>'0054'!F68</f>
        <v>35355377</v>
      </c>
      <c r="G68" s="387" t="s">
        <v>6</v>
      </c>
      <c r="H68" s="167">
        <f>H63</f>
        <v>9.2299999999999999E-4</v>
      </c>
      <c r="I68" s="130">
        <f>ROUND(F68*H68,2)</f>
        <v>32633.01</v>
      </c>
      <c r="N68" s="461" t="s">
        <v>100</v>
      </c>
      <c r="O68" s="461"/>
      <c r="P68" s="461"/>
      <c r="Q68" s="52" t="s">
        <v>3</v>
      </c>
      <c r="R68" s="168">
        <f>F68</f>
        <v>35355377</v>
      </c>
      <c r="S68" s="388" t="s">
        <v>6</v>
      </c>
      <c r="T68" s="169">
        <f>T63</f>
        <v>0</v>
      </c>
      <c r="U68" s="125">
        <f>ROUND(R68*T68,0)</f>
        <v>0</v>
      </c>
    </row>
    <row r="69" spans="1:21" x14ac:dyDescent="0.25">
      <c r="A69" s="571" t="s">
        <v>119</v>
      </c>
      <c r="B69" s="458"/>
      <c r="C69" s="458"/>
      <c r="D69" s="379"/>
      <c r="E69" s="395"/>
      <c r="F69" s="218"/>
      <c r="G69" s="387"/>
      <c r="H69" s="167"/>
      <c r="I69" s="130"/>
      <c r="N69" s="461" t="s">
        <v>99</v>
      </c>
      <c r="O69" s="461"/>
      <c r="P69" s="461"/>
      <c r="Q69" s="170"/>
      <c r="R69" s="170"/>
      <c r="S69" s="170"/>
      <c r="T69" s="170"/>
      <c r="U69" s="170"/>
    </row>
    <row r="70" spans="1:21" x14ac:dyDescent="0.25">
      <c r="A70" s="570" t="s">
        <v>180</v>
      </c>
      <c r="B70" s="458"/>
      <c r="C70" s="458"/>
      <c r="D70" s="379"/>
      <c r="E70" s="395" t="s">
        <v>3</v>
      </c>
      <c r="F70" s="217">
        <f>'0054'!F70</f>
        <v>0</v>
      </c>
      <c r="G70" s="387" t="s">
        <v>6</v>
      </c>
      <c r="H70" s="167">
        <f>H63</f>
        <v>9.2299999999999999E-4</v>
      </c>
      <c r="I70" s="130">
        <f>ROUND(F70*H70,2)</f>
        <v>0</v>
      </c>
      <c r="N70" s="380"/>
      <c r="O70" s="380"/>
      <c r="P70" s="380"/>
      <c r="Q70" s="52" t="s">
        <v>3</v>
      </c>
      <c r="R70" s="168">
        <f>F70</f>
        <v>0</v>
      </c>
      <c r="S70" s="388" t="s">
        <v>6</v>
      </c>
      <c r="T70" s="169">
        <f>T63</f>
        <v>0</v>
      </c>
      <c r="U70" s="125">
        <f>ROUND(R70*T70,0)</f>
        <v>0</v>
      </c>
    </row>
    <row r="71" spans="1:21" x14ac:dyDescent="0.25">
      <c r="A71" s="458" t="s">
        <v>98</v>
      </c>
      <c r="B71" s="458"/>
      <c r="C71" s="458"/>
      <c r="D71" s="379"/>
      <c r="E71" s="395" t="s">
        <v>128</v>
      </c>
      <c r="F71" s="217">
        <f>'0054'!F71</f>
        <v>3088857</v>
      </c>
      <c r="G71" s="387" t="s">
        <v>6</v>
      </c>
      <c r="H71" s="167">
        <f>H63</f>
        <v>9.2299999999999999E-4</v>
      </c>
      <c r="I71" s="130">
        <f>ROUND(F71*H71,2)</f>
        <v>2851.02</v>
      </c>
      <c r="N71" s="461" t="s">
        <v>98</v>
      </c>
      <c r="O71" s="461"/>
      <c r="P71" s="461"/>
      <c r="Q71" s="52" t="s">
        <v>86</v>
      </c>
      <c r="R71" s="168">
        <f>F71</f>
        <v>3088857</v>
      </c>
      <c r="S71" s="388" t="s">
        <v>6</v>
      </c>
      <c r="T71" s="169">
        <f>T63</f>
        <v>0</v>
      </c>
      <c r="U71" s="125">
        <f>ROUND(R71*T71,0)</f>
        <v>0</v>
      </c>
    </row>
    <row r="72" spans="1:21" x14ac:dyDescent="0.25">
      <c r="A72" s="458" t="s">
        <v>97</v>
      </c>
      <c r="B72" s="458"/>
      <c r="C72" s="458"/>
      <c r="D72" s="379"/>
      <c r="E72" s="395" t="s">
        <v>3</v>
      </c>
      <c r="F72" s="217">
        <f>'0054'!F72</f>
        <v>4226978</v>
      </c>
      <c r="G72" s="387" t="s">
        <v>6</v>
      </c>
      <c r="H72" s="167">
        <f>H63</f>
        <v>9.2299999999999999E-4</v>
      </c>
      <c r="I72" s="130">
        <f>ROUND(F72*H72,2)</f>
        <v>3901.5</v>
      </c>
      <c r="N72" s="461" t="s">
        <v>97</v>
      </c>
      <c r="O72" s="461"/>
      <c r="P72" s="461"/>
      <c r="Q72" s="52" t="s">
        <v>3</v>
      </c>
      <c r="R72" s="168">
        <f>F72</f>
        <v>4226978</v>
      </c>
      <c r="S72" s="388" t="s">
        <v>6</v>
      </c>
      <c r="T72" s="169">
        <f>T63</f>
        <v>0</v>
      </c>
      <c r="U72" s="125">
        <f>ROUND(R72*T72,0)</f>
        <v>0</v>
      </c>
    </row>
    <row r="73" spans="1:21" x14ac:dyDescent="0.25">
      <c r="A73" s="458" t="s">
        <v>96</v>
      </c>
      <c r="B73" s="458"/>
      <c r="C73" s="458"/>
      <c r="D73" s="379"/>
      <c r="E73" s="395" t="s">
        <v>3</v>
      </c>
      <c r="F73" s="217">
        <f>'0054'!F73</f>
        <v>14485979</v>
      </c>
      <c r="G73" s="387" t="s">
        <v>6</v>
      </c>
      <c r="H73" s="167">
        <f>H63</f>
        <v>9.2299999999999999E-4</v>
      </c>
      <c r="I73" s="130">
        <f>ROUND(F73*H73,2)</f>
        <v>13370.56</v>
      </c>
      <c r="N73" s="461" t="s">
        <v>96</v>
      </c>
      <c r="O73" s="461"/>
      <c r="P73" s="461"/>
      <c r="Q73" s="52" t="s">
        <v>3</v>
      </c>
      <c r="R73" s="171">
        <f>F73</f>
        <v>14485979</v>
      </c>
      <c r="S73" s="388" t="s">
        <v>6</v>
      </c>
      <c r="T73" s="169">
        <f>T63</f>
        <v>0</v>
      </c>
      <c r="U73" s="125">
        <f>ROUND(R73*T73,0)</f>
        <v>0</v>
      </c>
    </row>
    <row r="74" spans="1:21" x14ac:dyDescent="0.25">
      <c r="A74" s="375" t="s">
        <v>129</v>
      </c>
      <c r="D74" s="379"/>
      <c r="E74" s="397" t="s">
        <v>130</v>
      </c>
      <c r="F74" s="496"/>
      <c r="G74" s="496"/>
      <c r="H74" s="496"/>
      <c r="I74" s="130">
        <v>0</v>
      </c>
      <c r="N74" s="461" t="s">
        <v>156</v>
      </c>
      <c r="O74" s="461"/>
      <c r="P74" s="461"/>
      <c r="Q74" s="461"/>
      <c r="R74" s="461"/>
      <c r="S74" s="461"/>
      <c r="T74" s="461"/>
      <c r="U74" s="125">
        <f>IF($H$115=1,I74,0)</f>
        <v>0</v>
      </c>
    </row>
    <row r="75" spans="1:21" x14ac:dyDescent="0.25">
      <c r="A75" s="376" t="s">
        <v>181</v>
      </c>
      <c r="I75" s="130"/>
      <c r="N75" s="461" t="s">
        <v>44</v>
      </c>
      <c r="O75" s="461"/>
      <c r="P75" s="461"/>
      <c r="Q75" s="461"/>
      <c r="R75" s="461"/>
      <c r="S75" s="461"/>
      <c r="T75" s="461"/>
      <c r="U75" s="125">
        <f>IF($H$115=1,I75,0)</f>
        <v>0</v>
      </c>
    </row>
    <row r="76" spans="1:21" x14ac:dyDescent="0.25">
      <c r="A76" s="90" t="s">
        <v>134</v>
      </c>
      <c r="B76" s="379"/>
      <c r="C76" s="379"/>
      <c r="D76" s="379"/>
      <c r="E76" s="379"/>
      <c r="F76" s="379"/>
      <c r="G76" s="379"/>
      <c r="H76" s="379"/>
      <c r="I76" s="172"/>
      <c r="N76" s="409" t="s">
        <v>45</v>
      </c>
      <c r="O76" s="380"/>
      <c r="P76" s="380"/>
      <c r="Q76" s="380"/>
      <c r="R76" s="380"/>
      <c r="S76" s="380"/>
      <c r="T76" s="380"/>
      <c r="U76" s="132"/>
    </row>
    <row r="77" spans="1:21" x14ac:dyDescent="0.25">
      <c r="A77" s="509" t="s">
        <v>182</v>
      </c>
      <c r="B77" s="458"/>
      <c r="C77" s="458"/>
      <c r="D77" s="379"/>
      <c r="E77" s="395" t="s">
        <v>4</v>
      </c>
      <c r="F77" s="217">
        <f>'0054'!F77</f>
        <v>0</v>
      </c>
      <c r="G77" s="387" t="s">
        <v>6</v>
      </c>
      <c r="H77" s="167">
        <f>H66</f>
        <v>8.43E-4</v>
      </c>
      <c r="I77" s="130">
        <f>ROUND(F77*H77,2)</f>
        <v>0</v>
      </c>
      <c r="N77" s="461" t="s">
        <v>101</v>
      </c>
      <c r="O77" s="461"/>
      <c r="P77" s="461"/>
      <c r="Q77" s="52" t="s">
        <v>4</v>
      </c>
      <c r="R77" s="171">
        <f>F77</f>
        <v>0</v>
      </c>
      <c r="S77" s="388" t="s">
        <v>6</v>
      </c>
      <c r="T77" s="169">
        <f>T66</f>
        <v>0</v>
      </c>
      <c r="U77" s="125">
        <f>ROUND(R77*T77,0)</f>
        <v>0</v>
      </c>
    </row>
    <row r="78" spans="1:21" x14ac:dyDescent="0.25">
      <c r="A78" s="458" t="s">
        <v>67</v>
      </c>
      <c r="B78" s="458"/>
      <c r="C78" s="458"/>
      <c r="D78" s="379"/>
      <c r="E78" s="395" t="s">
        <v>4</v>
      </c>
      <c r="F78" s="217">
        <f>'0054'!F78</f>
        <v>0</v>
      </c>
      <c r="G78" s="387" t="s">
        <v>6</v>
      </c>
      <c r="H78" s="167">
        <f>H66</f>
        <v>8.43E-4</v>
      </c>
      <c r="I78" s="130">
        <f>ROUND(F78*H78,2)</f>
        <v>0</v>
      </c>
      <c r="N78" s="461" t="s">
        <v>67</v>
      </c>
      <c r="O78" s="461"/>
      <c r="P78" s="461"/>
      <c r="Q78" s="52" t="s">
        <v>4</v>
      </c>
      <c r="R78" s="171">
        <f>F78</f>
        <v>0</v>
      </c>
      <c r="S78" s="388" t="s">
        <v>6</v>
      </c>
      <c r="T78" s="169">
        <f>T66</f>
        <v>0</v>
      </c>
      <c r="U78" s="125">
        <f>ROUND(R78*T78,0)</f>
        <v>0</v>
      </c>
    </row>
    <row r="79" spans="1:21" x14ac:dyDescent="0.25">
      <c r="A79" s="458" t="s">
        <v>88</v>
      </c>
      <c r="B79" s="458"/>
      <c r="C79" s="458"/>
      <c r="D79" s="379"/>
      <c r="E79" s="395" t="s">
        <v>4</v>
      </c>
      <c r="F79" s="217">
        <f>'0054'!F79</f>
        <v>118620773</v>
      </c>
      <c r="G79" s="387" t="s">
        <v>6</v>
      </c>
      <c r="H79" s="167">
        <f>H66</f>
        <v>8.43E-4</v>
      </c>
      <c r="I79" s="130">
        <f>ROUND(F79*H79,2)</f>
        <v>99997.31</v>
      </c>
      <c r="N79" s="461" t="s">
        <v>88</v>
      </c>
      <c r="O79" s="461"/>
      <c r="P79" s="461"/>
      <c r="Q79" s="52" t="s">
        <v>4</v>
      </c>
      <c r="R79" s="171">
        <f>F79</f>
        <v>118620773</v>
      </c>
      <c r="S79" s="388" t="s">
        <v>6</v>
      </c>
      <c r="T79" s="169">
        <f>T66</f>
        <v>0</v>
      </c>
      <c r="U79" s="125">
        <f>ROUND(R79*T79,0)</f>
        <v>0</v>
      </c>
    </row>
    <row r="80" spans="1:21" x14ac:dyDescent="0.25">
      <c r="A80" s="458" t="s">
        <v>89</v>
      </c>
      <c r="B80" s="458"/>
      <c r="C80" s="458"/>
      <c r="D80" s="379"/>
      <c r="E80" s="395" t="s">
        <v>4</v>
      </c>
      <c r="F80" s="217">
        <f>'0054'!F80</f>
        <v>-391991</v>
      </c>
      <c r="G80" s="387" t="s">
        <v>6</v>
      </c>
      <c r="H80" s="167">
        <f>H66</f>
        <v>8.43E-4</v>
      </c>
      <c r="I80" s="130">
        <f>ROUND(F80*H80,2)</f>
        <v>-330.45</v>
      </c>
      <c r="N80" s="461" t="s">
        <v>89</v>
      </c>
      <c r="O80" s="461"/>
      <c r="P80" s="461"/>
      <c r="Q80" s="52" t="s">
        <v>4</v>
      </c>
      <c r="R80" s="168">
        <f>F80</f>
        <v>-391991</v>
      </c>
      <c r="S80" s="388" t="s">
        <v>6</v>
      </c>
      <c r="T80" s="169">
        <f>T66</f>
        <v>0</v>
      </c>
      <c r="U80" s="125">
        <f>ROUND(R80*T80,0)</f>
        <v>0</v>
      </c>
    </row>
    <row r="81" spans="1:21" x14ac:dyDescent="0.25">
      <c r="A81" s="458" t="s">
        <v>90</v>
      </c>
      <c r="B81" s="458"/>
      <c r="C81" s="458"/>
      <c r="D81" s="379"/>
      <c r="E81" s="395" t="s">
        <v>4</v>
      </c>
      <c r="F81" s="217">
        <f>'0054'!F81</f>
        <v>698197</v>
      </c>
      <c r="G81" s="387" t="s">
        <v>6</v>
      </c>
      <c r="H81" s="167">
        <f>H66</f>
        <v>8.43E-4</v>
      </c>
      <c r="I81" s="130">
        <f>ROUND(F81*H81,2)</f>
        <v>588.58000000000004</v>
      </c>
      <c r="N81" s="461" t="s">
        <v>90</v>
      </c>
      <c r="O81" s="461"/>
      <c r="P81" s="461"/>
      <c r="Q81" s="52" t="s">
        <v>4</v>
      </c>
      <c r="R81" s="171">
        <f>F81</f>
        <v>698197</v>
      </c>
      <c r="S81" s="388" t="s">
        <v>6</v>
      </c>
      <c r="T81" s="169">
        <f>T66</f>
        <v>0</v>
      </c>
      <c r="U81" s="125">
        <f>ROUND(R81*T81,0)</f>
        <v>0</v>
      </c>
    </row>
    <row r="82" spans="1:21" x14ac:dyDescent="0.25">
      <c r="B82" s="379"/>
      <c r="C82" s="379"/>
      <c r="D82" s="379"/>
      <c r="E82" s="395"/>
      <c r="F82" s="174"/>
      <c r="G82" s="387"/>
      <c r="H82" s="167"/>
      <c r="I82" s="130"/>
      <c r="N82" s="380"/>
      <c r="O82" s="380"/>
      <c r="P82" s="380"/>
      <c r="Q82" s="52"/>
      <c r="R82" s="175"/>
      <c r="S82" s="388"/>
      <c r="T82" s="169"/>
      <c r="U82" s="132"/>
    </row>
    <row r="83" spans="1:21" x14ac:dyDescent="0.25">
      <c r="A83" s="458" t="s">
        <v>112</v>
      </c>
      <c r="B83" s="458"/>
      <c r="C83" s="458"/>
      <c r="D83" s="458"/>
      <c r="E83" s="458"/>
      <c r="F83" s="458"/>
      <c r="G83" s="458"/>
      <c r="H83" s="458"/>
      <c r="I83" s="458"/>
      <c r="N83" s="461" t="s">
        <v>91</v>
      </c>
      <c r="O83" s="461"/>
      <c r="P83" s="461"/>
      <c r="Q83" s="461"/>
      <c r="R83" s="461"/>
      <c r="S83" s="461"/>
      <c r="T83" s="461"/>
      <c r="U83" s="461"/>
    </row>
    <row r="84" spans="1:21" x14ac:dyDescent="0.25">
      <c r="B84" s="379"/>
      <c r="C84" s="496" t="s">
        <v>77</v>
      </c>
      <c r="D84" s="496"/>
      <c r="E84" s="379"/>
      <c r="F84" s="415" t="s">
        <v>38</v>
      </c>
      <c r="G84" s="379"/>
      <c r="H84" s="379"/>
      <c r="I84" s="379"/>
      <c r="N84" s="380"/>
      <c r="O84" s="380"/>
      <c r="P84" s="380"/>
      <c r="Q84" s="380"/>
      <c r="R84" s="380"/>
      <c r="S84" s="380"/>
      <c r="T84" s="380"/>
      <c r="U84" s="380"/>
    </row>
    <row r="85" spans="1:21" x14ac:dyDescent="0.25">
      <c r="A85" s="4"/>
      <c r="B85" s="176"/>
      <c r="C85" s="481" t="s">
        <v>184</v>
      </c>
      <c r="D85" s="481"/>
      <c r="E85" s="177" t="s">
        <v>190</v>
      </c>
      <c r="F85" s="178" t="s">
        <v>189</v>
      </c>
      <c r="G85" s="179"/>
      <c r="H85" s="179"/>
      <c r="I85" s="179"/>
      <c r="N85" s="497" t="s">
        <v>49</v>
      </c>
      <c r="O85" s="497"/>
      <c r="P85" s="498" t="s">
        <v>157</v>
      </c>
      <c r="Q85" s="498"/>
      <c r="R85" s="499" t="s">
        <v>41</v>
      </c>
      <c r="S85" s="499"/>
      <c r="T85" s="499"/>
      <c r="U85" s="499"/>
    </row>
    <row r="86" spans="1:21" x14ac:dyDescent="0.25">
      <c r="A86" s="383"/>
      <c r="B86" s="67" t="s">
        <v>188</v>
      </c>
      <c r="C86" s="494">
        <f>H13+H14+H19+H22+H25</f>
        <v>0</v>
      </c>
      <c r="D86" s="494"/>
      <c r="E86" s="56">
        <f>H8</f>
        <v>1.0319</v>
      </c>
      <c r="F86" s="57">
        <f>'0054'!F86</f>
        <v>1313.27</v>
      </c>
      <c r="G86" s="416" t="s">
        <v>13</v>
      </c>
      <c r="H86" s="130">
        <f>ROUND(C86*E86*F86,2)</f>
        <v>0</v>
      </c>
      <c r="I86" s="134"/>
      <c r="N86" s="382" t="s">
        <v>22</v>
      </c>
      <c r="O86" s="60">
        <f>T13+T14+T19+T22+T25</f>
        <v>0</v>
      </c>
      <c r="P86" s="495">
        <f>T8</f>
        <v>1.0319</v>
      </c>
      <c r="Q86" s="495"/>
      <c r="R86" s="61">
        <f>F86</f>
        <v>1313.27</v>
      </c>
      <c r="S86" s="62" t="s">
        <v>13</v>
      </c>
      <c r="T86" s="171">
        <f>ROUND(O86*P86*R86,0)</f>
        <v>0</v>
      </c>
      <c r="U86" s="131"/>
    </row>
    <row r="87" spans="1:21" x14ac:dyDescent="0.25">
      <c r="A87" s="63"/>
      <c r="B87" s="63" t="s">
        <v>187</v>
      </c>
      <c r="C87" s="494">
        <f>H15+H16+H20+H23+H26</f>
        <v>0</v>
      </c>
      <c r="D87" s="494"/>
      <c r="E87" s="56">
        <f>H8</f>
        <v>1.0319</v>
      </c>
      <c r="F87" s="57">
        <f>'0054'!F87</f>
        <v>895.79</v>
      </c>
      <c r="G87" s="416" t="s">
        <v>13</v>
      </c>
      <c r="H87" s="130">
        <f>ROUND(C87*E87*F87,2)</f>
        <v>0</v>
      </c>
      <c r="I87" s="64"/>
      <c r="N87" s="65" t="s">
        <v>14</v>
      </c>
      <c r="O87" s="60">
        <f>T15+T16+T20+T23+T26</f>
        <v>0</v>
      </c>
      <c r="P87" s="495">
        <f>T8</f>
        <v>1.0319</v>
      </c>
      <c r="Q87" s="495"/>
      <c r="R87" s="61">
        <f>F87</f>
        <v>895.79</v>
      </c>
      <c r="S87" s="62" t="s">
        <v>13</v>
      </c>
      <c r="T87" s="171">
        <f>ROUND(O87*P87*R87,0)</f>
        <v>0</v>
      </c>
      <c r="U87" s="66"/>
    </row>
    <row r="88" spans="1:21" ht="16.5" thickBot="1" x14ac:dyDescent="0.3">
      <c r="A88" s="67"/>
      <c r="B88" s="67" t="s">
        <v>186</v>
      </c>
      <c r="C88" s="494">
        <f>H17+H18+H21+H24+H27+H28</f>
        <v>172.86</v>
      </c>
      <c r="D88" s="494"/>
      <c r="E88" s="56">
        <f>H8</f>
        <v>1.0319</v>
      </c>
      <c r="F88" s="57">
        <f>'0054'!F88</f>
        <v>897.95</v>
      </c>
      <c r="G88" s="416" t="s">
        <v>13</v>
      </c>
      <c r="H88" s="123">
        <f>ROUND(C88*E88*F88,2)</f>
        <v>160171.14000000001</v>
      </c>
      <c r="I88" s="64"/>
      <c r="N88" s="68" t="s">
        <v>15</v>
      </c>
      <c r="O88" s="69">
        <f>T17+T18+T21+T24+T27+T28</f>
        <v>0</v>
      </c>
      <c r="P88" s="495">
        <f>T8</f>
        <v>1.0319</v>
      </c>
      <c r="Q88" s="495"/>
      <c r="R88" s="61">
        <f>F88</f>
        <v>897.95</v>
      </c>
      <c r="S88" s="62" t="s">
        <v>13</v>
      </c>
      <c r="T88" s="171">
        <f>ROUND(O88*P88*R88,0)</f>
        <v>0</v>
      </c>
      <c r="U88" s="66"/>
    </row>
    <row r="89" spans="1:21" ht="16.5" thickBot="1" x14ac:dyDescent="0.3">
      <c r="A89" s="70"/>
      <c r="B89" s="180" t="s">
        <v>185</v>
      </c>
      <c r="C89" s="487">
        <f>SUM(C86:C88)</f>
        <v>172.86</v>
      </c>
      <c r="D89" s="487"/>
      <c r="E89" s="181"/>
      <c r="F89" s="181"/>
      <c r="G89" s="181"/>
      <c r="H89" s="182" t="s">
        <v>183</v>
      </c>
      <c r="I89" s="130">
        <f>IF(A1=75,0,H88+H87+H86)</f>
        <v>160171.14000000001</v>
      </c>
      <c r="N89" s="392" t="s">
        <v>158</v>
      </c>
      <c r="O89" s="72">
        <f>SUM(O86:O88)</f>
        <v>0</v>
      </c>
      <c r="P89" s="488" t="s">
        <v>18</v>
      </c>
      <c r="Q89" s="489"/>
      <c r="R89" s="489"/>
      <c r="S89" s="489"/>
      <c r="T89" s="489"/>
      <c r="U89" s="125">
        <f>IF(N1=75,0,T88+T87+T86)</f>
        <v>0</v>
      </c>
    </row>
    <row r="90" spans="1:21" ht="16.5" thickTop="1" x14ac:dyDescent="0.25">
      <c r="A90" s="490" t="s">
        <v>107</v>
      </c>
      <c r="B90" s="490"/>
      <c r="C90" s="490"/>
      <c r="D90" s="490"/>
      <c r="E90" s="490"/>
      <c r="F90" s="490"/>
      <c r="G90" s="490"/>
      <c r="H90" s="490"/>
      <c r="I90" s="490"/>
      <c r="N90" s="491" t="s">
        <v>107</v>
      </c>
      <c r="O90" s="491"/>
      <c r="P90" s="491"/>
      <c r="Q90" s="491"/>
      <c r="R90" s="491"/>
      <c r="S90" s="491"/>
      <c r="T90" s="491"/>
      <c r="U90" s="491"/>
    </row>
    <row r="91" spans="1:21" x14ac:dyDescent="0.25">
      <c r="A91" s="393"/>
      <c r="B91" s="393"/>
      <c r="C91" s="393"/>
      <c r="D91" s="393"/>
      <c r="E91" s="393"/>
      <c r="F91" s="393"/>
      <c r="G91" s="393"/>
      <c r="H91" s="393"/>
      <c r="I91" s="393"/>
      <c r="N91" s="394"/>
      <c r="O91" s="394"/>
      <c r="P91" s="394"/>
      <c r="Q91" s="394"/>
      <c r="R91" s="394"/>
      <c r="S91" s="394"/>
      <c r="T91" s="394"/>
      <c r="U91" s="394"/>
    </row>
    <row r="92" spans="1:21" x14ac:dyDescent="0.25">
      <c r="A92" s="4" t="s">
        <v>92</v>
      </c>
      <c r="C92" s="395"/>
      <c r="D92" s="379"/>
      <c r="E92" s="395" t="s">
        <v>46</v>
      </c>
      <c r="F92" s="492"/>
      <c r="G92" s="492"/>
      <c r="H92" s="492"/>
      <c r="I92" s="492"/>
      <c r="N92" s="461" t="s">
        <v>92</v>
      </c>
      <c r="O92" s="461"/>
      <c r="P92" s="461"/>
      <c r="Q92" s="493" t="s">
        <v>46</v>
      </c>
      <c r="R92" s="493"/>
      <c r="S92" s="493"/>
      <c r="T92" s="493"/>
      <c r="U92" s="132"/>
    </row>
    <row r="93" spans="1:21" x14ac:dyDescent="0.25">
      <c r="B93" s="379"/>
      <c r="C93" s="117" t="s">
        <v>162</v>
      </c>
      <c r="D93" s="117" t="s">
        <v>163</v>
      </c>
      <c r="E93" s="118" t="s">
        <v>191</v>
      </c>
      <c r="F93" s="395"/>
      <c r="G93" s="395"/>
      <c r="H93" s="395"/>
      <c r="I93" s="395"/>
      <c r="N93" s="380"/>
      <c r="O93" s="380"/>
      <c r="P93" s="380"/>
      <c r="Q93" s="396"/>
      <c r="R93" s="396"/>
      <c r="S93" s="396"/>
      <c r="T93" s="396"/>
      <c r="U93" s="132"/>
    </row>
    <row r="94" spans="1:21" x14ac:dyDescent="0.25">
      <c r="B94" s="379"/>
      <c r="C94" s="119" t="s">
        <v>2</v>
      </c>
      <c r="D94" s="119" t="s">
        <v>2</v>
      </c>
      <c r="E94" s="119" t="s">
        <v>2</v>
      </c>
      <c r="F94" s="395"/>
      <c r="G94" s="395"/>
      <c r="H94" s="395"/>
      <c r="I94" s="395"/>
      <c r="N94" s="380"/>
      <c r="O94" s="380"/>
      <c r="P94" s="380"/>
      <c r="Q94" s="396"/>
      <c r="R94" s="396"/>
      <c r="S94" s="396"/>
      <c r="T94" s="396"/>
      <c r="U94" s="132"/>
    </row>
    <row r="95" spans="1:21" x14ac:dyDescent="0.25">
      <c r="A95" s="465" t="s">
        <v>69</v>
      </c>
      <c r="B95" s="465"/>
      <c r="C95" s="206">
        <v>0</v>
      </c>
      <c r="D95" s="206">
        <v>0</v>
      </c>
      <c r="E95" s="207">
        <f>AVERAGE(C95:D95)</f>
        <v>0</v>
      </c>
      <c r="F95" s="186" t="s">
        <v>40</v>
      </c>
      <c r="G95" s="75">
        <f>'0054'!G95</f>
        <v>371</v>
      </c>
      <c r="I95" s="130">
        <f>ROUND(G95*E95,2)</f>
        <v>0</v>
      </c>
      <c r="N95" s="486" t="s">
        <v>69</v>
      </c>
      <c r="O95" s="486"/>
      <c r="P95" s="485">
        <f>IF(H115=1,E95,0)</f>
        <v>0</v>
      </c>
      <c r="Q95" s="485"/>
      <c r="R95" s="485"/>
      <c r="S95" s="406" t="s">
        <v>40</v>
      </c>
      <c r="T95" s="76">
        <f>G95</f>
        <v>371</v>
      </c>
      <c r="U95" s="125">
        <f>ROUND(T95*P95,0)</f>
        <v>0</v>
      </c>
    </row>
    <row r="96" spans="1:21" x14ac:dyDescent="0.25">
      <c r="A96" s="465" t="s">
        <v>87</v>
      </c>
      <c r="B96" s="465"/>
      <c r="C96" s="206">
        <v>0</v>
      </c>
      <c r="D96" s="206">
        <v>0</v>
      </c>
      <c r="E96" s="207">
        <f>AVERAGE(C96:D96)</f>
        <v>0</v>
      </c>
      <c r="F96" s="186" t="s">
        <v>40</v>
      </c>
      <c r="G96" s="75">
        <f>'0054'!G96</f>
        <v>1391</v>
      </c>
      <c r="I96" s="130">
        <f>ROUND(G96*E96,2)</f>
        <v>0</v>
      </c>
      <c r="N96" s="486" t="s">
        <v>87</v>
      </c>
      <c r="O96" s="486"/>
      <c r="P96" s="470"/>
      <c r="Q96" s="470"/>
      <c r="R96" s="470"/>
      <c r="S96" s="406" t="s">
        <v>40</v>
      </c>
      <c r="T96" s="76">
        <f>G96</f>
        <v>1391</v>
      </c>
      <c r="U96" s="125">
        <f>ROUND(T96*P96,0)</f>
        <v>0</v>
      </c>
    </row>
    <row r="97" spans="1:21" x14ac:dyDescent="0.25">
      <c r="A97" s="187"/>
      <c r="B97" s="187"/>
      <c r="C97" s="94"/>
      <c r="D97" s="94"/>
      <c r="E97" s="94"/>
      <c r="F97" s="94"/>
      <c r="G97" s="188"/>
      <c r="H97" s="189"/>
      <c r="I97" s="130"/>
      <c r="N97" s="391"/>
      <c r="O97" s="391"/>
      <c r="P97" s="191"/>
      <c r="Q97" s="191"/>
      <c r="R97" s="191"/>
      <c r="S97" s="406"/>
      <c r="T97" s="76"/>
      <c r="U97" s="132"/>
    </row>
    <row r="98" spans="1:21" x14ac:dyDescent="0.25">
      <c r="A98" s="187"/>
      <c r="B98" s="187"/>
      <c r="C98" s="94"/>
      <c r="D98" s="94"/>
      <c r="E98" s="94"/>
      <c r="F98" s="94"/>
      <c r="G98" s="188"/>
      <c r="H98" s="189"/>
      <c r="I98" s="130"/>
      <c r="N98" s="391"/>
      <c r="O98" s="391"/>
      <c r="P98" s="191"/>
      <c r="Q98" s="191"/>
      <c r="R98" s="191"/>
      <c r="S98" s="406"/>
      <c r="T98" s="76"/>
      <c r="U98" s="132"/>
    </row>
    <row r="99" spans="1:21" hidden="1" x14ac:dyDescent="0.25">
      <c r="A99" s="458" t="s">
        <v>131</v>
      </c>
      <c r="B99" s="458"/>
      <c r="C99" s="458"/>
      <c r="D99" s="379"/>
      <c r="E99" s="397" t="s">
        <v>132</v>
      </c>
      <c r="F99" s="496"/>
      <c r="G99" s="496"/>
      <c r="H99" s="496"/>
      <c r="I99" s="496"/>
      <c r="N99" s="461" t="s">
        <v>106</v>
      </c>
      <c r="O99" s="461"/>
      <c r="P99" s="461"/>
      <c r="Q99" s="461"/>
      <c r="R99" s="461"/>
      <c r="S99" s="461"/>
      <c r="T99" s="461"/>
      <c r="U99" s="461"/>
    </row>
    <row r="100" spans="1:21" hidden="1" x14ac:dyDescent="0.25">
      <c r="B100" s="379"/>
      <c r="C100" s="481" t="s">
        <v>108</v>
      </c>
      <c r="D100" s="481"/>
      <c r="E100" s="481"/>
      <c r="F100" s="397"/>
      <c r="G100" s="397"/>
      <c r="H100" s="416" t="s">
        <v>192</v>
      </c>
      <c r="I100" s="397"/>
      <c r="N100" s="380"/>
      <c r="O100" s="380"/>
      <c r="P100" s="380"/>
      <c r="Q100" s="380"/>
      <c r="R100" s="380"/>
      <c r="S100" s="380"/>
      <c r="T100" s="380"/>
      <c r="U100" s="380"/>
    </row>
    <row r="101" spans="1:21" hidden="1" x14ac:dyDescent="0.25">
      <c r="B101" s="379"/>
      <c r="C101" s="117" t="s">
        <v>162</v>
      </c>
      <c r="D101" s="117" t="s">
        <v>163</v>
      </c>
      <c r="E101" s="199" t="s">
        <v>8</v>
      </c>
      <c r="F101" s="577" t="s">
        <v>193</v>
      </c>
      <c r="G101" s="472"/>
      <c r="H101" s="387" t="s">
        <v>39</v>
      </c>
      <c r="I101" s="397"/>
      <c r="N101" s="380"/>
      <c r="O101" s="380"/>
      <c r="P101" s="380"/>
      <c r="Q101" s="380"/>
      <c r="R101" s="380"/>
      <c r="S101" s="380"/>
      <c r="T101" s="380"/>
      <c r="U101" s="380"/>
    </row>
    <row r="102" spans="1:21" hidden="1" x14ac:dyDescent="0.25">
      <c r="A102" s="481" t="s">
        <v>113</v>
      </c>
      <c r="B102" s="481"/>
      <c r="C102" s="119" t="s">
        <v>2</v>
      </c>
      <c r="D102" s="119" t="s">
        <v>2</v>
      </c>
      <c r="E102" s="390" t="s">
        <v>2</v>
      </c>
      <c r="F102" s="481" t="s">
        <v>38</v>
      </c>
      <c r="G102" s="481"/>
      <c r="H102" s="390" t="s">
        <v>38</v>
      </c>
      <c r="I102" s="390" t="s">
        <v>8</v>
      </c>
      <c r="N102" s="471" t="s">
        <v>70</v>
      </c>
      <c r="O102" s="471"/>
      <c r="P102" s="485" t="s">
        <v>108</v>
      </c>
      <c r="Q102" s="485"/>
      <c r="R102" s="471" t="s">
        <v>71</v>
      </c>
      <c r="S102" s="471"/>
      <c r="T102" s="386" t="s">
        <v>72</v>
      </c>
      <c r="U102" s="386" t="s">
        <v>8</v>
      </c>
    </row>
    <row r="103" spans="1:21" hidden="1" x14ac:dyDescent="0.25">
      <c r="A103" s="474" t="s">
        <v>73</v>
      </c>
      <c r="B103" s="474"/>
      <c r="C103" s="204">
        <v>0</v>
      </c>
      <c r="D103" s="204">
        <v>0</v>
      </c>
      <c r="E103" s="205">
        <f>IF(D$59=0,C103*2,C103+D103)</f>
        <v>0</v>
      </c>
      <c r="F103" s="580">
        <v>0</v>
      </c>
      <c r="G103" s="580"/>
      <c r="H103" s="79">
        <f>IF(C103=0,0,125)</f>
        <v>0</v>
      </c>
      <c r="I103" s="130">
        <f>ROUND((H103+F103)*E103,2)</f>
        <v>0</v>
      </c>
      <c r="N103" s="476" t="s">
        <v>73</v>
      </c>
      <c r="O103" s="476"/>
      <c r="P103" s="470">
        <f>IF(H$115=1,C103,0)</f>
        <v>0</v>
      </c>
      <c r="Q103" s="470"/>
      <c r="R103" s="477">
        <f>F103</f>
        <v>0</v>
      </c>
      <c r="S103" s="477"/>
      <c r="T103" s="80">
        <f>H103</f>
        <v>0</v>
      </c>
      <c r="U103" s="125">
        <f>ROUND((T103+R103)*P103,0)</f>
        <v>0</v>
      </c>
    </row>
    <row r="104" spans="1:21" hidden="1" x14ac:dyDescent="0.25">
      <c r="A104" s="450" t="s">
        <v>74</v>
      </c>
      <c r="B104" s="450"/>
      <c r="C104" s="206">
        <v>0</v>
      </c>
      <c r="D104" s="206">
        <v>0</v>
      </c>
      <c r="E104" s="207">
        <f>IF(D$59=0,C104*2,C104+D104)</f>
        <v>0</v>
      </c>
      <c r="F104" s="572">
        <f>ROUND(F103/2,2)</f>
        <v>0</v>
      </c>
      <c r="G104" s="572"/>
      <c r="H104" s="81">
        <f>IF(C104=0,0,62.5)</f>
        <v>0</v>
      </c>
      <c r="I104" s="130">
        <f>ROUND((H104+F104)*E104,2)</f>
        <v>0</v>
      </c>
      <c r="N104" s="476" t="s">
        <v>74</v>
      </c>
      <c r="O104" s="476"/>
      <c r="P104" s="470">
        <f>IF(H$115=1,C104,0)</f>
        <v>0</v>
      </c>
      <c r="Q104" s="470"/>
      <c r="R104" s="479">
        <f>ROUND(R103/2,2)</f>
        <v>0</v>
      </c>
      <c r="S104" s="479"/>
      <c r="T104" s="82">
        <f>H104</f>
        <v>0</v>
      </c>
      <c r="U104" s="125">
        <f>ROUND((T104+R104)*P104,0)</f>
        <v>0</v>
      </c>
    </row>
    <row r="105" spans="1:21" hidden="1" x14ac:dyDescent="0.25">
      <c r="A105" s="450" t="s">
        <v>75</v>
      </c>
      <c r="B105" s="450"/>
      <c r="C105" s="206">
        <v>0</v>
      </c>
      <c r="D105" s="206">
        <v>0</v>
      </c>
      <c r="E105" s="207">
        <f>IF(D$59=0,C105*2,C105+D105)</f>
        <v>0</v>
      </c>
      <c r="F105" s="468"/>
      <c r="G105" s="468"/>
      <c r="H105" s="83">
        <f>IF(H103&gt;0,436,0)</f>
        <v>0</v>
      </c>
      <c r="I105" s="130">
        <f>ROUND(H105*E105,2)</f>
        <v>0</v>
      </c>
      <c r="N105" s="469" t="s">
        <v>75</v>
      </c>
      <c r="O105" s="469"/>
      <c r="P105" s="470">
        <f>IF(H$115=1,C105,0)</f>
        <v>0</v>
      </c>
      <c r="Q105" s="470"/>
      <c r="R105" s="471"/>
      <c r="S105" s="471"/>
      <c r="T105" s="84">
        <f>H105</f>
        <v>0</v>
      </c>
      <c r="U105" s="132">
        <f>ROUND(T105*P105,0)</f>
        <v>0</v>
      </c>
    </row>
    <row r="106" spans="1:21" ht="16.5" hidden="1" thickBot="1" x14ac:dyDescent="0.3">
      <c r="A106" s="472" t="s">
        <v>8</v>
      </c>
      <c r="B106" s="472"/>
      <c r="C106" s="85"/>
      <c r="D106" s="85"/>
      <c r="E106" s="85"/>
      <c r="F106" s="85"/>
      <c r="G106" s="85"/>
      <c r="H106" s="85"/>
      <c r="I106" s="126">
        <f>SUM(I103:I105)</f>
        <v>0</v>
      </c>
      <c r="N106" s="473" t="s">
        <v>8</v>
      </c>
      <c r="O106" s="473"/>
      <c r="P106" s="86"/>
      <c r="Q106" s="86"/>
      <c r="R106" s="86"/>
      <c r="S106" s="86"/>
      <c r="T106" s="86"/>
      <c r="U106" s="87">
        <f>SUM(U103:U105)</f>
        <v>0</v>
      </c>
    </row>
    <row r="107" spans="1:21" hidden="1" x14ac:dyDescent="0.25">
      <c r="A107" s="387"/>
      <c r="B107" s="387"/>
      <c r="C107" s="85"/>
      <c r="D107" s="85"/>
      <c r="E107" s="85"/>
      <c r="F107" s="85"/>
      <c r="G107" s="85"/>
      <c r="H107" s="85"/>
      <c r="I107" s="130"/>
      <c r="N107" s="388"/>
      <c r="O107" s="388"/>
      <c r="P107" s="86"/>
      <c r="Q107" s="86"/>
      <c r="R107" s="86"/>
      <c r="S107" s="86"/>
      <c r="T107" s="86"/>
      <c r="U107" s="201"/>
    </row>
    <row r="108" spans="1:21" x14ac:dyDescent="0.25">
      <c r="A108" s="458" t="s">
        <v>93</v>
      </c>
      <c r="B108" s="458"/>
      <c r="C108" s="458"/>
      <c r="D108" s="379"/>
      <c r="E108" s="381" t="s">
        <v>42</v>
      </c>
      <c r="F108" s="463"/>
      <c r="G108" s="463"/>
      <c r="H108" s="463"/>
      <c r="I108" s="159">
        <v>0</v>
      </c>
      <c r="N108" s="461" t="s">
        <v>93</v>
      </c>
      <c r="O108" s="461"/>
      <c r="P108" s="461"/>
      <c r="Q108" s="462" t="s">
        <v>42</v>
      </c>
      <c r="R108" s="462"/>
      <c r="S108" s="462"/>
      <c r="T108" s="462"/>
      <c r="U108" s="125">
        <f>IF('4081'!$H$115=1,'4081'!U109,0)</f>
        <v>0</v>
      </c>
    </row>
    <row r="109" spans="1:21" x14ac:dyDescent="0.25">
      <c r="A109" s="458" t="s">
        <v>94</v>
      </c>
      <c r="B109" s="458"/>
      <c r="C109" s="458"/>
      <c r="D109" s="379"/>
      <c r="E109" s="467"/>
      <c r="F109" s="467"/>
      <c r="G109" s="467"/>
      <c r="H109" s="467"/>
      <c r="I109" s="159">
        <v>0</v>
      </c>
      <c r="N109" s="461" t="s">
        <v>94</v>
      </c>
      <c r="O109" s="461"/>
      <c r="P109" s="461"/>
      <c r="Q109" s="462" t="s">
        <v>47</v>
      </c>
      <c r="R109" s="462"/>
      <c r="S109" s="462"/>
      <c r="T109" s="462"/>
      <c r="U109" s="125">
        <f>IF('4081'!$H$115=1,'4081'!U110,0)</f>
        <v>0</v>
      </c>
    </row>
    <row r="110" spans="1:21" x14ac:dyDescent="0.25">
      <c r="A110" s="90" t="s">
        <v>122</v>
      </c>
      <c r="B110" s="379"/>
      <c r="C110" s="379"/>
      <c r="D110" s="379"/>
      <c r="E110" s="384"/>
      <c r="F110" s="384"/>
      <c r="G110" s="384"/>
      <c r="H110" s="384"/>
      <c r="I110" s="219"/>
      <c r="N110" s="461" t="s">
        <v>95</v>
      </c>
      <c r="O110" s="461"/>
      <c r="P110" s="461"/>
      <c r="Q110" s="462" t="s">
        <v>48</v>
      </c>
      <c r="R110" s="462"/>
      <c r="S110" s="462"/>
      <c r="T110" s="462"/>
      <c r="U110" s="125">
        <f>IF('4081'!$H$115=1,'4081'!U113,0)</f>
        <v>0</v>
      </c>
    </row>
    <row r="111" spans="1:21" ht="16.5" thickBot="1" x14ac:dyDescent="0.3">
      <c r="A111" s="458" t="s">
        <v>95</v>
      </c>
      <c r="B111" s="458"/>
      <c r="C111" s="458"/>
      <c r="D111" s="379"/>
      <c r="E111" s="381" t="s">
        <v>47</v>
      </c>
      <c r="F111" s="463"/>
      <c r="G111" s="463"/>
      <c r="H111" s="463"/>
      <c r="I111" s="220">
        <v>0</v>
      </c>
      <c r="N111" s="464" t="s">
        <v>43</v>
      </c>
      <c r="O111" s="464"/>
      <c r="P111" s="464"/>
      <c r="Q111" s="464"/>
      <c r="R111" s="464"/>
      <c r="S111" s="464"/>
      <c r="T111" s="464"/>
      <c r="U111" s="193">
        <f>SUM(U109,U108,U106,U95,U89,U75,U74,U73,U72,U71,U70,U68,U59,U45,U77,U78,U79,U80,U81,U110)</f>
        <v>0</v>
      </c>
    </row>
    <row r="112" spans="1:21" ht="16.5" thickTop="1" x14ac:dyDescent="0.25">
      <c r="B112" s="379"/>
      <c r="C112" s="379"/>
      <c r="D112" s="379"/>
      <c r="E112" s="381"/>
      <c r="F112" s="381"/>
      <c r="G112" s="381"/>
      <c r="H112" s="381"/>
      <c r="I112" s="159"/>
      <c r="N112" s="382"/>
      <c r="O112" s="382"/>
      <c r="P112" s="382"/>
      <c r="Q112" s="382"/>
      <c r="R112" s="382"/>
      <c r="S112" s="382"/>
      <c r="T112" s="382"/>
      <c r="U112" s="201"/>
    </row>
    <row r="113" spans="1:21" x14ac:dyDescent="0.25">
      <c r="A113" s="465" t="s">
        <v>8</v>
      </c>
      <c r="B113" s="465"/>
      <c r="C113" s="465"/>
      <c r="D113" s="465"/>
      <c r="E113" s="465"/>
      <c r="F113" s="465"/>
      <c r="G113" s="465"/>
      <c r="H113" s="465"/>
      <c r="I113" s="130">
        <f>SUM(I111,I109,I108,I106,I96,I95,I89,I81,I80,I79,I78,I77,I75,I74,I73,I72,I71,I70,I68,I59,I45)</f>
        <v>1054229.51</v>
      </c>
      <c r="N113" s="466"/>
      <c r="O113" s="466"/>
      <c r="P113" s="466"/>
      <c r="Q113" s="466"/>
      <c r="R113" s="466"/>
      <c r="S113" s="466"/>
      <c r="T113" s="466"/>
      <c r="U113" s="466"/>
    </row>
    <row r="114" spans="1:21" x14ac:dyDescent="0.25">
      <c r="A114" s="458" t="s">
        <v>121</v>
      </c>
      <c r="B114" s="458"/>
      <c r="C114" s="458"/>
      <c r="D114" s="458"/>
      <c r="E114" s="458"/>
      <c r="F114" s="458"/>
      <c r="G114" s="458"/>
      <c r="H114" s="379" t="s">
        <v>48</v>
      </c>
      <c r="I114" s="195"/>
      <c r="N114" s="459" t="s">
        <v>7</v>
      </c>
      <c r="O114" s="459"/>
      <c r="P114" s="459"/>
      <c r="Q114" s="459"/>
      <c r="R114" s="459"/>
      <c r="S114" s="459"/>
      <c r="T114" s="459"/>
      <c r="U114" s="459"/>
    </row>
    <row r="115" spans="1:21" x14ac:dyDescent="0.25">
      <c r="A115" s="458" t="s">
        <v>116</v>
      </c>
      <c r="B115" s="458"/>
      <c r="C115" s="458"/>
      <c r="D115" s="458"/>
      <c r="E115" s="458"/>
      <c r="F115" s="458"/>
      <c r="G115" s="458"/>
      <c r="H115" s="92" t="str">
        <f>IF(E29=0,"",IF((E14+E16+SUM(E18:E24))/E29&gt;0.75,1,""))</f>
        <v/>
      </c>
      <c r="I115" s="159">
        <f>U111</f>
        <v>0</v>
      </c>
      <c r="N115" s="93" t="s">
        <v>144</v>
      </c>
      <c r="O115" s="93"/>
      <c r="P115" s="93"/>
      <c r="Q115" s="93"/>
      <c r="R115" s="93"/>
      <c r="S115" s="93"/>
      <c r="T115" s="93"/>
      <c r="U115" s="93"/>
    </row>
    <row r="116" spans="1:21" x14ac:dyDescent="0.25">
      <c r="B116" s="379"/>
      <c r="C116" s="379"/>
      <c r="D116" s="379"/>
      <c r="E116" s="379"/>
      <c r="F116" s="379"/>
      <c r="G116" s="379"/>
      <c r="H116" s="94"/>
      <c r="I116" s="130"/>
      <c r="N116" s="95" t="s">
        <v>145</v>
      </c>
      <c r="O116" s="93"/>
      <c r="P116" s="93"/>
      <c r="Q116" s="93"/>
      <c r="R116" s="93"/>
      <c r="S116" s="93"/>
      <c r="T116" s="93"/>
      <c r="U116" s="93"/>
    </row>
    <row r="117" spans="1:21" x14ac:dyDescent="0.25">
      <c r="A117" s="4" t="s">
        <v>138</v>
      </c>
      <c r="B117" s="379"/>
      <c r="C117" s="379"/>
      <c r="D117" s="379"/>
      <c r="E117" s="379"/>
      <c r="F117" s="379"/>
      <c r="G117" s="379"/>
      <c r="H117" s="202">
        <f>IF(H115=1,I115,I113)</f>
        <v>1054229.51</v>
      </c>
      <c r="I117" s="123">
        <f>IF(E29=0,0,IF(E29&gt;250,-(((250/E29)*H117)*IF(J117="H",0.02,0.05)),IF(J117="H",-0.02*H117,-0.05*H117)))</f>
        <v>-52711.4755</v>
      </c>
      <c r="N117" s="378"/>
      <c r="O117" s="378"/>
      <c r="P117" s="378"/>
      <c r="Q117" s="378"/>
      <c r="R117" s="378"/>
      <c r="S117" s="378"/>
      <c r="T117" s="378"/>
      <c r="U117" s="378"/>
    </row>
    <row r="118" spans="1:21" x14ac:dyDescent="0.25">
      <c r="B118" s="379"/>
      <c r="C118" s="379"/>
      <c r="D118" s="379"/>
      <c r="E118" s="379"/>
      <c r="F118" s="379"/>
      <c r="G118" s="379"/>
      <c r="H118" s="94"/>
      <c r="I118" s="130"/>
      <c r="N118" s="378"/>
      <c r="O118" s="378"/>
      <c r="P118" s="378"/>
      <c r="Q118" s="378"/>
      <c r="R118" s="378"/>
      <c r="S118" s="378"/>
      <c r="T118" s="378"/>
      <c r="U118" s="378"/>
    </row>
    <row r="119" spans="1:21" x14ac:dyDescent="0.25">
      <c r="A119" s="4" t="s">
        <v>139</v>
      </c>
      <c r="B119" s="379"/>
      <c r="C119" s="379"/>
      <c r="D119" s="379"/>
      <c r="E119" s="379"/>
      <c r="F119" s="379"/>
      <c r="G119" s="379"/>
      <c r="H119" s="94"/>
      <c r="I119" s="130">
        <f>I113+I117</f>
        <v>1001518.0345000001</v>
      </c>
      <c r="N119" s="378"/>
      <c r="O119" s="378"/>
      <c r="P119" s="378"/>
      <c r="Q119" s="378"/>
      <c r="R119" s="378"/>
      <c r="S119" s="378"/>
      <c r="T119" s="378"/>
      <c r="U119" s="378"/>
    </row>
    <row r="120" spans="1:21" x14ac:dyDescent="0.25">
      <c r="B120" s="379"/>
      <c r="C120" s="379"/>
      <c r="D120" s="379"/>
      <c r="E120" s="379"/>
      <c r="F120" s="379"/>
      <c r="G120" s="379"/>
      <c r="H120" s="94"/>
      <c r="I120" s="130"/>
      <c r="N120" s="378"/>
      <c r="O120" s="378"/>
      <c r="P120" s="378"/>
      <c r="Q120" s="378"/>
      <c r="R120" s="378"/>
      <c r="S120" s="378"/>
      <c r="T120" s="378"/>
      <c r="U120" s="378"/>
    </row>
    <row r="121" spans="1:21" x14ac:dyDescent="0.25">
      <c r="A121" s="399" t="s">
        <v>140</v>
      </c>
      <c r="B121" s="379"/>
      <c r="C121" s="203">
        <f>'0054'!C121</f>
        <v>2</v>
      </c>
      <c r="D121" s="379"/>
      <c r="E121" s="4" t="s">
        <v>141</v>
      </c>
      <c r="F121" s="379"/>
      <c r="G121" s="379"/>
      <c r="H121" s="94"/>
      <c r="I121" s="130">
        <f>ROUND(I119/12*C121,2)</f>
        <v>166919.67000000001</v>
      </c>
      <c r="N121" s="378"/>
      <c r="O121" s="378"/>
      <c r="P121" s="378"/>
      <c r="Q121" s="378"/>
      <c r="R121" s="378"/>
      <c r="S121" s="378"/>
      <c r="T121" s="378"/>
      <c r="U121" s="378"/>
    </row>
    <row r="122" spans="1:21" x14ac:dyDescent="0.25">
      <c r="B122" s="379"/>
      <c r="C122" s="379"/>
      <c r="D122" s="379"/>
      <c r="E122" s="379"/>
      <c r="F122" s="379"/>
      <c r="G122" s="379"/>
      <c r="H122" s="94"/>
      <c r="I122" s="130"/>
      <c r="N122" s="378"/>
      <c r="O122" s="378"/>
      <c r="P122" s="378"/>
      <c r="Q122" s="378"/>
      <c r="R122" s="378"/>
      <c r="S122" s="378"/>
      <c r="T122" s="378"/>
      <c r="U122" s="378"/>
    </row>
    <row r="123" spans="1:21" x14ac:dyDescent="0.25">
      <c r="A123" s="4" t="s">
        <v>142</v>
      </c>
      <c r="B123" s="379"/>
      <c r="C123" s="379"/>
      <c r="D123" s="379"/>
      <c r="E123" s="379"/>
      <c r="F123" s="379"/>
      <c r="G123" s="379"/>
      <c r="H123" s="94"/>
      <c r="I123" s="123">
        <v>0</v>
      </c>
      <c r="N123" s="378"/>
      <c r="O123" s="378"/>
      <c r="P123" s="378"/>
      <c r="Q123" s="378"/>
      <c r="R123" s="378"/>
      <c r="S123" s="378"/>
      <c r="T123" s="378"/>
      <c r="U123" s="378"/>
    </row>
    <row r="124" spans="1:21" x14ac:dyDescent="0.25">
      <c r="B124" s="379"/>
      <c r="C124" s="379"/>
      <c r="D124" s="379"/>
      <c r="E124" s="379"/>
      <c r="F124" s="379"/>
      <c r="G124" s="379"/>
      <c r="H124" s="94"/>
      <c r="I124" s="130"/>
      <c r="N124" s="378"/>
      <c r="O124" s="378"/>
      <c r="P124" s="378"/>
      <c r="Q124" s="378"/>
      <c r="R124" s="378"/>
      <c r="S124" s="378"/>
      <c r="T124" s="378"/>
      <c r="U124" s="378"/>
    </row>
    <row r="125" spans="1:21" ht="16.5" thickBot="1" x14ac:dyDescent="0.3">
      <c r="A125" s="4" t="s">
        <v>143</v>
      </c>
      <c r="B125" s="379"/>
      <c r="C125" s="379"/>
      <c r="D125" s="379"/>
      <c r="E125" s="379"/>
      <c r="F125" s="379"/>
      <c r="G125" s="379"/>
      <c r="H125" s="94"/>
      <c r="I125" s="222">
        <f>I121+I123</f>
        <v>166919.67000000001</v>
      </c>
      <c r="N125" s="378"/>
      <c r="O125" s="378"/>
      <c r="P125" s="378"/>
      <c r="Q125" s="378"/>
      <c r="R125" s="378"/>
      <c r="S125" s="378"/>
      <c r="T125" s="378"/>
      <c r="U125" s="378"/>
    </row>
    <row r="126" spans="1:21" ht="16.5" thickTop="1" x14ac:dyDescent="0.25">
      <c r="B126" s="379"/>
      <c r="C126" s="379"/>
      <c r="D126" s="379"/>
      <c r="E126" s="379"/>
      <c r="F126" s="379"/>
      <c r="G126" s="379"/>
      <c r="H126" s="94"/>
      <c r="I126" s="130"/>
      <c r="N126" s="378"/>
      <c r="O126" s="378"/>
      <c r="P126" s="378"/>
      <c r="Q126" s="378"/>
      <c r="R126" s="378"/>
      <c r="S126" s="378"/>
      <c r="T126" s="378"/>
      <c r="U126" s="378"/>
    </row>
    <row r="127" spans="1:21" ht="16.5" thickBot="1" x14ac:dyDescent="0.3">
      <c r="A127" s="4" t="s">
        <v>159</v>
      </c>
      <c r="B127" s="379"/>
      <c r="C127" s="379"/>
      <c r="D127" s="379"/>
      <c r="E127" s="379"/>
      <c r="F127" s="379"/>
      <c r="G127" s="379"/>
      <c r="H127" s="94"/>
      <c r="I127" s="194">
        <f>IF(J117="H",(H117*0.02)+I117,(H117*0.05)+I117)</f>
        <v>0</v>
      </c>
      <c r="N127" s="378"/>
      <c r="O127" s="378"/>
      <c r="P127" s="378"/>
      <c r="Q127" s="378"/>
      <c r="R127" s="378"/>
      <c r="S127" s="378"/>
      <c r="T127" s="378"/>
      <c r="U127" s="378"/>
    </row>
    <row r="128" spans="1:21" ht="16.5" thickTop="1" x14ac:dyDescent="0.25">
      <c r="B128" s="379"/>
      <c r="C128" s="379"/>
      <c r="D128" s="379"/>
      <c r="E128" s="379"/>
      <c r="F128" s="379"/>
      <c r="G128" s="379"/>
      <c r="H128" s="94"/>
      <c r="I128" s="195"/>
      <c r="N128" s="378"/>
      <c r="O128" s="378"/>
      <c r="P128" s="378"/>
      <c r="Q128" s="378"/>
      <c r="R128" s="378"/>
      <c r="S128" s="378"/>
      <c r="T128" s="378"/>
      <c r="U128" s="378"/>
    </row>
    <row r="129" spans="1:21" x14ac:dyDescent="0.25">
      <c r="B129" s="379"/>
      <c r="C129" s="379"/>
      <c r="D129" s="379"/>
      <c r="E129" s="379"/>
      <c r="F129" s="379"/>
      <c r="G129" s="379"/>
      <c r="H129" s="94"/>
      <c r="I129" s="195"/>
      <c r="N129" s="378"/>
      <c r="O129" s="378"/>
      <c r="P129" s="378"/>
      <c r="Q129" s="378"/>
      <c r="R129" s="378"/>
      <c r="S129" s="378"/>
      <c r="T129" s="378"/>
      <c r="U129" s="378"/>
    </row>
    <row r="130" spans="1:21" x14ac:dyDescent="0.25">
      <c r="B130" s="379"/>
      <c r="C130" s="379"/>
      <c r="D130" s="379"/>
      <c r="E130" s="379"/>
      <c r="F130" s="379"/>
      <c r="G130" s="379"/>
      <c r="H130" s="94"/>
      <c r="I130" s="195"/>
      <c r="N130" s="378"/>
      <c r="O130" s="378"/>
      <c r="P130" s="378"/>
      <c r="Q130" s="378"/>
      <c r="R130" s="378"/>
      <c r="S130" s="378"/>
      <c r="T130" s="378"/>
      <c r="U130" s="378"/>
    </row>
    <row r="131" spans="1:21" x14ac:dyDescent="0.25">
      <c r="A131" s="455" t="s">
        <v>7</v>
      </c>
      <c r="B131" s="455"/>
      <c r="C131" s="455"/>
      <c r="D131" s="455"/>
      <c r="E131" s="455"/>
      <c r="F131" s="455"/>
      <c r="G131" s="455"/>
      <c r="H131" s="455"/>
      <c r="I131" s="455"/>
      <c r="J131" s="196"/>
      <c r="N131" s="455"/>
      <c r="O131" s="455"/>
      <c r="P131" s="455"/>
      <c r="Q131" s="455"/>
      <c r="R131" s="455"/>
      <c r="S131" s="455"/>
      <c r="T131" s="455"/>
      <c r="U131" s="455"/>
    </row>
    <row r="132" spans="1:21" s="101" customFormat="1" ht="28.5" customHeight="1" x14ac:dyDescent="0.2">
      <c r="A132" s="460" t="s">
        <v>114</v>
      </c>
      <c r="B132" s="460"/>
      <c r="C132" s="460"/>
      <c r="D132" s="460"/>
      <c r="E132" s="460"/>
      <c r="F132" s="460"/>
      <c r="G132" s="460"/>
      <c r="H132" s="460"/>
      <c r="I132" s="460"/>
      <c r="J132" s="102"/>
      <c r="N132" s="103"/>
      <c r="O132" s="104"/>
      <c r="P132" s="104"/>
      <c r="Q132" s="104"/>
      <c r="R132" s="104"/>
      <c r="S132" s="104"/>
      <c r="T132" s="104"/>
      <c r="U132" s="104"/>
    </row>
    <row r="133" spans="1:21" s="101" customFormat="1" ht="15.75" customHeight="1" x14ac:dyDescent="0.2">
      <c r="A133" s="455" t="s">
        <v>64</v>
      </c>
      <c r="B133" s="455"/>
      <c r="C133" s="455"/>
      <c r="D133" s="455"/>
      <c r="E133" s="455"/>
      <c r="F133" s="455"/>
      <c r="G133" s="455"/>
      <c r="H133" s="455"/>
      <c r="I133" s="455"/>
      <c r="N133" s="103"/>
    </row>
    <row r="134" spans="1:21" s="101" customFormat="1" ht="15.75" customHeight="1" x14ac:dyDescent="0.2">
      <c r="A134" s="455" t="s">
        <v>65</v>
      </c>
      <c r="B134" s="455"/>
      <c r="C134" s="455"/>
      <c r="D134" s="455"/>
      <c r="E134" s="455"/>
      <c r="F134" s="455"/>
      <c r="G134" s="455"/>
      <c r="H134" s="455"/>
      <c r="I134" s="455"/>
      <c r="N134" s="103"/>
    </row>
    <row r="135" spans="1:21" s="101" customFormat="1" ht="28.5" customHeight="1" x14ac:dyDescent="0.2">
      <c r="A135" s="454" t="s">
        <v>115</v>
      </c>
      <c r="B135" s="454"/>
      <c r="C135" s="454"/>
      <c r="D135" s="454"/>
      <c r="E135" s="454"/>
      <c r="F135" s="454"/>
      <c r="G135" s="454"/>
      <c r="H135" s="454"/>
      <c r="I135" s="454"/>
      <c r="N135" s="103"/>
    </row>
    <row r="136" spans="1:21" s="101" customFormat="1" ht="28.5" customHeight="1" x14ac:dyDescent="0.2">
      <c r="A136" s="454" t="s">
        <v>123</v>
      </c>
      <c r="B136" s="454"/>
      <c r="C136" s="454"/>
      <c r="D136" s="454"/>
      <c r="E136" s="454"/>
      <c r="F136" s="454"/>
      <c r="G136" s="454"/>
      <c r="H136" s="454"/>
      <c r="I136" s="454"/>
      <c r="N136" s="103"/>
    </row>
    <row r="137" spans="1:21" s="101" customFormat="1" ht="28.5" customHeight="1" x14ac:dyDescent="0.2">
      <c r="A137" s="454" t="s">
        <v>111</v>
      </c>
      <c r="B137" s="454"/>
      <c r="C137" s="454"/>
      <c r="D137" s="454"/>
      <c r="E137" s="454"/>
      <c r="F137" s="454"/>
      <c r="G137" s="454"/>
      <c r="H137" s="454"/>
      <c r="I137" s="454"/>
      <c r="N137" s="103"/>
    </row>
    <row r="138" spans="1:21" s="101" customFormat="1" ht="28.5" customHeight="1" x14ac:dyDescent="0.2">
      <c r="A138" s="454" t="s">
        <v>120</v>
      </c>
      <c r="B138" s="454"/>
      <c r="C138" s="454"/>
      <c r="D138" s="454"/>
      <c r="E138" s="454"/>
      <c r="F138" s="454"/>
      <c r="G138" s="454"/>
      <c r="H138" s="454"/>
      <c r="I138" s="454"/>
      <c r="N138" s="103"/>
    </row>
    <row r="139" spans="1:21" s="101" customFormat="1" ht="41.25" customHeight="1" x14ac:dyDescent="0.2">
      <c r="A139" s="454" t="s">
        <v>133</v>
      </c>
      <c r="B139" s="454"/>
      <c r="C139" s="454"/>
      <c r="D139" s="454"/>
      <c r="E139" s="454"/>
      <c r="F139" s="454"/>
      <c r="G139" s="454"/>
      <c r="H139" s="454"/>
      <c r="I139" s="454"/>
      <c r="N139" s="103"/>
    </row>
    <row r="140" spans="1:21" s="101" customFormat="1" ht="15.75" customHeight="1" x14ac:dyDescent="0.2">
      <c r="A140" s="455" t="s">
        <v>117</v>
      </c>
      <c r="B140" s="455"/>
      <c r="C140" s="455"/>
      <c r="D140" s="455"/>
      <c r="E140" s="455"/>
      <c r="F140" s="455"/>
      <c r="G140" s="455"/>
      <c r="H140" s="455"/>
      <c r="I140" s="455"/>
      <c r="N140" s="103"/>
    </row>
    <row r="141" spans="1:21" s="101" customFormat="1" ht="28.5" customHeight="1" x14ac:dyDescent="0.2">
      <c r="A141" s="456" t="s">
        <v>118</v>
      </c>
      <c r="B141" s="456"/>
      <c r="C141" s="456"/>
      <c r="D141" s="456"/>
      <c r="E141" s="456"/>
      <c r="F141" s="456"/>
      <c r="G141" s="456"/>
      <c r="H141" s="456"/>
      <c r="I141" s="456"/>
      <c r="N141" s="103"/>
    </row>
    <row r="142" spans="1:21" s="101" customFormat="1" ht="26.25" customHeight="1" x14ac:dyDescent="0.2">
      <c r="A142" s="457" t="s">
        <v>109</v>
      </c>
      <c r="B142" s="456"/>
      <c r="C142" s="456"/>
      <c r="D142" s="456"/>
      <c r="E142" s="456"/>
      <c r="F142" s="456"/>
      <c r="G142" s="456"/>
      <c r="H142" s="456"/>
      <c r="I142" s="456"/>
      <c r="N142" s="103"/>
    </row>
    <row r="143" spans="1:21" s="101" customFormat="1" ht="54" customHeight="1" x14ac:dyDescent="0.2">
      <c r="A143" s="452" t="s">
        <v>125</v>
      </c>
      <c r="B143" s="452"/>
      <c r="C143" s="452"/>
      <c r="D143" s="452"/>
      <c r="E143" s="452"/>
      <c r="F143" s="452"/>
      <c r="G143" s="452"/>
      <c r="H143" s="452"/>
      <c r="I143" s="452"/>
      <c r="N143" s="103"/>
    </row>
    <row r="144" spans="1:21" ht="57" customHeight="1" x14ac:dyDescent="0.25">
      <c r="A144" s="452" t="s">
        <v>124</v>
      </c>
      <c r="B144" s="452"/>
      <c r="C144" s="452"/>
      <c r="D144" s="452"/>
      <c r="E144" s="452"/>
      <c r="F144" s="452"/>
      <c r="G144" s="452"/>
      <c r="H144" s="452"/>
      <c r="I144" s="452"/>
      <c r="N144" s="98"/>
    </row>
    <row r="145" spans="1:14" s="101" customFormat="1" ht="26.25" customHeight="1" x14ac:dyDescent="0.2">
      <c r="A145" s="451" t="s">
        <v>110</v>
      </c>
      <c r="B145" s="451"/>
      <c r="C145" s="451"/>
      <c r="D145" s="451"/>
      <c r="E145" s="451"/>
      <c r="F145" s="451"/>
      <c r="G145" s="451"/>
      <c r="H145" s="451"/>
      <c r="I145" s="451"/>
      <c r="N145" s="103"/>
    </row>
    <row r="146" spans="1:14" s="101" customFormat="1" ht="28.5" customHeight="1" x14ac:dyDescent="0.2">
      <c r="A146" s="452" t="s">
        <v>36</v>
      </c>
      <c r="B146" s="452"/>
      <c r="C146" s="452"/>
      <c r="D146" s="452"/>
      <c r="E146" s="452"/>
      <c r="F146" s="452"/>
      <c r="G146" s="452"/>
      <c r="H146" s="452"/>
      <c r="I146" s="452"/>
      <c r="N146" s="103"/>
    </row>
    <row r="147" spans="1:14" s="101" customFormat="1" ht="15.75" customHeight="1" x14ac:dyDescent="0.2">
      <c r="A147" s="453" t="s">
        <v>12</v>
      </c>
      <c r="B147" s="453"/>
      <c r="C147" s="453"/>
      <c r="D147" s="453"/>
      <c r="E147" s="453"/>
      <c r="F147" s="453"/>
      <c r="G147" s="453"/>
      <c r="H147" s="453"/>
      <c r="I147" s="453"/>
      <c r="N147" s="103"/>
    </row>
    <row r="148" spans="1:14" x14ac:dyDescent="0.25">
      <c r="A148" s="453"/>
      <c r="B148" s="453"/>
      <c r="C148" s="453"/>
      <c r="D148" s="453"/>
      <c r="E148" s="453"/>
      <c r="F148" s="453"/>
      <c r="G148" s="453"/>
      <c r="H148" s="453"/>
      <c r="I148" s="453"/>
      <c r="N148" s="98"/>
    </row>
    <row r="149" spans="1:14" x14ac:dyDescent="0.25">
      <c r="A149" s="98"/>
      <c r="N149" s="98"/>
    </row>
    <row r="150" spans="1:14" x14ac:dyDescent="0.25">
      <c r="A150" s="98"/>
      <c r="N150" s="98"/>
    </row>
    <row r="151" spans="1:14" x14ac:dyDescent="0.25">
      <c r="A151" s="98"/>
      <c r="N151" s="98"/>
    </row>
    <row r="152" spans="1:14" x14ac:dyDescent="0.25">
      <c r="A152" s="98"/>
      <c r="B152" s="197"/>
      <c r="C152" s="197"/>
      <c r="D152" s="197"/>
      <c r="E152" s="197"/>
      <c r="F152" s="197"/>
      <c r="G152" s="197"/>
      <c r="H152" s="197"/>
      <c r="I152" s="197"/>
      <c r="N152" s="98"/>
    </row>
    <row r="153" spans="1:14" x14ac:dyDescent="0.25">
      <c r="A153" s="98"/>
      <c r="N153" s="98"/>
    </row>
    <row r="154" spans="1:14" x14ac:dyDescent="0.25">
      <c r="A154" s="98"/>
      <c r="N154" s="98"/>
    </row>
    <row r="155" spans="1:14" x14ac:dyDescent="0.25">
      <c r="A155" s="98"/>
      <c r="N155" s="98"/>
    </row>
    <row r="156" spans="1:14" x14ac:dyDescent="0.25">
      <c r="A156" s="98"/>
      <c r="N156" s="98"/>
    </row>
    <row r="157" spans="1:14" x14ac:dyDescent="0.25">
      <c r="A157" s="98"/>
      <c r="N157" s="98"/>
    </row>
    <row r="158" spans="1:14" x14ac:dyDescent="0.25">
      <c r="A158" s="98"/>
      <c r="N158" s="98"/>
    </row>
    <row r="159" spans="1:14" x14ac:dyDescent="0.25">
      <c r="A159" s="98"/>
      <c r="N159" s="98"/>
    </row>
    <row r="160" spans="1:14" x14ac:dyDescent="0.25">
      <c r="A160" s="98"/>
      <c r="N160" s="98"/>
    </row>
    <row r="161" spans="1:14" x14ac:dyDescent="0.25">
      <c r="A161" s="98"/>
      <c r="N161" s="98"/>
    </row>
    <row r="162" spans="1:14" x14ac:dyDescent="0.25">
      <c r="A162" s="98"/>
      <c r="N162" s="98"/>
    </row>
    <row r="163" spans="1:14" x14ac:dyDescent="0.25">
      <c r="A163" s="98"/>
      <c r="N163" s="98"/>
    </row>
    <row r="164" spans="1:14" x14ac:dyDescent="0.25">
      <c r="A164" s="98"/>
      <c r="N164" s="98"/>
    </row>
    <row r="165" spans="1:14" x14ac:dyDescent="0.25">
      <c r="A165" s="98"/>
      <c r="N165" s="98"/>
    </row>
    <row r="166" spans="1:14" x14ac:dyDescent="0.25">
      <c r="A166" s="98"/>
      <c r="N166" s="98"/>
    </row>
    <row r="167" spans="1:14" x14ac:dyDescent="0.25">
      <c r="A167" s="98"/>
      <c r="N167" s="98"/>
    </row>
    <row r="168" spans="1:14" x14ac:dyDescent="0.25">
      <c r="A168" s="98"/>
      <c r="N168" s="98"/>
    </row>
    <row r="169" spans="1:14" x14ac:dyDescent="0.25">
      <c r="A169" s="98"/>
      <c r="N169" s="98"/>
    </row>
    <row r="170" spans="1:14" x14ac:dyDescent="0.25">
      <c r="A170" s="98"/>
      <c r="N170" s="98"/>
    </row>
    <row r="171" spans="1:14" x14ac:dyDescent="0.25">
      <c r="A171" s="98"/>
      <c r="N171" s="98"/>
    </row>
    <row r="172" spans="1:14" x14ac:dyDescent="0.25">
      <c r="A172" s="98"/>
      <c r="N172" s="98"/>
    </row>
    <row r="173" spans="1:14" x14ac:dyDescent="0.25">
      <c r="A173" s="98"/>
      <c r="N173" s="98"/>
    </row>
    <row r="174" spans="1:14" x14ac:dyDescent="0.25">
      <c r="A174" s="98"/>
      <c r="N174" s="98"/>
    </row>
    <row r="175" spans="1:14" x14ac:dyDescent="0.25">
      <c r="A175" s="98"/>
      <c r="N175" s="98"/>
    </row>
    <row r="176" spans="1:14" x14ac:dyDescent="0.25">
      <c r="A176" s="98"/>
      <c r="N176" s="98"/>
    </row>
    <row r="177" spans="1:14" x14ac:dyDescent="0.25">
      <c r="A177" s="98"/>
      <c r="N177" s="98"/>
    </row>
    <row r="178" spans="1:14" x14ac:dyDescent="0.25">
      <c r="A178" s="98"/>
      <c r="N178" s="98"/>
    </row>
    <row r="179" spans="1:14" x14ac:dyDescent="0.25">
      <c r="A179" s="98"/>
      <c r="N179" s="98"/>
    </row>
    <row r="180" spans="1:14" x14ac:dyDescent="0.25">
      <c r="A180" s="98"/>
      <c r="N180" s="98"/>
    </row>
    <row r="181" spans="1:14" x14ac:dyDescent="0.25">
      <c r="A181" s="98"/>
      <c r="N181" s="98"/>
    </row>
    <row r="182" spans="1:14" x14ac:dyDescent="0.25">
      <c r="A182" s="98"/>
      <c r="N182" s="98"/>
    </row>
    <row r="183" spans="1:14" x14ac:dyDescent="0.25">
      <c r="A183" s="98"/>
      <c r="N183" s="98"/>
    </row>
    <row r="184" spans="1:14" x14ac:dyDescent="0.25">
      <c r="A184" s="98"/>
      <c r="N184" s="98"/>
    </row>
    <row r="185" spans="1:14" x14ac:dyDescent="0.25">
      <c r="A185" s="98"/>
      <c r="N185" s="98"/>
    </row>
    <row r="186" spans="1:14" x14ac:dyDescent="0.25">
      <c r="A186" s="98"/>
      <c r="N186" s="98"/>
    </row>
    <row r="187" spans="1:14" x14ac:dyDescent="0.25">
      <c r="A187" s="98"/>
      <c r="N187" s="98"/>
    </row>
    <row r="188" spans="1:14" x14ac:dyDescent="0.25">
      <c r="A188" s="98"/>
      <c r="N188" s="98"/>
    </row>
    <row r="189" spans="1:14" x14ac:dyDescent="0.25">
      <c r="A189" s="98"/>
    </row>
    <row r="190" spans="1:14" x14ac:dyDescent="0.25">
      <c r="A190" s="98"/>
    </row>
    <row r="191" spans="1:14" x14ac:dyDescent="0.25">
      <c r="A191" s="98"/>
    </row>
    <row r="192" spans="1:14" x14ac:dyDescent="0.25">
      <c r="A192" s="98"/>
    </row>
    <row r="193" spans="1:1" x14ac:dyDescent="0.25">
      <c r="A193" s="98"/>
    </row>
    <row r="194" spans="1:1" x14ac:dyDescent="0.25">
      <c r="A194" s="98"/>
    </row>
    <row r="195" spans="1:1" x14ac:dyDescent="0.25">
      <c r="A195" s="98"/>
    </row>
    <row r="196" spans="1:1" x14ac:dyDescent="0.25">
      <c r="A196" s="98"/>
    </row>
    <row r="197" spans="1:1" x14ac:dyDescent="0.25">
      <c r="A197" s="98"/>
    </row>
    <row r="198" spans="1:1" x14ac:dyDescent="0.25">
      <c r="A198" s="98"/>
    </row>
    <row r="199" spans="1:1" x14ac:dyDescent="0.25">
      <c r="A199" s="98"/>
    </row>
    <row r="200" spans="1:1" x14ac:dyDescent="0.25">
      <c r="A200" s="98"/>
    </row>
    <row r="201" spans="1:1" x14ac:dyDescent="0.25">
      <c r="A201" s="98"/>
    </row>
    <row r="202" spans="1:1" x14ac:dyDescent="0.25">
      <c r="A202" s="98"/>
    </row>
    <row r="203" spans="1:1" x14ac:dyDescent="0.25">
      <c r="A203" s="98"/>
    </row>
    <row r="204" spans="1:1" x14ac:dyDescent="0.25">
      <c r="A204" s="98"/>
    </row>
    <row r="205" spans="1:1" x14ac:dyDescent="0.25">
      <c r="A205" s="98"/>
    </row>
    <row r="206" spans="1:1" x14ac:dyDescent="0.25">
      <c r="A206" s="98"/>
    </row>
    <row r="207" spans="1:1" x14ac:dyDescent="0.25">
      <c r="A207" s="98"/>
    </row>
    <row r="208" spans="1:1" x14ac:dyDescent="0.25">
      <c r="A208" s="98"/>
    </row>
  </sheetData>
  <sheetProtection password="CDD2" sheet="1" objects="1" scenarios="1"/>
  <mergeCells count="290">
    <mergeCell ref="B1:I1"/>
    <mergeCell ref="O1:U1"/>
    <mergeCell ref="N2:U2"/>
    <mergeCell ref="N3:U3"/>
    <mergeCell ref="A4:B4"/>
    <mergeCell ref="C4:E4"/>
    <mergeCell ref="N4:O4"/>
    <mergeCell ref="P4:Q4"/>
    <mergeCell ref="A7:I7"/>
    <mergeCell ref="N7:U7"/>
    <mergeCell ref="N8:O8"/>
    <mergeCell ref="P8:Q8"/>
    <mergeCell ref="R8:S8"/>
    <mergeCell ref="T8:U8"/>
    <mergeCell ref="F10:G10"/>
    <mergeCell ref="R10:S10"/>
    <mergeCell ref="A11:B11"/>
    <mergeCell ref="F11:G11"/>
    <mergeCell ref="N11:O11"/>
    <mergeCell ref="P11:Q11"/>
    <mergeCell ref="R11:S11"/>
    <mergeCell ref="A12:B12"/>
    <mergeCell ref="F12:G12"/>
    <mergeCell ref="N12:O12"/>
    <mergeCell ref="P12:Q12"/>
    <mergeCell ref="R12:S12"/>
    <mergeCell ref="A13:B13"/>
    <mergeCell ref="F13:G13"/>
    <mergeCell ref="N13:O13"/>
    <mergeCell ref="P13:Q13"/>
    <mergeCell ref="R13:S13"/>
    <mergeCell ref="A14:B14"/>
    <mergeCell ref="F14:G14"/>
    <mergeCell ref="N14:O14"/>
    <mergeCell ref="P14:Q14"/>
    <mergeCell ref="R14:S14"/>
    <mergeCell ref="A15:B15"/>
    <mergeCell ref="F15:G15"/>
    <mergeCell ref="N15:O15"/>
    <mergeCell ref="P15:Q15"/>
    <mergeCell ref="R15:S15"/>
    <mergeCell ref="A16:B16"/>
    <mergeCell ref="F16:G16"/>
    <mergeCell ref="N16:O16"/>
    <mergeCell ref="P16:Q16"/>
    <mergeCell ref="R16:S16"/>
    <mergeCell ref="A17:B17"/>
    <mergeCell ref="F17:G17"/>
    <mergeCell ref="N17:O17"/>
    <mergeCell ref="P17:Q17"/>
    <mergeCell ref="R17:S17"/>
    <mergeCell ref="A18:B18"/>
    <mergeCell ref="F18:G18"/>
    <mergeCell ref="N18:O18"/>
    <mergeCell ref="P18:Q18"/>
    <mergeCell ref="R18:S18"/>
    <mergeCell ref="A19:B19"/>
    <mergeCell ref="F19:G19"/>
    <mergeCell ref="N19:O19"/>
    <mergeCell ref="P19:Q19"/>
    <mergeCell ref="R19:S19"/>
    <mergeCell ref="A20:B20"/>
    <mergeCell ref="F20:G20"/>
    <mergeCell ref="N20:O20"/>
    <mergeCell ref="P20:Q20"/>
    <mergeCell ref="R20:S20"/>
    <mergeCell ref="A21:B21"/>
    <mergeCell ref="F21:G21"/>
    <mergeCell ref="N21:O21"/>
    <mergeCell ref="P21:Q21"/>
    <mergeCell ref="R21:S21"/>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F33:H36"/>
    <mergeCell ref="N34:T34"/>
    <mergeCell ref="A36:B36"/>
    <mergeCell ref="N36:O36"/>
    <mergeCell ref="P36:T36"/>
    <mergeCell ref="A37:B37"/>
    <mergeCell ref="N37:O37"/>
    <mergeCell ref="P37:T37"/>
    <mergeCell ref="A38:B38"/>
    <mergeCell ref="N38:O38"/>
    <mergeCell ref="P38:T38"/>
    <mergeCell ref="A39:B39"/>
    <mergeCell ref="N39:O39"/>
    <mergeCell ref="P39:T39"/>
    <mergeCell ref="A40:B40"/>
    <mergeCell ref="N40:O40"/>
    <mergeCell ref="P40:T40"/>
    <mergeCell ref="A41:B41"/>
    <mergeCell ref="N41:O41"/>
    <mergeCell ref="P41:T41"/>
    <mergeCell ref="A42:B42"/>
    <mergeCell ref="N42:O42"/>
    <mergeCell ref="P42:T42"/>
    <mergeCell ref="N43:Q43"/>
    <mergeCell ref="S43:T43"/>
    <mergeCell ref="N45:Q45"/>
    <mergeCell ref="S45:T45"/>
    <mergeCell ref="N49:O49"/>
    <mergeCell ref="P49:Q49"/>
    <mergeCell ref="A50:B58"/>
    <mergeCell ref="N50:O58"/>
    <mergeCell ref="P50:Q50"/>
    <mergeCell ref="P51:Q51"/>
    <mergeCell ref="P52:Q52"/>
    <mergeCell ref="P53:Q53"/>
    <mergeCell ref="P54:Q54"/>
    <mergeCell ref="P55:Q55"/>
    <mergeCell ref="P56:Q56"/>
    <mergeCell ref="P57:Q57"/>
    <mergeCell ref="P58:Q58"/>
    <mergeCell ref="A59:B59"/>
    <mergeCell ref="F59:H59"/>
    <mergeCell ref="N59:O59"/>
    <mergeCell ref="P59:Q59"/>
    <mergeCell ref="R59:T59"/>
    <mergeCell ref="A60:I60"/>
    <mergeCell ref="N60:U60"/>
    <mergeCell ref="A61:I61"/>
    <mergeCell ref="N61:U61"/>
    <mergeCell ref="A62:B62"/>
    <mergeCell ref="D62:G62"/>
    <mergeCell ref="N62:O62"/>
    <mergeCell ref="Q62:S62"/>
    <mergeCell ref="T62:U62"/>
    <mergeCell ref="N63:S63"/>
    <mergeCell ref="T63:U63"/>
    <mergeCell ref="A64:I64"/>
    <mergeCell ref="N64:U64"/>
    <mergeCell ref="A65:B65"/>
    <mergeCell ref="D65:G65"/>
    <mergeCell ref="N65:O65"/>
    <mergeCell ref="Q65:S65"/>
    <mergeCell ref="T65:U65"/>
    <mergeCell ref="N66:S66"/>
    <mergeCell ref="T66:U66"/>
    <mergeCell ref="A68:C68"/>
    <mergeCell ref="N68:P68"/>
    <mergeCell ref="A69:C69"/>
    <mergeCell ref="N69:P69"/>
    <mergeCell ref="A70:C70"/>
    <mergeCell ref="A71:C71"/>
    <mergeCell ref="N71:P71"/>
    <mergeCell ref="A72:C72"/>
    <mergeCell ref="N72:P72"/>
    <mergeCell ref="A73:C73"/>
    <mergeCell ref="N73:P73"/>
    <mergeCell ref="F74:H74"/>
    <mergeCell ref="N74:T74"/>
    <mergeCell ref="N75:T75"/>
    <mergeCell ref="A77:C77"/>
    <mergeCell ref="N77:P77"/>
    <mergeCell ref="A78:C78"/>
    <mergeCell ref="N78:P78"/>
    <mergeCell ref="A79:C79"/>
    <mergeCell ref="N79:P79"/>
    <mergeCell ref="A80:C80"/>
    <mergeCell ref="N80:P80"/>
    <mergeCell ref="A81:C81"/>
    <mergeCell ref="N81:P81"/>
    <mergeCell ref="A83:I83"/>
    <mergeCell ref="N83:U83"/>
    <mergeCell ref="C84:D84"/>
    <mergeCell ref="C85:D85"/>
    <mergeCell ref="N85:O85"/>
    <mergeCell ref="P85:Q85"/>
    <mergeCell ref="R85:U85"/>
    <mergeCell ref="C86:D86"/>
    <mergeCell ref="P86:Q86"/>
    <mergeCell ref="C87:D87"/>
    <mergeCell ref="P87:Q87"/>
    <mergeCell ref="C88:D88"/>
    <mergeCell ref="P88:Q88"/>
    <mergeCell ref="C89:D89"/>
    <mergeCell ref="P89:T89"/>
    <mergeCell ref="A90:I90"/>
    <mergeCell ref="N90:U90"/>
    <mergeCell ref="F92:I92"/>
    <mergeCell ref="N92:P92"/>
    <mergeCell ref="Q92:T92"/>
    <mergeCell ref="A95:B95"/>
    <mergeCell ref="N95:O95"/>
    <mergeCell ref="P95:R95"/>
    <mergeCell ref="A96:B96"/>
    <mergeCell ref="N96:O96"/>
    <mergeCell ref="P96:R96"/>
    <mergeCell ref="A99:C99"/>
    <mergeCell ref="F99:I99"/>
    <mergeCell ref="N99:U99"/>
    <mergeCell ref="C100:E100"/>
    <mergeCell ref="F101:G101"/>
    <mergeCell ref="A102:B102"/>
    <mergeCell ref="F102:G102"/>
    <mergeCell ref="N102:O102"/>
    <mergeCell ref="P102:Q102"/>
    <mergeCell ref="R102:S102"/>
    <mergeCell ref="A103:B103"/>
    <mergeCell ref="F103:G103"/>
    <mergeCell ref="N103:O103"/>
    <mergeCell ref="P103:Q103"/>
    <mergeCell ref="R103:S103"/>
    <mergeCell ref="A104:B104"/>
    <mergeCell ref="F104:G104"/>
    <mergeCell ref="N104:O104"/>
    <mergeCell ref="P104:Q104"/>
    <mergeCell ref="R104:S104"/>
    <mergeCell ref="A105:B105"/>
    <mergeCell ref="F105:G105"/>
    <mergeCell ref="N105:O105"/>
    <mergeCell ref="P105:Q105"/>
    <mergeCell ref="R105:S105"/>
    <mergeCell ref="A106:B106"/>
    <mergeCell ref="N106:O106"/>
    <mergeCell ref="A108:C108"/>
    <mergeCell ref="F108:H108"/>
    <mergeCell ref="N108:P108"/>
    <mergeCell ref="Q108:T108"/>
    <mergeCell ref="A109:C109"/>
    <mergeCell ref="E109:H109"/>
    <mergeCell ref="N109:P109"/>
    <mergeCell ref="Q109:T109"/>
    <mergeCell ref="N110:P110"/>
    <mergeCell ref="Q110:T110"/>
    <mergeCell ref="A111:C111"/>
    <mergeCell ref="F111:H111"/>
    <mergeCell ref="N111:T111"/>
    <mergeCell ref="A113:H113"/>
    <mergeCell ref="N113:U113"/>
    <mergeCell ref="A114:G114"/>
    <mergeCell ref="N114:U114"/>
    <mergeCell ref="A115:G115"/>
    <mergeCell ref="A131:I131"/>
    <mergeCell ref="N131:U131"/>
    <mergeCell ref="A132:I132"/>
    <mergeCell ref="A133:I133"/>
    <mergeCell ref="A134:I134"/>
    <mergeCell ref="A135:I135"/>
    <mergeCell ref="A136:I136"/>
    <mergeCell ref="A137:I137"/>
    <mergeCell ref="A138:I138"/>
    <mergeCell ref="A145:I145"/>
    <mergeCell ref="A146:I146"/>
    <mergeCell ref="A147:I147"/>
    <mergeCell ref="A148:I148"/>
    <mergeCell ref="A139:I139"/>
    <mergeCell ref="A140:I140"/>
    <mergeCell ref="A141:I141"/>
    <mergeCell ref="A142:I142"/>
    <mergeCell ref="A143:I143"/>
    <mergeCell ref="A144:I144"/>
  </mergeCells>
  <pageMargins left="0.1" right="0.1" top="0.5" bottom="0.5" header="0" footer="0.1"/>
  <pageSetup scale="70" fitToHeight="3" orientation="portrait" r:id="rId1"/>
  <headerFooter alignWithMargins="0">
    <oddFooter>&amp;R&amp;P of &amp;N</oddFooter>
  </headerFooter>
  <rowBreaks count="1" manualBreakCount="1">
    <brk id="129" max="16383" man="1"/>
  </rowBreaks>
  <colBreaks count="1" manualBreakCount="1">
    <brk id="9" max="1048575" man="1"/>
  </colBreaks>
  <legacyDrawing r:id="rId2"/>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3"/>
  <dimension ref="A1:U208"/>
  <sheetViews>
    <sheetView showGridLines="0" zoomScale="90" zoomScaleNormal="90" workbookViewId="0">
      <pane ySplit="1" topLeftCell="A74" activePane="bottomLeft" state="frozen"/>
      <selection activeCell="A99" sqref="A99:IV107"/>
      <selection pane="bottomLeft" activeCell="A99" sqref="A99:IV107"/>
    </sheetView>
  </sheetViews>
  <sheetFormatPr defaultRowHeight="15.75" x14ac:dyDescent="0.25"/>
  <cols>
    <col min="1" max="1" width="10.28515625" style="91" customWidth="1"/>
    <col min="2" max="2" width="30.28515625" style="4" bestFit="1" customWidth="1"/>
    <col min="3" max="4" width="10.7109375" style="4" customWidth="1"/>
    <col min="5" max="5" width="11.7109375" style="4" customWidth="1"/>
    <col min="6" max="6" width="14" style="4" customWidth="1"/>
    <col min="7" max="7" width="7.42578125" style="4" customWidth="1"/>
    <col min="8" max="8" width="14.5703125" style="4" customWidth="1"/>
    <col min="9" max="9" width="23.7109375" style="4" bestFit="1" customWidth="1"/>
    <col min="10" max="10" width="11" style="4" bestFit="1" customWidth="1"/>
    <col min="11" max="12" width="10.28515625" style="4" bestFit="1" customWidth="1"/>
    <col min="13" max="13" width="9.140625" style="4"/>
    <col min="14" max="14" width="10.28515625" style="91" customWidth="1"/>
    <col min="15" max="15" width="34.28515625" style="4" customWidth="1"/>
    <col min="16" max="16" width="16.42578125" style="4" customWidth="1"/>
    <col min="17" max="17" width="6.7109375" style="4" customWidth="1"/>
    <col min="18" max="18" width="14.5703125" style="4" customWidth="1"/>
    <col min="19" max="19" width="8" style="4" customWidth="1"/>
    <col min="20" max="20" width="15.42578125" style="4" customWidth="1"/>
    <col min="21" max="21" width="21.42578125" style="4" customWidth="1"/>
    <col min="22" max="16384" width="9.140625" style="4"/>
  </cols>
  <sheetData>
    <row r="1" spans="1:21" ht="16.5" thickBot="1" x14ac:dyDescent="0.3">
      <c r="A1" s="107">
        <v>50</v>
      </c>
      <c r="B1" s="554" t="s">
        <v>17</v>
      </c>
      <c r="C1" s="555"/>
      <c r="D1" s="555"/>
      <c r="E1" s="556"/>
      <c r="F1" s="556"/>
      <c r="G1" s="556"/>
      <c r="H1" s="556"/>
      <c r="I1" s="556"/>
      <c r="J1" s="108" t="s">
        <v>136</v>
      </c>
      <c r="K1" s="109" t="s">
        <v>135</v>
      </c>
      <c r="L1" s="110" t="s">
        <v>137</v>
      </c>
      <c r="N1" s="107">
        <f>A1</f>
        <v>50</v>
      </c>
      <c r="O1" s="557" t="s">
        <v>17</v>
      </c>
      <c r="P1" s="558"/>
      <c r="Q1" s="559"/>
      <c r="R1" s="559"/>
      <c r="S1" s="559"/>
      <c r="T1" s="559"/>
      <c r="U1" s="559"/>
    </row>
    <row r="2" spans="1:21" ht="21" x14ac:dyDescent="0.35">
      <c r="A2" s="1" t="s">
        <v>194</v>
      </c>
      <c r="B2" s="2"/>
      <c r="C2" s="2"/>
      <c r="D2" s="2"/>
      <c r="E2" s="2"/>
      <c r="F2" s="2"/>
      <c r="G2" s="2"/>
      <c r="H2" s="2"/>
      <c r="I2" s="2"/>
      <c r="N2" s="560" t="s">
        <v>23</v>
      </c>
      <c r="O2" s="560"/>
      <c r="P2" s="560"/>
      <c r="Q2" s="560"/>
      <c r="R2" s="560"/>
      <c r="S2" s="560"/>
      <c r="T2" s="560"/>
      <c r="U2" s="560"/>
    </row>
    <row r="3" spans="1:21" x14ac:dyDescent="0.25">
      <c r="A3" s="106" t="str">
        <f>'0054'!A3</f>
        <v>Based on the 2015-16 FEFP 2nd Calculation</v>
      </c>
      <c r="N3" s="561" t="str">
        <f>A3</f>
        <v>Based on the 2015-16 FEFP 2nd Calculation</v>
      </c>
      <c r="O3" s="561"/>
      <c r="P3" s="561"/>
      <c r="Q3" s="561"/>
      <c r="R3" s="561"/>
      <c r="S3" s="561"/>
      <c r="T3" s="561"/>
      <c r="U3" s="561"/>
    </row>
    <row r="4" spans="1:21" x14ac:dyDescent="0.25">
      <c r="A4" s="562" t="s">
        <v>0</v>
      </c>
      <c r="B4" s="562"/>
      <c r="C4" s="563" t="s">
        <v>9</v>
      </c>
      <c r="D4" s="563"/>
      <c r="E4" s="563"/>
      <c r="F4" s="5"/>
      <c r="G4" s="5"/>
      <c r="H4" s="5"/>
      <c r="I4" s="5"/>
      <c r="N4" s="549" t="s">
        <v>0</v>
      </c>
      <c r="O4" s="549"/>
      <c r="P4" s="564" t="str">
        <f>C4</f>
        <v>Palm Beach</v>
      </c>
      <c r="Q4" s="564"/>
      <c r="R4" s="6"/>
      <c r="S4" s="6"/>
      <c r="T4" s="6"/>
      <c r="U4" s="6"/>
    </row>
    <row r="5" spans="1:21" ht="12" customHeight="1" thickBot="1" x14ac:dyDescent="0.3">
      <c r="A5" s="371"/>
      <c r="B5" s="371"/>
      <c r="C5" s="353"/>
      <c r="D5" s="353"/>
      <c r="E5" s="353"/>
      <c r="F5" s="354"/>
      <c r="G5" s="354"/>
      <c r="H5" s="354"/>
      <c r="I5" s="354"/>
      <c r="N5" s="111"/>
      <c r="O5" s="111"/>
      <c r="P5" s="7"/>
      <c r="Q5" s="7"/>
      <c r="R5" s="6"/>
      <c r="S5" s="6"/>
      <c r="T5" s="6"/>
      <c r="U5" s="6"/>
    </row>
    <row r="6" spans="1:21" ht="12" customHeight="1" x14ac:dyDescent="0.25">
      <c r="A6" s="368"/>
      <c r="B6" s="368"/>
      <c r="C6" s="365"/>
      <c r="D6" s="365"/>
      <c r="E6" s="365"/>
      <c r="F6" s="5"/>
      <c r="G6" s="5"/>
      <c r="H6" s="5"/>
      <c r="I6" s="5"/>
      <c r="N6" s="366"/>
      <c r="O6" s="366"/>
      <c r="P6" s="367"/>
      <c r="Q6" s="367"/>
      <c r="R6" s="6"/>
      <c r="S6" s="6"/>
      <c r="T6" s="6"/>
      <c r="U6" s="6"/>
    </row>
    <row r="7" spans="1:21" x14ac:dyDescent="0.25">
      <c r="A7" s="548" t="s">
        <v>102</v>
      </c>
      <c r="B7" s="548"/>
      <c r="C7" s="548"/>
      <c r="D7" s="548"/>
      <c r="E7" s="548"/>
      <c r="F7" s="548"/>
      <c r="G7" s="548"/>
      <c r="H7" s="548"/>
      <c r="I7" s="548"/>
      <c r="N7" s="549" t="s">
        <v>102</v>
      </c>
      <c r="O7" s="549"/>
      <c r="P7" s="549"/>
      <c r="Q7" s="549"/>
      <c r="R7" s="549"/>
      <c r="S7" s="549"/>
      <c r="T7" s="549"/>
      <c r="U7" s="549"/>
    </row>
    <row r="8" spans="1:21" x14ac:dyDescent="0.25">
      <c r="A8" s="112"/>
      <c r="B8" s="113" t="s">
        <v>161</v>
      </c>
      <c r="C8" s="114">
        <f>'0054'!C8</f>
        <v>4154.45</v>
      </c>
      <c r="D8" s="115"/>
      <c r="E8" s="116"/>
      <c r="F8" s="112"/>
      <c r="G8" s="113" t="s">
        <v>160</v>
      </c>
      <c r="H8" s="100">
        <f>'0054'!H8</f>
        <v>1.0319</v>
      </c>
      <c r="I8" s="99"/>
      <c r="N8" s="550" t="s">
        <v>10</v>
      </c>
      <c r="O8" s="550"/>
      <c r="P8" s="551">
        <v>4154.45</v>
      </c>
      <c r="Q8" s="551"/>
      <c r="R8" s="552" t="s">
        <v>11</v>
      </c>
      <c r="S8" s="552"/>
      <c r="T8" s="553">
        <f>H8</f>
        <v>1.0319</v>
      </c>
      <c r="U8" s="553"/>
    </row>
    <row r="9" spans="1:21" x14ac:dyDescent="0.25">
      <c r="A9" s="8"/>
      <c r="B9" s="8"/>
      <c r="C9" s="9"/>
      <c r="D9" s="9"/>
      <c r="E9" s="9"/>
      <c r="F9" s="10"/>
      <c r="G9" s="10"/>
      <c r="H9" s="11"/>
      <c r="I9" s="12" t="s">
        <v>78</v>
      </c>
      <c r="N9" s="13"/>
      <c r="O9" s="13"/>
      <c r="P9" s="14"/>
      <c r="Q9" s="14"/>
      <c r="R9" s="15"/>
      <c r="S9" s="15"/>
      <c r="T9" s="16"/>
      <c r="U9" s="17" t="s">
        <v>78</v>
      </c>
    </row>
    <row r="10" spans="1:21" x14ac:dyDescent="0.25">
      <c r="A10" s="8"/>
      <c r="B10" s="8"/>
      <c r="C10" s="117" t="s">
        <v>162</v>
      </c>
      <c r="D10" s="117" t="s">
        <v>163</v>
      </c>
      <c r="E10" s="118" t="s">
        <v>8</v>
      </c>
      <c r="F10" s="543" t="s">
        <v>1</v>
      </c>
      <c r="G10" s="543"/>
      <c r="H10" s="11" t="s">
        <v>77</v>
      </c>
      <c r="I10" s="12" t="s">
        <v>37</v>
      </c>
      <c r="N10" s="13"/>
      <c r="O10" s="13"/>
      <c r="P10" s="14"/>
      <c r="Q10" s="14"/>
      <c r="R10" s="544" t="s">
        <v>1</v>
      </c>
      <c r="S10" s="544"/>
      <c r="T10" s="16" t="s">
        <v>77</v>
      </c>
      <c r="U10" s="17" t="s">
        <v>37</v>
      </c>
    </row>
    <row r="11" spans="1:21" x14ac:dyDescent="0.25">
      <c r="A11" s="524" t="s">
        <v>1</v>
      </c>
      <c r="B11" s="524"/>
      <c r="C11" s="119" t="s">
        <v>2</v>
      </c>
      <c r="D11" s="119" t="s">
        <v>2</v>
      </c>
      <c r="E11" s="119" t="s">
        <v>2</v>
      </c>
      <c r="F11" s="545" t="s">
        <v>80</v>
      </c>
      <c r="G11" s="545"/>
      <c r="H11" s="18" t="s">
        <v>76</v>
      </c>
      <c r="I11" s="19" t="s">
        <v>79</v>
      </c>
      <c r="N11" s="525" t="s">
        <v>1</v>
      </c>
      <c r="O11" s="525"/>
      <c r="P11" s="546" t="s">
        <v>24</v>
      </c>
      <c r="Q11" s="546"/>
      <c r="R11" s="547" t="s">
        <v>80</v>
      </c>
      <c r="S11" s="547"/>
      <c r="T11" s="20" t="s">
        <v>76</v>
      </c>
      <c r="U11" s="21" t="s">
        <v>79</v>
      </c>
    </row>
    <row r="12" spans="1:21" x14ac:dyDescent="0.25">
      <c r="A12" s="536" t="s">
        <v>50</v>
      </c>
      <c r="B12" s="536"/>
      <c r="C12" s="120"/>
      <c r="D12" s="120"/>
      <c r="E12" s="121" t="s">
        <v>51</v>
      </c>
      <c r="F12" s="537" t="s">
        <v>52</v>
      </c>
      <c r="G12" s="537"/>
      <c r="H12" s="22" t="s">
        <v>53</v>
      </c>
      <c r="I12" s="23" t="s">
        <v>54</v>
      </c>
      <c r="N12" s="538" t="s">
        <v>50</v>
      </c>
      <c r="O12" s="538"/>
      <c r="P12" s="539" t="s">
        <v>51</v>
      </c>
      <c r="Q12" s="539"/>
      <c r="R12" s="540" t="s">
        <v>52</v>
      </c>
      <c r="S12" s="540"/>
      <c r="T12" s="24" t="s">
        <v>53</v>
      </c>
      <c r="U12" s="25" t="s">
        <v>54</v>
      </c>
    </row>
    <row r="13" spans="1:21" x14ac:dyDescent="0.25">
      <c r="A13" s="527" t="s">
        <v>29</v>
      </c>
      <c r="B13" s="527"/>
      <c r="C13" s="204">
        <v>0</v>
      </c>
      <c r="D13" s="204">
        <v>0</v>
      </c>
      <c r="E13" s="205">
        <f>IF(D$29=0,C13*2,C13+D13)</f>
        <v>0</v>
      </c>
      <c r="F13" s="583">
        <f>'0054'!F13:G13</f>
        <v>1.115</v>
      </c>
      <c r="G13" s="583"/>
      <c r="H13" s="208">
        <f>ROUND(E13*F13,4)</f>
        <v>0</v>
      </c>
      <c r="I13" s="150">
        <f t="shared" ref="I13:I28" si="0">ROUND(ROUND(H13*$C$8,4)*($H$8),2)</f>
        <v>0</v>
      </c>
      <c r="N13" s="528" t="s">
        <v>29</v>
      </c>
      <c r="O13" s="528"/>
      <c r="P13" s="530">
        <f t="shared" ref="P13:P28" si="1">IF($H$115=1,E13,0)</f>
        <v>0</v>
      </c>
      <c r="Q13" s="530"/>
      <c r="R13" s="542">
        <v>1</v>
      </c>
      <c r="S13" s="542"/>
      <c r="T13" s="124">
        <f>ROUND(P13*R13,4)</f>
        <v>0</v>
      </c>
      <c r="U13" s="125">
        <f t="shared" ref="U13:U28" si="2">ROUND(ROUND(T13*$C$8,4)*($H$8),0)</f>
        <v>0</v>
      </c>
    </row>
    <row r="14" spans="1:21" x14ac:dyDescent="0.25">
      <c r="A14" s="458" t="s">
        <v>30</v>
      </c>
      <c r="B14" s="458"/>
      <c r="C14" s="206">
        <v>0</v>
      </c>
      <c r="D14" s="206">
        <v>0</v>
      </c>
      <c r="E14" s="207">
        <f t="shared" ref="E14:E28" si="3">IF(D$29=0,C14*2,C14+D14)</f>
        <v>0</v>
      </c>
      <c r="F14" s="582">
        <f>'0054'!F14:G14</f>
        <v>1.115</v>
      </c>
      <c r="G14" s="582"/>
      <c r="H14" s="105">
        <f t="shared" ref="H14:H28" si="4">ROUND(E14*F14,4)</f>
        <v>0</v>
      </c>
      <c r="I14" s="130">
        <f t="shared" si="0"/>
        <v>0</v>
      </c>
      <c r="J14" s="85" t="str">
        <f>IF(ROUND(E14,2)=ROUND(SUM(E50:E52),2)," ","CHECK PK-3 LINES BELOW")</f>
        <v xml:space="preserve"> </v>
      </c>
      <c r="N14" s="461" t="s">
        <v>30</v>
      </c>
      <c r="O14" s="461"/>
      <c r="P14" s="530">
        <f t="shared" si="1"/>
        <v>0</v>
      </c>
      <c r="Q14" s="530"/>
      <c r="R14" s="535">
        <v>1</v>
      </c>
      <c r="S14" s="535"/>
      <c r="T14" s="124">
        <f t="shared" ref="T14:T28" si="5">ROUND(P14*R14,4)</f>
        <v>0</v>
      </c>
      <c r="U14" s="125">
        <f t="shared" si="2"/>
        <v>0</v>
      </c>
    </row>
    <row r="15" spans="1:21" x14ac:dyDescent="0.25">
      <c r="A15" s="458" t="s">
        <v>31</v>
      </c>
      <c r="B15" s="458"/>
      <c r="C15" s="206">
        <v>0</v>
      </c>
      <c r="D15" s="206">
        <v>0</v>
      </c>
      <c r="E15" s="207">
        <f t="shared" si="3"/>
        <v>0</v>
      </c>
      <c r="F15" s="582">
        <f>'0054'!F15:G15</f>
        <v>1</v>
      </c>
      <c r="G15" s="582"/>
      <c r="H15" s="105">
        <f t="shared" si="4"/>
        <v>0</v>
      </c>
      <c r="I15" s="130">
        <f t="shared" si="0"/>
        <v>0</v>
      </c>
      <c r="N15" s="461" t="s">
        <v>31</v>
      </c>
      <c r="O15" s="461"/>
      <c r="P15" s="530">
        <f t="shared" si="1"/>
        <v>0</v>
      </c>
      <c r="Q15" s="530"/>
      <c r="R15" s="535">
        <v>1</v>
      </c>
      <c r="S15" s="535"/>
      <c r="T15" s="124">
        <f t="shared" si="5"/>
        <v>0</v>
      </c>
      <c r="U15" s="125">
        <f t="shared" si="2"/>
        <v>0</v>
      </c>
    </row>
    <row r="16" spans="1:21" x14ac:dyDescent="0.25">
      <c r="A16" s="458" t="s">
        <v>32</v>
      </c>
      <c r="B16" s="458"/>
      <c r="C16" s="206">
        <v>0</v>
      </c>
      <c r="D16" s="206">
        <v>0</v>
      </c>
      <c r="E16" s="207">
        <f t="shared" si="3"/>
        <v>0</v>
      </c>
      <c r="F16" s="582">
        <f>'0054'!F16:G16</f>
        <v>1</v>
      </c>
      <c r="G16" s="582"/>
      <c r="H16" s="105">
        <f t="shared" si="4"/>
        <v>0</v>
      </c>
      <c r="I16" s="130">
        <f t="shared" si="0"/>
        <v>0</v>
      </c>
      <c r="J16" s="85" t="str">
        <f>IF(ROUND(E16,2)=ROUND(SUM(E53:E55),2)," ","CHECK 4-8 LINES BELOW")</f>
        <v xml:space="preserve"> </v>
      </c>
      <c r="N16" s="461" t="s">
        <v>32</v>
      </c>
      <c r="O16" s="461"/>
      <c r="P16" s="530">
        <f t="shared" si="1"/>
        <v>0</v>
      </c>
      <c r="Q16" s="530"/>
      <c r="R16" s="535">
        <v>1</v>
      </c>
      <c r="S16" s="535"/>
      <c r="T16" s="124">
        <f t="shared" si="5"/>
        <v>0</v>
      </c>
      <c r="U16" s="125">
        <f t="shared" si="2"/>
        <v>0</v>
      </c>
    </row>
    <row r="17" spans="1:21" x14ac:dyDescent="0.25">
      <c r="A17" s="458" t="s">
        <v>33</v>
      </c>
      <c r="B17" s="458"/>
      <c r="C17" s="206">
        <v>0</v>
      </c>
      <c r="D17" s="206">
        <v>0</v>
      </c>
      <c r="E17" s="207">
        <f t="shared" si="3"/>
        <v>0</v>
      </c>
      <c r="F17" s="582">
        <f>'0054'!F17:G17</f>
        <v>1.0049999999999999</v>
      </c>
      <c r="G17" s="582"/>
      <c r="H17" s="105">
        <f t="shared" si="4"/>
        <v>0</v>
      </c>
      <c r="I17" s="130">
        <f t="shared" si="0"/>
        <v>0</v>
      </c>
      <c r="N17" s="461" t="s">
        <v>33</v>
      </c>
      <c r="O17" s="461"/>
      <c r="P17" s="530">
        <f t="shared" si="1"/>
        <v>0</v>
      </c>
      <c r="Q17" s="530"/>
      <c r="R17" s="535">
        <v>1</v>
      </c>
      <c r="S17" s="535"/>
      <c r="T17" s="124">
        <f t="shared" si="5"/>
        <v>0</v>
      </c>
      <c r="U17" s="125">
        <f t="shared" si="2"/>
        <v>0</v>
      </c>
    </row>
    <row r="18" spans="1:21" x14ac:dyDescent="0.25">
      <c r="A18" s="458" t="s">
        <v>34</v>
      </c>
      <c r="B18" s="458"/>
      <c r="C18" s="206">
        <v>0</v>
      </c>
      <c r="D18" s="206">
        <v>0</v>
      </c>
      <c r="E18" s="207">
        <f t="shared" si="3"/>
        <v>0</v>
      </c>
      <c r="F18" s="582">
        <f>'0054'!F18:G18</f>
        <v>1.0049999999999999</v>
      </c>
      <c r="G18" s="582"/>
      <c r="H18" s="105">
        <f t="shared" si="4"/>
        <v>0</v>
      </c>
      <c r="I18" s="130">
        <f t="shared" si="0"/>
        <v>0</v>
      </c>
      <c r="J18" s="85" t="str">
        <f>IF(ROUND(E18,2)=ROUND(SUM(E56:E58),2)," ","CHECK 4-8 LINES BELOW")</f>
        <v xml:space="preserve"> </v>
      </c>
      <c r="N18" s="461" t="s">
        <v>34</v>
      </c>
      <c r="O18" s="461"/>
      <c r="P18" s="530">
        <f t="shared" si="1"/>
        <v>0</v>
      </c>
      <c r="Q18" s="530"/>
      <c r="R18" s="535">
        <v>1</v>
      </c>
      <c r="S18" s="535"/>
      <c r="T18" s="124">
        <f t="shared" si="5"/>
        <v>0</v>
      </c>
      <c r="U18" s="127">
        <f t="shared" si="2"/>
        <v>0</v>
      </c>
    </row>
    <row r="19" spans="1:21" x14ac:dyDescent="0.25">
      <c r="A19" s="458" t="s">
        <v>146</v>
      </c>
      <c r="B19" s="458"/>
      <c r="C19" s="206">
        <v>0</v>
      </c>
      <c r="D19" s="206">
        <v>0</v>
      </c>
      <c r="E19" s="207">
        <f t="shared" si="3"/>
        <v>0</v>
      </c>
      <c r="F19" s="582">
        <f>'0054'!F19:G19</f>
        <v>3.613</v>
      </c>
      <c r="G19" s="582"/>
      <c r="H19" s="105">
        <f t="shared" si="4"/>
        <v>0</v>
      </c>
      <c r="I19" s="130">
        <f t="shared" si="0"/>
        <v>0</v>
      </c>
      <c r="N19" s="461" t="s">
        <v>146</v>
      </c>
      <c r="O19" s="461"/>
      <c r="P19" s="530">
        <f t="shared" si="1"/>
        <v>0</v>
      </c>
      <c r="Q19" s="530"/>
      <c r="R19" s="535">
        <v>1</v>
      </c>
      <c r="S19" s="535"/>
      <c r="T19" s="124">
        <f t="shared" si="5"/>
        <v>0</v>
      </c>
      <c r="U19" s="125">
        <f t="shared" si="2"/>
        <v>0</v>
      </c>
    </row>
    <row r="20" spans="1:21" x14ac:dyDescent="0.25">
      <c r="A20" s="458" t="s">
        <v>147</v>
      </c>
      <c r="B20" s="458"/>
      <c r="C20" s="206">
        <v>0</v>
      </c>
      <c r="D20" s="206">
        <v>0</v>
      </c>
      <c r="E20" s="207">
        <f t="shared" si="3"/>
        <v>0</v>
      </c>
      <c r="F20" s="582">
        <f>'0054'!F20:G20</f>
        <v>3.613</v>
      </c>
      <c r="G20" s="582"/>
      <c r="H20" s="105">
        <f t="shared" si="4"/>
        <v>0</v>
      </c>
      <c r="I20" s="130">
        <f t="shared" si="0"/>
        <v>0</v>
      </c>
      <c r="N20" s="461" t="s">
        <v>147</v>
      </c>
      <c r="O20" s="461"/>
      <c r="P20" s="530">
        <f t="shared" si="1"/>
        <v>0</v>
      </c>
      <c r="Q20" s="530"/>
      <c r="R20" s="535">
        <v>1</v>
      </c>
      <c r="S20" s="535"/>
      <c r="T20" s="124">
        <f t="shared" si="5"/>
        <v>0</v>
      </c>
      <c r="U20" s="125">
        <f t="shared" si="2"/>
        <v>0</v>
      </c>
    </row>
    <row r="21" spans="1:21" x14ac:dyDescent="0.25">
      <c r="A21" s="458" t="s">
        <v>148</v>
      </c>
      <c r="B21" s="458"/>
      <c r="C21" s="206">
        <v>0</v>
      </c>
      <c r="D21" s="206">
        <v>0</v>
      </c>
      <c r="E21" s="207">
        <f t="shared" si="3"/>
        <v>0</v>
      </c>
      <c r="F21" s="582">
        <f>'0054'!F21:G21</f>
        <v>3.613</v>
      </c>
      <c r="G21" s="582"/>
      <c r="H21" s="105">
        <f t="shared" si="4"/>
        <v>0</v>
      </c>
      <c r="I21" s="130">
        <f t="shared" si="0"/>
        <v>0</v>
      </c>
      <c r="N21" s="461" t="s">
        <v>148</v>
      </c>
      <c r="O21" s="461"/>
      <c r="P21" s="530">
        <f t="shared" si="1"/>
        <v>0</v>
      </c>
      <c r="Q21" s="530"/>
      <c r="R21" s="535">
        <v>1</v>
      </c>
      <c r="S21" s="535"/>
      <c r="T21" s="124">
        <f t="shared" si="5"/>
        <v>0</v>
      </c>
      <c r="U21" s="125">
        <f t="shared" si="2"/>
        <v>0</v>
      </c>
    </row>
    <row r="22" spans="1:21" x14ac:dyDescent="0.25">
      <c r="A22" s="458" t="s">
        <v>149</v>
      </c>
      <c r="B22" s="458"/>
      <c r="C22" s="206">
        <v>0</v>
      </c>
      <c r="D22" s="206">
        <v>0</v>
      </c>
      <c r="E22" s="207">
        <f t="shared" si="3"/>
        <v>0</v>
      </c>
      <c r="F22" s="582">
        <f>'0054'!F22:G22</f>
        <v>5.258</v>
      </c>
      <c r="G22" s="582"/>
      <c r="H22" s="105">
        <f t="shared" si="4"/>
        <v>0</v>
      </c>
      <c r="I22" s="130">
        <f t="shared" si="0"/>
        <v>0</v>
      </c>
      <c r="N22" s="461" t="s">
        <v>149</v>
      </c>
      <c r="O22" s="461"/>
      <c r="P22" s="530">
        <f t="shared" si="1"/>
        <v>0</v>
      </c>
      <c r="Q22" s="530"/>
      <c r="R22" s="535">
        <v>1</v>
      </c>
      <c r="S22" s="535"/>
      <c r="T22" s="124">
        <f t="shared" si="5"/>
        <v>0</v>
      </c>
      <c r="U22" s="125">
        <f t="shared" si="2"/>
        <v>0</v>
      </c>
    </row>
    <row r="23" spans="1:21" x14ac:dyDescent="0.25">
      <c r="A23" s="458" t="s">
        <v>150</v>
      </c>
      <c r="B23" s="458"/>
      <c r="C23" s="206">
        <v>0</v>
      </c>
      <c r="D23" s="206">
        <v>0</v>
      </c>
      <c r="E23" s="207">
        <f t="shared" si="3"/>
        <v>0</v>
      </c>
      <c r="F23" s="582">
        <f>'0054'!F23:G23</f>
        <v>5.258</v>
      </c>
      <c r="G23" s="582"/>
      <c r="H23" s="105">
        <f t="shared" si="4"/>
        <v>0</v>
      </c>
      <c r="I23" s="130">
        <f t="shared" si="0"/>
        <v>0</v>
      </c>
      <c r="N23" s="461" t="s">
        <v>150</v>
      </c>
      <c r="O23" s="461"/>
      <c r="P23" s="530">
        <f t="shared" si="1"/>
        <v>0</v>
      </c>
      <c r="Q23" s="530"/>
      <c r="R23" s="535">
        <v>1</v>
      </c>
      <c r="S23" s="535"/>
      <c r="T23" s="124">
        <f t="shared" si="5"/>
        <v>0</v>
      </c>
      <c r="U23" s="125">
        <f t="shared" si="2"/>
        <v>0</v>
      </c>
    </row>
    <row r="24" spans="1:21" x14ac:dyDescent="0.25">
      <c r="A24" s="458" t="s">
        <v>151</v>
      </c>
      <c r="B24" s="458"/>
      <c r="C24" s="206">
        <v>0</v>
      </c>
      <c r="D24" s="206">
        <v>0</v>
      </c>
      <c r="E24" s="207">
        <f t="shared" si="3"/>
        <v>0</v>
      </c>
      <c r="F24" s="582">
        <f>'0054'!F24:G24</f>
        <v>5.258</v>
      </c>
      <c r="G24" s="582"/>
      <c r="H24" s="105">
        <f t="shared" si="4"/>
        <v>0</v>
      </c>
      <c r="I24" s="130">
        <f t="shared" si="0"/>
        <v>0</v>
      </c>
      <c r="N24" s="461" t="s">
        <v>151</v>
      </c>
      <c r="O24" s="461"/>
      <c r="P24" s="530">
        <f t="shared" si="1"/>
        <v>0</v>
      </c>
      <c r="Q24" s="530"/>
      <c r="R24" s="535">
        <v>1</v>
      </c>
      <c r="S24" s="535"/>
      <c r="T24" s="124">
        <f t="shared" si="5"/>
        <v>0</v>
      </c>
      <c r="U24" s="125">
        <f t="shared" si="2"/>
        <v>0</v>
      </c>
    </row>
    <row r="25" spans="1:21" x14ac:dyDescent="0.25">
      <c r="A25" s="458" t="s">
        <v>152</v>
      </c>
      <c r="B25" s="458"/>
      <c r="C25" s="206">
        <v>0</v>
      </c>
      <c r="D25" s="206">
        <v>0</v>
      </c>
      <c r="E25" s="207">
        <f t="shared" si="3"/>
        <v>0</v>
      </c>
      <c r="F25" s="582">
        <f>'0054'!F25:G25</f>
        <v>1.18</v>
      </c>
      <c r="G25" s="582"/>
      <c r="H25" s="105">
        <f t="shared" si="4"/>
        <v>0</v>
      </c>
      <c r="I25" s="130">
        <f t="shared" si="0"/>
        <v>0</v>
      </c>
      <c r="N25" s="461" t="s">
        <v>152</v>
      </c>
      <c r="O25" s="461"/>
      <c r="P25" s="530">
        <f t="shared" si="1"/>
        <v>0</v>
      </c>
      <c r="Q25" s="530"/>
      <c r="R25" s="535">
        <v>1</v>
      </c>
      <c r="S25" s="535"/>
      <c r="T25" s="124">
        <f t="shared" si="5"/>
        <v>0</v>
      </c>
      <c r="U25" s="125">
        <f t="shared" si="2"/>
        <v>0</v>
      </c>
    </row>
    <row r="26" spans="1:21" x14ac:dyDescent="0.25">
      <c r="A26" s="458" t="s">
        <v>153</v>
      </c>
      <c r="B26" s="458"/>
      <c r="C26" s="206">
        <v>0</v>
      </c>
      <c r="D26" s="206">
        <v>0</v>
      </c>
      <c r="E26" s="207">
        <f t="shared" si="3"/>
        <v>0</v>
      </c>
      <c r="F26" s="582">
        <f>'0054'!F26:G26</f>
        <v>1.18</v>
      </c>
      <c r="G26" s="582"/>
      <c r="H26" s="105">
        <f t="shared" si="4"/>
        <v>0</v>
      </c>
      <c r="I26" s="130">
        <f t="shared" si="0"/>
        <v>0</v>
      </c>
      <c r="N26" s="461" t="s">
        <v>153</v>
      </c>
      <c r="O26" s="461"/>
      <c r="P26" s="530">
        <f t="shared" si="1"/>
        <v>0</v>
      </c>
      <c r="Q26" s="530"/>
      <c r="R26" s="535">
        <v>1</v>
      </c>
      <c r="S26" s="535"/>
      <c r="T26" s="124">
        <f t="shared" si="5"/>
        <v>0</v>
      </c>
      <c r="U26" s="125">
        <f t="shared" si="2"/>
        <v>0</v>
      </c>
    </row>
    <row r="27" spans="1:21" x14ac:dyDescent="0.25">
      <c r="A27" s="458" t="s">
        <v>154</v>
      </c>
      <c r="B27" s="458"/>
      <c r="C27" s="206">
        <v>0</v>
      </c>
      <c r="D27" s="206">
        <v>0</v>
      </c>
      <c r="E27" s="207">
        <f t="shared" si="3"/>
        <v>0</v>
      </c>
      <c r="F27" s="582">
        <f>'0054'!F27:G27</f>
        <v>1.18</v>
      </c>
      <c r="G27" s="582"/>
      <c r="H27" s="105">
        <f t="shared" si="4"/>
        <v>0</v>
      </c>
      <c r="I27" s="130">
        <f t="shared" si="0"/>
        <v>0</v>
      </c>
      <c r="N27" s="461" t="s">
        <v>154</v>
      </c>
      <c r="O27" s="461"/>
      <c r="P27" s="530">
        <f t="shared" si="1"/>
        <v>0</v>
      </c>
      <c r="Q27" s="530"/>
      <c r="R27" s="535">
        <v>1</v>
      </c>
      <c r="S27" s="535"/>
      <c r="T27" s="124">
        <f t="shared" si="5"/>
        <v>0</v>
      </c>
      <c r="U27" s="125">
        <f t="shared" si="2"/>
        <v>0</v>
      </c>
    </row>
    <row r="28" spans="1:21" x14ac:dyDescent="0.25">
      <c r="A28" s="575" t="s">
        <v>155</v>
      </c>
      <c r="B28" s="575"/>
      <c r="C28" s="147">
        <v>0</v>
      </c>
      <c r="D28" s="147">
        <v>0</v>
      </c>
      <c r="E28" s="198">
        <f t="shared" si="3"/>
        <v>0</v>
      </c>
      <c r="F28" s="581">
        <f>'0054'!F28:G28</f>
        <v>1.0049999999999999</v>
      </c>
      <c r="G28" s="581"/>
      <c r="H28" s="122">
        <f t="shared" si="4"/>
        <v>0</v>
      </c>
      <c r="I28" s="123">
        <f t="shared" si="0"/>
        <v>0</v>
      </c>
      <c r="N28" s="469" t="s">
        <v>155</v>
      </c>
      <c r="O28" s="469"/>
      <c r="P28" s="530">
        <f t="shared" si="1"/>
        <v>0</v>
      </c>
      <c r="Q28" s="530"/>
      <c r="R28" s="531">
        <v>1</v>
      </c>
      <c r="S28" s="531"/>
      <c r="T28" s="124">
        <f t="shared" si="5"/>
        <v>0</v>
      </c>
      <c r="U28" s="125">
        <f t="shared" si="2"/>
        <v>0</v>
      </c>
    </row>
    <row r="29" spans="1:21" x14ac:dyDescent="0.25">
      <c r="A29" s="573" t="s">
        <v>5</v>
      </c>
      <c r="B29" s="573"/>
      <c r="C29" s="123">
        <f>SUM(C13:C28)</f>
        <v>0</v>
      </c>
      <c r="D29" s="123">
        <f>SUM(D13:D28)</f>
        <v>0</v>
      </c>
      <c r="E29" s="123">
        <f>SUM(E13:E28)</f>
        <v>0</v>
      </c>
      <c r="F29" s="574"/>
      <c r="G29" s="574"/>
      <c r="H29" s="128">
        <f>SUM(H13:H28)</f>
        <v>0</v>
      </c>
      <c r="I29" s="123">
        <f>SUM(I13:I28)</f>
        <v>0</v>
      </c>
      <c r="N29" s="533" t="s">
        <v>5</v>
      </c>
      <c r="O29" s="533"/>
      <c r="P29" s="534">
        <f>SUM(P13:P28)</f>
        <v>0</v>
      </c>
      <c r="Q29" s="534"/>
      <c r="R29" s="521"/>
      <c r="S29" s="521"/>
      <c r="T29" s="129">
        <f>SUM(T13:T28)</f>
        <v>0</v>
      </c>
      <c r="U29" s="125">
        <f>SUM(U13:U28)</f>
        <v>0</v>
      </c>
    </row>
    <row r="30" spans="1:21" x14ac:dyDescent="0.25">
      <c r="A30" s="28"/>
      <c r="B30" s="28"/>
      <c r="C30" s="130"/>
      <c r="D30" s="130"/>
      <c r="E30" s="130"/>
      <c r="F30" s="29"/>
      <c r="G30" s="29"/>
      <c r="H30" s="105"/>
      <c r="I30" s="130"/>
      <c r="N30" s="35"/>
      <c r="O30" s="35"/>
      <c r="P30" s="31"/>
      <c r="Q30" s="31"/>
      <c r="R30" s="32"/>
      <c r="S30" s="32"/>
      <c r="T30" s="131"/>
      <c r="U30" s="132"/>
    </row>
    <row r="31" spans="1:21" x14ac:dyDescent="0.25">
      <c r="A31" s="209" t="s">
        <v>126</v>
      </c>
      <c r="B31" s="28"/>
      <c r="C31" s="130"/>
      <c r="D31" s="130"/>
      <c r="E31" s="130"/>
      <c r="F31" s="29"/>
      <c r="G31" s="29"/>
      <c r="H31" s="105"/>
      <c r="I31" s="130"/>
      <c r="N31" s="35"/>
      <c r="O31" s="35"/>
      <c r="P31" s="31"/>
      <c r="Q31" s="31"/>
      <c r="R31" s="32"/>
      <c r="S31" s="32"/>
      <c r="T31" s="131"/>
      <c r="U31" s="132"/>
    </row>
    <row r="32" spans="1:21" hidden="1" x14ac:dyDescent="0.25">
      <c r="A32" s="209"/>
      <c r="B32" s="28"/>
      <c r="C32" s="130"/>
      <c r="D32" s="130"/>
      <c r="E32" s="130"/>
      <c r="F32" s="364"/>
      <c r="G32" s="364"/>
      <c r="H32" s="105"/>
      <c r="I32" s="130"/>
      <c r="N32" s="362"/>
      <c r="O32" s="362"/>
      <c r="P32" s="31"/>
      <c r="Q32" s="31"/>
      <c r="R32" s="363"/>
      <c r="S32" s="363"/>
      <c r="T32" s="131"/>
      <c r="U32" s="132"/>
    </row>
    <row r="33" spans="1:21" hidden="1" x14ac:dyDescent="0.25">
      <c r="A33" s="209"/>
      <c r="B33" s="28"/>
      <c r="C33" s="130"/>
      <c r="D33" s="130"/>
      <c r="E33" s="130"/>
      <c r="F33" s="578" t="s">
        <v>386</v>
      </c>
      <c r="G33" s="578"/>
      <c r="H33" s="578"/>
      <c r="I33" s="130"/>
      <c r="N33" s="362"/>
      <c r="O33" s="362"/>
      <c r="P33" s="31"/>
      <c r="Q33" s="31"/>
      <c r="R33" s="363"/>
      <c r="S33" s="363"/>
      <c r="T33" s="131"/>
      <c r="U33" s="132"/>
    </row>
    <row r="34" spans="1:21" hidden="1" x14ac:dyDescent="0.25">
      <c r="A34" s="4"/>
      <c r="B34" s="136"/>
      <c r="C34" s="136"/>
      <c r="D34" s="136"/>
      <c r="E34" s="136"/>
      <c r="F34" s="578"/>
      <c r="G34" s="578"/>
      <c r="H34" s="578"/>
      <c r="I34" s="26" t="s">
        <v>78</v>
      </c>
      <c r="N34" s="473" t="s">
        <v>35</v>
      </c>
      <c r="O34" s="473"/>
      <c r="P34" s="473"/>
      <c r="Q34" s="473"/>
      <c r="R34" s="473"/>
      <c r="S34" s="473"/>
      <c r="T34" s="473"/>
      <c r="U34" s="27" t="s">
        <v>78</v>
      </c>
    </row>
    <row r="35" spans="1:21" hidden="1" x14ac:dyDescent="0.25">
      <c r="A35" s="28"/>
      <c r="B35" s="28"/>
      <c r="C35" s="117" t="s">
        <v>162</v>
      </c>
      <c r="D35" s="117" t="s">
        <v>163</v>
      </c>
      <c r="E35" s="118" t="s">
        <v>8</v>
      </c>
      <c r="F35" s="578"/>
      <c r="G35" s="578"/>
      <c r="H35" s="578"/>
      <c r="I35" s="26" t="s">
        <v>37</v>
      </c>
      <c r="N35" s="35"/>
      <c r="O35" s="35"/>
      <c r="P35" s="31"/>
      <c r="Q35" s="31"/>
      <c r="R35" s="32"/>
      <c r="S35" s="32"/>
      <c r="T35" s="131"/>
      <c r="U35" s="27" t="s">
        <v>37</v>
      </c>
    </row>
    <row r="36" spans="1:21" hidden="1" x14ac:dyDescent="0.25">
      <c r="A36" s="524" t="s">
        <v>66</v>
      </c>
      <c r="B36" s="524"/>
      <c r="C36" s="119" t="s">
        <v>2</v>
      </c>
      <c r="D36" s="119" t="s">
        <v>2</v>
      </c>
      <c r="E36" s="119" t="s">
        <v>2</v>
      </c>
      <c r="F36" s="579"/>
      <c r="G36" s="579"/>
      <c r="H36" s="579"/>
      <c r="I36" s="33" t="s">
        <v>79</v>
      </c>
      <c r="N36" s="525" t="s">
        <v>66</v>
      </c>
      <c r="O36" s="525"/>
      <c r="P36" s="526" t="s">
        <v>24</v>
      </c>
      <c r="Q36" s="526"/>
      <c r="R36" s="526"/>
      <c r="S36" s="526"/>
      <c r="T36" s="526"/>
      <c r="U36" s="21" t="s">
        <v>79</v>
      </c>
    </row>
    <row r="37" spans="1:21" hidden="1" x14ac:dyDescent="0.25">
      <c r="A37" s="527" t="s">
        <v>59</v>
      </c>
      <c r="B37" s="527"/>
      <c r="C37" s="210">
        <v>0</v>
      </c>
      <c r="D37" s="210">
        <v>0</v>
      </c>
      <c r="E37" s="205">
        <f t="shared" ref="E37:E42" si="6">IF(D$43=0,C37*2,C37+D37)</f>
        <v>0</v>
      </c>
      <c r="F37" s="211"/>
      <c r="G37" s="211"/>
      <c r="H37" s="211"/>
      <c r="I37" s="150">
        <f t="shared" ref="I37:I42" si="7">ROUND(ROUND(E37*$C$8,4)*($H$8),2)</f>
        <v>0</v>
      </c>
      <c r="N37" s="528" t="s">
        <v>59</v>
      </c>
      <c r="O37" s="528"/>
      <c r="P37" s="470">
        <f t="shared" ref="P37:P42" si="8">IF($H$115=1,E37,0)</f>
        <v>0</v>
      </c>
      <c r="Q37" s="470"/>
      <c r="R37" s="470"/>
      <c r="S37" s="470"/>
      <c r="T37" s="470"/>
      <c r="U37" s="127">
        <f t="shared" ref="U37:U42" si="9">ROUND(ROUND(P37*$C$8,4)*($H$8),0)</f>
        <v>0</v>
      </c>
    </row>
    <row r="38" spans="1:21" hidden="1" x14ac:dyDescent="0.25">
      <c r="A38" s="519" t="s">
        <v>60</v>
      </c>
      <c r="B38" s="519"/>
      <c r="C38" s="213">
        <v>0</v>
      </c>
      <c r="D38" s="213">
        <v>0</v>
      </c>
      <c r="E38" s="207">
        <f t="shared" si="6"/>
        <v>0</v>
      </c>
      <c r="F38" s="214"/>
      <c r="G38" s="214"/>
      <c r="H38" s="214"/>
      <c r="I38" s="130">
        <f t="shared" si="7"/>
        <v>0</v>
      </c>
      <c r="N38" s="476" t="s">
        <v>60</v>
      </c>
      <c r="O38" s="476"/>
      <c r="P38" s="470">
        <f t="shared" si="8"/>
        <v>0</v>
      </c>
      <c r="Q38" s="470"/>
      <c r="R38" s="470"/>
      <c r="S38" s="470"/>
      <c r="T38" s="470"/>
      <c r="U38" s="127">
        <f t="shared" si="9"/>
        <v>0</v>
      </c>
    </row>
    <row r="39" spans="1:21" hidden="1" x14ac:dyDescent="0.25">
      <c r="A39" s="522" t="s">
        <v>61</v>
      </c>
      <c r="B39" s="522"/>
      <c r="C39" s="213">
        <v>0</v>
      </c>
      <c r="D39" s="213">
        <v>0</v>
      </c>
      <c r="E39" s="207">
        <f t="shared" si="6"/>
        <v>0</v>
      </c>
      <c r="F39" s="214"/>
      <c r="G39" s="214"/>
      <c r="H39" s="214"/>
      <c r="I39" s="130">
        <f t="shared" si="7"/>
        <v>0</v>
      </c>
      <c r="N39" s="523" t="s">
        <v>61</v>
      </c>
      <c r="O39" s="523"/>
      <c r="P39" s="470">
        <f t="shared" si="8"/>
        <v>0</v>
      </c>
      <c r="Q39" s="470"/>
      <c r="R39" s="470"/>
      <c r="S39" s="470"/>
      <c r="T39" s="470"/>
      <c r="U39" s="127">
        <f t="shared" si="9"/>
        <v>0</v>
      </c>
    </row>
    <row r="40" spans="1:21" hidden="1" x14ac:dyDescent="0.25">
      <c r="A40" s="519" t="s">
        <v>62</v>
      </c>
      <c r="B40" s="519"/>
      <c r="C40" s="213">
        <v>0</v>
      </c>
      <c r="D40" s="213">
        <v>0</v>
      </c>
      <c r="E40" s="207">
        <f t="shared" si="6"/>
        <v>0</v>
      </c>
      <c r="F40" s="214"/>
      <c r="G40" s="214"/>
      <c r="H40" s="214"/>
      <c r="I40" s="130">
        <f t="shared" si="7"/>
        <v>0</v>
      </c>
      <c r="N40" s="476" t="s">
        <v>62</v>
      </c>
      <c r="O40" s="476"/>
      <c r="P40" s="470">
        <f t="shared" si="8"/>
        <v>0</v>
      </c>
      <c r="Q40" s="470"/>
      <c r="R40" s="470"/>
      <c r="S40" s="470"/>
      <c r="T40" s="470"/>
      <c r="U40" s="127">
        <f t="shared" si="9"/>
        <v>0</v>
      </c>
    </row>
    <row r="41" spans="1:21" hidden="1" x14ac:dyDescent="0.25">
      <c r="A41" s="519" t="s">
        <v>63</v>
      </c>
      <c r="B41" s="519"/>
      <c r="C41" s="213">
        <v>0</v>
      </c>
      <c r="D41" s="213">
        <v>0</v>
      </c>
      <c r="E41" s="207">
        <f t="shared" si="6"/>
        <v>0</v>
      </c>
      <c r="F41" s="214"/>
      <c r="G41" s="214"/>
      <c r="H41" s="214"/>
      <c r="I41" s="130">
        <f t="shared" si="7"/>
        <v>0</v>
      </c>
      <c r="N41" s="476" t="s">
        <v>63</v>
      </c>
      <c r="O41" s="476"/>
      <c r="P41" s="470">
        <f t="shared" si="8"/>
        <v>0</v>
      </c>
      <c r="Q41" s="470"/>
      <c r="R41" s="470"/>
      <c r="S41" s="470"/>
      <c r="T41" s="470"/>
      <c r="U41" s="127">
        <f t="shared" si="9"/>
        <v>0</v>
      </c>
    </row>
    <row r="42" spans="1:21" hidden="1" x14ac:dyDescent="0.25">
      <c r="A42" s="519" t="s">
        <v>55</v>
      </c>
      <c r="B42" s="519"/>
      <c r="C42" s="212">
        <v>0</v>
      </c>
      <c r="D42" s="212">
        <v>0</v>
      </c>
      <c r="E42" s="198">
        <f t="shared" si="6"/>
        <v>0</v>
      </c>
      <c r="F42" s="214"/>
      <c r="G42" s="214"/>
      <c r="H42" s="214"/>
      <c r="I42" s="123">
        <f t="shared" si="7"/>
        <v>0</v>
      </c>
      <c r="N42" s="469" t="s">
        <v>55</v>
      </c>
      <c r="O42" s="469"/>
      <c r="P42" s="470">
        <f t="shared" si="8"/>
        <v>0</v>
      </c>
      <c r="Q42" s="470"/>
      <c r="R42" s="470"/>
      <c r="S42" s="470"/>
      <c r="T42" s="470"/>
      <c r="U42" s="127">
        <f t="shared" si="9"/>
        <v>0</v>
      </c>
    </row>
    <row r="43" spans="1:21" hidden="1" x14ac:dyDescent="0.25">
      <c r="A43" s="64"/>
      <c r="B43" s="137" t="s">
        <v>164</v>
      </c>
      <c r="C43" s="126">
        <f>SUM(C37:C42)</f>
        <v>0</v>
      </c>
      <c r="D43" s="126">
        <f>SUM(D37:D42)</f>
        <v>0</v>
      </c>
      <c r="E43" s="126">
        <f>SUM(E37:E42)</f>
        <v>0</v>
      </c>
      <c r="F43" s="34"/>
      <c r="G43" s="138"/>
      <c r="H43" s="139" t="s">
        <v>166</v>
      </c>
      <c r="I43" s="126">
        <f>SUM(I37:I42)</f>
        <v>0</v>
      </c>
      <c r="N43" s="520" t="s">
        <v>57</v>
      </c>
      <c r="O43" s="520"/>
      <c r="P43" s="520"/>
      <c r="Q43" s="520"/>
      <c r="R43" s="36">
        <f>SUM(P37:R42)</f>
        <v>0</v>
      </c>
      <c r="S43" s="521" t="s">
        <v>68</v>
      </c>
      <c r="T43" s="521"/>
      <c r="U43" s="132">
        <f>SUM(U37:U42)</f>
        <v>0</v>
      </c>
    </row>
    <row r="44" spans="1:21" ht="16.5" hidden="1" thickBot="1" x14ac:dyDescent="0.3">
      <c r="A44" s="64"/>
      <c r="B44" s="137"/>
      <c r="C44" s="130"/>
      <c r="D44" s="130"/>
      <c r="E44" s="150"/>
      <c r="F44" s="34"/>
      <c r="G44" s="138"/>
      <c r="H44" s="139"/>
      <c r="I44" s="130"/>
      <c r="N44" s="35"/>
      <c r="O44" s="35"/>
      <c r="P44" s="35"/>
      <c r="Q44" s="35"/>
      <c r="R44" s="36"/>
      <c r="S44" s="32"/>
      <c r="T44" s="32"/>
      <c r="U44" s="132"/>
    </row>
    <row r="45" spans="1:21" ht="16.5" hidden="1" thickBot="1" x14ac:dyDescent="0.3">
      <c r="A45" s="64"/>
      <c r="B45" s="137" t="s">
        <v>165</v>
      </c>
      <c r="C45" s="64"/>
      <c r="D45" s="64"/>
      <c r="E45" s="215">
        <f>H29+E43</f>
        <v>0</v>
      </c>
      <c r="F45" s="37"/>
      <c r="G45" s="138"/>
      <c r="H45" s="139" t="s">
        <v>167</v>
      </c>
      <c r="I45" s="123">
        <f>SUM(I43,I29)</f>
        <v>0</v>
      </c>
      <c r="N45" s="520" t="s">
        <v>58</v>
      </c>
      <c r="O45" s="520"/>
      <c r="P45" s="520"/>
      <c r="Q45" s="520"/>
      <c r="R45" s="38">
        <f>R43+T29</f>
        <v>0</v>
      </c>
      <c r="S45" s="521" t="s">
        <v>56</v>
      </c>
      <c r="T45" s="521"/>
      <c r="U45" s="140">
        <f>SUM(U43,U29)</f>
        <v>0</v>
      </c>
    </row>
    <row r="46" spans="1:21" x14ac:dyDescent="0.25">
      <c r="A46" s="28"/>
      <c r="B46" s="28"/>
      <c r="C46" s="28"/>
      <c r="D46" s="28"/>
      <c r="E46" s="28"/>
      <c r="F46" s="37"/>
      <c r="G46" s="141"/>
      <c r="H46" s="141"/>
      <c r="I46" s="130"/>
      <c r="N46" s="35"/>
      <c r="O46" s="35"/>
      <c r="P46" s="35"/>
      <c r="Q46" s="35"/>
      <c r="R46" s="38"/>
      <c r="S46" s="32"/>
      <c r="T46" s="32"/>
      <c r="U46" s="132"/>
    </row>
    <row r="47" spans="1:21" x14ac:dyDescent="0.25">
      <c r="A47" s="28"/>
      <c r="B47" s="28"/>
      <c r="C47" s="28"/>
      <c r="D47" s="28"/>
      <c r="E47" s="28"/>
      <c r="F47" s="37"/>
      <c r="G47" s="141"/>
      <c r="H47" s="141"/>
      <c r="I47" s="130"/>
      <c r="N47" s="35"/>
      <c r="O47" s="35"/>
      <c r="P47" s="35"/>
      <c r="Q47" s="35"/>
      <c r="R47" s="38"/>
      <c r="S47" s="32"/>
      <c r="T47" s="32"/>
      <c r="U47" s="132"/>
    </row>
    <row r="48" spans="1:21" x14ac:dyDescent="0.25">
      <c r="A48" s="28"/>
      <c r="B48" s="28"/>
      <c r="C48" s="117" t="s">
        <v>162</v>
      </c>
      <c r="D48" s="117" t="s">
        <v>163</v>
      </c>
      <c r="E48" s="118" t="s">
        <v>8</v>
      </c>
      <c r="F48" s="142" t="s">
        <v>168</v>
      </c>
      <c r="G48" s="143" t="s">
        <v>170</v>
      </c>
      <c r="H48" s="144" t="s">
        <v>171</v>
      </c>
      <c r="I48" s="130"/>
      <c r="N48" s="35"/>
      <c r="O48" s="35"/>
      <c r="P48" s="35"/>
      <c r="Q48" s="35"/>
      <c r="R48" s="38"/>
      <c r="S48" s="32"/>
      <c r="T48" s="32"/>
      <c r="U48" s="132"/>
    </row>
    <row r="49" spans="1:21" x14ac:dyDescent="0.25">
      <c r="A49" s="39" t="s">
        <v>103</v>
      </c>
      <c r="B49" s="39"/>
      <c r="C49" s="119" t="s">
        <v>2</v>
      </c>
      <c r="D49" s="119" t="s">
        <v>2</v>
      </c>
      <c r="E49" s="119" t="s">
        <v>2</v>
      </c>
      <c r="F49" s="121" t="s">
        <v>169</v>
      </c>
      <c r="G49" s="77" t="s">
        <v>169</v>
      </c>
      <c r="H49" s="145" t="s">
        <v>172</v>
      </c>
      <c r="I49" s="39"/>
      <c r="N49" s="469" t="s">
        <v>103</v>
      </c>
      <c r="O49" s="469"/>
      <c r="P49" s="514" t="s">
        <v>2</v>
      </c>
      <c r="Q49" s="514"/>
      <c r="R49" s="40" t="s">
        <v>25</v>
      </c>
      <c r="S49" s="78" t="s">
        <v>26</v>
      </c>
      <c r="T49" s="146" t="s">
        <v>27</v>
      </c>
      <c r="U49" s="40"/>
    </row>
    <row r="50" spans="1:21" x14ac:dyDescent="0.25">
      <c r="A50" s="515" t="s">
        <v>127</v>
      </c>
      <c r="B50" s="515"/>
      <c r="C50" s="206">
        <v>0</v>
      </c>
      <c r="D50" s="206">
        <v>0</v>
      </c>
      <c r="E50" s="207">
        <f>IF(D$59=0,C50*2,C50+D50)</f>
        <v>0</v>
      </c>
      <c r="F50" s="41" t="s">
        <v>21</v>
      </c>
      <c r="G50" s="54">
        <v>251</v>
      </c>
      <c r="H50" s="216">
        <f>'0054'!H50</f>
        <v>1047</v>
      </c>
      <c r="I50" s="130">
        <f>ROUND(E50*H50,2)</f>
        <v>0</v>
      </c>
      <c r="N50" s="517" t="s">
        <v>28</v>
      </c>
      <c r="O50" s="517"/>
      <c r="P50" s="518"/>
      <c r="Q50" s="518"/>
      <c r="R50" s="43" t="s">
        <v>21</v>
      </c>
      <c r="S50" s="44">
        <v>251</v>
      </c>
      <c r="T50" s="148">
        <f>H50</f>
        <v>1047</v>
      </c>
      <c r="U50" s="149">
        <f>ROUND(P50*T50,0)</f>
        <v>0</v>
      </c>
    </row>
    <row r="51" spans="1:21" x14ac:dyDescent="0.25">
      <c r="A51" s="516"/>
      <c r="B51" s="516"/>
      <c r="C51" s="206">
        <v>0</v>
      </c>
      <c r="D51" s="206">
        <v>0</v>
      </c>
      <c r="E51" s="207">
        <f t="shared" ref="E51:E58" si="10">IF(D$59=0,C51*2,C51+D51)</f>
        <v>0</v>
      </c>
      <c r="F51" s="54" t="s">
        <v>21</v>
      </c>
      <c r="G51" s="54">
        <v>252</v>
      </c>
      <c r="H51" s="216">
        <f>'0054'!H51</f>
        <v>3380</v>
      </c>
      <c r="I51" s="130">
        <f t="shared" ref="I51:I58" si="11">ROUND(E51*H51,2)</f>
        <v>0</v>
      </c>
      <c r="N51" s="517"/>
      <c r="O51" s="517"/>
      <c r="P51" s="511"/>
      <c r="Q51" s="511"/>
      <c r="R51" s="44" t="s">
        <v>21</v>
      </c>
      <c r="S51" s="44">
        <v>252</v>
      </c>
      <c r="T51" s="148">
        <f t="shared" ref="T51:T58" si="12">H51</f>
        <v>3380</v>
      </c>
      <c r="U51" s="149">
        <f t="shared" ref="U51:U58" si="13">ROUND(P51*T51,0)</f>
        <v>0</v>
      </c>
    </row>
    <row r="52" spans="1:21" x14ac:dyDescent="0.25">
      <c r="A52" s="516"/>
      <c r="B52" s="516"/>
      <c r="C52" s="206">
        <v>0</v>
      </c>
      <c r="D52" s="206">
        <v>0</v>
      </c>
      <c r="E52" s="207">
        <f t="shared" si="10"/>
        <v>0</v>
      </c>
      <c r="F52" s="54" t="s">
        <v>21</v>
      </c>
      <c r="G52" s="54">
        <v>253</v>
      </c>
      <c r="H52" s="216">
        <f>'0054'!H52</f>
        <v>6896</v>
      </c>
      <c r="I52" s="130">
        <f t="shared" si="11"/>
        <v>0</v>
      </c>
      <c r="N52" s="517"/>
      <c r="O52" s="517"/>
      <c r="P52" s="511"/>
      <c r="Q52" s="511"/>
      <c r="R52" s="44" t="s">
        <v>21</v>
      </c>
      <c r="S52" s="44">
        <v>253</v>
      </c>
      <c r="T52" s="148">
        <f t="shared" si="12"/>
        <v>6896</v>
      </c>
      <c r="U52" s="149">
        <f t="shared" si="13"/>
        <v>0</v>
      </c>
    </row>
    <row r="53" spans="1:21" x14ac:dyDescent="0.25">
      <c r="A53" s="516"/>
      <c r="B53" s="516"/>
      <c r="C53" s="206">
        <v>0</v>
      </c>
      <c r="D53" s="206">
        <v>0</v>
      </c>
      <c r="E53" s="207">
        <f t="shared" si="10"/>
        <v>0</v>
      </c>
      <c r="F53" s="153" t="s">
        <v>14</v>
      </c>
      <c r="G53" s="54">
        <v>251</v>
      </c>
      <c r="H53" s="216">
        <f>'0054'!H53</f>
        <v>1173</v>
      </c>
      <c r="I53" s="130">
        <f t="shared" si="11"/>
        <v>0</v>
      </c>
      <c r="N53" s="517"/>
      <c r="O53" s="517"/>
      <c r="P53" s="511"/>
      <c r="Q53" s="511"/>
      <c r="R53" s="46" t="s">
        <v>14</v>
      </c>
      <c r="S53" s="44">
        <v>251</v>
      </c>
      <c r="T53" s="148">
        <f t="shared" si="12"/>
        <v>1173</v>
      </c>
      <c r="U53" s="149">
        <f t="shared" si="13"/>
        <v>0</v>
      </c>
    </row>
    <row r="54" spans="1:21" x14ac:dyDescent="0.25">
      <c r="A54" s="516"/>
      <c r="B54" s="516"/>
      <c r="C54" s="206">
        <v>0</v>
      </c>
      <c r="D54" s="206">
        <v>0</v>
      </c>
      <c r="E54" s="207">
        <f t="shared" si="10"/>
        <v>0</v>
      </c>
      <c r="F54" s="153" t="s">
        <v>14</v>
      </c>
      <c r="G54" s="54">
        <v>252</v>
      </c>
      <c r="H54" s="216">
        <f>'0054'!H54</f>
        <v>3506</v>
      </c>
      <c r="I54" s="130">
        <f t="shared" si="11"/>
        <v>0</v>
      </c>
      <c r="N54" s="517"/>
      <c r="O54" s="517"/>
      <c r="P54" s="511"/>
      <c r="Q54" s="511"/>
      <c r="R54" s="46" t="s">
        <v>14</v>
      </c>
      <c r="S54" s="44">
        <v>252</v>
      </c>
      <c r="T54" s="148">
        <f t="shared" si="12"/>
        <v>3506</v>
      </c>
      <c r="U54" s="149">
        <f t="shared" si="13"/>
        <v>0</v>
      </c>
    </row>
    <row r="55" spans="1:21" x14ac:dyDescent="0.25">
      <c r="A55" s="516"/>
      <c r="B55" s="516"/>
      <c r="C55" s="206">
        <v>0</v>
      </c>
      <c r="D55" s="206">
        <v>0</v>
      </c>
      <c r="E55" s="207">
        <f t="shared" si="10"/>
        <v>0</v>
      </c>
      <c r="F55" s="153" t="s">
        <v>14</v>
      </c>
      <c r="G55" s="54">
        <v>253</v>
      </c>
      <c r="H55" s="216">
        <f>'0054'!H55</f>
        <v>7023</v>
      </c>
      <c r="I55" s="130">
        <f t="shared" si="11"/>
        <v>0</v>
      </c>
      <c r="N55" s="517"/>
      <c r="O55" s="517"/>
      <c r="P55" s="511"/>
      <c r="Q55" s="511"/>
      <c r="R55" s="46" t="s">
        <v>14</v>
      </c>
      <c r="S55" s="44">
        <v>253</v>
      </c>
      <c r="T55" s="148">
        <f t="shared" si="12"/>
        <v>7023</v>
      </c>
      <c r="U55" s="149">
        <f t="shared" si="13"/>
        <v>0</v>
      </c>
    </row>
    <row r="56" spans="1:21" x14ac:dyDescent="0.25">
      <c r="A56" s="516"/>
      <c r="B56" s="516"/>
      <c r="C56" s="206">
        <v>0</v>
      </c>
      <c r="D56" s="206">
        <v>0</v>
      </c>
      <c r="E56" s="207">
        <f t="shared" si="10"/>
        <v>0</v>
      </c>
      <c r="F56" s="153" t="s">
        <v>15</v>
      </c>
      <c r="G56" s="54">
        <v>251</v>
      </c>
      <c r="H56" s="216">
        <f>'0054'!H56</f>
        <v>835</v>
      </c>
      <c r="I56" s="130">
        <f t="shared" si="11"/>
        <v>0</v>
      </c>
      <c r="N56" s="517"/>
      <c r="O56" s="517"/>
      <c r="P56" s="511"/>
      <c r="Q56" s="511"/>
      <c r="R56" s="46" t="s">
        <v>15</v>
      </c>
      <c r="S56" s="44">
        <v>251</v>
      </c>
      <c r="T56" s="148">
        <f t="shared" si="12"/>
        <v>835</v>
      </c>
      <c r="U56" s="149">
        <f t="shared" si="13"/>
        <v>0</v>
      </c>
    </row>
    <row r="57" spans="1:21" x14ac:dyDescent="0.25">
      <c r="A57" s="516"/>
      <c r="B57" s="516"/>
      <c r="C57" s="206">
        <v>0</v>
      </c>
      <c r="D57" s="206">
        <v>0</v>
      </c>
      <c r="E57" s="207">
        <f t="shared" si="10"/>
        <v>0</v>
      </c>
      <c r="F57" s="153" t="s">
        <v>15</v>
      </c>
      <c r="G57" s="54">
        <v>252</v>
      </c>
      <c r="H57" s="216">
        <f>'0054'!H57</f>
        <v>3168</v>
      </c>
      <c r="I57" s="130">
        <f t="shared" si="11"/>
        <v>0</v>
      </c>
      <c r="N57" s="517"/>
      <c r="O57" s="517"/>
      <c r="P57" s="511"/>
      <c r="Q57" s="511"/>
      <c r="R57" s="46" t="s">
        <v>15</v>
      </c>
      <c r="S57" s="44">
        <v>252</v>
      </c>
      <c r="T57" s="148">
        <f t="shared" si="12"/>
        <v>3168</v>
      </c>
      <c r="U57" s="149">
        <f t="shared" si="13"/>
        <v>0</v>
      </c>
    </row>
    <row r="58" spans="1:21" ht="16.5" thickBot="1" x14ac:dyDescent="0.3">
      <c r="A58" s="516"/>
      <c r="B58" s="516"/>
      <c r="C58" s="206">
        <v>0</v>
      </c>
      <c r="D58" s="206">
        <v>0</v>
      </c>
      <c r="E58" s="207">
        <f t="shared" si="10"/>
        <v>0</v>
      </c>
      <c r="F58" s="153" t="s">
        <v>15</v>
      </c>
      <c r="G58" s="54">
        <v>253</v>
      </c>
      <c r="H58" s="216">
        <f>'0054'!H58</f>
        <v>6685</v>
      </c>
      <c r="I58" s="130">
        <f t="shared" si="11"/>
        <v>0</v>
      </c>
      <c r="N58" s="517"/>
      <c r="O58" s="517"/>
      <c r="P58" s="512"/>
      <c r="Q58" s="512"/>
      <c r="R58" s="46" t="s">
        <v>15</v>
      </c>
      <c r="S58" s="44">
        <v>253</v>
      </c>
      <c r="T58" s="148">
        <f t="shared" si="12"/>
        <v>6685</v>
      </c>
      <c r="U58" s="151">
        <f t="shared" si="13"/>
        <v>0</v>
      </c>
    </row>
    <row r="59" spans="1:21" ht="16.5" thickBot="1" x14ac:dyDescent="0.3">
      <c r="A59" s="465" t="s">
        <v>16</v>
      </c>
      <c r="B59" s="465"/>
      <c r="C59" s="126">
        <f>SUM(C50:C58)</f>
        <v>0</v>
      </c>
      <c r="D59" s="126">
        <f>SUM(D50:D58)</f>
        <v>0</v>
      </c>
      <c r="E59" s="126">
        <f>SUM(E50:E58)</f>
        <v>0</v>
      </c>
      <c r="F59" s="465" t="s">
        <v>81</v>
      </c>
      <c r="G59" s="465"/>
      <c r="H59" s="465"/>
      <c r="I59" s="126">
        <f>SUM(I50:I58)</f>
        <v>0</v>
      </c>
      <c r="N59" s="464" t="s">
        <v>16</v>
      </c>
      <c r="O59" s="464"/>
      <c r="P59" s="513">
        <f>SUM(P50:P58)</f>
        <v>0</v>
      </c>
      <c r="Q59" s="513"/>
      <c r="R59" s="464" t="s">
        <v>81</v>
      </c>
      <c r="S59" s="464"/>
      <c r="T59" s="464"/>
      <c r="U59" s="140">
        <f>SUM(U50:U58)</f>
        <v>0</v>
      </c>
    </row>
    <row r="60" spans="1:21" x14ac:dyDescent="0.25">
      <c r="A60" s="481"/>
      <c r="B60" s="481"/>
      <c r="C60" s="481"/>
      <c r="D60" s="481"/>
      <c r="E60" s="481"/>
      <c r="F60" s="481"/>
      <c r="G60" s="481"/>
      <c r="H60" s="481"/>
      <c r="I60" s="481"/>
      <c r="N60" s="471"/>
      <c r="O60" s="471"/>
      <c r="P60" s="471"/>
      <c r="Q60" s="471"/>
      <c r="R60" s="471"/>
      <c r="S60" s="471"/>
      <c r="T60" s="471"/>
      <c r="U60" s="471"/>
    </row>
    <row r="61" spans="1:21" x14ac:dyDescent="0.25">
      <c r="A61" s="509" t="s">
        <v>175</v>
      </c>
      <c r="B61" s="458"/>
      <c r="C61" s="458"/>
      <c r="D61" s="458"/>
      <c r="E61" s="458"/>
      <c r="F61" s="458"/>
      <c r="G61" s="458"/>
      <c r="H61" s="458"/>
      <c r="I61" s="458"/>
      <c r="N61" s="461" t="s">
        <v>104</v>
      </c>
      <c r="O61" s="461"/>
      <c r="P61" s="461"/>
      <c r="Q61" s="461"/>
      <c r="R61" s="461"/>
      <c r="S61" s="461"/>
      <c r="T61" s="461"/>
      <c r="U61" s="461"/>
    </row>
    <row r="62" spans="1:21" x14ac:dyDescent="0.25">
      <c r="A62" s="509" t="s">
        <v>177</v>
      </c>
      <c r="B62" s="458"/>
      <c r="C62" s="152">
        <f>E29</f>
        <v>0</v>
      </c>
      <c r="D62" s="576" t="s">
        <v>174</v>
      </c>
      <c r="E62" s="576"/>
      <c r="F62" s="576"/>
      <c r="G62" s="576"/>
      <c r="H62" s="154">
        <f>'0054'!H62</f>
        <v>186422.85</v>
      </c>
      <c r="I62" s="155"/>
      <c r="N62" s="510" t="s">
        <v>173</v>
      </c>
      <c r="O62" s="461"/>
      <c r="P62" s="47">
        <f>P29</f>
        <v>0</v>
      </c>
      <c r="Q62" s="507" t="s">
        <v>83</v>
      </c>
      <c r="R62" s="507"/>
      <c r="S62" s="507"/>
      <c r="T62" s="508">
        <f>H62</f>
        <v>186422.85</v>
      </c>
      <c r="U62" s="508"/>
    </row>
    <row r="63" spans="1:21" x14ac:dyDescent="0.25">
      <c r="B63" s="91"/>
      <c r="G63" s="48" t="s">
        <v>13</v>
      </c>
      <c r="H63" s="156">
        <f>ROUND(C62/H62,6)</f>
        <v>0</v>
      </c>
      <c r="I63" s="157"/>
      <c r="N63" s="461" t="s">
        <v>19</v>
      </c>
      <c r="O63" s="461"/>
      <c r="P63" s="461"/>
      <c r="Q63" s="461"/>
      <c r="R63" s="461"/>
      <c r="S63" s="461"/>
      <c r="T63" s="505">
        <f>ROUND(P62/T62,6)</f>
        <v>0</v>
      </c>
      <c r="U63" s="505"/>
    </row>
    <row r="64" spans="1:21" x14ac:dyDescent="0.25">
      <c r="A64" s="509" t="s">
        <v>176</v>
      </c>
      <c r="B64" s="458"/>
      <c r="C64" s="458"/>
      <c r="D64" s="458"/>
      <c r="E64" s="458"/>
      <c r="F64" s="458"/>
      <c r="G64" s="458"/>
      <c r="H64" s="458"/>
      <c r="I64" s="458"/>
      <c r="N64" s="461" t="s">
        <v>105</v>
      </c>
      <c r="O64" s="461"/>
      <c r="P64" s="461"/>
      <c r="Q64" s="461"/>
      <c r="R64" s="461"/>
      <c r="S64" s="461"/>
      <c r="T64" s="461"/>
      <c r="U64" s="461"/>
    </row>
    <row r="65" spans="1:21" x14ac:dyDescent="0.25">
      <c r="A65" s="509" t="s">
        <v>178</v>
      </c>
      <c r="B65" s="458"/>
      <c r="C65" s="152">
        <f>E45</f>
        <v>0</v>
      </c>
      <c r="D65" s="576" t="s">
        <v>179</v>
      </c>
      <c r="E65" s="576"/>
      <c r="F65" s="576"/>
      <c r="G65" s="576"/>
      <c r="H65" s="158">
        <f>'0054'!H65</f>
        <v>204954.58</v>
      </c>
      <c r="I65" s="159"/>
      <c r="N65" s="461" t="s">
        <v>85</v>
      </c>
      <c r="O65" s="461"/>
      <c r="P65" s="49">
        <f>R45</f>
        <v>0</v>
      </c>
      <c r="Q65" s="507" t="s">
        <v>84</v>
      </c>
      <c r="R65" s="507"/>
      <c r="S65" s="507"/>
      <c r="T65" s="508">
        <f>H65</f>
        <v>204954.58</v>
      </c>
      <c r="U65" s="508"/>
    </row>
    <row r="66" spans="1:21" s="39" customFormat="1" x14ac:dyDescent="0.25">
      <c r="A66" s="160"/>
      <c r="G66" s="50" t="s">
        <v>13</v>
      </c>
      <c r="H66" s="161">
        <f>ROUND(C65/H65,6)</f>
        <v>0</v>
      </c>
      <c r="I66" s="161"/>
      <c r="N66" s="469" t="s">
        <v>20</v>
      </c>
      <c r="O66" s="469"/>
      <c r="P66" s="469"/>
      <c r="Q66" s="469"/>
      <c r="R66" s="469"/>
      <c r="S66" s="469"/>
      <c r="T66" s="503">
        <f>ROUND(P65/T65,6)</f>
        <v>0</v>
      </c>
      <c r="U66" s="503"/>
    </row>
    <row r="67" spans="1:21" s="64" customFormat="1" x14ac:dyDescent="0.25">
      <c r="A67" s="136"/>
      <c r="G67" s="48"/>
      <c r="H67" s="162"/>
      <c r="I67" s="162"/>
      <c r="N67" s="163"/>
      <c r="O67" s="163"/>
      <c r="P67" s="163"/>
      <c r="Q67" s="163"/>
      <c r="R67" s="164"/>
      <c r="S67" s="163"/>
      <c r="T67" s="165"/>
      <c r="U67" s="166"/>
    </row>
    <row r="68" spans="1:21" x14ac:dyDescent="0.25">
      <c r="A68" s="458" t="s">
        <v>100</v>
      </c>
      <c r="B68" s="458"/>
      <c r="C68" s="458"/>
      <c r="D68" s="91"/>
      <c r="E68" s="74" t="s">
        <v>3</v>
      </c>
      <c r="F68" s="217">
        <f>'0054'!F68</f>
        <v>35355377</v>
      </c>
      <c r="G68" s="41" t="s">
        <v>6</v>
      </c>
      <c r="H68" s="167">
        <f>H63</f>
        <v>0</v>
      </c>
      <c r="I68" s="130">
        <f>ROUND(F68*H68,2)</f>
        <v>0</v>
      </c>
      <c r="N68" s="461" t="s">
        <v>100</v>
      </c>
      <c r="O68" s="461"/>
      <c r="P68" s="461"/>
      <c r="Q68" s="52" t="s">
        <v>3</v>
      </c>
      <c r="R68" s="168">
        <f>F68</f>
        <v>35355377</v>
      </c>
      <c r="S68" s="43" t="s">
        <v>6</v>
      </c>
      <c r="T68" s="169">
        <f>T63</f>
        <v>0</v>
      </c>
      <c r="U68" s="125">
        <f>ROUND(R68*T68,0)</f>
        <v>0</v>
      </c>
    </row>
    <row r="69" spans="1:21" x14ac:dyDescent="0.25">
      <c r="A69" s="571" t="s">
        <v>119</v>
      </c>
      <c r="B69" s="458"/>
      <c r="C69" s="458"/>
      <c r="D69" s="91"/>
      <c r="E69" s="74"/>
      <c r="F69" s="218"/>
      <c r="G69" s="41"/>
      <c r="H69" s="167"/>
      <c r="I69" s="130"/>
      <c r="N69" s="461" t="s">
        <v>99</v>
      </c>
      <c r="O69" s="461"/>
      <c r="P69" s="461"/>
      <c r="Q69" s="170"/>
      <c r="R69" s="170"/>
      <c r="S69" s="170"/>
      <c r="T69" s="170"/>
      <c r="U69" s="170"/>
    </row>
    <row r="70" spans="1:21" x14ac:dyDescent="0.25">
      <c r="A70" s="570" t="s">
        <v>180</v>
      </c>
      <c r="B70" s="458"/>
      <c r="C70" s="458"/>
      <c r="D70" s="91"/>
      <c r="E70" s="74" t="s">
        <v>3</v>
      </c>
      <c r="F70" s="217">
        <f>'0054'!F70</f>
        <v>0</v>
      </c>
      <c r="G70" s="41" t="s">
        <v>6</v>
      </c>
      <c r="H70" s="167">
        <f>H63</f>
        <v>0</v>
      </c>
      <c r="I70" s="130">
        <f>ROUND(F70*H70,2)</f>
        <v>0</v>
      </c>
      <c r="N70" s="53"/>
      <c r="O70" s="53"/>
      <c r="P70" s="53"/>
      <c r="Q70" s="52" t="s">
        <v>3</v>
      </c>
      <c r="R70" s="168">
        <f>F70</f>
        <v>0</v>
      </c>
      <c r="S70" s="43" t="s">
        <v>6</v>
      </c>
      <c r="T70" s="169">
        <f>T63</f>
        <v>0</v>
      </c>
      <c r="U70" s="125">
        <f>ROUND(R70*T70,0)</f>
        <v>0</v>
      </c>
    </row>
    <row r="71" spans="1:21" x14ac:dyDescent="0.25">
      <c r="A71" s="458" t="s">
        <v>98</v>
      </c>
      <c r="B71" s="458"/>
      <c r="C71" s="458"/>
      <c r="D71" s="91"/>
      <c r="E71" s="74" t="s">
        <v>128</v>
      </c>
      <c r="F71" s="217">
        <f>'0054'!F71</f>
        <v>3088857</v>
      </c>
      <c r="G71" s="41" t="s">
        <v>6</v>
      </c>
      <c r="H71" s="167">
        <f>H63</f>
        <v>0</v>
      </c>
      <c r="I71" s="130">
        <f>ROUND(F71*H71,2)</f>
        <v>0</v>
      </c>
      <c r="N71" s="461" t="s">
        <v>98</v>
      </c>
      <c r="O71" s="461"/>
      <c r="P71" s="461"/>
      <c r="Q71" s="52" t="s">
        <v>86</v>
      </c>
      <c r="R71" s="168">
        <f>F71</f>
        <v>3088857</v>
      </c>
      <c r="S71" s="43" t="s">
        <v>6</v>
      </c>
      <c r="T71" s="169">
        <f>T63</f>
        <v>0</v>
      </c>
      <c r="U71" s="125">
        <f>ROUND(R71*T71,0)</f>
        <v>0</v>
      </c>
    </row>
    <row r="72" spans="1:21" x14ac:dyDescent="0.25">
      <c r="A72" s="458" t="s">
        <v>97</v>
      </c>
      <c r="B72" s="458"/>
      <c r="C72" s="458"/>
      <c r="D72" s="91"/>
      <c r="E72" s="74" t="s">
        <v>3</v>
      </c>
      <c r="F72" s="217">
        <f>'0054'!F72</f>
        <v>4226978</v>
      </c>
      <c r="G72" s="41" t="s">
        <v>6</v>
      </c>
      <c r="H72" s="167">
        <f>H63</f>
        <v>0</v>
      </c>
      <c r="I72" s="130">
        <f>ROUND(F72*H72,2)</f>
        <v>0</v>
      </c>
      <c r="N72" s="461" t="s">
        <v>97</v>
      </c>
      <c r="O72" s="461"/>
      <c r="P72" s="461"/>
      <c r="Q72" s="52" t="s">
        <v>3</v>
      </c>
      <c r="R72" s="168">
        <f>F72</f>
        <v>4226978</v>
      </c>
      <c r="S72" s="43" t="s">
        <v>6</v>
      </c>
      <c r="T72" s="169">
        <f>T63</f>
        <v>0</v>
      </c>
      <c r="U72" s="125">
        <f>ROUND(R72*T72,0)</f>
        <v>0</v>
      </c>
    </row>
    <row r="73" spans="1:21" x14ac:dyDescent="0.25">
      <c r="A73" s="458" t="s">
        <v>96</v>
      </c>
      <c r="B73" s="458"/>
      <c r="C73" s="458"/>
      <c r="D73" s="91"/>
      <c r="E73" s="74" t="s">
        <v>3</v>
      </c>
      <c r="F73" s="217">
        <f>'0054'!F73</f>
        <v>14485979</v>
      </c>
      <c r="G73" s="41" t="s">
        <v>6</v>
      </c>
      <c r="H73" s="167">
        <f>H63</f>
        <v>0</v>
      </c>
      <c r="I73" s="130">
        <f>ROUND(F73*H73,2)</f>
        <v>0</v>
      </c>
      <c r="N73" s="461" t="s">
        <v>96</v>
      </c>
      <c r="O73" s="461"/>
      <c r="P73" s="461"/>
      <c r="Q73" s="52" t="s">
        <v>3</v>
      </c>
      <c r="R73" s="171">
        <f>F73</f>
        <v>14485979</v>
      </c>
      <c r="S73" s="43" t="s">
        <v>6</v>
      </c>
      <c r="T73" s="169">
        <f>T63</f>
        <v>0</v>
      </c>
      <c r="U73" s="125">
        <f>ROUND(R73*T73,0)</f>
        <v>0</v>
      </c>
    </row>
    <row r="74" spans="1:21" x14ac:dyDescent="0.25">
      <c r="A74" s="375" t="s">
        <v>129</v>
      </c>
      <c r="D74" s="91"/>
      <c r="E74" s="54" t="s">
        <v>130</v>
      </c>
      <c r="F74" s="496"/>
      <c r="G74" s="496"/>
      <c r="H74" s="496"/>
      <c r="I74" s="130">
        <v>0</v>
      </c>
      <c r="N74" s="461" t="s">
        <v>156</v>
      </c>
      <c r="O74" s="461"/>
      <c r="P74" s="461"/>
      <c r="Q74" s="461"/>
      <c r="R74" s="461"/>
      <c r="S74" s="461"/>
      <c r="T74" s="461"/>
      <c r="U74" s="125">
        <f>IF($H$115=1,I74,0)</f>
        <v>0</v>
      </c>
    </row>
    <row r="75" spans="1:21" x14ac:dyDescent="0.25">
      <c r="A75" s="376" t="s">
        <v>181</v>
      </c>
      <c r="I75" s="130"/>
      <c r="N75" s="461" t="s">
        <v>44</v>
      </c>
      <c r="O75" s="461"/>
      <c r="P75" s="461"/>
      <c r="Q75" s="461"/>
      <c r="R75" s="461"/>
      <c r="S75" s="461"/>
      <c r="T75" s="461"/>
      <c r="U75" s="125">
        <f>IF($H$115=1,I75,0)</f>
        <v>0</v>
      </c>
    </row>
    <row r="76" spans="1:21" x14ac:dyDescent="0.25">
      <c r="A76" s="90" t="s">
        <v>134</v>
      </c>
      <c r="B76" s="91"/>
      <c r="C76" s="91"/>
      <c r="D76" s="91"/>
      <c r="E76" s="91"/>
      <c r="F76" s="91"/>
      <c r="G76" s="91"/>
      <c r="H76" s="91"/>
      <c r="I76" s="172"/>
      <c r="N76" s="173" t="s">
        <v>45</v>
      </c>
      <c r="O76" s="53"/>
      <c r="P76" s="53"/>
      <c r="Q76" s="53"/>
      <c r="R76" s="53"/>
      <c r="S76" s="53"/>
      <c r="T76" s="53"/>
      <c r="U76" s="132"/>
    </row>
    <row r="77" spans="1:21" x14ac:dyDescent="0.25">
      <c r="A77" s="509" t="s">
        <v>182</v>
      </c>
      <c r="B77" s="458"/>
      <c r="C77" s="458"/>
      <c r="D77" s="91"/>
      <c r="E77" s="74" t="s">
        <v>4</v>
      </c>
      <c r="F77" s="217">
        <f>'0054'!F77</f>
        <v>0</v>
      </c>
      <c r="G77" s="41" t="s">
        <v>6</v>
      </c>
      <c r="H77" s="167">
        <f>H66</f>
        <v>0</v>
      </c>
      <c r="I77" s="130">
        <f>ROUND(F77*H77,2)</f>
        <v>0</v>
      </c>
      <c r="N77" s="461" t="s">
        <v>101</v>
      </c>
      <c r="O77" s="461"/>
      <c r="P77" s="461"/>
      <c r="Q77" s="52" t="s">
        <v>4</v>
      </c>
      <c r="R77" s="171">
        <f>F77</f>
        <v>0</v>
      </c>
      <c r="S77" s="43" t="s">
        <v>6</v>
      </c>
      <c r="T77" s="169">
        <f>T66</f>
        <v>0</v>
      </c>
      <c r="U77" s="125">
        <f>ROUND(R77*T77,0)</f>
        <v>0</v>
      </c>
    </row>
    <row r="78" spans="1:21" x14ac:dyDescent="0.25">
      <c r="A78" s="458" t="s">
        <v>67</v>
      </c>
      <c r="B78" s="458"/>
      <c r="C78" s="458"/>
      <c r="D78" s="91"/>
      <c r="E78" s="74" t="s">
        <v>4</v>
      </c>
      <c r="F78" s="217">
        <f>'0054'!F78</f>
        <v>0</v>
      </c>
      <c r="G78" s="41" t="s">
        <v>6</v>
      </c>
      <c r="H78" s="167">
        <f>H66</f>
        <v>0</v>
      </c>
      <c r="I78" s="130">
        <f>ROUND(F78*H78,2)</f>
        <v>0</v>
      </c>
      <c r="N78" s="461" t="s">
        <v>67</v>
      </c>
      <c r="O78" s="461"/>
      <c r="P78" s="461"/>
      <c r="Q78" s="52" t="s">
        <v>4</v>
      </c>
      <c r="R78" s="171">
        <f>F78</f>
        <v>0</v>
      </c>
      <c r="S78" s="43" t="s">
        <v>6</v>
      </c>
      <c r="T78" s="169">
        <f>T66</f>
        <v>0</v>
      </c>
      <c r="U78" s="125">
        <f>ROUND(R78*T78,0)</f>
        <v>0</v>
      </c>
    </row>
    <row r="79" spans="1:21" x14ac:dyDescent="0.25">
      <c r="A79" s="458" t="s">
        <v>88</v>
      </c>
      <c r="B79" s="458"/>
      <c r="C79" s="458"/>
      <c r="D79" s="91"/>
      <c r="E79" s="74" t="s">
        <v>4</v>
      </c>
      <c r="F79" s="217">
        <f>'0054'!F79</f>
        <v>118620773</v>
      </c>
      <c r="G79" s="41" t="s">
        <v>6</v>
      </c>
      <c r="H79" s="167">
        <f>H66</f>
        <v>0</v>
      </c>
      <c r="I79" s="130">
        <f>ROUND(F79*H79,2)</f>
        <v>0</v>
      </c>
      <c r="N79" s="461" t="s">
        <v>88</v>
      </c>
      <c r="O79" s="461"/>
      <c r="P79" s="461"/>
      <c r="Q79" s="52" t="s">
        <v>4</v>
      </c>
      <c r="R79" s="171">
        <f>F79</f>
        <v>118620773</v>
      </c>
      <c r="S79" s="43" t="s">
        <v>6</v>
      </c>
      <c r="T79" s="169">
        <f>T66</f>
        <v>0</v>
      </c>
      <c r="U79" s="125">
        <f>ROUND(R79*T79,0)</f>
        <v>0</v>
      </c>
    </row>
    <row r="80" spans="1:21" x14ac:dyDescent="0.25">
      <c r="A80" s="458" t="s">
        <v>89</v>
      </c>
      <c r="B80" s="458"/>
      <c r="C80" s="458"/>
      <c r="D80" s="91"/>
      <c r="E80" s="74" t="s">
        <v>4</v>
      </c>
      <c r="F80" s="217">
        <f>'0054'!F80</f>
        <v>-391991</v>
      </c>
      <c r="G80" s="41" t="s">
        <v>6</v>
      </c>
      <c r="H80" s="167">
        <f>H66</f>
        <v>0</v>
      </c>
      <c r="I80" s="130">
        <f>ROUND(F80*H80,2)</f>
        <v>0</v>
      </c>
      <c r="N80" s="461" t="s">
        <v>89</v>
      </c>
      <c r="O80" s="461"/>
      <c r="P80" s="461"/>
      <c r="Q80" s="52" t="s">
        <v>4</v>
      </c>
      <c r="R80" s="168">
        <f>F80</f>
        <v>-391991</v>
      </c>
      <c r="S80" s="43" t="s">
        <v>6</v>
      </c>
      <c r="T80" s="169">
        <f>T66</f>
        <v>0</v>
      </c>
      <c r="U80" s="125">
        <f>ROUND(R80*T80,0)</f>
        <v>0</v>
      </c>
    </row>
    <row r="81" spans="1:21" x14ac:dyDescent="0.25">
      <c r="A81" s="458" t="s">
        <v>90</v>
      </c>
      <c r="B81" s="458"/>
      <c r="C81" s="458"/>
      <c r="D81" s="91"/>
      <c r="E81" s="74" t="s">
        <v>4</v>
      </c>
      <c r="F81" s="217">
        <f>'0054'!F81</f>
        <v>698197</v>
      </c>
      <c r="G81" s="41" t="s">
        <v>6</v>
      </c>
      <c r="H81" s="167">
        <f>H66</f>
        <v>0</v>
      </c>
      <c r="I81" s="130">
        <f>ROUND(F81*H81,2)</f>
        <v>0</v>
      </c>
      <c r="N81" s="461" t="s">
        <v>90</v>
      </c>
      <c r="O81" s="461"/>
      <c r="P81" s="461"/>
      <c r="Q81" s="52" t="s">
        <v>4</v>
      </c>
      <c r="R81" s="171">
        <f>F81</f>
        <v>698197</v>
      </c>
      <c r="S81" s="43" t="s">
        <v>6</v>
      </c>
      <c r="T81" s="169">
        <f>T66</f>
        <v>0</v>
      </c>
      <c r="U81" s="125">
        <f>ROUND(R81*T81,0)</f>
        <v>0</v>
      </c>
    </row>
    <row r="82" spans="1:21" x14ac:dyDescent="0.25">
      <c r="B82" s="91"/>
      <c r="C82" s="91"/>
      <c r="D82" s="91"/>
      <c r="E82" s="74"/>
      <c r="F82" s="174"/>
      <c r="G82" s="41"/>
      <c r="H82" s="167"/>
      <c r="I82" s="130"/>
      <c r="N82" s="53"/>
      <c r="O82" s="53"/>
      <c r="P82" s="53"/>
      <c r="Q82" s="52"/>
      <c r="R82" s="175"/>
      <c r="S82" s="43"/>
      <c r="T82" s="169"/>
      <c r="U82" s="132"/>
    </row>
    <row r="83" spans="1:21" x14ac:dyDescent="0.25">
      <c r="A83" s="458" t="s">
        <v>112</v>
      </c>
      <c r="B83" s="458"/>
      <c r="C83" s="458"/>
      <c r="D83" s="458"/>
      <c r="E83" s="458"/>
      <c r="F83" s="458"/>
      <c r="G83" s="458"/>
      <c r="H83" s="458"/>
      <c r="I83" s="458"/>
      <c r="N83" s="461" t="s">
        <v>91</v>
      </c>
      <c r="O83" s="461"/>
      <c r="P83" s="461"/>
      <c r="Q83" s="461"/>
      <c r="R83" s="461"/>
      <c r="S83" s="461"/>
      <c r="T83" s="461"/>
      <c r="U83" s="461"/>
    </row>
    <row r="84" spans="1:21" x14ac:dyDescent="0.25">
      <c r="B84" s="91"/>
      <c r="C84" s="496" t="s">
        <v>77</v>
      </c>
      <c r="D84" s="496"/>
      <c r="E84" s="91"/>
      <c r="F84" s="153" t="s">
        <v>38</v>
      </c>
      <c r="G84" s="91"/>
      <c r="H84" s="91"/>
      <c r="I84" s="91"/>
      <c r="N84" s="53"/>
      <c r="O84" s="53"/>
      <c r="P84" s="53"/>
      <c r="Q84" s="53"/>
      <c r="R84" s="53"/>
      <c r="S84" s="53"/>
      <c r="T84" s="53"/>
      <c r="U84" s="53"/>
    </row>
    <row r="85" spans="1:21" x14ac:dyDescent="0.25">
      <c r="A85" s="4"/>
      <c r="B85" s="176"/>
      <c r="C85" s="481" t="s">
        <v>184</v>
      </c>
      <c r="D85" s="481"/>
      <c r="E85" s="177" t="s">
        <v>190</v>
      </c>
      <c r="F85" s="178" t="s">
        <v>189</v>
      </c>
      <c r="G85" s="179"/>
      <c r="H85" s="179"/>
      <c r="I85" s="179"/>
      <c r="N85" s="497" t="s">
        <v>49</v>
      </c>
      <c r="O85" s="497"/>
      <c r="P85" s="498" t="s">
        <v>157</v>
      </c>
      <c r="Q85" s="498"/>
      <c r="R85" s="499" t="s">
        <v>41</v>
      </c>
      <c r="S85" s="499"/>
      <c r="T85" s="499"/>
      <c r="U85" s="499"/>
    </row>
    <row r="86" spans="1:21" x14ac:dyDescent="0.25">
      <c r="A86" s="55"/>
      <c r="B86" s="67" t="s">
        <v>188</v>
      </c>
      <c r="C86" s="494">
        <f>H13+H14+H19+H22+H25</f>
        <v>0</v>
      </c>
      <c r="D86" s="494"/>
      <c r="E86" s="56">
        <f>H8</f>
        <v>1.0319</v>
      </c>
      <c r="F86" s="57">
        <f>'0054'!F86</f>
        <v>1313.27</v>
      </c>
      <c r="G86" s="200" t="s">
        <v>13</v>
      </c>
      <c r="H86" s="130">
        <f>ROUND(C86*E86*F86,2)</f>
        <v>0</v>
      </c>
      <c r="I86" s="134"/>
      <c r="N86" s="59" t="s">
        <v>22</v>
      </c>
      <c r="O86" s="60">
        <f>T13+T14+T19+T22+T25</f>
        <v>0</v>
      </c>
      <c r="P86" s="495">
        <f>T8</f>
        <v>1.0319</v>
      </c>
      <c r="Q86" s="495"/>
      <c r="R86" s="61">
        <f>F86</f>
        <v>1313.27</v>
      </c>
      <c r="S86" s="62" t="s">
        <v>13</v>
      </c>
      <c r="T86" s="171">
        <f>ROUND(O86*P86*R86,0)</f>
        <v>0</v>
      </c>
      <c r="U86" s="131"/>
    </row>
    <row r="87" spans="1:21" x14ac:dyDescent="0.25">
      <c r="A87" s="63"/>
      <c r="B87" s="63" t="s">
        <v>187</v>
      </c>
      <c r="C87" s="494">
        <f>H15+H16+H20+H23+H26</f>
        <v>0</v>
      </c>
      <c r="D87" s="494"/>
      <c r="E87" s="56">
        <f>H8</f>
        <v>1.0319</v>
      </c>
      <c r="F87" s="57">
        <f>'0054'!F87</f>
        <v>895.79</v>
      </c>
      <c r="G87" s="200" t="s">
        <v>13</v>
      </c>
      <c r="H87" s="130">
        <f>ROUND(C87*E87*F87,2)</f>
        <v>0</v>
      </c>
      <c r="I87" s="64"/>
      <c r="N87" s="65" t="s">
        <v>14</v>
      </c>
      <c r="O87" s="60">
        <f>T15+T16+T20+T23+T26</f>
        <v>0</v>
      </c>
      <c r="P87" s="495">
        <f>T8</f>
        <v>1.0319</v>
      </c>
      <c r="Q87" s="495"/>
      <c r="R87" s="61">
        <f>F87</f>
        <v>895.79</v>
      </c>
      <c r="S87" s="62" t="s">
        <v>13</v>
      </c>
      <c r="T87" s="171">
        <f>ROUND(O87*P87*R87,0)</f>
        <v>0</v>
      </c>
      <c r="U87" s="66"/>
    </row>
    <row r="88" spans="1:21" ht="16.5" thickBot="1" x14ac:dyDescent="0.3">
      <c r="A88" s="67"/>
      <c r="B88" s="67" t="s">
        <v>186</v>
      </c>
      <c r="C88" s="494">
        <f>H17+H18+H21+H24+H27+H28</f>
        <v>0</v>
      </c>
      <c r="D88" s="494"/>
      <c r="E88" s="56">
        <f>H8</f>
        <v>1.0319</v>
      </c>
      <c r="F88" s="57">
        <f>'0054'!F88</f>
        <v>897.95</v>
      </c>
      <c r="G88" s="200" t="s">
        <v>13</v>
      </c>
      <c r="H88" s="123">
        <f>ROUND(C88*E88*F88,2)</f>
        <v>0</v>
      </c>
      <c r="I88" s="64"/>
      <c r="N88" s="68" t="s">
        <v>15</v>
      </c>
      <c r="O88" s="69">
        <f>T17+T18+T21+T24+T27+T28</f>
        <v>0</v>
      </c>
      <c r="P88" s="495">
        <f>T8</f>
        <v>1.0319</v>
      </c>
      <c r="Q88" s="495"/>
      <c r="R88" s="61">
        <f>F88</f>
        <v>897.95</v>
      </c>
      <c r="S88" s="62" t="s">
        <v>13</v>
      </c>
      <c r="T88" s="171">
        <f>ROUND(O88*P88*R88,0)</f>
        <v>0</v>
      </c>
      <c r="U88" s="66"/>
    </row>
    <row r="89" spans="1:21" ht="16.5" thickBot="1" x14ac:dyDescent="0.3">
      <c r="A89" s="70"/>
      <c r="B89" s="180" t="s">
        <v>185</v>
      </c>
      <c r="C89" s="487">
        <f>SUM(C86:C88)</f>
        <v>0</v>
      </c>
      <c r="D89" s="487"/>
      <c r="E89" s="181"/>
      <c r="F89" s="181"/>
      <c r="G89" s="181"/>
      <c r="H89" s="182" t="s">
        <v>183</v>
      </c>
      <c r="I89" s="130">
        <f>IF(A1=75,0,H88+H87+H86)</f>
        <v>0</v>
      </c>
      <c r="N89" s="73" t="s">
        <v>158</v>
      </c>
      <c r="O89" s="72">
        <f>SUM(O86:O88)</f>
        <v>0</v>
      </c>
      <c r="P89" s="488" t="s">
        <v>18</v>
      </c>
      <c r="Q89" s="489"/>
      <c r="R89" s="489"/>
      <c r="S89" s="489"/>
      <c r="T89" s="489"/>
      <c r="U89" s="125">
        <f>IF(N1=75,0,T88+T87+T86)</f>
        <v>0</v>
      </c>
    </row>
    <row r="90" spans="1:21" ht="16.5" thickTop="1" x14ac:dyDescent="0.25">
      <c r="A90" s="490" t="s">
        <v>107</v>
      </c>
      <c r="B90" s="490"/>
      <c r="C90" s="490"/>
      <c r="D90" s="490"/>
      <c r="E90" s="490"/>
      <c r="F90" s="490"/>
      <c r="G90" s="490"/>
      <c r="H90" s="490"/>
      <c r="I90" s="490"/>
      <c r="N90" s="491" t="s">
        <v>107</v>
      </c>
      <c r="O90" s="491"/>
      <c r="P90" s="491"/>
      <c r="Q90" s="491"/>
      <c r="R90" s="491"/>
      <c r="S90" s="491"/>
      <c r="T90" s="491"/>
      <c r="U90" s="491"/>
    </row>
    <row r="91" spans="1:21" x14ac:dyDescent="0.25">
      <c r="A91" s="183"/>
      <c r="B91" s="183"/>
      <c r="C91" s="183"/>
      <c r="D91" s="183"/>
      <c r="E91" s="183"/>
      <c r="F91" s="183"/>
      <c r="G91" s="183"/>
      <c r="H91" s="183"/>
      <c r="I91" s="183"/>
      <c r="N91" s="184"/>
      <c r="O91" s="184"/>
      <c r="P91" s="184"/>
      <c r="Q91" s="184"/>
      <c r="R91" s="184"/>
      <c r="S91" s="184"/>
      <c r="T91" s="184"/>
      <c r="U91" s="184"/>
    </row>
    <row r="92" spans="1:21" x14ac:dyDescent="0.25">
      <c r="A92" s="4" t="s">
        <v>92</v>
      </c>
      <c r="C92" s="74"/>
      <c r="D92" s="91"/>
      <c r="E92" s="74" t="s">
        <v>46</v>
      </c>
      <c r="F92" s="492"/>
      <c r="G92" s="492"/>
      <c r="H92" s="492"/>
      <c r="I92" s="492"/>
      <c r="N92" s="461" t="s">
        <v>92</v>
      </c>
      <c r="O92" s="461"/>
      <c r="P92" s="461"/>
      <c r="Q92" s="493" t="s">
        <v>46</v>
      </c>
      <c r="R92" s="493"/>
      <c r="S92" s="493"/>
      <c r="T92" s="493"/>
      <c r="U92" s="132"/>
    </row>
    <row r="93" spans="1:21" x14ac:dyDescent="0.25">
      <c r="B93" s="91"/>
      <c r="C93" s="117" t="s">
        <v>162</v>
      </c>
      <c r="D93" s="117" t="s">
        <v>163</v>
      </c>
      <c r="E93" s="118" t="s">
        <v>191</v>
      </c>
      <c r="F93" s="74"/>
      <c r="G93" s="74"/>
      <c r="H93" s="74"/>
      <c r="I93" s="74"/>
      <c r="N93" s="53"/>
      <c r="O93" s="53"/>
      <c r="P93" s="53"/>
      <c r="Q93" s="185"/>
      <c r="R93" s="185"/>
      <c r="S93" s="185"/>
      <c r="T93" s="185"/>
      <c r="U93" s="132"/>
    </row>
    <row r="94" spans="1:21" x14ac:dyDescent="0.25">
      <c r="B94" s="91"/>
      <c r="C94" s="119" t="s">
        <v>2</v>
      </c>
      <c r="D94" s="119" t="s">
        <v>2</v>
      </c>
      <c r="E94" s="119" t="s">
        <v>2</v>
      </c>
      <c r="F94" s="74"/>
      <c r="G94" s="74"/>
      <c r="H94" s="74"/>
      <c r="I94" s="74"/>
      <c r="N94" s="53"/>
      <c r="O94" s="53"/>
      <c r="P94" s="53"/>
      <c r="Q94" s="185"/>
      <c r="R94" s="185"/>
      <c r="S94" s="185"/>
      <c r="T94" s="185"/>
      <c r="U94" s="132"/>
    </row>
    <row r="95" spans="1:21" x14ac:dyDescent="0.25">
      <c r="A95" s="465" t="s">
        <v>69</v>
      </c>
      <c r="B95" s="465"/>
      <c r="C95" s="206">
        <v>0</v>
      </c>
      <c r="D95" s="206">
        <v>0</v>
      </c>
      <c r="E95" s="207">
        <f>AVERAGE(C95:D95)</f>
        <v>0</v>
      </c>
      <c r="F95" s="186" t="s">
        <v>40</v>
      </c>
      <c r="G95" s="75">
        <f>'0054'!G95</f>
        <v>371</v>
      </c>
      <c r="I95" s="130">
        <f>ROUND(G95*E95,2)</f>
        <v>0</v>
      </c>
      <c r="N95" s="486" t="s">
        <v>69</v>
      </c>
      <c r="O95" s="486"/>
      <c r="P95" s="485">
        <f>IF(H115=1,E95,0)</f>
        <v>0</v>
      </c>
      <c r="Q95" s="485"/>
      <c r="R95" s="485"/>
      <c r="S95" s="111" t="s">
        <v>40</v>
      </c>
      <c r="T95" s="76">
        <f>G95</f>
        <v>371</v>
      </c>
      <c r="U95" s="125">
        <f>ROUND(T95*P95,0)</f>
        <v>0</v>
      </c>
    </row>
    <row r="96" spans="1:21" x14ac:dyDescent="0.25">
      <c r="A96" s="465" t="s">
        <v>87</v>
      </c>
      <c r="B96" s="465"/>
      <c r="C96" s="206">
        <v>0</v>
      </c>
      <c r="D96" s="206">
        <v>0</v>
      </c>
      <c r="E96" s="207">
        <f>AVERAGE(C96:D96)</f>
        <v>0</v>
      </c>
      <c r="F96" s="186" t="s">
        <v>40</v>
      </c>
      <c r="G96" s="75">
        <f>'0054'!G96</f>
        <v>1391</v>
      </c>
      <c r="I96" s="130">
        <f>ROUND(G96*E96,2)</f>
        <v>0</v>
      </c>
      <c r="N96" s="486" t="s">
        <v>87</v>
      </c>
      <c r="O96" s="486"/>
      <c r="P96" s="470"/>
      <c r="Q96" s="470"/>
      <c r="R96" s="470"/>
      <c r="S96" s="111" t="s">
        <v>40</v>
      </c>
      <c r="T96" s="76">
        <f>G96</f>
        <v>1391</v>
      </c>
      <c r="U96" s="125">
        <f>ROUND(T96*P96,0)</f>
        <v>0</v>
      </c>
    </row>
    <row r="97" spans="1:21" x14ac:dyDescent="0.25">
      <c r="A97" s="187"/>
      <c r="B97" s="187"/>
      <c r="C97" s="94"/>
      <c r="D97" s="94"/>
      <c r="E97" s="94"/>
      <c r="F97" s="94"/>
      <c r="G97" s="188"/>
      <c r="H97" s="189"/>
      <c r="I97" s="130"/>
      <c r="N97" s="190"/>
      <c r="O97" s="190"/>
      <c r="P97" s="191"/>
      <c r="Q97" s="191"/>
      <c r="R97" s="191"/>
      <c r="S97" s="111"/>
      <c r="T97" s="76"/>
      <c r="U97" s="132"/>
    </row>
    <row r="98" spans="1:21" x14ac:dyDescent="0.25">
      <c r="A98" s="187"/>
      <c r="B98" s="187"/>
      <c r="C98" s="94"/>
      <c r="D98" s="94"/>
      <c r="E98" s="94"/>
      <c r="F98" s="94"/>
      <c r="G98" s="188"/>
      <c r="H98" s="189"/>
      <c r="I98" s="130"/>
      <c r="N98" s="190"/>
      <c r="O98" s="190"/>
      <c r="P98" s="191"/>
      <c r="Q98" s="191"/>
      <c r="R98" s="191"/>
      <c r="S98" s="111"/>
      <c r="T98" s="76"/>
      <c r="U98" s="132"/>
    </row>
    <row r="99" spans="1:21" hidden="1" x14ac:dyDescent="0.25">
      <c r="A99" s="458" t="s">
        <v>131</v>
      </c>
      <c r="B99" s="458"/>
      <c r="C99" s="458"/>
      <c r="D99" s="91"/>
      <c r="E99" s="54" t="s">
        <v>132</v>
      </c>
      <c r="F99" s="496"/>
      <c r="G99" s="496"/>
      <c r="H99" s="496"/>
      <c r="I99" s="496"/>
      <c r="N99" s="461" t="s">
        <v>106</v>
      </c>
      <c r="O99" s="461"/>
      <c r="P99" s="461"/>
      <c r="Q99" s="461"/>
      <c r="R99" s="461"/>
      <c r="S99" s="461"/>
      <c r="T99" s="461"/>
      <c r="U99" s="461"/>
    </row>
    <row r="100" spans="1:21" hidden="1" x14ac:dyDescent="0.25">
      <c r="B100" s="91"/>
      <c r="C100" s="481" t="s">
        <v>108</v>
      </c>
      <c r="D100" s="481"/>
      <c r="E100" s="481"/>
      <c r="F100" s="54"/>
      <c r="G100" s="54"/>
      <c r="H100" s="200" t="s">
        <v>192</v>
      </c>
      <c r="I100" s="54"/>
      <c r="N100" s="53"/>
      <c r="O100" s="53"/>
      <c r="P100" s="53"/>
      <c r="Q100" s="53"/>
      <c r="R100" s="53"/>
      <c r="S100" s="53"/>
      <c r="T100" s="53"/>
      <c r="U100" s="53"/>
    </row>
    <row r="101" spans="1:21" hidden="1" x14ac:dyDescent="0.25">
      <c r="B101" s="91"/>
      <c r="C101" s="117" t="s">
        <v>162</v>
      </c>
      <c r="D101" s="117" t="s">
        <v>163</v>
      </c>
      <c r="E101" s="199" t="s">
        <v>8</v>
      </c>
      <c r="F101" s="577" t="s">
        <v>193</v>
      </c>
      <c r="G101" s="472"/>
      <c r="H101" s="41" t="s">
        <v>39</v>
      </c>
      <c r="I101" s="54"/>
      <c r="N101" s="53"/>
      <c r="O101" s="53"/>
      <c r="P101" s="53"/>
      <c r="Q101" s="53"/>
      <c r="R101" s="53"/>
      <c r="S101" s="53"/>
      <c r="T101" s="53"/>
      <c r="U101" s="53"/>
    </row>
    <row r="102" spans="1:21" hidden="1" x14ac:dyDescent="0.25">
      <c r="A102" s="481" t="s">
        <v>113</v>
      </c>
      <c r="B102" s="481"/>
      <c r="C102" s="119" t="s">
        <v>2</v>
      </c>
      <c r="D102" s="119" t="s">
        <v>2</v>
      </c>
      <c r="E102" s="77" t="s">
        <v>2</v>
      </c>
      <c r="F102" s="481" t="s">
        <v>38</v>
      </c>
      <c r="G102" s="481"/>
      <c r="H102" s="77" t="s">
        <v>38</v>
      </c>
      <c r="I102" s="77" t="s">
        <v>8</v>
      </c>
      <c r="N102" s="471" t="s">
        <v>70</v>
      </c>
      <c r="O102" s="471"/>
      <c r="P102" s="485" t="s">
        <v>108</v>
      </c>
      <c r="Q102" s="485"/>
      <c r="R102" s="471" t="s">
        <v>71</v>
      </c>
      <c r="S102" s="471"/>
      <c r="T102" s="78" t="s">
        <v>72</v>
      </c>
      <c r="U102" s="78" t="s">
        <v>8</v>
      </c>
    </row>
    <row r="103" spans="1:21" hidden="1" x14ac:dyDescent="0.25">
      <c r="A103" s="474" t="s">
        <v>73</v>
      </c>
      <c r="B103" s="474"/>
      <c r="C103" s="204">
        <v>0</v>
      </c>
      <c r="D103" s="204">
        <v>0</v>
      </c>
      <c r="E103" s="205">
        <f>IF(D$59=0,C103*2,C103+D103)</f>
        <v>0</v>
      </c>
      <c r="F103" s="580">
        <v>0</v>
      </c>
      <c r="G103" s="580"/>
      <c r="H103" s="79">
        <f>IF(C103=0,0,125)</f>
        <v>0</v>
      </c>
      <c r="I103" s="130">
        <f>ROUND((H103+F103)*E103,2)</f>
        <v>0</v>
      </c>
      <c r="N103" s="476" t="s">
        <v>73</v>
      </c>
      <c r="O103" s="476"/>
      <c r="P103" s="470">
        <f>IF(H$115=1,C103,0)</f>
        <v>0</v>
      </c>
      <c r="Q103" s="470"/>
      <c r="R103" s="477">
        <f>F103</f>
        <v>0</v>
      </c>
      <c r="S103" s="477"/>
      <c r="T103" s="80">
        <f>H103</f>
        <v>0</v>
      </c>
      <c r="U103" s="125">
        <f>ROUND((T103+R103)*P103,0)</f>
        <v>0</v>
      </c>
    </row>
    <row r="104" spans="1:21" hidden="1" x14ac:dyDescent="0.25">
      <c r="A104" s="450" t="s">
        <v>74</v>
      </c>
      <c r="B104" s="450"/>
      <c r="C104" s="206">
        <v>0</v>
      </c>
      <c r="D104" s="206">
        <v>0</v>
      </c>
      <c r="E104" s="207">
        <f>IF(D$59=0,C104*2,C104+D104)</f>
        <v>0</v>
      </c>
      <c r="F104" s="572">
        <f>ROUND(F103/2,2)</f>
        <v>0</v>
      </c>
      <c r="G104" s="572"/>
      <c r="H104" s="81">
        <f>IF(C104=0,0,62.5)</f>
        <v>0</v>
      </c>
      <c r="I104" s="130">
        <f>ROUND((H104+F104)*E104,2)</f>
        <v>0</v>
      </c>
      <c r="N104" s="476" t="s">
        <v>74</v>
      </c>
      <c r="O104" s="476"/>
      <c r="P104" s="470">
        <f>IF(H$115=1,C104,0)</f>
        <v>0</v>
      </c>
      <c r="Q104" s="470"/>
      <c r="R104" s="479">
        <f>ROUND(R103/2,2)</f>
        <v>0</v>
      </c>
      <c r="S104" s="479"/>
      <c r="T104" s="82">
        <f>H104</f>
        <v>0</v>
      </c>
      <c r="U104" s="125">
        <f>ROUND((T104+R104)*P104,0)</f>
        <v>0</v>
      </c>
    </row>
    <row r="105" spans="1:21" ht="16.5" hidden="1" thickBot="1" x14ac:dyDescent="0.3">
      <c r="A105" s="450" t="s">
        <v>75</v>
      </c>
      <c r="B105" s="450"/>
      <c r="C105" s="206">
        <v>0</v>
      </c>
      <c r="D105" s="206">
        <v>0</v>
      </c>
      <c r="E105" s="207">
        <f>IF(D$59=0,C105*2,C105+D105)</f>
        <v>0</v>
      </c>
      <c r="F105" s="468"/>
      <c r="G105" s="468"/>
      <c r="H105" s="83">
        <f>IF(H103&gt;0,436,0)</f>
        <v>0</v>
      </c>
      <c r="I105" s="130">
        <f>ROUND(H105*E105,2)</f>
        <v>0</v>
      </c>
      <c r="N105" s="469" t="s">
        <v>75</v>
      </c>
      <c r="O105" s="469"/>
      <c r="P105" s="470">
        <f>IF(H$115=1,C105,0)</f>
        <v>0</v>
      </c>
      <c r="Q105" s="470"/>
      <c r="R105" s="471"/>
      <c r="S105" s="471"/>
      <c r="T105" s="84">
        <f>H105</f>
        <v>0</v>
      </c>
      <c r="U105" s="132">
        <f>ROUND(T105*P105,0)</f>
        <v>0</v>
      </c>
    </row>
    <row r="106" spans="1:21" ht="16.5" hidden="1" thickBot="1" x14ac:dyDescent="0.3">
      <c r="A106" s="472" t="s">
        <v>8</v>
      </c>
      <c r="B106" s="472"/>
      <c r="C106" s="85"/>
      <c r="D106" s="85"/>
      <c r="E106" s="85"/>
      <c r="F106" s="85"/>
      <c r="G106" s="85"/>
      <c r="H106" s="85"/>
      <c r="I106" s="126">
        <f>SUM(I103:I105)</f>
        <v>0</v>
      </c>
      <c r="N106" s="473" t="s">
        <v>8</v>
      </c>
      <c r="O106" s="473"/>
      <c r="P106" s="86"/>
      <c r="Q106" s="86"/>
      <c r="R106" s="86"/>
      <c r="S106" s="86"/>
      <c r="T106" s="86"/>
      <c r="U106" s="87">
        <f>SUM(U103:U105)</f>
        <v>0</v>
      </c>
    </row>
    <row r="107" spans="1:21" hidden="1" x14ac:dyDescent="0.25">
      <c r="A107" s="41"/>
      <c r="B107" s="41"/>
      <c r="C107" s="85"/>
      <c r="D107" s="85"/>
      <c r="E107" s="85"/>
      <c r="F107" s="85"/>
      <c r="G107" s="85"/>
      <c r="H107" s="85"/>
      <c r="I107" s="130"/>
      <c r="N107" s="43"/>
      <c r="O107" s="43"/>
      <c r="P107" s="86"/>
      <c r="Q107" s="86"/>
      <c r="R107" s="86"/>
      <c r="S107" s="86"/>
      <c r="T107" s="86"/>
      <c r="U107" s="201"/>
    </row>
    <row r="108" spans="1:21" x14ac:dyDescent="0.25">
      <c r="A108" s="458" t="s">
        <v>93</v>
      </c>
      <c r="B108" s="458"/>
      <c r="C108" s="458"/>
      <c r="D108" s="91"/>
      <c r="E108" s="89" t="s">
        <v>42</v>
      </c>
      <c r="F108" s="463"/>
      <c r="G108" s="463"/>
      <c r="H108" s="463"/>
      <c r="I108" s="159">
        <v>0</v>
      </c>
      <c r="N108" s="461" t="s">
        <v>93</v>
      </c>
      <c r="O108" s="461"/>
      <c r="P108" s="461"/>
      <c r="Q108" s="462" t="s">
        <v>42</v>
      </c>
      <c r="R108" s="462"/>
      <c r="S108" s="462"/>
      <c r="T108" s="462"/>
      <c r="U108" s="125">
        <f>IF(xxxx!$H$115=1,xxxx!U109,0)</f>
        <v>0</v>
      </c>
    </row>
    <row r="109" spans="1:21" x14ac:dyDescent="0.25">
      <c r="A109" s="458" t="s">
        <v>94</v>
      </c>
      <c r="B109" s="458"/>
      <c r="C109" s="458"/>
      <c r="D109" s="91"/>
      <c r="E109" s="467"/>
      <c r="F109" s="467"/>
      <c r="G109" s="467"/>
      <c r="H109" s="467"/>
      <c r="I109" s="159">
        <v>0</v>
      </c>
      <c r="N109" s="461" t="s">
        <v>94</v>
      </c>
      <c r="O109" s="461"/>
      <c r="P109" s="461"/>
      <c r="Q109" s="462" t="s">
        <v>47</v>
      </c>
      <c r="R109" s="462"/>
      <c r="S109" s="462"/>
      <c r="T109" s="462"/>
      <c r="U109" s="125">
        <f>IF(xxxx!$H$115=1,xxxx!U110,0)</f>
        <v>0</v>
      </c>
    </row>
    <row r="110" spans="1:21" x14ac:dyDescent="0.25">
      <c r="A110" s="90" t="s">
        <v>122</v>
      </c>
      <c r="B110" s="91"/>
      <c r="C110" s="91"/>
      <c r="D110" s="91"/>
      <c r="E110" s="192"/>
      <c r="F110" s="192"/>
      <c r="G110" s="192"/>
      <c r="H110" s="192"/>
      <c r="I110" s="219"/>
      <c r="N110" s="461" t="s">
        <v>95</v>
      </c>
      <c r="O110" s="461"/>
      <c r="P110" s="461"/>
      <c r="Q110" s="462" t="s">
        <v>48</v>
      </c>
      <c r="R110" s="462"/>
      <c r="S110" s="462"/>
      <c r="T110" s="462"/>
      <c r="U110" s="125">
        <f>IF(xxxx!$H$115=1,xxxx!U113,0)</f>
        <v>0</v>
      </c>
    </row>
    <row r="111" spans="1:21" ht="16.5" thickBot="1" x14ac:dyDescent="0.3">
      <c r="A111" s="458" t="s">
        <v>95</v>
      </c>
      <c r="B111" s="458"/>
      <c r="C111" s="458"/>
      <c r="D111" s="91"/>
      <c r="E111" s="89" t="s">
        <v>47</v>
      </c>
      <c r="F111" s="463"/>
      <c r="G111" s="463"/>
      <c r="H111" s="463"/>
      <c r="I111" s="220">
        <v>0</v>
      </c>
      <c r="N111" s="464" t="s">
        <v>43</v>
      </c>
      <c r="O111" s="464"/>
      <c r="P111" s="464"/>
      <c r="Q111" s="464"/>
      <c r="R111" s="464"/>
      <c r="S111" s="464"/>
      <c r="T111" s="464"/>
      <c r="U111" s="193">
        <f>SUM(U109,U108,U106,U95,U89,U75,U74,U73,U72,U71,U70,U68,U59,U45,U77,U78,U79,U80,U81,U110)</f>
        <v>0</v>
      </c>
    </row>
    <row r="112" spans="1:21" ht="16.5" thickTop="1" x14ac:dyDescent="0.25">
      <c r="B112" s="91"/>
      <c r="C112" s="91"/>
      <c r="D112" s="91"/>
      <c r="E112" s="89"/>
      <c r="F112" s="89"/>
      <c r="G112" s="89"/>
      <c r="H112" s="89"/>
      <c r="I112" s="159"/>
      <c r="N112" s="59"/>
      <c r="O112" s="59"/>
      <c r="P112" s="59"/>
      <c r="Q112" s="59"/>
      <c r="R112" s="59"/>
      <c r="S112" s="59"/>
      <c r="T112" s="59"/>
      <c r="U112" s="201"/>
    </row>
    <row r="113" spans="1:21" x14ac:dyDescent="0.25">
      <c r="A113" s="465" t="s">
        <v>8</v>
      </c>
      <c r="B113" s="465"/>
      <c r="C113" s="465"/>
      <c r="D113" s="465"/>
      <c r="E113" s="465"/>
      <c r="F113" s="465"/>
      <c r="G113" s="465"/>
      <c r="H113" s="465"/>
      <c r="I113" s="130">
        <f>SUM(I111,I109,I108,I106,I96,I95,I89,I81,I80,I79,I78,I77,I75,I74,I73,I72,I71,I70,I68,I59,I45)</f>
        <v>0</v>
      </c>
      <c r="N113" s="466"/>
      <c r="O113" s="466"/>
      <c r="P113" s="466"/>
      <c r="Q113" s="466"/>
      <c r="R113" s="466"/>
      <c r="S113" s="466"/>
      <c r="T113" s="466"/>
      <c r="U113" s="466"/>
    </row>
    <row r="114" spans="1:21" x14ac:dyDescent="0.25">
      <c r="A114" s="458" t="s">
        <v>121</v>
      </c>
      <c r="B114" s="458"/>
      <c r="C114" s="458"/>
      <c r="D114" s="458"/>
      <c r="E114" s="458"/>
      <c r="F114" s="458"/>
      <c r="G114" s="458"/>
      <c r="H114" s="91" t="s">
        <v>48</v>
      </c>
      <c r="I114" s="195"/>
      <c r="N114" s="459" t="s">
        <v>7</v>
      </c>
      <c r="O114" s="459"/>
      <c r="P114" s="459"/>
      <c r="Q114" s="459"/>
      <c r="R114" s="459"/>
      <c r="S114" s="459"/>
      <c r="T114" s="459"/>
      <c r="U114" s="459"/>
    </row>
    <row r="115" spans="1:21" x14ac:dyDescent="0.25">
      <c r="A115" s="458" t="s">
        <v>116</v>
      </c>
      <c r="B115" s="458"/>
      <c r="C115" s="458"/>
      <c r="D115" s="458"/>
      <c r="E115" s="458"/>
      <c r="F115" s="458"/>
      <c r="G115" s="458"/>
      <c r="H115" s="92" t="str">
        <f>IF(E29=0,"",IF((E14+E16+SUM(E18:E24))/E29&gt;0.75,1,""))</f>
        <v/>
      </c>
      <c r="I115" s="159">
        <f>U111</f>
        <v>0</v>
      </c>
      <c r="N115" s="93" t="s">
        <v>144</v>
      </c>
      <c r="O115" s="93"/>
      <c r="P115" s="93"/>
      <c r="Q115" s="93"/>
      <c r="R115" s="93"/>
      <c r="S115" s="93"/>
      <c r="T115" s="93"/>
      <c r="U115" s="93"/>
    </row>
    <row r="116" spans="1:21" x14ac:dyDescent="0.25">
      <c r="B116" s="91"/>
      <c r="C116" s="91"/>
      <c r="D116" s="91"/>
      <c r="E116" s="91"/>
      <c r="F116" s="91"/>
      <c r="G116" s="91"/>
      <c r="H116" s="94"/>
      <c r="I116" s="130"/>
      <c r="N116" s="95" t="s">
        <v>145</v>
      </c>
      <c r="O116" s="93"/>
      <c r="P116" s="93"/>
      <c r="Q116" s="93"/>
      <c r="R116" s="93"/>
      <c r="S116" s="93"/>
      <c r="T116" s="93"/>
      <c r="U116" s="93"/>
    </row>
    <row r="117" spans="1:21" x14ac:dyDescent="0.25">
      <c r="A117" s="4" t="s">
        <v>138</v>
      </c>
      <c r="B117" s="91"/>
      <c r="C117" s="91"/>
      <c r="D117" s="91"/>
      <c r="E117" s="91"/>
      <c r="F117" s="91"/>
      <c r="G117" s="91"/>
      <c r="H117" s="202">
        <f>IF(H115=1,I115,I113)</f>
        <v>0</v>
      </c>
      <c r="I117" s="123">
        <f>IF(E29=0,0,IF(E29&gt;250,-(((250/E29)*H117)*IF(J117="H",0.02,0.05)),IF(J117="H",-0.02*H117,-0.05*H117)))</f>
        <v>0</v>
      </c>
      <c r="N117" s="97"/>
      <c r="O117" s="97"/>
      <c r="P117" s="97"/>
      <c r="Q117" s="97"/>
      <c r="R117" s="97"/>
      <c r="S117" s="97"/>
      <c r="T117" s="97"/>
      <c r="U117" s="97"/>
    </row>
    <row r="118" spans="1:21" x14ac:dyDescent="0.25">
      <c r="B118" s="91"/>
      <c r="C118" s="91"/>
      <c r="D118" s="91"/>
      <c r="E118" s="91"/>
      <c r="F118" s="91"/>
      <c r="G118" s="91"/>
      <c r="H118" s="94"/>
      <c r="I118" s="130"/>
      <c r="N118" s="97"/>
      <c r="O118" s="97"/>
      <c r="P118" s="97"/>
      <c r="Q118" s="97"/>
      <c r="R118" s="97"/>
      <c r="S118" s="97"/>
      <c r="T118" s="97"/>
      <c r="U118" s="97"/>
    </row>
    <row r="119" spans="1:21" x14ac:dyDescent="0.25">
      <c r="A119" s="4" t="s">
        <v>139</v>
      </c>
      <c r="B119" s="91"/>
      <c r="C119" s="91"/>
      <c r="D119" s="91"/>
      <c r="E119" s="91"/>
      <c r="F119" s="91"/>
      <c r="G119" s="91"/>
      <c r="H119" s="94"/>
      <c r="I119" s="130">
        <f>I113+I117</f>
        <v>0</v>
      </c>
      <c r="N119" s="97"/>
      <c r="O119" s="97"/>
      <c r="P119" s="97"/>
      <c r="Q119" s="97"/>
      <c r="R119" s="97"/>
      <c r="S119" s="97"/>
      <c r="T119" s="97"/>
      <c r="U119" s="97"/>
    </row>
    <row r="120" spans="1:21" x14ac:dyDescent="0.25">
      <c r="B120" s="91"/>
      <c r="C120" s="91"/>
      <c r="D120" s="91"/>
      <c r="E120" s="91"/>
      <c r="F120" s="91"/>
      <c r="G120" s="91"/>
      <c r="H120" s="94"/>
      <c r="I120" s="130"/>
      <c r="N120" s="97"/>
      <c r="O120" s="97"/>
      <c r="P120" s="97"/>
      <c r="Q120" s="97"/>
      <c r="R120" s="97"/>
      <c r="S120" s="97"/>
      <c r="T120" s="97"/>
      <c r="U120" s="97"/>
    </row>
    <row r="121" spans="1:21" x14ac:dyDescent="0.25">
      <c r="A121" s="106" t="s">
        <v>140</v>
      </c>
      <c r="B121" s="91"/>
      <c r="C121" s="203">
        <f>'0054'!C121</f>
        <v>2</v>
      </c>
      <c r="D121" s="91"/>
      <c r="E121" s="4" t="s">
        <v>141</v>
      </c>
      <c r="F121" s="91"/>
      <c r="G121" s="91"/>
      <c r="H121" s="94"/>
      <c r="I121" s="130">
        <f>ROUND(I119/12*C121,2)</f>
        <v>0</v>
      </c>
      <c r="N121" s="97"/>
      <c r="O121" s="97"/>
      <c r="P121" s="97"/>
      <c r="Q121" s="97"/>
      <c r="R121" s="97"/>
      <c r="S121" s="97"/>
      <c r="T121" s="97"/>
      <c r="U121" s="97"/>
    </row>
    <row r="122" spans="1:21" x14ac:dyDescent="0.25">
      <c r="B122" s="91"/>
      <c r="C122" s="91"/>
      <c r="D122" s="91"/>
      <c r="E122" s="91"/>
      <c r="F122" s="91"/>
      <c r="G122" s="91"/>
      <c r="H122" s="94"/>
      <c r="I122" s="130"/>
      <c r="N122" s="97"/>
      <c r="O122" s="97"/>
      <c r="P122" s="97"/>
      <c r="Q122" s="97"/>
      <c r="R122" s="97"/>
      <c r="S122" s="97"/>
      <c r="T122" s="97"/>
      <c r="U122" s="97"/>
    </row>
    <row r="123" spans="1:21" x14ac:dyDescent="0.25">
      <c r="A123" s="4" t="s">
        <v>142</v>
      </c>
      <c r="B123" s="91"/>
      <c r="C123" s="91"/>
      <c r="D123" s="91"/>
      <c r="E123" s="91"/>
      <c r="F123" s="91"/>
      <c r="G123" s="91"/>
      <c r="H123" s="94"/>
      <c r="I123" s="123">
        <v>0</v>
      </c>
      <c r="N123" s="97"/>
      <c r="O123" s="97"/>
      <c r="P123" s="97"/>
      <c r="Q123" s="97"/>
      <c r="R123" s="97"/>
      <c r="S123" s="97"/>
      <c r="T123" s="97"/>
      <c r="U123" s="97"/>
    </row>
    <row r="124" spans="1:21" x14ac:dyDescent="0.25">
      <c r="B124" s="91"/>
      <c r="C124" s="91"/>
      <c r="D124" s="91"/>
      <c r="E124" s="91"/>
      <c r="F124" s="91"/>
      <c r="G124" s="91"/>
      <c r="H124" s="94"/>
      <c r="I124" s="130"/>
      <c r="N124" s="97"/>
      <c r="O124" s="97"/>
      <c r="P124" s="97"/>
      <c r="Q124" s="97"/>
      <c r="R124" s="97"/>
      <c r="S124" s="97"/>
      <c r="T124" s="97"/>
      <c r="U124" s="97"/>
    </row>
    <row r="125" spans="1:21" ht="16.5" thickBot="1" x14ac:dyDescent="0.3">
      <c r="A125" s="4" t="s">
        <v>143</v>
      </c>
      <c r="B125" s="91"/>
      <c r="C125" s="91"/>
      <c r="D125" s="91"/>
      <c r="E125" s="91"/>
      <c r="F125" s="91"/>
      <c r="G125" s="91"/>
      <c r="H125" s="94"/>
      <c r="I125" s="222">
        <f>I121+I123</f>
        <v>0</v>
      </c>
      <c r="N125" s="97"/>
      <c r="O125" s="97"/>
      <c r="P125" s="97"/>
      <c r="Q125" s="97"/>
      <c r="R125" s="97"/>
      <c r="S125" s="97"/>
      <c r="T125" s="97"/>
      <c r="U125" s="97"/>
    </row>
    <row r="126" spans="1:21" ht="16.5" thickTop="1" x14ac:dyDescent="0.25">
      <c r="B126" s="91"/>
      <c r="C126" s="91"/>
      <c r="D126" s="91"/>
      <c r="E126" s="91"/>
      <c r="F126" s="91"/>
      <c r="G126" s="91"/>
      <c r="H126" s="94"/>
      <c r="I126" s="130"/>
      <c r="N126" s="97"/>
      <c r="O126" s="97"/>
      <c r="P126" s="97"/>
      <c r="Q126" s="97"/>
      <c r="R126" s="97"/>
      <c r="S126" s="97"/>
      <c r="T126" s="97"/>
      <c r="U126" s="97"/>
    </row>
    <row r="127" spans="1:21" ht="16.5" thickBot="1" x14ac:dyDescent="0.3">
      <c r="A127" s="4" t="s">
        <v>159</v>
      </c>
      <c r="B127" s="91"/>
      <c r="C127" s="91"/>
      <c r="D127" s="91"/>
      <c r="E127" s="91"/>
      <c r="F127" s="91"/>
      <c r="G127" s="91"/>
      <c r="H127" s="94"/>
      <c r="I127" s="194">
        <f>IF(J117="H",(H117*0.02)+I117,(H117*0.05)+I117)</f>
        <v>0</v>
      </c>
      <c r="N127" s="97"/>
      <c r="O127" s="97"/>
      <c r="P127" s="97"/>
      <c r="Q127" s="97"/>
      <c r="R127" s="97"/>
      <c r="S127" s="97"/>
      <c r="T127" s="97"/>
      <c r="U127" s="97"/>
    </row>
    <row r="128" spans="1:21" ht="16.5" thickTop="1" x14ac:dyDescent="0.25">
      <c r="B128" s="91"/>
      <c r="C128" s="91"/>
      <c r="D128" s="91"/>
      <c r="E128" s="91"/>
      <c r="F128" s="91"/>
      <c r="G128" s="91"/>
      <c r="H128" s="94"/>
      <c r="I128" s="195"/>
      <c r="N128" s="97"/>
      <c r="O128" s="97"/>
      <c r="P128" s="97"/>
      <c r="Q128" s="97"/>
      <c r="R128" s="97"/>
      <c r="S128" s="97"/>
      <c r="T128" s="97"/>
      <c r="U128" s="97"/>
    </row>
    <row r="129" spans="1:21" x14ac:dyDescent="0.25">
      <c r="B129" s="91"/>
      <c r="C129" s="91"/>
      <c r="D129" s="91"/>
      <c r="E129" s="91"/>
      <c r="F129" s="91"/>
      <c r="G129" s="91"/>
      <c r="H129" s="94"/>
      <c r="I129" s="195"/>
      <c r="N129" s="97"/>
      <c r="O129" s="97"/>
      <c r="P129" s="97"/>
      <c r="Q129" s="97"/>
      <c r="R129" s="97"/>
      <c r="S129" s="97"/>
      <c r="T129" s="97"/>
      <c r="U129" s="97"/>
    </row>
    <row r="130" spans="1:21" x14ac:dyDescent="0.25">
      <c r="B130" s="91"/>
      <c r="C130" s="91"/>
      <c r="D130" s="91"/>
      <c r="E130" s="91"/>
      <c r="F130" s="91"/>
      <c r="G130" s="91"/>
      <c r="H130" s="94"/>
      <c r="I130" s="195"/>
      <c r="N130" s="97"/>
      <c r="O130" s="97"/>
      <c r="P130" s="97"/>
      <c r="Q130" s="97"/>
      <c r="R130" s="97"/>
      <c r="S130" s="97"/>
      <c r="T130" s="97"/>
      <c r="U130" s="97"/>
    </row>
    <row r="131" spans="1:21" x14ac:dyDescent="0.25">
      <c r="A131" s="455" t="s">
        <v>7</v>
      </c>
      <c r="B131" s="455"/>
      <c r="C131" s="455"/>
      <c r="D131" s="455"/>
      <c r="E131" s="455"/>
      <c r="F131" s="455"/>
      <c r="G131" s="455"/>
      <c r="H131" s="455"/>
      <c r="I131" s="455"/>
      <c r="J131" s="196"/>
      <c r="N131" s="455"/>
      <c r="O131" s="455"/>
      <c r="P131" s="455"/>
      <c r="Q131" s="455"/>
      <c r="R131" s="455"/>
      <c r="S131" s="455"/>
      <c r="T131" s="455"/>
      <c r="U131" s="455"/>
    </row>
    <row r="132" spans="1:21" s="101" customFormat="1" ht="28.5" customHeight="1" x14ac:dyDescent="0.2">
      <c r="A132" s="460" t="s">
        <v>114</v>
      </c>
      <c r="B132" s="460"/>
      <c r="C132" s="460"/>
      <c r="D132" s="460"/>
      <c r="E132" s="460"/>
      <c r="F132" s="460"/>
      <c r="G132" s="460"/>
      <c r="H132" s="460"/>
      <c r="I132" s="460"/>
      <c r="J132" s="102"/>
      <c r="N132" s="103"/>
      <c r="O132" s="104"/>
      <c r="P132" s="104"/>
      <c r="Q132" s="104"/>
      <c r="R132" s="104"/>
      <c r="S132" s="104"/>
      <c r="T132" s="104"/>
      <c r="U132" s="104"/>
    </row>
    <row r="133" spans="1:21" s="101" customFormat="1" ht="15.75" customHeight="1" x14ac:dyDescent="0.2">
      <c r="A133" s="455" t="s">
        <v>64</v>
      </c>
      <c r="B133" s="455"/>
      <c r="C133" s="455"/>
      <c r="D133" s="455"/>
      <c r="E133" s="455"/>
      <c r="F133" s="455"/>
      <c r="G133" s="455"/>
      <c r="H133" s="455"/>
      <c r="I133" s="455"/>
      <c r="N133" s="103"/>
    </row>
    <row r="134" spans="1:21" s="101" customFormat="1" ht="15.75" customHeight="1" x14ac:dyDescent="0.2">
      <c r="A134" s="455" t="s">
        <v>65</v>
      </c>
      <c r="B134" s="455"/>
      <c r="C134" s="455"/>
      <c r="D134" s="455"/>
      <c r="E134" s="455"/>
      <c r="F134" s="455"/>
      <c r="G134" s="455"/>
      <c r="H134" s="455"/>
      <c r="I134" s="455"/>
      <c r="N134" s="103"/>
    </row>
    <row r="135" spans="1:21" s="101" customFormat="1" ht="28.5" customHeight="1" x14ac:dyDescent="0.2">
      <c r="A135" s="454" t="s">
        <v>115</v>
      </c>
      <c r="B135" s="454"/>
      <c r="C135" s="454"/>
      <c r="D135" s="454"/>
      <c r="E135" s="454"/>
      <c r="F135" s="454"/>
      <c r="G135" s="454"/>
      <c r="H135" s="454"/>
      <c r="I135" s="454"/>
      <c r="N135" s="103"/>
    </row>
    <row r="136" spans="1:21" s="101" customFormat="1" ht="28.5" customHeight="1" x14ac:dyDescent="0.2">
      <c r="A136" s="454" t="s">
        <v>123</v>
      </c>
      <c r="B136" s="454"/>
      <c r="C136" s="454"/>
      <c r="D136" s="454"/>
      <c r="E136" s="454"/>
      <c r="F136" s="454"/>
      <c r="G136" s="454"/>
      <c r="H136" s="454"/>
      <c r="I136" s="454"/>
      <c r="N136" s="103"/>
    </row>
    <row r="137" spans="1:21" s="101" customFormat="1" ht="28.5" customHeight="1" x14ac:dyDescent="0.2">
      <c r="A137" s="454" t="s">
        <v>111</v>
      </c>
      <c r="B137" s="454"/>
      <c r="C137" s="454"/>
      <c r="D137" s="454"/>
      <c r="E137" s="454"/>
      <c r="F137" s="454"/>
      <c r="G137" s="454"/>
      <c r="H137" s="454"/>
      <c r="I137" s="454"/>
      <c r="N137" s="103"/>
    </row>
    <row r="138" spans="1:21" s="101" customFormat="1" ht="28.5" customHeight="1" x14ac:dyDescent="0.2">
      <c r="A138" s="454" t="s">
        <v>120</v>
      </c>
      <c r="B138" s="454"/>
      <c r="C138" s="454"/>
      <c r="D138" s="454"/>
      <c r="E138" s="454"/>
      <c r="F138" s="454"/>
      <c r="G138" s="454"/>
      <c r="H138" s="454"/>
      <c r="I138" s="454"/>
      <c r="N138" s="103"/>
    </row>
    <row r="139" spans="1:21" s="101" customFormat="1" ht="41.25" customHeight="1" x14ac:dyDescent="0.2">
      <c r="A139" s="454" t="s">
        <v>133</v>
      </c>
      <c r="B139" s="454"/>
      <c r="C139" s="454"/>
      <c r="D139" s="454"/>
      <c r="E139" s="454"/>
      <c r="F139" s="454"/>
      <c r="G139" s="454"/>
      <c r="H139" s="454"/>
      <c r="I139" s="454"/>
      <c r="N139" s="103"/>
    </row>
    <row r="140" spans="1:21" s="101" customFormat="1" ht="15.75" customHeight="1" x14ac:dyDescent="0.2">
      <c r="A140" s="455" t="s">
        <v>117</v>
      </c>
      <c r="B140" s="455"/>
      <c r="C140" s="455"/>
      <c r="D140" s="455"/>
      <c r="E140" s="455"/>
      <c r="F140" s="455"/>
      <c r="G140" s="455"/>
      <c r="H140" s="455"/>
      <c r="I140" s="455"/>
      <c r="N140" s="103"/>
    </row>
    <row r="141" spans="1:21" s="101" customFormat="1" ht="28.5" customHeight="1" x14ac:dyDescent="0.2">
      <c r="A141" s="456" t="s">
        <v>118</v>
      </c>
      <c r="B141" s="456"/>
      <c r="C141" s="456"/>
      <c r="D141" s="456"/>
      <c r="E141" s="456"/>
      <c r="F141" s="456"/>
      <c r="G141" s="456"/>
      <c r="H141" s="456"/>
      <c r="I141" s="456"/>
      <c r="N141" s="103"/>
    </row>
    <row r="142" spans="1:21" s="101" customFormat="1" ht="26.25" customHeight="1" x14ac:dyDescent="0.2">
      <c r="A142" s="457" t="s">
        <v>109</v>
      </c>
      <c r="B142" s="456"/>
      <c r="C142" s="456"/>
      <c r="D142" s="456"/>
      <c r="E142" s="456"/>
      <c r="F142" s="456"/>
      <c r="G142" s="456"/>
      <c r="H142" s="456"/>
      <c r="I142" s="456"/>
      <c r="N142" s="103"/>
    </row>
    <row r="143" spans="1:21" s="101" customFormat="1" ht="54" customHeight="1" x14ac:dyDescent="0.2">
      <c r="A143" s="452" t="s">
        <v>125</v>
      </c>
      <c r="B143" s="452"/>
      <c r="C143" s="452"/>
      <c r="D143" s="452"/>
      <c r="E143" s="452"/>
      <c r="F143" s="452"/>
      <c r="G143" s="452"/>
      <c r="H143" s="452"/>
      <c r="I143" s="452"/>
      <c r="N143" s="103"/>
    </row>
    <row r="144" spans="1:21" ht="57" customHeight="1" x14ac:dyDescent="0.25">
      <c r="A144" s="452" t="s">
        <v>124</v>
      </c>
      <c r="B144" s="452"/>
      <c r="C144" s="452"/>
      <c r="D144" s="452"/>
      <c r="E144" s="452"/>
      <c r="F144" s="452"/>
      <c r="G144" s="452"/>
      <c r="H144" s="452"/>
      <c r="I144" s="452"/>
      <c r="N144" s="98"/>
    </row>
    <row r="145" spans="1:14" s="101" customFormat="1" ht="26.25" customHeight="1" x14ac:dyDescent="0.2">
      <c r="A145" s="451" t="s">
        <v>110</v>
      </c>
      <c r="B145" s="451"/>
      <c r="C145" s="451"/>
      <c r="D145" s="451"/>
      <c r="E145" s="451"/>
      <c r="F145" s="451"/>
      <c r="G145" s="451"/>
      <c r="H145" s="451"/>
      <c r="I145" s="451"/>
      <c r="N145" s="103"/>
    </row>
    <row r="146" spans="1:14" s="101" customFormat="1" ht="28.5" customHeight="1" x14ac:dyDescent="0.2">
      <c r="A146" s="452" t="s">
        <v>36</v>
      </c>
      <c r="B146" s="452"/>
      <c r="C146" s="452"/>
      <c r="D146" s="452"/>
      <c r="E146" s="452"/>
      <c r="F146" s="452"/>
      <c r="G146" s="452"/>
      <c r="H146" s="452"/>
      <c r="I146" s="452"/>
      <c r="N146" s="103"/>
    </row>
    <row r="147" spans="1:14" s="101" customFormat="1" ht="15.75" customHeight="1" x14ac:dyDescent="0.2">
      <c r="A147" s="453" t="s">
        <v>12</v>
      </c>
      <c r="B147" s="453"/>
      <c r="C147" s="453"/>
      <c r="D147" s="453"/>
      <c r="E147" s="453"/>
      <c r="F147" s="453"/>
      <c r="G147" s="453"/>
      <c r="H147" s="453"/>
      <c r="I147" s="453"/>
      <c r="N147" s="103"/>
    </row>
    <row r="148" spans="1:14" x14ac:dyDescent="0.25">
      <c r="A148" s="453"/>
      <c r="B148" s="453"/>
      <c r="C148" s="453"/>
      <c r="D148" s="453"/>
      <c r="E148" s="453"/>
      <c r="F148" s="453"/>
      <c r="G148" s="453"/>
      <c r="H148" s="453"/>
      <c r="I148" s="453"/>
      <c r="N148" s="98"/>
    </row>
    <row r="149" spans="1:14" x14ac:dyDescent="0.25">
      <c r="A149" s="98"/>
      <c r="N149" s="98"/>
    </row>
    <row r="150" spans="1:14" x14ac:dyDescent="0.25">
      <c r="A150" s="98"/>
      <c r="N150" s="98"/>
    </row>
    <row r="151" spans="1:14" x14ac:dyDescent="0.25">
      <c r="A151" s="98"/>
      <c r="N151" s="98"/>
    </row>
    <row r="152" spans="1:14" x14ac:dyDescent="0.25">
      <c r="A152" s="98"/>
      <c r="B152" s="197"/>
      <c r="C152" s="197"/>
      <c r="D152" s="197"/>
      <c r="E152" s="197"/>
      <c r="F152" s="197"/>
      <c r="G152" s="197"/>
      <c r="H152" s="197"/>
      <c r="I152" s="197"/>
      <c r="N152" s="98"/>
    </row>
    <row r="153" spans="1:14" x14ac:dyDescent="0.25">
      <c r="A153" s="98"/>
      <c r="N153" s="98"/>
    </row>
    <row r="154" spans="1:14" x14ac:dyDescent="0.25">
      <c r="A154" s="98"/>
      <c r="N154" s="98"/>
    </row>
    <row r="155" spans="1:14" x14ac:dyDescent="0.25">
      <c r="A155" s="98"/>
      <c r="N155" s="98"/>
    </row>
    <row r="156" spans="1:14" x14ac:dyDescent="0.25">
      <c r="A156" s="98"/>
      <c r="N156" s="98"/>
    </row>
    <row r="157" spans="1:14" x14ac:dyDescent="0.25">
      <c r="A157" s="98"/>
      <c r="N157" s="98"/>
    </row>
    <row r="158" spans="1:14" x14ac:dyDescent="0.25">
      <c r="A158" s="98"/>
      <c r="N158" s="98"/>
    </row>
    <row r="159" spans="1:14" x14ac:dyDescent="0.25">
      <c r="A159" s="98"/>
      <c r="N159" s="98"/>
    </row>
    <row r="160" spans="1:14" x14ac:dyDescent="0.25">
      <c r="A160" s="98"/>
      <c r="N160" s="98"/>
    </row>
    <row r="161" spans="1:14" x14ac:dyDescent="0.25">
      <c r="A161" s="98"/>
      <c r="N161" s="98"/>
    </row>
    <row r="162" spans="1:14" x14ac:dyDescent="0.25">
      <c r="A162" s="98"/>
      <c r="N162" s="98"/>
    </row>
    <row r="163" spans="1:14" x14ac:dyDescent="0.25">
      <c r="A163" s="98"/>
      <c r="N163" s="98"/>
    </row>
    <row r="164" spans="1:14" x14ac:dyDescent="0.25">
      <c r="A164" s="98"/>
      <c r="N164" s="98"/>
    </row>
    <row r="165" spans="1:14" x14ac:dyDescent="0.25">
      <c r="A165" s="98"/>
      <c r="N165" s="98"/>
    </row>
    <row r="166" spans="1:14" x14ac:dyDescent="0.25">
      <c r="A166" s="98"/>
      <c r="N166" s="98"/>
    </row>
    <row r="167" spans="1:14" x14ac:dyDescent="0.25">
      <c r="A167" s="98"/>
      <c r="N167" s="98"/>
    </row>
    <row r="168" spans="1:14" x14ac:dyDescent="0.25">
      <c r="A168" s="98"/>
      <c r="N168" s="98"/>
    </row>
    <row r="169" spans="1:14" x14ac:dyDescent="0.25">
      <c r="A169" s="98"/>
      <c r="N169" s="98"/>
    </row>
    <row r="170" spans="1:14" x14ac:dyDescent="0.25">
      <c r="A170" s="98"/>
      <c r="N170" s="98"/>
    </row>
    <row r="171" spans="1:14" x14ac:dyDescent="0.25">
      <c r="A171" s="98"/>
      <c r="N171" s="98"/>
    </row>
    <row r="172" spans="1:14" x14ac:dyDescent="0.25">
      <c r="A172" s="98"/>
      <c r="N172" s="98"/>
    </row>
    <row r="173" spans="1:14" x14ac:dyDescent="0.25">
      <c r="A173" s="98"/>
      <c r="N173" s="98"/>
    </row>
    <row r="174" spans="1:14" x14ac:dyDescent="0.25">
      <c r="A174" s="98"/>
      <c r="N174" s="98"/>
    </row>
    <row r="175" spans="1:14" x14ac:dyDescent="0.25">
      <c r="A175" s="98"/>
      <c r="N175" s="98"/>
    </row>
    <row r="176" spans="1:14" x14ac:dyDescent="0.25">
      <c r="A176" s="98"/>
      <c r="N176" s="98"/>
    </row>
    <row r="177" spans="1:14" x14ac:dyDescent="0.25">
      <c r="A177" s="98"/>
      <c r="N177" s="98"/>
    </row>
    <row r="178" spans="1:14" x14ac:dyDescent="0.25">
      <c r="A178" s="98"/>
      <c r="N178" s="98"/>
    </row>
    <row r="179" spans="1:14" x14ac:dyDescent="0.25">
      <c r="A179" s="98"/>
      <c r="N179" s="98"/>
    </row>
    <row r="180" spans="1:14" x14ac:dyDescent="0.25">
      <c r="A180" s="98"/>
      <c r="N180" s="98"/>
    </row>
    <row r="181" spans="1:14" x14ac:dyDescent="0.25">
      <c r="A181" s="98"/>
      <c r="N181" s="98"/>
    </row>
    <row r="182" spans="1:14" x14ac:dyDescent="0.25">
      <c r="A182" s="98"/>
      <c r="N182" s="98"/>
    </row>
    <row r="183" spans="1:14" x14ac:dyDescent="0.25">
      <c r="A183" s="98"/>
      <c r="N183" s="98"/>
    </row>
    <row r="184" spans="1:14" x14ac:dyDescent="0.25">
      <c r="A184" s="98"/>
      <c r="N184" s="98"/>
    </row>
    <row r="185" spans="1:14" x14ac:dyDescent="0.25">
      <c r="A185" s="98"/>
      <c r="N185" s="98"/>
    </row>
    <row r="186" spans="1:14" x14ac:dyDescent="0.25">
      <c r="A186" s="98"/>
      <c r="N186" s="98"/>
    </row>
    <row r="187" spans="1:14" x14ac:dyDescent="0.25">
      <c r="A187" s="98"/>
      <c r="N187" s="98"/>
    </row>
    <row r="188" spans="1:14" x14ac:dyDescent="0.25">
      <c r="A188" s="98"/>
      <c r="N188" s="98"/>
    </row>
    <row r="189" spans="1:14" x14ac:dyDescent="0.25">
      <c r="A189" s="98"/>
    </row>
    <row r="190" spans="1:14" x14ac:dyDescent="0.25">
      <c r="A190" s="98"/>
    </row>
    <row r="191" spans="1:14" x14ac:dyDescent="0.25">
      <c r="A191" s="98"/>
    </row>
    <row r="192" spans="1:14" x14ac:dyDescent="0.25">
      <c r="A192" s="98"/>
    </row>
    <row r="193" spans="1:1" x14ac:dyDescent="0.25">
      <c r="A193" s="98"/>
    </row>
    <row r="194" spans="1:1" x14ac:dyDescent="0.25">
      <c r="A194" s="98"/>
    </row>
    <row r="195" spans="1:1" x14ac:dyDescent="0.25">
      <c r="A195" s="98"/>
    </row>
    <row r="196" spans="1:1" x14ac:dyDescent="0.25">
      <c r="A196" s="98"/>
    </row>
    <row r="197" spans="1:1" x14ac:dyDescent="0.25">
      <c r="A197" s="98"/>
    </row>
    <row r="198" spans="1:1" x14ac:dyDescent="0.25">
      <c r="A198" s="98"/>
    </row>
    <row r="199" spans="1:1" x14ac:dyDescent="0.25">
      <c r="A199" s="98"/>
    </row>
    <row r="200" spans="1:1" x14ac:dyDescent="0.25">
      <c r="A200" s="98"/>
    </row>
    <row r="201" spans="1:1" x14ac:dyDescent="0.25">
      <c r="A201" s="98"/>
    </row>
    <row r="202" spans="1:1" x14ac:dyDescent="0.25">
      <c r="A202" s="98"/>
    </row>
    <row r="203" spans="1:1" x14ac:dyDescent="0.25">
      <c r="A203" s="98"/>
    </row>
    <row r="204" spans="1:1" x14ac:dyDescent="0.25">
      <c r="A204" s="98"/>
    </row>
    <row r="205" spans="1:1" x14ac:dyDescent="0.25">
      <c r="A205" s="98"/>
    </row>
    <row r="206" spans="1:1" x14ac:dyDescent="0.25">
      <c r="A206" s="98"/>
    </row>
    <row r="207" spans="1:1" x14ac:dyDescent="0.25">
      <c r="A207" s="98"/>
    </row>
    <row r="208" spans="1:1" x14ac:dyDescent="0.25">
      <c r="A208" s="98"/>
    </row>
  </sheetData>
  <sheetProtection password="CDD2" sheet="1" objects="1" scenarios="1"/>
  <mergeCells count="290">
    <mergeCell ref="B1:I1"/>
    <mergeCell ref="O1:U1"/>
    <mergeCell ref="N2:U2"/>
    <mergeCell ref="N3:U3"/>
    <mergeCell ref="A4:B4"/>
    <mergeCell ref="C4:E4"/>
    <mergeCell ref="N4:O4"/>
    <mergeCell ref="P4:Q4"/>
    <mergeCell ref="A7:I7"/>
    <mergeCell ref="N7:U7"/>
    <mergeCell ref="N8:O8"/>
    <mergeCell ref="P8:Q8"/>
    <mergeCell ref="R8:S8"/>
    <mergeCell ref="T8:U8"/>
    <mergeCell ref="F10:G10"/>
    <mergeCell ref="R10:S10"/>
    <mergeCell ref="A11:B11"/>
    <mergeCell ref="F11:G11"/>
    <mergeCell ref="N11:O11"/>
    <mergeCell ref="P11:Q11"/>
    <mergeCell ref="R11:S11"/>
    <mergeCell ref="A12:B12"/>
    <mergeCell ref="F12:G12"/>
    <mergeCell ref="N12:O12"/>
    <mergeCell ref="P12:Q12"/>
    <mergeCell ref="R12:S12"/>
    <mergeCell ref="A13:B13"/>
    <mergeCell ref="F13:G13"/>
    <mergeCell ref="N13:O13"/>
    <mergeCell ref="P13:Q13"/>
    <mergeCell ref="R13:S13"/>
    <mergeCell ref="A14:B14"/>
    <mergeCell ref="F14:G14"/>
    <mergeCell ref="N14:O14"/>
    <mergeCell ref="P14:Q14"/>
    <mergeCell ref="R14:S14"/>
    <mergeCell ref="A15:B15"/>
    <mergeCell ref="F15:G15"/>
    <mergeCell ref="N15:O15"/>
    <mergeCell ref="P15:Q15"/>
    <mergeCell ref="R15:S15"/>
    <mergeCell ref="A16:B16"/>
    <mergeCell ref="F16:G16"/>
    <mergeCell ref="N16:O16"/>
    <mergeCell ref="P16:Q16"/>
    <mergeCell ref="R16:S16"/>
    <mergeCell ref="A17:B17"/>
    <mergeCell ref="F17:G17"/>
    <mergeCell ref="N17:O17"/>
    <mergeCell ref="P17:Q17"/>
    <mergeCell ref="R17:S17"/>
    <mergeCell ref="A18:B18"/>
    <mergeCell ref="F18:G18"/>
    <mergeCell ref="N18:O18"/>
    <mergeCell ref="P18:Q18"/>
    <mergeCell ref="R18:S18"/>
    <mergeCell ref="A19:B19"/>
    <mergeCell ref="F19:G19"/>
    <mergeCell ref="N19:O19"/>
    <mergeCell ref="P19:Q19"/>
    <mergeCell ref="R19:S19"/>
    <mergeCell ref="A20:B20"/>
    <mergeCell ref="F20:G20"/>
    <mergeCell ref="N20:O20"/>
    <mergeCell ref="P20:Q20"/>
    <mergeCell ref="R20:S20"/>
    <mergeCell ref="A21:B21"/>
    <mergeCell ref="F21:G21"/>
    <mergeCell ref="N21:O21"/>
    <mergeCell ref="P21:Q21"/>
    <mergeCell ref="R21:S21"/>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N34:T34"/>
    <mergeCell ref="A36:B36"/>
    <mergeCell ref="N36:O36"/>
    <mergeCell ref="P36:T36"/>
    <mergeCell ref="A37:B37"/>
    <mergeCell ref="N37:O37"/>
    <mergeCell ref="P37:T37"/>
    <mergeCell ref="F33:H36"/>
    <mergeCell ref="A38:B38"/>
    <mergeCell ref="N38:O38"/>
    <mergeCell ref="P38:T38"/>
    <mergeCell ref="A39:B39"/>
    <mergeCell ref="N39:O39"/>
    <mergeCell ref="P39:T39"/>
    <mergeCell ref="A40:B40"/>
    <mergeCell ref="N40:O40"/>
    <mergeCell ref="P40:T40"/>
    <mergeCell ref="A41:B41"/>
    <mergeCell ref="N41:O41"/>
    <mergeCell ref="P41:T41"/>
    <mergeCell ref="A42:B42"/>
    <mergeCell ref="N42:O42"/>
    <mergeCell ref="P42:T42"/>
    <mergeCell ref="N43:Q43"/>
    <mergeCell ref="S43:T43"/>
    <mergeCell ref="N45:Q45"/>
    <mergeCell ref="S45:T45"/>
    <mergeCell ref="N49:O49"/>
    <mergeCell ref="P49:Q49"/>
    <mergeCell ref="A50:B58"/>
    <mergeCell ref="N50:O58"/>
    <mergeCell ref="P50:Q50"/>
    <mergeCell ref="P51:Q51"/>
    <mergeCell ref="P52:Q52"/>
    <mergeCell ref="P53:Q53"/>
    <mergeCell ref="P54:Q54"/>
    <mergeCell ref="P55:Q55"/>
    <mergeCell ref="P56:Q56"/>
    <mergeCell ref="P57:Q57"/>
    <mergeCell ref="P58:Q58"/>
    <mergeCell ref="A59:B59"/>
    <mergeCell ref="F59:H59"/>
    <mergeCell ref="N59:O59"/>
    <mergeCell ref="P59:Q59"/>
    <mergeCell ref="R59:T59"/>
    <mergeCell ref="A60:I60"/>
    <mergeCell ref="N60:U60"/>
    <mergeCell ref="A61:I61"/>
    <mergeCell ref="N61:U61"/>
    <mergeCell ref="A62:B62"/>
    <mergeCell ref="D62:G62"/>
    <mergeCell ref="N62:O62"/>
    <mergeCell ref="Q62:S62"/>
    <mergeCell ref="T62:U62"/>
    <mergeCell ref="N63:S63"/>
    <mergeCell ref="T63:U63"/>
    <mergeCell ref="A64:I64"/>
    <mergeCell ref="N64:U64"/>
    <mergeCell ref="A65:B65"/>
    <mergeCell ref="D65:G65"/>
    <mergeCell ref="N65:O65"/>
    <mergeCell ref="Q65:S65"/>
    <mergeCell ref="T65:U65"/>
    <mergeCell ref="N66:S66"/>
    <mergeCell ref="T66:U66"/>
    <mergeCell ref="A68:C68"/>
    <mergeCell ref="N68:P68"/>
    <mergeCell ref="A69:C69"/>
    <mergeCell ref="N69:P69"/>
    <mergeCell ref="A70:C70"/>
    <mergeCell ref="A71:C71"/>
    <mergeCell ref="N71:P71"/>
    <mergeCell ref="A72:C72"/>
    <mergeCell ref="N72:P72"/>
    <mergeCell ref="A73:C73"/>
    <mergeCell ref="N73:P73"/>
    <mergeCell ref="F74:H74"/>
    <mergeCell ref="N74:T74"/>
    <mergeCell ref="N75:T75"/>
    <mergeCell ref="A77:C77"/>
    <mergeCell ref="N77:P77"/>
    <mergeCell ref="A78:C78"/>
    <mergeCell ref="N78:P78"/>
    <mergeCell ref="A79:C79"/>
    <mergeCell ref="N79:P79"/>
    <mergeCell ref="A80:C80"/>
    <mergeCell ref="N80:P80"/>
    <mergeCell ref="A81:C81"/>
    <mergeCell ref="N81:P81"/>
    <mergeCell ref="A83:I83"/>
    <mergeCell ref="N83:U83"/>
    <mergeCell ref="C84:D84"/>
    <mergeCell ref="C85:D85"/>
    <mergeCell ref="N85:O85"/>
    <mergeCell ref="P85:Q85"/>
    <mergeCell ref="R85:U85"/>
    <mergeCell ref="C86:D86"/>
    <mergeCell ref="P86:Q86"/>
    <mergeCell ref="C87:D87"/>
    <mergeCell ref="P87:Q87"/>
    <mergeCell ref="C88:D88"/>
    <mergeCell ref="P88:Q88"/>
    <mergeCell ref="C89:D89"/>
    <mergeCell ref="P89:T89"/>
    <mergeCell ref="A90:I90"/>
    <mergeCell ref="N90:U90"/>
    <mergeCell ref="F92:I92"/>
    <mergeCell ref="N92:P92"/>
    <mergeCell ref="Q92:T92"/>
    <mergeCell ref="A95:B95"/>
    <mergeCell ref="N95:O95"/>
    <mergeCell ref="P95:R95"/>
    <mergeCell ref="A96:B96"/>
    <mergeCell ref="N96:O96"/>
    <mergeCell ref="P96:R96"/>
    <mergeCell ref="A99:C99"/>
    <mergeCell ref="F99:I99"/>
    <mergeCell ref="N99:U99"/>
    <mergeCell ref="C100:E100"/>
    <mergeCell ref="F101:G101"/>
    <mergeCell ref="A102:B102"/>
    <mergeCell ref="F102:G102"/>
    <mergeCell ref="N102:O102"/>
    <mergeCell ref="P102:Q102"/>
    <mergeCell ref="R102:S102"/>
    <mergeCell ref="A103:B103"/>
    <mergeCell ref="F103:G103"/>
    <mergeCell ref="N103:O103"/>
    <mergeCell ref="P103:Q103"/>
    <mergeCell ref="R103:S103"/>
    <mergeCell ref="A104:B104"/>
    <mergeCell ref="F104:G104"/>
    <mergeCell ref="N104:O104"/>
    <mergeCell ref="P104:Q104"/>
    <mergeCell ref="R104:S104"/>
    <mergeCell ref="A105:B105"/>
    <mergeCell ref="F105:G105"/>
    <mergeCell ref="N105:O105"/>
    <mergeCell ref="P105:Q105"/>
    <mergeCell ref="R105:S105"/>
    <mergeCell ref="A106:B106"/>
    <mergeCell ref="N106:O106"/>
    <mergeCell ref="A108:C108"/>
    <mergeCell ref="F108:H108"/>
    <mergeCell ref="N108:P108"/>
    <mergeCell ref="Q108:T108"/>
    <mergeCell ref="A109:C109"/>
    <mergeCell ref="E109:H109"/>
    <mergeCell ref="N109:P109"/>
    <mergeCell ref="Q109:T109"/>
    <mergeCell ref="N110:P110"/>
    <mergeCell ref="Q110:T110"/>
    <mergeCell ref="A111:C111"/>
    <mergeCell ref="F111:H111"/>
    <mergeCell ref="N111:T111"/>
    <mergeCell ref="A113:H113"/>
    <mergeCell ref="N113:U113"/>
    <mergeCell ref="A114:G114"/>
    <mergeCell ref="N114:U114"/>
    <mergeCell ref="A115:G115"/>
    <mergeCell ref="A131:I131"/>
    <mergeCell ref="N131:U131"/>
    <mergeCell ref="A132:I132"/>
    <mergeCell ref="A133:I133"/>
    <mergeCell ref="A134:I134"/>
    <mergeCell ref="A135:I135"/>
    <mergeCell ref="A136:I136"/>
    <mergeCell ref="A137:I137"/>
    <mergeCell ref="A138:I138"/>
    <mergeCell ref="A145:I145"/>
    <mergeCell ref="A146:I146"/>
    <mergeCell ref="A147:I147"/>
    <mergeCell ref="A148:I148"/>
    <mergeCell ref="A139:I139"/>
    <mergeCell ref="A140:I140"/>
    <mergeCell ref="A141:I141"/>
    <mergeCell ref="A142:I142"/>
    <mergeCell ref="A143:I143"/>
    <mergeCell ref="A144:I144"/>
  </mergeCells>
  <pageMargins left="0.1" right="0.1" top="0.5" bottom="0.5" header="0" footer="0.1"/>
  <pageSetup scale="70" fitToHeight="3" orientation="portrait" r:id="rId1"/>
  <headerFooter alignWithMargins="0">
    <oddFooter>&amp;R&amp;P of &amp;N</oddFooter>
  </headerFooter>
  <rowBreaks count="1" manualBreakCount="1">
    <brk id="129" max="16383" man="1"/>
  </rowBreaks>
  <colBreaks count="1" manualBreakCount="1">
    <brk id="9" max="1048575" man="1"/>
  </colBreaks>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U208"/>
  <sheetViews>
    <sheetView showGridLines="0" zoomScale="90" zoomScaleNormal="90" workbookViewId="0">
      <pane ySplit="1" topLeftCell="A2" activePane="bottomLeft" state="frozen"/>
      <selection activeCell="A111" sqref="A111:C111"/>
      <selection pane="bottomLeft" activeCell="A111" sqref="A111:C111"/>
    </sheetView>
  </sheetViews>
  <sheetFormatPr defaultRowHeight="15.75" x14ac:dyDescent="0.25"/>
  <cols>
    <col min="1" max="1" width="10.28515625" style="91" customWidth="1"/>
    <col min="2" max="2" width="30.28515625" style="4" bestFit="1" customWidth="1"/>
    <col min="3" max="4" width="10.7109375" style="4" customWidth="1"/>
    <col min="5" max="5" width="11.7109375" style="4" customWidth="1"/>
    <col min="6" max="6" width="14" style="4" customWidth="1"/>
    <col min="7" max="7" width="7.42578125" style="4" customWidth="1"/>
    <col min="8" max="8" width="14.5703125" style="4" customWidth="1"/>
    <col min="9" max="9" width="23.7109375" style="4" bestFit="1" customWidth="1"/>
    <col min="10" max="10" width="11" style="4" bestFit="1" customWidth="1"/>
    <col min="11" max="12" width="10.28515625" style="4" bestFit="1" customWidth="1"/>
    <col min="13" max="13" width="9.140625" style="4"/>
    <col min="14" max="14" width="10.28515625" style="91" customWidth="1"/>
    <col min="15" max="15" width="34.28515625" style="4" customWidth="1"/>
    <col min="16" max="16" width="16.42578125" style="4" customWidth="1"/>
    <col min="17" max="17" width="6.7109375" style="4" customWidth="1"/>
    <col min="18" max="18" width="14.5703125" style="4" customWidth="1"/>
    <col min="19" max="19" width="8" style="4" customWidth="1"/>
    <col min="20" max="20" width="15.42578125" style="4" customWidth="1"/>
    <col min="21" max="21" width="21.42578125" style="4" customWidth="1"/>
    <col min="22" max="16384" width="9.140625" style="4"/>
  </cols>
  <sheetData>
    <row r="1" spans="1:21" ht="16.5" thickBot="1" x14ac:dyDescent="0.3">
      <c r="A1" s="107">
        <v>50</v>
      </c>
      <c r="B1" s="554" t="s">
        <v>17</v>
      </c>
      <c r="C1" s="555"/>
      <c r="D1" s="555"/>
      <c r="E1" s="556"/>
      <c r="F1" s="556"/>
      <c r="G1" s="556"/>
      <c r="H1" s="556"/>
      <c r="I1" s="556"/>
      <c r="J1" s="325"/>
      <c r="K1" s="325"/>
      <c r="L1" s="325"/>
      <c r="N1" s="107">
        <f>A1</f>
        <v>50</v>
      </c>
      <c r="O1" s="557" t="s">
        <v>17</v>
      </c>
      <c r="P1" s="558"/>
      <c r="Q1" s="559"/>
      <c r="R1" s="559"/>
      <c r="S1" s="559"/>
      <c r="T1" s="559"/>
      <c r="U1" s="559"/>
    </row>
    <row r="2" spans="1:21" ht="21" x14ac:dyDescent="0.35">
      <c r="A2" s="1" t="s">
        <v>197</v>
      </c>
      <c r="B2" s="2"/>
      <c r="C2" s="2"/>
      <c r="D2" s="2"/>
      <c r="E2" s="2"/>
      <c r="F2" s="2"/>
      <c r="G2" s="2"/>
      <c r="H2" s="2"/>
      <c r="I2" s="2"/>
      <c r="N2" s="560" t="s">
        <v>23</v>
      </c>
      <c r="O2" s="560"/>
      <c r="P2" s="560"/>
      <c r="Q2" s="560"/>
      <c r="R2" s="560"/>
      <c r="S2" s="560"/>
      <c r="T2" s="560"/>
      <c r="U2" s="560"/>
    </row>
    <row r="3" spans="1:21" x14ac:dyDescent="0.25">
      <c r="A3" s="106" t="str">
        <f>'0054'!A3</f>
        <v>Based on the 2015-16 FEFP 2nd Calculation</v>
      </c>
      <c r="N3" s="561" t="str">
        <f>A3</f>
        <v>Based on the 2015-16 FEFP 2nd Calculation</v>
      </c>
      <c r="O3" s="561"/>
      <c r="P3" s="561"/>
      <c r="Q3" s="561"/>
      <c r="R3" s="561"/>
      <c r="S3" s="561"/>
      <c r="T3" s="561"/>
      <c r="U3" s="561"/>
    </row>
    <row r="4" spans="1:21" x14ac:dyDescent="0.25">
      <c r="A4" s="562" t="s">
        <v>0</v>
      </c>
      <c r="B4" s="562"/>
      <c r="C4" s="563" t="s">
        <v>9</v>
      </c>
      <c r="D4" s="563"/>
      <c r="E4" s="563"/>
      <c r="F4" s="5"/>
      <c r="G4" s="5"/>
      <c r="H4" s="5"/>
      <c r="I4" s="5"/>
      <c r="N4" s="549" t="s">
        <v>0</v>
      </c>
      <c r="O4" s="549"/>
      <c r="P4" s="564" t="str">
        <f>C4</f>
        <v>Palm Beach</v>
      </c>
      <c r="Q4" s="564"/>
      <c r="R4" s="6"/>
      <c r="S4" s="6"/>
      <c r="T4" s="6"/>
      <c r="U4" s="6"/>
    </row>
    <row r="5" spans="1:21" ht="12" customHeight="1" thickBot="1" x14ac:dyDescent="0.3">
      <c r="A5" s="371"/>
      <c r="B5" s="371"/>
      <c r="C5" s="353"/>
      <c r="D5" s="353"/>
      <c r="E5" s="353"/>
      <c r="F5" s="354"/>
      <c r="G5" s="354"/>
      <c r="H5" s="354"/>
      <c r="I5" s="354"/>
      <c r="N5" s="111"/>
      <c r="O5" s="111"/>
      <c r="P5" s="7"/>
      <c r="Q5" s="7"/>
      <c r="R5" s="6"/>
      <c r="S5" s="6"/>
      <c r="T5" s="6"/>
      <c r="U5" s="6"/>
    </row>
    <row r="6" spans="1:21" ht="12" customHeight="1" x14ac:dyDescent="0.25">
      <c r="A6" s="368"/>
      <c r="B6" s="368"/>
      <c r="C6" s="365"/>
      <c r="D6" s="365"/>
      <c r="E6" s="365"/>
      <c r="F6" s="5"/>
      <c r="G6" s="5"/>
      <c r="H6" s="5"/>
      <c r="I6" s="5"/>
      <c r="N6" s="366"/>
      <c r="O6" s="366"/>
      <c r="P6" s="367"/>
      <c r="Q6" s="367"/>
      <c r="R6" s="6"/>
      <c r="S6" s="6"/>
      <c r="T6" s="6"/>
      <c r="U6" s="6"/>
    </row>
    <row r="7" spans="1:21" x14ac:dyDescent="0.25">
      <c r="A7" s="548" t="s">
        <v>102</v>
      </c>
      <c r="B7" s="548"/>
      <c r="C7" s="548"/>
      <c r="D7" s="548"/>
      <c r="E7" s="548"/>
      <c r="F7" s="548"/>
      <c r="G7" s="548"/>
      <c r="H7" s="548"/>
      <c r="I7" s="548"/>
      <c r="N7" s="549" t="s">
        <v>102</v>
      </c>
      <c r="O7" s="549"/>
      <c r="P7" s="549"/>
      <c r="Q7" s="549"/>
      <c r="R7" s="549"/>
      <c r="S7" s="549"/>
      <c r="T7" s="549"/>
      <c r="U7" s="549"/>
    </row>
    <row r="8" spans="1:21" x14ac:dyDescent="0.25">
      <c r="A8" s="112"/>
      <c r="B8" s="113" t="s">
        <v>161</v>
      </c>
      <c r="C8" s="321">
        <f>'0054'!C8</f>
        <v>4154.45</v>
      </c>
      <c r="D8" s="115"/>
      <c r="E8" s="116"/>
      <c r="F8" s="112"/>
      <c r="G8" s="113" t="s">
        <v>160</v>
      </c>
      <c r="H8" s="324">
        <f>'0054'!H8</f>
        <v>1.0319</v>
      </c>
      <c r="I8" s="99"/>
      <c r="N8" s="550" t="s">
        <v>10</v>
      </c>
      <c r="O8" s="550"/>
      <c r="P8" s="551">
        <v>4154.45</v>
      </c>
      <c r="Q8" s="551"/>
      <c r="R8" s="552" t="s">
        <v>11</v>
      </c>
      <c r="S8" s="552"/>
      <c r="T8" s="553">
        <f>H8</f>
        <v>1.0319</v>
      </c>
      <c r="U8" s="553"/>
    </row>
    <row r="9" spans="1:21" x14ac:dyDescent="0.25">
      <c r="A9" s="8"/>
      <c r="B9" s="8"/>
      <c r="C9" s="9"/>
      <c r="D9" s="9"/>
      <c r="E9" s="9"/>
      <c r="F9" s="10"/>
      <c r="G9" s="10"/>
      <c r="H9" s="11"/>
      <c r="I9" s="12" t="s">
        <v>78</v>
      </c>
      <c r="N9" s="13"/>
      <c r="O9" s="13"/>
      <c r="P9" s="14"/>
      <c r="Q9" s="14"/>
      <c r="R9" s="15"/>
      <c r="S9" s="15"/>
      <c r="T9" s="16"/>
      <c r="U9" s="17" t="s">
        <v>78</v>
      </c>
    </row>
    <row r="10" spans="1:21" x14ac:dyDescent="0.25">
      <c r="A10" s="8"/>
      <c r="B10" s="8"/>
      <c r="C10" s="117" t="s">
        <v>162</v>
      </c>
      <c r="D10" s="117" t="s">
        <v>163</v>
      </c>
      <c r="E10" s="118" t="s">
        <v>8</v>
      </c>
      <c r="F10" s="543" t="s">
        <v>1</v>
      </c>
      <c r="G10" s="543"/>
      <c r="H10" s="11" t="s">
        <v>77</v>
      </c>
      <c r="I10" s="12" t="s">
        <v>37</v>
      </c>
      <c r="N10" s="13"/>
      <c r="O10" s="13"/>
      <c r="P10" s="14"/>
      <c r="Q10" s="14"/>
      <c r="R10" s="544" t="s">
        <v>1</v>
      </c>
      <c r="S10" s="544"/>
      <c r="T10" s="16" t="s">
        <v>77</v>
      </c>
      <c r="U10" s="17" t="s">
        <v>37</v>
      </c>
    </row>
    <row r="11" spans="1:21" x14ac:dyDescent="0.25">
      <c r="A11" s="524" t="s">
        <v>1</v>
      </c>
      <c r="B11" s="524"/>
      <c r="C11" s="119" t="s">
        <v>2</v>
      </c>
      <c r="D11" s="119" t="s">
        <v>2</v>
      </c>
      <c r="E11" s="119" t="s">
        <v>2</v>
      </c>
      <c r="F11" s="545" t="s">
        <v>80</v>
      </c>
      <c r="G11" s="545"/>
      <c r="H11" s="18" t="s">
        <v>76</v>
      </c>
      <c r="I11" s="19" t="s">
        <v>79</v>
      </c>
      <c r="N11" s="525" t="s">
        <v>1</v>
      </c>
      <c r="O11" s="525"/>
      <c r="P11" s="546" t="s">
        <v>24</v>
      </c>
      <c r="Q11" s="546"/>
      <c r="R11" s="547" t="s">
        <v>80</v>
      </c>
      <c r="S11" s="547"/>
      <c r="T11" s="20" t="s">
        <v>76</v>
      </c>
      <c r="U11" s="21" t="s">
        <v>79</v>
      </c>
    </row>
    <row r="12" spans="1:21" x14ac:dyDescent="0.25">
      <c r="A12" s="536" t="s">
        <v>50</v>
      </c>
      <c r="B12" s="536"/>
      <c r="C12" s="120"/>
      <c r="D12" s="120"/>
      <c r="E12" s="121" t="s">
        <v>51</v>
      </c>
      <c r="F12" s="537" t="s">
        <v>52</v>
      </c>
      <c r="G12" s="537"/>
      <c r="H12" s="22" t="s">
        <v>53</v>
      </c>
      <c r="I12" s="23" t="s">
        <v>54</v>
      </c>
      <c r="N12" s="538" t="s">
        <v>50</v>
      </c>
      <c r="O12" s="538"/>
      <c r="P12" s="539" t="s">
        <v>51</v>
      </c>
      <c r="Q12" s="539"/>
      <c r="R12" s="540" t="s">
        <v>52</v>
      </c>
      <c r="S12" s="540"/>
      <c r="T12" s="24" t="s">
        <v>53</v>
      </c>
      <c r="U12" s="25" t="s">
        <v>54</v>
      </c>
    </row>
    <row r="13" spans="1:21" x14ac:dyDescent="0.25">
      <c r="A13" s="527" t="s">
        <v>29</v>
      </c>
      <c r="B13" s="527"/>
      <c r="C13" s="204">
        <v>26.89</v>
      </c>
      <c r="D13" s="204">
        <v>25.35</v>
      </c>
      <c r="E13" s="276">
        <f>IF(D$29=0,C13*2,C13+D13)</f>
        <v>52.24</v>
      </c>
      <c r="F13" s="541">
        <f>'0054'!F13:G13</f>
        <v>1.115</v>
      </c>
      <c r="G13" s="541"/>
      <c r="H13" s="208">
        <f>ROUND(E13*F13,4)</f>
        <v>58.247599999999998</v>
      </c>
      <c r="I13" s="150">
        <f t="shared" ref="I13:I28" si="0">ROUND(ROUND(H13*$C$8,4)*($H$8),2)</f>
        <v>249706.12</v>
      </c>
      <c r="N13" s="528" t="s">
        <v>29</v>
      </c>
      <c r="O13" s="528"/>
      <c r="P13" s="530">
        <f t="shared" ref="P13:P28" si="1">IF($H$115=1,E13,0)</f>
        <v>0</v>
      </c>
      <c r="Q13" s="530"/>
      <c r="R13" s="542">
        <v>1</v>
      </c>
      <c r="S13" s="542"/>
      <c r="T13" s="124">
        <f>ROUND(P13*R13,4)</f>
        <v>0</v>
      </c>
      <c r="U13" s="125">
        <f t="shared" ref="U13:U28" si="2">ROUND(ROUND(T13*$C$8,4)*($H$8),0)</f>
        <v>0</v>
      </c>
    </row>
    <row r="14" spans="1:21" x14ac:dyDescent="0.25">
      <c r="A14" s="458" t="s">
        <v>30</v>
      </c>
      <c r="B14" s="458"/>
      <c r="C14" s="206">
        <v>0.5</v>
      </c>
      <c r="D14" s="206">
        <v>1.56</v>
      </c>
      <c r="E14" s="159">
        <f t="shared" ref="E14:E28" si="3">IF(D$29=0,C14*2,C14+D14)</f>
        <v>2.06</v>
      </c>
      <c r="F14" s="448">
        <f>'0054'!F14:G14</f>
        <v>1.115</v>
      </c>
      <c r="G14" s="448"/>
      <c r="H14" s="105">
        <f t="shared" ref="H14:H28" si="4">ROUND(E14*F14,4)</f>
        <v>2.2968999999999999</v>
      </c>
      <c r="I14" s="130">
        <f t="shared" si="0"/>
        <v>9846.76</v>
      </c>
      <c r="J14" s="85" t="str">
        <f>IF(ROUND(E14,2)=ROUND(SUM(E50:E52),2)," ","CHECK PK-3 LINES BELOW")</f>
        <v xml:space="preserve"> </v>
      </c>
      <c r="N14" s="461" t="s">
        <v>30</v>
      </c>
      <c r="O14" s="461"/>
      <c r="P14" s="530">
        <f t="shared" si="1"/>
        <v>0</v>
      </c>
      <c r="Q14" s="530"/>
      <c r="R14" s="535">
        <v>1</v>
      </c>
      <c r="S14" s="535"/>
      <c r="T14" s="124">
        <f t="shared" ref="T14:T28" si="5">ROUND(P14*R14,4)</f>
        <v>0</v>
      </c>
      <c r="U14" s="125">
        <f t="shared" si="2"/>
        <v>0</v>
      </c>
    </row>
    <row r="15" spans="1:21" x14ac:dyDescent="0.25">
      <c r="A15" s="458" t="s">
        <v>31</v>
      </c>
      <c r="B15" s="458"/>
      <c r="C15" s="206">
        <v>29.95</v>
      </c>
      <c r="D15" s="206">
        <v>27.37</v>
      </c>
      <c r="E15" s="159">
        <f t="shared" si="3"/>
        <v>57.32</v>
      </c>
      <c r="F15" s="448">
        <f>'0054'!F15:G15</f>
        <v>1</v>
      </c>
      <c r="G15" s="448"/>
      <c r="H15" s="105">
        <f t="shared" si="4"/>
        <v>57.32</v>
      </c>
      <c r="I15" s="130">
        <f t="shared" si="0"/>
        <v>245729.52</v>
      </c>
      <c r="N15" s="461" t="s">
        <v>31</v>
      </c>
      <c r="O15" s="461"/>
      <c r="P15" s="530">
        <f t="shared" si="1"/>
        <v>0</v>
      </c>
      <c r="Q15" s="530"/>
      <c r="R15" s="535">
        <v>1</v>
      </c>
      <c r="S15" s="535"/>
      <c r="T15" s="124">
        <f t="shared" si="5"/>
        <v>0</v>
      </c>
      <c r="U15" s="125">
        <f t="shared" si="2"/>
        <v>0</v>
      </c>
    </row>
    <row r="16" spans="1:21" x14ac:dyDescent="0.25">
      <c r="A16" s="458" t="s">
        <v>32</v>
      </c>
      <c r="B16" s="458"/>
      <c r="C16" s="206">
        <v>2.5099999999999998</v>
      </c>
      <c r="D16" s="206">
        <v>2</v>
      </c>
      <c r="E16" s="159">
        <f t="shared" si="3"/>
        <v>4.51</v>
      </c>
      <c r="F16" s="448">
        <f>'0054'!F16:G16</f>
        <v>1</v>
      </c>
      <c r="G16" s="448"/>
      <c r="H16" s="105">
        <f t="shared" si="4"/>
        <v>4.51</v>
      </c>
      <c r="I16" s="130">
        <f t="shared" si="0"/>
        <v>19334.27</v>
      </c>
      <c r="J16" s="85" t="str">
        <f>IF(ROUND(E16,2)=ROUND(SUM(E53:E55),2)," ","CHECK 4-8 LINES BELOW")</f>
        <v xml:space="preserve"> </v>
      </c>
      <c r="N16" s="461" t="s">
        <v>32</v>
      </c>
      <c r="O16" s="461"/>
      <c r="P16" s="530">
        <f t="shared" si="1"/>
        <v>0</v>
      </c>
      <c r="Q16" s="530"/>
      <c r="R16" s="535">
        <v>1</v>
      </c>
      <c r="S16" s="535"/>
      <c r="T16" s="124">
        <f t="shared" si="5"/>
        <v>0</v>
      </c>
      <c r="U16" s="125">
        <f t="shared" si="2"/>
        <v>0</v>
      </c>
    </row>
    <row r="17" spans="1:21" x14ac:dyDescent="0.25">
      <c r="A17" s="458" t="s">
        <v>33</v>
      </c>
      <c r="B17" s="458"/>
      <c r="C17" s="206">
        <v>0</v>
      </c>
      <c r="D17" s="206">
        <v>0</v>
      </c>
      <c r="E17" s="159">
        <f t="shared" si="3"/>
        <v>0</v>
      </c>
      <c r="F17" s="448">
        <f>'0054'!F17:G17</f>
        <v>1.0049999999999999</v>
      </c>
      <c r="G17" s="448"/>
      <c r="H17" s="105">
        <f t="shared" si="4"/>
        <v>0</v>
      </c>
      <c r="I17" s="130">
        <f t="shared" si="0"/>
        <v>0</v>
      </c>
      <c r="N17" s="461" t="s">
        <v>33</v>
      </c>
      <c r="O17" s="461"/>
      <c r="P17" s="530">
        <f t="shared" si="1"/>
        <v>0</v>
      </c>
      <c r="Q17" s="530"/>
      <c r="R17" s="535">
        <v>1</v>
      </c>
      <c r="S17" s="535"/>
      <c r="T17" s="124">
        <f t="shared" si="5"/>
        <v>0</v>
      </c>
      <c r="U17" s="125">
        <f t="shared" si="2"/>
        <v>0</v>
      </c>
    </row>
    <row r="18" spans="1:21" x14ac:dyDescent="0.25">
      <c r="A18" s="458" t="s">
        <v>34</v>
      </c>
      <c r="B18" s="458"/>
      <c r="C18" s="206">
        <v>0</v>
      </c>
      <c r="D18" s="206">
        <v>0</v>
      </c>
      <c r="E18" s="159">
        <f t="shared" si="3"/>
        <v>0</v>
      </c>
      <c r="F18" s="448">
        <f>'0054'!F18:G18</f>
        <v>1.0049999999999999</v>
      </c>
      <c r="G18" s="448"/>
      <c r="H18" s="105">
        <f t="shared" si="4"/>
        <v>0</v>
      </c>
      <c r="I18" s="130">
        <f t="shared" si="0"/>
        <v>0</v>
      </c>
      <c r="J18" s="85" t="str">
        <f>IF(ROUND(E18,2)=ROUND(SUM(E56:E58),2)," ","CHECK 4-8 LINES BELOW")</f>
        <v xml:space="preserve"> </v>
      </c>
      <c r="N18" s="461" t="s">
        <v>34</v>
      </c>
      <c r="O18" s="461"/>
      <c r="P18" s="530">
        <f t="shared" si="1"/>
        <v>0</v>
      </c>
      <c r="Q18" s="530"/>
      <c r="R18" s="535">
        <v>1</v>
      </c>
      <c r="S18" s="535"/>
      <c r="T18" s="124">
        <f t="shared" si="5"/>
        <v>0</v>
      </c>
      <c r="U18" s="127">
        <f t="shared" si="2"/>
        <v>0</v>
      </c>
    </row>
    <row r="19" spans="1:21" x14ac:dyDescent="0.25">
      <c r="A19" s="458" t="s">
        <v>146</v>
      </c>
      <c r="B19" s="458"/>
      <c r="C19" s="206">
        <v>0</v>
      </c>
      <c r="D19" s="206">
        <v>0</v>
      </c>
      <c r="E19" s="159">
        <f t="shared" si="3"/>
        <v>0</v>
      </c>
      <c r="F19" s="448">
        <f>'0054'!F19:G19</f>
        <v>3.613</v>
      </c>
      <c r="G19" s="448"/>
      <c r="H19" s="105">
        <f t="shared" si="4"/>
        <v>0</v>
      </c>
      <c r="I19" s="130">
        <f t="shared" si="0"/>
        <v>0</v>
      </c>
      <c r="N19" s="461" t="s">
        <v>146</v>
      </c>
      <c r="O19" s="461"/>
      <c r="P19" s="530">
        <f t="shared" si="1"/>
        <v>0</v>
      </c>
      <c r="Q19" s="530"/>
      <c r="R19" s="535">
        <v>1</v>
      </c>
      <c r="S19" s="535"/>
      <c r="T19" s="124">
        <f t="shared" si="5"/>
        <v>0</v>
      </c>
      <c r="U19" s="125">
        <f t="shared" si="2"/>
        <v>0</v>
      </c>
    </row>
    <row r="20" spans="1:21" x14ac:dyDescent="0.25">
      <c r="A20" s="458" t="s">
        <v>147</v>
      </c>
      <c r="B20" s="458"/>
      <c r="C20" s="206">
        <v>0</v>
      </c>
      <c r="D20" s="206">
        <v>0</v>
      </c>
      <c r="E20" s="159">
        <f t="shared" si="3"/>
        <v>0</v>
      </c>
      <c r="F20" s="448">
        <f>'0054'!F20:G20</f>
        <v>3.613</v>
      </c>
      <c r="G20" s="448"/>
      <c r="H20" s="105">
        <f t="shared" si="4"/>
        <v>0</v>
      </c>
      <c r="I20" s="130">
        <f t="shared" si="0"/>
        <v>0</v>
      </c>
      <c r="N20" s="461" t="s">
        <v>147</v>
      </c>
      <c r="O20" s="461"/>
      <c r="P20" s="530">
        <f t="shared" si="1"/>
        <v>0</v>
      </c>
      <c r="Q20" s="530"/>
      <c r="R20" s="535">
        <v>1</v>
      </c>
      <c r="S20" s="535"/>
      <c r="T20" s="124">
        <f t="shared" si="5"/>
        <v>0</v>
      </c>
      <c r="U20" s="125">
        <f t="shared" si="2"/>
        <v>0</v>
      </c>
    </row>
    <row r="21" spans="1:21" x14ac:dyDescent="0.25">
      <c r="A21" s="458" t="s">
        <v>148</v>
      </c>
      <c r="B21" s="458"/>
      <c r="C21" s="206">
        <v>0</v>
      </c>
      <c r="D21" s="206">
        <v>0</v>
      </c>
      <c r="E21" s="159">
        <f t="shared" si="3"/>
        <v>0</v>
      </c>
      <c r="F21" s="448">
        <f>'0054'!F21:G21</f>
        <v>3.613</v>
      </c>
      <c r="G21" s="448"/>
      <c r="H21" s="105">
        <f t="shared" si="4"/>
        <v>0</v>
      </c>
      <c r="I21" s="130">
        <f t="shared" si="0"/>
        <v>0</v>
      </c>
      <c r="N21" s="461" t="s">
        <v>148</v>
      </c>
      <c r="O21" s="461"/>
      <c r="P21" s="530">
        <f t="shared" si="1"/>
        <v>0</v>
      </c>
      <c r="Q21" s="530"/>
      <c r="R21" s="535">
        <v>1</v>
      </c>
      <c r="S21" s="535"/>
      <c r="T21" s="124">
        <f t="shared" si="5"/>
        <v>0</v>
      </c>
      <c r="U21" s="125">
        <f t="shared" si="2"/>
        <v>0</v>
      </c>
    </row>
    <row r="22" spans="1:21" x14ac:dyDescent="0.25">
      <c r="A22" s="458" t="s">
        <v>149</v>
      </c>
      <c r="B22" s="458"/>
      <c r="C22" s="206">
        <v>0</v>
      </c>
      <c r="D22" s="206">
        <v>0</v>
      </c>
      <c r="E22" s="159">
        <f t="shared" si="3"/>
        <v>0</v>
      </c>
      <c r="F22" s="448">
        <f>'0054'!F22:G22</f>
        <v>5.258</v>
      </c>
      <c r="G22" s="448"/>
      <c r="H22" s="105">
        <f t="shared" si="4"/>
        <v>0</v>
      </c>
      <c r="I22" s="130">
        <f t="shared" si="0"/>
        <v>0</v>
      </c>
      <c r="N22" s="461" t="s">
        <v>149</v>
      </c>
      <c r="O22" s="461"/>
      <c r="P22" s="530">
        <f t="shared" si="1"/>
        <v>0</v>
      </c>
      <c r="Q22" s="530"/>
      <c r="R22" s="535">
        <v>1</v>
      </c>
      <c r="S22" s="535"/>
      <c r="T22" s="124">
        <f t="shared" si="5"/>
        <v>0</v>
      </c>
      <c r="U22" s="125">
        <f t="shared" si="2"/>
        <v>0</v>
      </c>
    </row>
    <row r="23" spans="1:21" x14ac:dyDescent="0.25">
      <c r="A23" s="458" t="s">
        <v>150</v>
      </c>
      <c r="B23" s="458"/>
      <c r="C23" s="206">
        <v>0</v>
      </c>
      <c r="D23" s="206">
        <v>0</v>
      </c>
      <c r="E23" s="159">
        <f t="shared" si="3"/>
        <v>0</v>
      </c>
      <c r="F23" s="448">
        <f>'0054'!F23:G23</f>
        <v>5.258</v>
      </c>
      <c r="G23" s="448"/>
      <c r="H23" s="105">
        <f t="shared" si="4"/>
        <v>0</v>
      </c>
      <c r="I23" s="130">
        <f t="shared" si="0"/>
        <v>0</v>
      </c>
      <c r="N23" s="461" t="s">
        <v>150</v>
      </c>
      <c r="O23" s="461"/>
      <c r="P23" s="530">
        <f t="shared" si="1"/>
        <v>0</v>
      </c>
      <c r="Q23" s="530"/>
      <c r="R23" s="535">
        <v>1</v>
      </c>
      <c r="S23" s="535"/>
      <c r="T23" s="124">
        <f t="shared" si="5"/>
        <v>0</v>
      </c>
      <c r="U23" s="125">
        <f t="shared" si="2"/>
        <v>0</v>
      </c>
    </row>
    <row r="24" spans="1:21" x14ac:dyDescent="0.25">
      <c r="A24" s="458" t="s">
        <v>151</v>
      </c>
      <c r="B24" s="458"/>
      <c r="C24" s="206">
        <v>0</v>
      </c>
      <c r="D24" s="206">
        <v>0</v>
      </c>
      <c r="E24" s="159">
        <f t="shared" si="3"/>
        <v>0</v>
      </c>
      <c r="F24" s="448">
        <f>'0054'!F24:G24</f>
        <v>5.258</v>
      </c>
      <c r="G24" s="448"/>
      <c r="H24" s="105">
        <f t="shared" si="4"/>
        <v>0</v>
      </c>
      <c r="I24" s="130">
        <f t="shared" si="0"/>
        <v>0</v>
      </c>
      <c r="N24" s="461" t="s">
        <v>151</v>
      </c>
      <c r="O24" s="461"/>
      <c r="P24" s="530">
        <f t="shared" si="1"/>
        <v>0</v>
      </c>
      <c r="Q24" s="530"/>
      <c r="R24" s="535">
        <v>1</v>
      </c>
      <c r="S24" s="535"/>
      <c r="T24" s="124">
        <f t="shared" si="5"/>
        <v>0</v>
      </c>
      <c r="U24" s="125">
        <f t="shared" si="2"/>
        <v>0</v>
      </c>
    </row>
    <row r="25" spans="1:21" x14ac:dyDescent="0.25">
      <c r="A25" s="458" t="s">
        <v>152</v>
      </c>
      <c r="B25" s="458"/>
      <c r="C25" s="206">
        <v>4.16</v>
      </c>
      <c r="D25" s="206">
        <v>4.1900000000000004</v>
      </c>
      <c r="E25" s="159">
        <f t="shared" si="3"/>
        <v>8.3500000000000014</v>
      </c>
      <c r="F25" s="448">
        <f>'0054'!F25:G25</f>
        <v>1.18</v>
      </c>
      <c r="G25" s="448"/>
      <c r="H25" s="105">
        <f t="shared" si="4"/>
        <v>9.8529999999999998</v>
      </c>
      <c r="I25" s="130">
        <f t="shared" si="0"/>
        <v>42239.58</v>
      </c>
      <c r="N25" s="461" t="s">
        <v>152</v>
      </c>
      <c r="O25" s="461"/>
      <c r="P25" s="530">
        <f t="shared" si="1"/>
        <v>0</v>
      </c>
      <c r="Q25" s="530"/>
      <c r="R25" s="535">
        <v>1</v>
      </c>
      <c r="S25" s="535"/>
      <c r="T25" s="124">
        <f t="shared" si="5"/>
        <v>0</v>
      </c>
      <c r="U25" s="125">
        <f t="shared" si="2"/>
        <v>0</v>
      </c>
    </row>
    <row r="26" spans="1:21" x14ac:dyDescent="0.25">
      <c r="A26" s="458" t="s">
        <v>153</v>
      </c>
      <c r="B26" s="458"/>
      <c r="C26" s="206">
        <v>2.09</v>
      </c>
      <c r="D26" s="206">
        <v>2.5</v>
      </c>
      <c r="E26" s="159">
        <f t="shared" si="3"/>
        <v>4.59</v>
      </c>
      <c r="F26" s="448">
        <f>'0054'!F26:G26</f>
        <v>1.18</v>
      </c>
      <c r="G26" s="448"/>
      <c r="H26" s="105">
        <f t="shared" si="4"/>
        <v>5.4161999999999999</v>
      </c>
      <c r="I26" s="130">
        <f t="shared" si="0"/>
        <v>23219.119999999999</v>
      </c>
      <c r="N26" s="461" t="s">
        <v>153</v>
      </c>
      <c r="O26" s="461"/>
      <c r="P26" s="530">
        <f t="shared" si="1"/>
        <v>0</v>
      </c>
      <c r="Q26" s="530"/>
      <c r="R26" s="535">
        <v>1</v>
      </c>
      <c r="S26" s="535"/>
      <c r="T26" s="124">
        <f t="shared" si="5"/>
        <v>0</v>
      </c>
      <c r="U26" s="125">
        <f t="shared" si="2"/>
        <v>0</v>
      </c>
    </row>
    <row r="27" spans="1:21" x14ac:dyDescent="0.25">
      <c r="A27" s="458" t="s">
        <v>154</v>
      </c>
      <c r="B27" s="458"/>
      <c r="C27" s="206">
        <v>0</v>
      </c>
      <c r="D27" s="206">
        <v>0</v>
      </c>
      <c r="E27" s="159">
        <f t="shared" si="3"/>
        <v>0</v>
      </c>
      <c r="F27" s="448">
        <f>'0054'!F27:G27</f>
        <v>1.18</v>
      </c>
      <c r="G27" s="448"/>
      <c r="H27" s="105">
        <f t="shared" si="4"/>
        <v>0</v>
      </c>
      <c r="I27" s="130">
        <f t="shared" si="0"/>
        <v>0</v>
      </c>
      <c r="N27" s="461" t="s">
        <v>154</v>
      </c>
      <c r="O27" s="461"/>
      <c r="P27" s="530">
        <f t="shared" si="1"/>
        <v>0</v>
      </c>
      <c r="Q27" s="530"/>
      <c r="R27" s="535">
        <v>1</v>
      </c>
      <c r="S27" s="535"/>
      <c r="T27" s="124">
        <f t="shared" si="5"/>
        <v>0</v>
      </c>
      <c r="U27" s="125">
        <f t="shared" si="2"/>
        <v>0</v>
      </c>
    </row>
    <row r="28" spans="1:21" x14ac:dyDescent="0.25">
      <c r="A28" s="575" t="s">
        <v>155</v>
      </c>
      <c r="B28" s="575"/>
      <c r="C28" s="147">
        <v>0</v>
      </c>
      <c r="D28" s="147">
        <v>0</v>
      </c>
      <c r="E28" s="220">
        <f t="shared" si="3"/>
        <v>0</v>
      </c>
      <c r="F28" s="529">
        <f>'0054'!F28:G28</f>
        <v>1.0049999999999999</v>
      </c>
      <c r="G28" s="529"/>
      <c r="H28" s="122">
        <f t="shared" si="4"/>
        <v>0</v>
      </c>
      <c r="I28" s="123">
        <f t="shared" si="0"/>
        <v>0</v>
      </c>
      <c r="N28" s="469" t="s">
        <v>155</v>
      </c>
      <c r="O28" s="469"/>
      <c r="P28" s="530">
        <f t="shared" si="1"/>
        <v>0</v>
      </c>
      <c r="Q28" s="530"/>
      <c r="R28" s="531">
        <v>1</v>
      </c>
      <c r="S28" s="531"/>
      <c r="T28" s="124">
        <f t="shared" si="5"/>
        <v>0</v>
      </c>
      <c r="U28" s="125">
        <f t="shared" si="2"/>
        <v>0</v>
      </c>
    </row>
    <row r="29" spans="1:21" x14ac:dyDescent="0.25">
      <c r="A29" s="573" t="s">
        <v>5</v>
      </c>
      <c r="B29" s="573"/>
      <c r="C29" s="123">
        <f>SUM(C13:C28)</f>
        <v>66.100000000000009</v>
      </c>
      <c r="D29" s="123">
        <f>SUM(D13:D28)</f>
        <v>62.97</v>
      </c>
      <c r="E29" s="123">
        <f>SUM(E13:E28)</f>
        <v>129.07000000000002</v>
      </c>
      <c r="F29" s="574"/>
      <c r="G29" s="574"/>
      <c r="H29" s="128">
        <f>SUM(H13:H28)</f>
        <v>137.6437</v>
      </c>
      <c r="I29" s="123">
        <f>SUM(I13:I28)</f>
        <v>590075.37</v>
      </c>
      <c r="N29" s="533" t="s">
        <v>5</v>
      </c>
      <c r="O29" s="533"/>
      <c r="P29" s="534">
        <f>SUM(P13:P28)</f>
        <v>0</v>
      </c>
      <c r="Q29" s="534"/>
      <c r="R29" s="521"/>
      <c r="S29" s="521"/>
      <c r="T29" s="129">
        <f>SUM(T13:T28)</f>
        <v>0</v>
      </c>
      <c r="U29" s="125">
        <f>SUM(U13:U28)</f>
        <v>0</v>
      </c>
    </row>
    <row r="30" spans="1:21" x14ac:dyDescent="0.25">
      <c r="A30" s="28"/>
      <c r="B30" s="28"/>
      <c r="C30" s="130"/>
      <c r="D30" s="130"/>
      <c r="E30" s="130"/>
      <c r="F30" s="29"/>
      <c r="G30" s="29"/>
      <c r="H30" s="105"/>
      <c r="I30" s="130"/>
      <c r="N30" s="35"/>
      <c r="O30" s="35"/>
      <c r="P30" s="31"/>
      <c r="Q30" s="31"/>
      <c r="R30" s="32"/>
      <c r="S30" s="32"/>
      <c r="T30" s="131"/>
      <c r="U30" s="132"/>
    </row>
    <row r="31" spans="1:21" x14ac:dyDescent="0.25">
      <c r="A31" s="209" t="s">
        <v>126</v>
      </c>
      <c r="B31" s="28"/>
      <c r="C31" s="130"/>
      <c r="D31" s="130"/>
      <c r="E31" s="130"/>
      <c r="F31" s="29"/>
      <c r="G31" s="29"/>
      <c r="H31" s="105"/>
      <c r="I31" s="130"/>
      <c r="N31" s="35"/>
      <c r="O31" s="35"/>
      <c r="P31" s="31"/>
      <c r="Q31" s="31"/>
      <c r="R31" s="32"/>
      <c r="S31" s="32"/>
      <c r="T31" s="131"/>
      <c r="U31" s="132"/>
    </row>
    <row r="32" spans="1:21" hidden="1" x14ac:dyDescent="0.25">
      <c r="A32" s="209"/>
      <c r="B32" s="28"/>
      <c r="C32" s="130"/>
      <c r="D32" s="130"/>
      <c r="E32" s="130"/>
      <c r="F32" s="364"/>
      <c r="G32" s="364"/>
      <c r="H32" s="105"/>
      <c r="I32" s="130"/>
      <c r="N32" s="362"/>
      <c r="O32" s="362"/>
      <c r="P32" s="31"/>
      <c r="Q32" s="31"/>
      <c r="R32" s="363"/>
      <c r="S32" s="363"/>
      <c r="T32" s="131"/>
      <c r="U32" s="132"/>
    </row>
    <row r="33" spans="1:21" hidden="1" x14ac:dyDescent="0.25">
      <c r="A33" s="209"/>
      <c r="B33" s="28"/>
      <c r="C33" s="130"/>
      <c r="D33" s="130"/>
      <c r="E33" s="130"/>
      <c r="F33" s="578" t="s">
        <v>386</v>
      </c>
      <c r="G33" s="578"/>
      <c r="H33" s="578"/>
      <c r="I33" s="130"/>
      <c r="N33" s="362"/>
      <c r="O33" s="362"/>
      <c r="P33" s="31"/>
      <c r="Q33" s="31"/>
      <c r="R33" s="363"/>
      <c r="S33" s="363"/>
      <c r="T33" s="131"/>
      <c r="U33" s="132"/>
    </row>
    <row r="34" spans="1:21" hidden="1" x14ac:dyDescent="0.25">
      <c r="A34" s="4"/>
      <c r="B34" s="136"/>
      <c r="C34" s="136"/>
      <c r="D34" s="136"/>
      <c r="E34" s="136"/>
      <c r="F34" s="578"/>
      <c r="G34" s="578"/>
      <c r="H34" s="578"/>
      <c r="I34" s="26" t="s">
        <v>78</v>
      </c>
      <c r="N34" s="473" t="s">
        <v>35</v>
      </c>
      <c r="O34" s="473"/>
      <c r="P34" s="473"/>
      <c r="Q34" s="473"/>
      <c r="R34" s="473"/>
      <c r="S34" s="473"/>
      <c r="T34" s="473"/>
      <c r="U34" s="27" t="s">
        <v>78</v>
      </c>
    </row>
    <row r="35" spans="1:21" hidden="1" x14ac:dyDescent="0.25">
      <c r="A35" s="28"/>
      <c r="B35" s="28"/>
      <c r="C35" s="117" t="s">
        <v>162</v>
      </c>
      <c r="D35" s="117" t="s">
        <v>163</v>
      </c>
      <c r="E35" s="118" t="s">
        <v>8</v>
      </c>
      <c r="F35" s="578"/>
      <c r="G35" s="578"/>
      <c r="H35" s="578"/>
      <c r="I35" s="26" t="s">
        <v>37</v>
      </c>
      <c r="N35" s="35"/>
      <c r="O35" s="35"/>
      <c r="P35" s="31"/>
      <c r="Q35" s="31"/>
      <c r="R35" s="32"/>
      <c r="S35" s="32"/>
      <c r="T35" s="131"/>
      <c r="U35" s="27" t="s">
        <v>37</v>
      </c>
    </row>
    <row r="36" spans="1:21" hidden="1" x14ac:dyDescent="0.25">
      <c r="A36" s="524" t="s">
        <v>66</v>
      </c>
      <c r="B36" s="524"/>
      <c r="C36" s="119" t="s">
        <v>2</v>
      </c>
      <c r="D36" s="119" t="s">
        <v>2</v>
      </c>
      <c r="E36" s="119" t="s">
        <v>2</v>
      </c>
      <c r="F36" s="579"/>
      <c r="G36" s="579"/>
      <c r="H36" s="579"/>
      <c r="I36" s="33" t="s">
        <v>79</v>
      </c>
      <c r="N36" s="525" t="s">
        <v>66</v>
      </c>
      <c r="O36" s="525"/>
      <c r="P36" s="526" t="s">
        <v>24</v>
      </c>
      <c r="Q36" s="526"/>
      <c r="R36" s="526"/>
      <c r="S36" s="526"/>
      <c r="T36" s="526"/>
      <c r="U36" s="21" t="s">
        <v>79</v>
      </c>
    </row>
    <row r="37" spans="1:21" hidden="1" x14ac:dyDescent="0.25">
      <c r="A37" s="527" t="s">
        <v>59</v>
      </c>
      <c r="B37" s="527"/>
      <c r="C37" s="210">
        <v>0</v>
      </c>
      <c r="D37" s="210">
        <v>0</v>
      </c>
      <c r="E37" s="276">
        <f t="shared" ref="E37:E42" si="6">IF(D$43=0,C37*2,C37+D37)</f>
        <v>0</v>
      </c>
      <c r="F37" s="211"/>
      <c r="G37" s="211"/>
      <c r="H37" s="211"/>
      <c r="I37" s="150">
        <f t="shared" ref="I37:I42" si="7">ROUND(ROUND(E37*$C$8,4)*($H$8),2)</f>
        <v>0</v>
      </c>
      <c r="N37" s="528" t="s">
        <v>59</v>
      </c>
      <c r="O37" s="528"/>
      <c r="P37" s="470">
        <f t="shared" ref="P37:P42" si="8">IF($H$115=1,E37,0)</f>
        <v>0</v>
      </c>
      <c r="Q37" s="470"/>
      <c r="R37" s="470"/>
      <c r="S37" s="470"/>
      <c r="T37" s="470"/>
      <c r="U37" s="127">
        <f t="shared" ref="U37:U42" si="9">ROUND(ROUND(P37*$C$8,4)*($H$8),0)</f>
        <v>0</v>
      </c>
    </row>
    <row r="38" spans="1:21" hidden="1" x14ac:dyDescent="0.25">
      <c r="A38" s="519" t="s">
        <v>60</v>
      </c>
      <c r="B38" s="519"/>
      <c r="C38" s="213">
        <v>0</v>
      </c>
      <c r="D38" s="213">
        <v>0</v>
      </c>
      <c r="E38" s="159">
        <f t="shared" si="6"/>
        <v>0</v>
      </c>
      <c r="F38" s="214"/>
      <c r="G38" s="214"/>
      <c r="H38" s="214"/>
      <c r="I38" s="130">
        <f t="shared" si="7"/>
        <v>0</v>
      </c>
      <c r="N38" s="476" t="s">
        <v>60</v>
      </c>
      <c r="O38" s="476"/>
      <c r="P38" s="470">
        <f t="shared" si="8"/>
        <v>0</v>
      </c>
      <c r="Q38" s="470"/>
      <c r="R38" s="470"/>
      <c r="S38" s="470"/>
      <c r="T38" s="470"/>
      <c r="U38" s="127">
        <f t="shared" si="9"/>
        <v>0</v>
      </c>
    </row>
    <row r="39" spans="1:21" hidden="1" x14ac:dyDescent="0.25">
      <c r="A39" s="522" t="s">
        <v>61</v>
      </c>
      <c r="B39" s="522"/>
      <c r="C39" s="213">
        <v>0</v>
      </c>
      <c r="D39" s="213">
        <v>0</v>
      </c>
      <c r="E39" s="159">
        <f t="shared" si="6"/>
        <v>0</v>
      </c>
      <c r="F39" s="214"/>
      <c r="G39" s="214"/>
      <c r="H39" s="214"/>
      <c r="I39" s="130">
        <f t="shared" si="7"/>
        <v>0</v>
      </c>
      <c r="N39" s="523" t="s">
        <v>61</v>
      </c>
      <c r="O39" s="523"/>
      <c r="P39" s="470">
        <f t="shared" si="8"/>
        <v>0</v>
      </c>
      <c r="Q39" s="470"/>
      <c r="R39" s="470"/>
      <c r="S39" s="470"/>
      <c r="T39" s="470"/>
      <c r="U39" s="127">
        <f t="shared" si="9"/>
        <v>0</v>
      </c>
    </row>
    <row r="40" spans="1:21" hidden="1" x14ac:dyDescent="0.25">
      <c r="A40" s="519" t="s">
        <v>62</v>
      </c>
      <c r="B40" s="519"/>
      <c r="C40" s="213">
        <v>0</v>
      </c>
      <c r="D40" s="213">
        <v>0</v>
      </c>
      <c r="E40" s="159">
        <f t="shared" si="6"/>
        <v>0</v>
      </c>
      <c r="F40" s="214"/>
      <c r="G40" s="214"/>
      <c r="H40" s="214"/>
      <c r="I40" s="130">
        <f t="shared" si="7"/>
        <v>0</v>
      </c>
      <c r="N40" s="476" t="s">
        <v>62</v>
      </c>
      <c r="O40" s="476"/>
      <c r="P40" s="470">
        <f t="shared" si="8"/>
        <v>0</v>
      </c>
      <c r="Q40" s="470"/>
      <c r="R40" s="470"/>
      <c r="S40" s="470"/>
      <c r="T40" s="470"/>
      <c r="U40" s="127">
        <f t="shared" si="9"/>
        <v>0</v>
      </c>
    </row>
    <row r="41" spans="1:21" hidden="1" x14ac:dyDescent="0.25">
      <c r="A41" s="519" t="s">
        <v>63</v>
      </c>
      <c r="B41" s="519"/>
      <c r="C41" s="213">
        <v>0</v>
      </c>
      <c r="D41" s="213">
        <v>0</v>
      </c>
      <c r="E41" s="159">
        <f t="shared" si="6"/>
        <v>0</v>
      </c>
      <c r="F41" s="214"/>
      <c r="G41" s="214"/>
      <c r="H41" s="214"/>
      <c r="I41" s="130">
        <f t="shared" si="7"/>
        <v>0</v>
      </c>
      <c r="N41" s="476" t="s">
        <v>63</v>
      </c>
      <c r="O41" s="476"/>
      <c r="P41" s="470">
        <f t="shared" si="8"/>
        <v>0</v>
      </c>
      <c r="Q41" s="470"/>
      <c r="R41" s="470"/>
      <c r="S41" s="470"/>
      <c r="T41" s="470"/>
      <c r="U41" s="127">
        <f t="shared" si="9"/>
        <v>0</v>
      </c>
    </row>
    <row r="42" spans="1:21" hidden="1" x14ac:dyDescent="0.25">
      <c r="A42" s="519" t="s">
        <v>55</v>
      </c>
      <c r="B42" s="519"/>
      <c r="C42" s="212">
        <v>0</v>
      </c>
      <c r="D42" s="212">
        <v>0</v>
      </c>
      <c r="E42" s="220">
        <f t="shared" si="6"/>
        <v>0</v>
      </c>
      <c r="F42" s="214"/>
      <c r="G42" s="214"/>
      <c r="H42" s="214"/>
      <c r="I42" s="123">
        <f t="shared" si="7"/>
        <v>0</v>
      </c>
      <c r="N42" s="469" t="s">
        <v>55</v>
      </c>
      <c r="O42" s="469"/>
      <c r="P42" s="470">
        <f t="shared" si="8"/>
        <v>0</v>
      </c>
      <c r="Q42" s="470"/>
      <c r="R42" s="470"/>
      <c r="S42" s="470"/>
      <c r="T42" s="470"/>
      <c r="U42" s="127">
        <f t="shared" si="9"/>
        <v>0</v>
      </c>
    </row>
    <row r="43" spans="1:21" hidden="1" x14ac:dyDescent="0.25">
      <c r="A43" s="64"/>
      <c r="B43" s="137" t="s">
        <v>164</v>
      </c>
      <c r="C43" s="126">
        <f>SUM(C37:C42)</f>
        <v>0</v>
      </c>
      <c r="D43" s="126">
        <f>SUM(D37:D42)</f>
        <v>0</v>
      </c>
      <c r="E43" s="126">
        <f>SUM(E37:E42)</f>
        <v>0</v>
      </c>
      <c r="F43" s="34"/>
      <c r="G43" s="138"/>
      <c r="H43" s="139" t="s">
        <v>166</v>
      </c>
      <c r="I43" s="126">
        <f>SUM(I37:I42)</f>
        <v>0</v>
      </c>
      <c r="N43" s="520" t="s">
        <v>57</v>
      </c>
      <c r="O43" s="520"/>
      <c r="P43" s="520"/>
      <c r="Q43" s="520"/>
      <c r="R43" s="36">
        <f>SUM(P37:R42)</f>
        <v>0</v>
      </c>
      <c r="S43" s="521" t="s">
        <v>68</v>
      </c>
      <c r="T43" s="521"/>
      <c r="U43" s="132">
        <f>SUM(U37:U42)</f>
        <v>0</v>
      </c>
    </row>
    <row r="44" spans="1:21" ht="16.5" hidden="1" thickBot="1" x14ac:dyDescent="0.3">
      <c r="A44" s="64"/>
      <c r="B44" s="137"/>
      <c r="C44" s="130"/>
      <c r="D44" s="130"/>
      <c r="E44" s="150"/>
      <c r="F44" s="34"/>
      <c r="G44" s="138"/>
      <c r="H44" s="139"/>
      <c r="I44" s="130"/>
      <c r="N44" s="35"/>
      <c r="O44" s="35"/>
      <c r="P44" s="35"/>
      <c r="Q44" s="35"/>
      <c r="R44" s="36"/>
      <c r="S44" s="32"/>
      <c r="T44" s="32"/>
      <c r="U44" s="132"/>
    </row>
    <row r="45" spans="1:21" ht="16.5" hidden="1" thickBot="1" x14ac:dyDescent="0.3">
      <c r="A45" s="64"/>
      <c r="B45" s="137" t="s">
        <v>165</v>
      </c>
      <c r="C45" s="64"/>
      <c r="D45" s="64"/>
      <c r="E45" s="215">
        <f>H29+E43</f>
        <v>137.6437</v>
      </c>
      <c r="F45" s="37"/>
      <c r="G45" s="138"/>
      <c r="H45" s="139" t="s">
        <v>167</v>
      </c>
      <c r="I45" s="123">
        <f>SUM(I43,I29)</f>
        <v>590075.37</v>
      </c>
      <c r="N45" s="520" t="s">
        <v>58</v>
      </c>
      <c r="O45" s="520"/>
      <c r="P45" s="520"/>
      <c r="Q45" s="520"/>
      <c r="R45" s="38">
        <f>R43+T29</f>
        <v>0</v>
      </c>
      <c r="S45" s="521" t="s">
        <v>56</v>
      </c>
      <c r="T45" s="521"/>
      <c r="U45" s="140">
        <f>SUM(U43,U29)</f>
        <v>0</v>
      </c>
    </row>
    <row r="46" spans="1:21" x14ac:dyDescent="0.25">
      <c r="A46" s="28"/>
      <c r="B46" s="28"/>
      <c r="C46" s="28"/>
      <c r="D46" s="28"/>
      <c r="E46" s="28"/>
      <c r="F46" s="37"/>
      <c r="G46" s="141"/>
      <c r="H46" s="141"/>
      <c r="I46" s="130"/>
      <c r="N46" s="35"/>
      <c r="O46" s="35"/>
      <c r="P46" s="35"/>
      <c r="Q46" s="35"/>
      <c r="R46" s="38"/>
      <c r="S46" s="32"/>
      <c r="T46" s="32"/>
      <c r="U46" s="132"/>
    </row>
    <row r="47" spans="1:21" x14ac:dyDescent="0.25">
      <c r="A47" s="28"/>
      <c r="B47" s="28"/>
      <c r="C47" s="28"/>
      <c r="D47" s="28"/>
      <c r="E47" s="28"/>
      <c r="F47" s="37"/>
      <c r="G47" s="141"/>
      <c r="H47" s="141"/>
      <c r="I47" s="130"/>
      <c r="N47" s="35"/>
      <c r="O47" s="35"/>
      <c r="P47" s="35"/>
      <c r="Q47" s="35"/>
      <c r="R47" s="38"/>
      <c r="S47" s="32"/>
      <c r="T47" s="32"/>
      <c r="U47" s="132"/>
    </row>
    <row r="48" spans="1:21" x14ac:dyDescent="0.25">
      <c r="A48" s="28"/>
      <c r="B48" s="28"/>
      <c r="C48" s="117" t="s">
        <v>162</v>
      </c>
      <c r="D48" s="117" t="s">
        <v>163</v>
      </c>
      <c r="E48" s="118" t="s">
        <v>8</v>
      </c>
      <c r="F48" s="142" t="s">
        <v>168</v>
      </c>
      <c r="G48" s="143" t="s">
        <v>170</v>
      </c>
      <c r="H48" s="144" t="s">
        <v>171</v>
      </c>
      <c r="I48" s="130"/>
      <c r="N48" s="35"/>
      <c r="O48" s="35"/>
      <c r="P48" s="35"/>
      <c r="Q48" s="35"/>
      <c r="R48" s="38"/>
      <c r="S48" s="32"/>
      <c r="T48" s="32"/>
      <c r="U48" s="132"/>
    </row>
    <row r="49" spans="1:21" x14ac:dyDescent="0.25">
      <c r="A49" s="39" t="s">
        <v>103</v>
      </c>
      <c r="B49" s="39"/>
      <c r="C49" s="119" t="s">
        <v>2</v>
      </c>
      <c r="D49" s="119" t="s">
        <v>2</v>
      </c>
      <c r="E49" s="119" t="s">
        <v>2</v>
      </c>
      <c r="F49" s="121" t="s">
        <v>169</v>
      </c>
      <c r="G49" s="77" t="s">
        <v>169</v>
      </c>
      <c r="H49" s="145" t="s">
        <v>172</v>
      </c>
      <c r="I49" s="39"/>
      <c r="N49" s="469" t="s">
        <v>103</v>
      </c>
      <c r="O49" s="469"/>
      <c r="P49" s="514" t="s">
        <v>2</v>
      </c>
      <c r="Q49" s="514"/>
      <c r="R49" s="40" t="s">
        <v>25</v>
      </c>
      <c r="S49" s="78" t="s">
        <v>26</v>
      </c>
      <c r="T49" s="146" t="s">
        <v>27</v>
      </c>
      <c r="U49" s="40"/>
    </row>
    <row r="50" spans="1:21" x14ac:dyDescent="0.25">
      <c r="A50" s="515" t="s">
        <v>127</v>
      </c>
      <c r="B50" s="515"/>
      <c r="C50" s="206">
        <v>0.5</v>
      </c>
      <c r="D50" s="206">
        <v>1.56</v>
      </c>
      <c r="E50" s="159">
        <f>IF(D$59=0,C50*2,C50+D50)</f>
        <v>2.06</v>
      </c>
      <c r="F50" s="41" t="s">
        <v>21</v>
      </c>
      <c r="G50" s="54">
        <v>251</v>
      </c>
      <c r="H50" s="328">
        <f>'0054'!H50</f>
        <v>1047</v>
      </c>
      <c r="I50" s="130">
        <f>ROUND(E50*H50,2)</f>
        <v>2156.8200000000002</v>
      </c>
      <c r="N50" s="517" t="s">
        <v>28</v>
      </c>
      <c r="O50" s="517"/>
      <c r="P50" s="518"/>
      <c r="Q50" s="518"/>
      <c r="R50" s="43" t="s">
        <v>21</v>
      </c>
      <c r="S50" s="44">
        <v>251</v>
      </c>
      <c r="T50" s="148">
        <f>H50</f>
        <v>1047</v>
      </c>
      <c r="U50" s="149">
        <f>ROUND(P50*T50,0)</f>
        <v>0</v>
      </c>
    </row>
    <row r="51" spans="1:21" x14ac:dyDescent="0.25">
      <c r="A51" s="516"/>
      <c r="B51" s="516"/>
      <c r="C51" s="206">
        <v>0</v>
      </c>
      <c r="D51" s="206">
        <v>0</v>
      </c>
      <c r="E51" s="159">
        <f t="shared" ref="E51:E58" si="10">IF(D$59=0,C51*2,C51+D51)</f>
        <v>0</v>
      </c>
      <c r="F51" s="54" t="s">
        <v>21</v>
      </c>
      <c r="G51" s="54">
        <v>252</v>
      </c>
      <c r="H51" s="328">
        <f>'0054'!H51</f>
        <v>3380</v>
      </c>
      <c r="I51" s="130">
        <f t="shared" ref="I51:I58" si="11">ROUND(E51*H51,2)</f>
        <v>0</v>
      </c>
      <c r="N51" s="517"/>
      <c r="O51" s="517"/>
      <c r="P51" s="511"/>
      <c r="Q51" s="511"/>
      <c r="R51" s="44" t="s">
        <v>21</v>
      </c>
      <c r="S51" s="44">
        <v>252</v>
      </c>
      <c r="T51" s="148">
        <f t="shared" ref="T51:T58" si="12">H51</f>
        <v>3380</v>
      </c>
      <c r="U51" s="149">
        <f t="shared" ref="U51:U58" si="13">ROUND(P51*T51,0)</f>
        <v>0</v>
      </c>
    </row>
    <row r="52" spans="1:21" x14ac:dyDescent="0.25">
      <c r="A52" s="516"/>
      <c r="B52" s="516"/>
      <c r="C52" s="206">
        <v>0</v>
      </c>
      <c r="D52" s="206">
        <v>0</v>
      </c>
      <c r="E52" s="159">
        <f t="shared" si="10"/>
        <v>0</v>
      </c>
      <c r="F52" s="54" t="s">
        <v>21</v>
      </c>
      <c r="G52" s="54">
        <v>253</v>
      </c>
      <c r="H52" s="328">
        <f>'0054'!H52</f>
        <v>6896</v>
      </c>
      <c r="I52" s="130">
        <f t="shared" si="11"/>
        <v>0</v>
      </c>
      <c r="N52" s="517"/>
      <c r="O52" s="517"/>
      <c r="P52" s="511"/>
      <c r="Q52" s="511"/>
      <c r="R52" s="44" t="s">
        <v>21</v>
      </c>
      <c r="S52" s="44">
        <v>253</v>
      </c>
      <c r="T52" s="148">
        <f t="shared" si="12"/>
        <v>6896</v>
      </c>
      <c r="U52" s="149">
        <f t="shared" si="13"/>
        <v>0</v>
      </c>
    </row>
    <row r="53" spans="1:21" x14ac:dyDescent="0.25">
      <c r="A53" s="516"/>
      <c r="B53" s="516"/>
      <c r="C53" s="206">
        <v>2.5099999999999998</v>
      </c>
      <c r="D53" s="206">
        <v>2</v>
      </c>
      <c r="E53" s="159">
        <f t="shared" si="10"/>
        <v>4.51</v>
      </c>
      <c r="F53" s="153" t="s">
        <v>14</v>
      </c>
      <c r="G53" s="54">
        <v>251</v>
      </c>
      <c r="H53" s="328">
        <f>'0054'!H53</f>
        <v>1173</v>
      </c>
      <c r="I53" s="130">
        <f t="shared" si="11"/>
        <v>5290.23</v>
      </c>
      <c r="N53" s="517"/>
      <c r="O53" s="517"/>
      <c r="P53" s="511"/>
      <c r="Q53" s="511"/>
      <c r="R53" s="46" t="s">
        <v>14</v>
      </c>
      <c r="S53" s="44">
        <v>251</v>
      </c>
      <c r="T53" s="148">
        <f t="shared" si="12"/>
        <v>1173</v>
      </c>
      <c r="U53" s="149">
        <f t="shared" si="13"/>
        <v>0</v>
      </c>
    </row>
    <row r="54" spans="1:21" x14ac:dyDescent="0.25">
      <c r="A54" s="516"/>
      <c r="B54" s="516"/>
      <c r="C54" s="206">
        <v>0</v>
      </c>
      <c r="D54" s="206">
        <v>0</v>
      </c>
      <c r="E54" s="159">
        <f t="shared" si="10"/>
        <v>0</v>
      </c>
      <c r="F54" s="153" t="s">
        <v>14</v>
      </c>
      <c r="G54" s="54">
        <v>252</v>
      </c>
      <c r="H54" s="328">
        <f>'0054'!H54</f>
        <v>3506</v>
      </c>
      <c r="I54" s="130">
        <f t="shared" si="11"/>
        <v>0</v>
      </c>
      <c r="N54" s="517"/>
      <c r="O54" s="517"/>
      <c r="P54" s="511"/>
      <c r="Q54" s="511"/>
      <c r="R54" s="46" t="s">
        <v>14</v>
      </c>
      <c r="S54" s="44">
        <v>252</v>
      </c>
      <c r="T54" s="148">
        <f t="shared" si="12"/>
        <v>3506</v>
      </c>
      <c r="U54" s="149">
        <f t="shared" si="13"/>
        <v>0</v>
      </c>
    </row>
    <row r="55" spans="1:21" x14ac:dyDescent="0.25">
      <c r="A55" s="516"/>
      <c r="B55" s="516"/>
      <c r="C55" s="206">
        <v>0</v>
      </c>
      <c r="D55" s="206">
        <v>0</v>
      </c>
      <c r="E55" s="159">
        <f t="shared" si="10"/>
        <v>0</v>
      </c>
      <c r="F55" s="153" t="s">
        <v>14</v>
      </c>
      <c r="G55" s="54">
        <v>253</v>
      </c>
      <c r="H55" s="328">
        <f>'0054'!H55</f>
        <v>7023</v>
      </c>
      <c r="I55" s="130">
        <f t="shared" si="11"/>
        <v>0</v>
      </c>
      <c r="N55" s="517"/>
      <c r="O55" s="517"/>
      <c r="P55" s="511"/>
      <c r="Q55" s="511"/>
      <c r="R55" s="46" t="s">
        <v>14</v>
      </c>
      <c r="S55" s="44">
        <v>253</v>
      </c>
      <c r="T55" s="148">
        <f t="shared" si="12"/>
        <v>7023</v>
      </c>
      <c r="U55" s="149">
        <f t="shared" si="13"/>
        <v>0</v>
      </c>
    </row>
    <row r="56" spans="1:21" x14ac:dyDescent="0.25">
      <c r="A56" s="516"/>
      <c r="B56" s="516"/>
      <c r="C56" s="206">
        <v>0</v>
      </c>
      <c r="D56" s="206">
        <v>0</v>
      </c>
      <c r="E56" s="159">
        <f t="shared" si="10"/>
        <v>0</v>
      </c>
      <c r="F56" s="153" t="s">
        <v>15</v>
      </c>
      <c r="G56" s="54">
        <v>251</v>
      </c>
      <c r="H56" s="328">
        <f>'0054'!H56</f>
        <v>835</v>
      </c>
      <c r="I56" s="130">
        <f t="shared" si="11"/>
        <v>0</v>
      </c>
      <c r="N56" s="517"/>
      <c r="O56" s="517"/>
      <c r="P56" s="511"/>
      <c r="Q56" s="511"/>
      <c r="R56" s="46" t="s">
        <v>15</v>
      </c>
      <c r="S56" s="44">
        <v>251</v>
      </c>
      <c r="T56" s="148">
        <f t="shared" si="12"/>
        <v>835</v>
      </c>
      <c r="U56" s="149">
        <f t="shared" si="13"/>
        <v>0</v>
      </c>
    </row>
    <row r="57" spans="1:21" x14ac:dyDescent="0.25">
      <c r="A57" s="516"/>
      <c r="B57" s="516"/>
      <c r="C57" s="206">
        <v>0</v>
      </c>
      <c r="D57" s="206">
        <v>0</v>
      </c>
      <c r="E57" s="159">
        <f t="shared" si="10"/>
        <v>0</v>
      </c>
      <c r="F57" s="153" t="s">
        <v>15</v>
      </c>
      <c r="G57" s="54">
        <v>252</v>
      </c>
      <c r="H57" s="328">
        <f>'0054'!H57</f>
        <v>3168</v>
      </c>
      <c r="I57" s="130">
        <f t="shared" si="11"/>
        <v>0</v>
      </c>
      <c r="N57" s="517"/>
      <c r="O57" s="517"/>
      <c r="P57" s="511"/>
      <c r="Q57" s="511"/>
      <c r="R57" s="46" t="s">
        <v>15</v>
      </c>
      <c r="S57" s="44">
        <v>252</v>
      </c>
      <c r="T57" s="148">
        <f t="shared" si="12"/>
        <v>3168</v>
      </c>
      <c r="U57" s="149">
        <f t="shared" si="13"/>
        <v>0</v>
      </c>
    </row>
    <row r="58" spans="1:21" ht="16.5" thickBot="1" x14ac:dyDescent="0.3">
      <c r="A58" s="516"/>
      <c r="B58" s="516"/>
      <c r="C58" s="206">
        <v>0</v>
      </c>
      <c r="D58" s="206">
        <v>0</v>
      </c>
      <c r="E58" s="159">
        <f t="shared" si="10"/>
        <v>0</v>
      </c>
      <c r="F58" s="153" t="s">
        <v>15</v>
      </c>
      <c r="G58" s="54">
        <v>253</v>
      </c>
      <c r="H58" s="328">
        <f>'0054'!H58</f>
        <v>6685</v>
      </c>
      <c r="I58" s="130">
        <f t="shared" si="11"/>
        <v>0</v>
      </c>
      <c r="N58" s="517"/>
      <c r="O58" s="517"/>
      <c r="P58" s="512"/>
      <c r="Q58" s="512"/>
      <c r="R58" s="46" t="s">
        <v>15</v>
      </c>
      <c r="S58" s="44">
        <v>253</v>
      </c>
      <c r="T58" s="148">
        <f t="shared" si="12"/>
        <v>6685</v>
      </c>
      <c r="U58" s="151">
        <f t="shared" si="13"/>
        <v>0</v>
      </c>
    </row>
    <row r="59" spans="1:21" ht="16.5" thickBot="1" x14ac:dyDescent="0.3">
      <c r="A59" s="465" t="s">
        <v>16</v>
      </c>
      <c r="B59" s="465"/>
      <c r="C59" s="126">
        <f>SUM(C50:C58)</f>
        <v>3.01</v>
      </c>
      <c r="D59" s="126">
        <f>SUM(D50:D58)</f>
        <v>3.56</v>
      </c>
      <c r="E59" s="126">
        <f>SUM(E50:E58)</f>
        <v>6.57</v>
      </c>
      <c r="F59" s="465" t="s">
        <v>81</v>
      </c>
      <c r="G59" s="465"/>
      <c r="H59" s="465"/>
      <c r="I59" s="126">
        <f>SUM(I50:I58)</f>
        <v>7447.0499999999993</v>
      </c>
      <c r="N59" s="464" t="s">
        <v>16</v>
      </c>
      <c r="O59" s="464"/>
      <c r="P59" s="513">
        <f>SUM(P50:P58)</f>
        <v>0</v>
      </c>
      <c r="Q59" s="513"/>
      <c r="R59" s="464" t="s">
        <v>81</v>
      </c>
      <c r="S59" s="464"/>
      <c r="T59" s="464"/>
      <c r="U59" s="140">
        <f>SUM(U50:U58)</f>
        <v>0</v>
      </c>
    </row>
    <row r="60" spans="1:21" x14ac:dyDescent="0.25">
      <c r="A60" s="481"/>
      <c r="B60" s="481"/>
      <c r="C60" s="481"/>
      <c r="D60" s="481"/>
      <c r="E60" s="481"/>
      <c r="F60" s="481"/>
      <c r="G60" s="481"/>
      <c r="H60" s="481"/>
      <c r="I60" s="481"/>
      <c r="N60" s="471"/>
      <c r="O60" s="471"/>
      <c r="P60" s="471"/>
      <c r="Q60" s="471"/>
      <c r="R60" s="471"/>
      <c r="S60" s="471"/>
      <c r="T60" s="471"/>
      <c r="U60" s="471"/>
    </row>
    <row r="61" spans="1:21" x14ac:dyDescent="0.25">
      <c r="A61" s="509" t="s">
        <v>175</v>
      </c>
      <c r="B61" s="458"/>
      <c r="C61" s="458"/>
      <c r="D61" s="458"/>
      <c r="E61" s="458"/>
      <c r="F61" s="458"/>
      <c r="G61" s="458"/>
      <c r="H61" s="458"/>
      <c r="I61" s="458"/>
      <c r="N61" s="461" t="s">
        <v>104</v>
      </c>
      <c r="O61" s="461"/>
      <c r="P61" s="461"/>
      <c r="Q61" s="461"/>
      <c r="R61" s="461"/>
      <c r="S61" s="461"/>
      <c r="T61" s="461"/>
      <c r="U61" s="461"/>
    </row>
    <row r="62" spans="1:21" x14ac:dyDescent="0.25">
      <c r="A62" s="509" t="s">
        <v>177</v>
      </c>
      <c r="B62" s="458"/>
      <c r="C62" s="152">
        <f>E29</f>
        <v>129.07000000000002</v>
      </c>
      <c r="D62" s="576" t="s">
        <v>174</v>
      </c>
      <c r="E62" s="576"/>
      <c r="F62" s="576"/>
      <c r="G62" s="576"/>
      <c r="H62" s="331">
        <f>'0054'!H62</f>
        <v>186422.85</v>
      </c>
      <c r="I62" s="155"/>
      <c r="N62" s="510" t="s">
        <v>173</v>
      </c>
      <c r="O62" s="461"/>
      <c r="P62" s="47">
        <f>P29</f>
        <v>0</v>
      </c>
      <c r="Q62" s="507" t="s">
        <v>83</v>
      </c>
      <c r="R62" s="507"/>
      <c r="S62" s="507"/>
      <c r="T62" s="508">
        <f>H62</f>
        <v>186422.85</v>
      </c>
      <c r="U62" s="508"/>
    </row>
    <row r="63" spans="1:21" x14ac:dyDescent="0.25">
      <c r="B63" s="91"/>
      <c r="G63" s="48" t="s">
        <v>13</v>
      </c>
      <c r="H63" s="156">
        <f>ROUND(C62/H62,6)</f>
        <v>6.9200000000000002E-4</v>
      </c>
      <c r="I63" s="157"/>
      <c r="N63" s="461" t="s">
        <v>19</v>
      </c>
      <c r="O63" s="461"/>
      <c r="P63" s="461"/>
      <c r="Q63" s="461"/>
      <c r="R63" s="461"/>
      <c r="S63" s="461"/>
      <c r="T63" s="505">
        <f>ROUND(P62/T62,6)</f>
        <v>0</v>
      </c>
      <c r="U63" s="505"/>
    </row>
    <row r="64" spans="1:21" x14ac:dyDescent="0.25">
      <c r="A64" s="509" t="s">
        <v>176</v>
      </c>
      <c r="B64" s="458"/>
      <c r="C64" s="458"/>
      <c r="D64" s="458"/>
      <c r="E64" s="458"/>
      <c r="F64" s="458"/>
      <c r="G64" s="458"/>
      <c r="H64" s="458"/>
      <c r="I64" s="458"/>
      <c r="N64" s="461" t="s">
        <v>105</v>
      </c>
      <c r="O64" s="461"/>
      <c r="P64" s="461"/>
      <c r="Q64" s="461"/>
      <c r="R64" s="461"/>
      <c r="S64" s="461"/>
      <c r="T64" s="461"/>
      <c r="U64" s="461"/>
    </row>
    <row r="65" spans="1:21" x14ac:dyDescent="0.25">
      <c r="A65" s="509" t="s">
        <v>178</v>
      </c>
      <c r="B65" s="458"/>
      <c r="C65" s="152">
        <f>E45</f>
        <v>137.6437</v>
      </c>
      <c r="D65" s="576" t="s">
        <v>179</v>
      </c>
      <c r="E65" s="576"/>
      <c r="F65" s="576"/>
      <c r="G65" s="576"/>
      <c r="H65" s="220">
        <f>'0054'!H65</f>
        <v>204954.58</v>
      </c>
      <c r="I65" s="159"/>
      <c r="N65" s="461" t="s">
        <v>85</v>
      </c>
      <c r="O65" s="461"/>
      <c r="P65" s="49">
        <f>R45</f>
        <v>0</v>
      </c>
      <c r="Q65" s="507" t="s">
        <v>84</v>
      </c>
      <c r="R65" s="507"/>
      <c r="S65" s="507"/>
      <c r="T65" s="508">
        <f>H65</f>
        <v>204954.58</v>
      </c>
      <c r="U65" s="508"/>
    </row>
    <row r="66" spans="1:21" s="39" customFormat="1" x14ac:dyDescent="0.25">
      <c r="A66" s="160"/>
      <c r="G66" s="50" t="s">
        <v>13</v>
      </c>
      <c r="H66" s="161">
        <f>ROUND(C65/H65,6)</f>
        <v>6.7199999999999996E-4</v>
      </c>
      <c r="I66" s="161"/>
      <c r="N66" s="469" t="s">
        <v>20</v>
      </c>
      <c r="O66" s="469"/>
      <c r="P66" s="469"/>
      <c r="Q66" s="469"/>
      <c r="R66" s="469"/>
      <c r="S66" s="469"/>
      <c r="T66" s="503">
        <f>ROUND(P65/T65,6)</f>
        <v>0</v>
      </c>
      <c r="U66" s="503"/>
    </row>
    <row r="67" spans="1:21" s="64" customFormat="1" x14ac:dyDescent="0.25">
      <c r="A67" s="136"/>
      <c r="G67" s="48"/>
      <c r="H67" s="162"/>
      <c r="I67" s="162"/>
      <c r="N67" s="163"/>
      <c r="O67" s="163"/>
      <c r="P67" s="163"/>
      <c r="Q67" s="163"/>
      <c r="R67" s="164"/>
      <c r="S67" s="163"/>
      <c r="T67" s="165"/>
      <c r="U67" s="166"/>
    </row>
    <row r="68" spans="1:21" x14ac:dyDescent="0.25">
      <c r="A68" s="458" t="s">
        <v>100</v>
      </c>
      <c r="B68" s="458"/>
      <c r="C68" s="458"/>
      <c r="D68" s="91"/>
      <c r="E68" s="74" t="s">
        <v>3</v>
      </c>
      <c r="F68" s="174">
        <f>'0054'!F68</f>
        <v>35355377</v>
      </c>
      <c r="G68" s="41" t="s">
        <v>6</v>
      </c>
      <c r="H68" s="167">
        <f>H63</f>
        <v>6.9200000000000002E-4</v>
      </c>
      <c r="I68" s="130">
        <f>ROUND(F68*H68,2)</f>
        <v>24465.919999999998</v>
      </c>
      <c r="N68" s="461" t="s">
        <v>100</v>
      </c>
      <c r="O68" s="461"/>
      <c r="P68" s="461"/>
      <c r="Q68" s="52" t="s">
        <v>3</v>
      </c>
      <c r="R68" s="168">
        <f>F68</f>
        <v>35355377</v>
      </c>
      <c r="S68" s="43" t="s">
        <v>6</v>
      </c>
      <c r="T68" s="169">
        <f>T63</f>
        <v>0</v>
      </c>
      <c r="U68" s="125">
        <f>ROUND(R68*T68,0)</f>
        <v>0</v>
      </c>
    </row>
    <row r="69" spans="1:21" x14ac:dyDescent="0.25">
      <c r="A69" s="571" t="s">
        <v>119</v>
      </c>
      <c r="B69" s="458"/>
      <c r="C69" s="458"/>
      <c r="D69" s="91"/>
      <c r="E69" s="74"/>
      <c r="F69" s="174"/>
      <c r="G69" s="41"/>
      <c r="H69" s="167"/>
      <c r="I69" s="130"/>
      <c r="N69" s="461" t="s">
        <v>99</v>
      </c>
      <c r="O69" s="461"/>
      <c r="P69" s="461"/>
      <c r="Q69" s="170"/>
      <c r="R69" s="170"/>
      <c r="S69" s="170"/>
      <c r="T69" s="170"/>
      <c r="U69" s="170"/>
    </row>
    <row r="70" spans="1:21" x14ac:dyDescent="0.25">
      <c r="A70" s="570" t="s">
        <v>180</v>
      </c>
      <c r="B70" s="458"/>
      <c r="C70" s="458"/>
      <c r="D70" s="91"/>
      <c r="E70" s="74" t="s">
        <v>3</v>
      </c>
      <c r="F70" s="174">
        <f>'0054'!F70</f>
        <v>0</v>
      </c>
      <c r="G70" s="41" t="s">
        <v>6</v>
      </c>
      <c r="H70" s="167">
        <f>H63</f>
        <v>6.9200000000000002E-4</v>
      </c>
      <c r="I70" s="130">
        <f>ROUND(F70*H70,2)</f>
        <v>0</v>
      </c>
      <c r="N70" s="53"/>
      <c r="O70" s="53"/>
      <c r="P70" s="53"/>
      <c r="Q70" s="52" t="s">
        <v>3</v>
      </c>
      <c r="R70" s="168">
        <f>F70</f>
        <v>0</v>
      </c>
      <c r="S70" s="43" t="s">
        <v>6</v>
      </c>
      <c r="T70" s="169">
        <f>T63</f>
        <v>0</v>
      </c>
      <c r="U70" s="125">
        <f>ROUND(R70*T70,0)</f>
        <v>0</v>
      </c>
    </row>
    <row r="71" spans="1:21" x14ac:dyDescent="0.25">
      <c r="A71" s="458" t="s">
        <v>98</v>
      </c>
      <c r="B71" s="458"/>
      <c r="C71" s="458"/>
      <c r="D71" s="91"/>
      <c r="E71" s="74" t="s">
        <v>128</v>
      </c>
      <c r="F71" s="174">
        <f>'0054'!F71</f>
        <v>3088857</v>
      </c>
      <c r="G71" s="41" t="s">
        <v>6</v>
      </c>
      <c r="H71" s="167">
        <f>H63</f>
        <v>6.9200000000000002E-4</v>
      </c>
      <c r="I71" s="130">
        <f>ROUND(F71*H71,2)</f>
        <v>2137.4899999999998</v>
      </c>
      <c r="N71" s="461" t="s">
        <v>98</v>
      </c>
      <c r="O71" s="461"/>
      <c r="P71" s="461"/>
      <c r="Q71" s="52" t="s">
        <v>86</v>
      </c>
      <c r="R71" s="168">
        <f>F71</f>
        <v>3088857</v>
      </c>
      <c r="S71" s="43" t="s">
        <v>6</v>
      </c>
      <c r="T71" s="169">
        <f>T63</f>
        <v>0</v>
      </c>
      <c r="U71" s="125">
        <f>ROUND(R71*T71,0)</f>
        <v>0</v>
      </c>
    </row>
    <row r="72" spans="1:21" x14ac:dyDescent="0.25">
      <c r="A72" s="458" t="s">
        <v>97</v>
      </c>
      <c r="B72" s="458"/>
      <c r="C72" s="458"/>
      <c r="D72" s="91"/>
      <c r="E72" s="74" t="s">
        <v>3</v>
      </c>
      <c r="F72" s="174">
        <f>'0054'!F72</f>
        <v>4226978</v>
      </c>
      <c r="G72" s="41" t="s">
        <v>6</v>
      </c>
      <c r="H72" s="167">
        <f>H63</f>
        <v>6.9200000000000002E-4</v>
      </c>
      <c r="I72" s="130">
        <f>ROUND(F72*H72,2)</f>
        <v>2925.07</v>
      </c>
      <c r="N72" s="461" t="s">
        <v>97</v>
      </c>
      <c r="O72" s="461"/>
      <c r="P72" s="461"/>
      <c r="Q72" s="52" t="s">
        <v>3</v>
      </c>
      <c r="R72" s="168">
        <f>F72</f>
        <v>4226978</v>
      </c>
      <c r="S72" s="43" t="s">
        <v>6</v>
      </c>
      <c r="T72" s="169">
        <f>T63</f>
        <v>0</v>
      </c>
      <c r="U72" s="125">
        <f>ROUND(R72*T72,0)</f>
        <v>0</v>
      </c>
    </row>
    <row r="73" spans="1:21" x14ac:dyDescent="0.25">
      <c r="A73" s="458" t="s">
        <v>96</v>
      </c>
      <c r="B73" s="458"/>
      <c r="C73" s="458"/>
      <c r="D73" s="91"/>
      <c r="E73" s="74" t="s">
        <v>3</v>
      </c>
      <c r="F73" s="174">
        <f>'0054'!F73</f>
        <v>14485979</v>
      </c>
      <c r="G73" s="41" t="s">
        <v>6</v>
      </c>
      <c r="H73" s="167">
        <f>H63</f>
        <v>6.9200000000000002E-4</v>
      </c>
      <c r="I73" s="130">
        <f>ROUND(F73*H73,2)</f>
        <v>10024.299999999999</v>
      </c>
      <c r="N73" s="461" t="s">
        <v>96</v>
      </c>
      <c r="O73" s="461"/>
      <c r="P73" s="461"/>
      <c r="Q73" s="52" t="s">
        <v>3</v>
      </c>
      <c r="R73" s="171">
        <f>F73</f>
        <v>14485979</v>
      </c>
      <c r="S73" s="43" t="s">
        <v>6</v>
      </c>
      <c r="T73" s="169">
        <f>T63</f>
        <v>0</v>
      </c>
      <c r="U73" s="125">
        <f>ROUND(R73*T73,0)</f>
        <v>0</v>
      </c>
    </row>
    <row r="74" spans="1:21" x14ac:dyDescent="0.25">
      <c r="A74" s="375" t="s">
        <v>129</v>
      </c>
      <c r="D74" s="91"/>
      <c r="E74" s="54" t="s">
        <v>130</v>
      </c>
      <c r="F74" s="496"/>
      <c r="G74" s="496"/>
      <c r="H74" s="496"/>
      <c r="I74" s="130">
        <v>0</v>
      </c>
      <c r="N74" s="461" t="s">
        <v>156</v>
      </c>
      <c r="O74" s="461"/>
      <c r="P74" s="461"/>
      <c r="Q74" s="461"/>
      <c r="R74" s="461"/>
      <c r="S74" s="461"/>
      <c r="T74" s="461"/>
      <c r="U74" s="125">
        <f>IF($H$115=1,I74,0)</f>
        <v>0</v>
      </c>
    </row>
    <row r="75" spans="1:21" x14ac:dyDescent="0.25">
      <c r="A75" s="376" t="s">
        <v>181</v>
      </c>
      <c r="I75" s="130"/>
      <c r="N75" s="461" t="s">
        <v>44</v>
      </c>
      <c r="O75" s="461"/>
      <c r="P75" s="461"/>
      <c r="Q75" s="461"/>
      <c r="R75" s="461"/>
      <c r="S75" s="461"/>
      <c r="T75" s="461"/>
      <c r="U75" s="125">
        <f>IF($H$115=1,I75,0)</f>
        <v>0</v>
      </c>
    </row>
    <row r="76" spans="1:21" x14ac:dyDescent="0.25">
      <c r="A76" s="90" t="s">
        <v>134</v>
      </c>
      <c r="B76" s="91"/>
      <c r="C76" s="91"/>
      <c r="D76" s="91"/>
      <c r="E76" s="91"/>
      <c r="F76" s="91"/>
      <c r="G76" s="91"/>
      <c r="H76" s="91"/>
      <c r="I76" s="172"/>
      <c r="N76" s="173" t="s">
        <v>45</v>
      </c>
      <c r="O76" s="53"/>
      <c r="P76" s="53"/>
      <c r="Q76" s="53"/>
      <c r="R76" s="53"/>
      <c r="S76" s="53"/>
      <c r="T76" s="53"/>
      <c r="U76" s="132"/>
    </row>
    <row r="77" spans="1:21" x14ac:dyDescent="0.25">
      <c r="A77" s="509" t="s">
        <v>182</v>
      </c>
      <c r="B77" s="458"/>
      <c r="C77" s="458"/>
      <c r="D77" s="91"/>
      <c r="E77" s="74" t="s">
        <v>4</v>
      </c>
      <c r="F77" s="174">
        <f>'0054'!F77</f>
        <v>0</v>
      </c>
      <c r="G77" s="41" t="s">
        <v>6</v>
      </c>
      <c r="H77" s="167">
        <f>H66</f>
        <v>6.7199999999999996E-4</v>
      </c>
      <c r="I77" s="130">
        <f>ROUND(F77*H77,2)</f>
        <v>0</v>
      </c>
      <c r="N77" s="461" t="s">
        <v>101</v>
      </c>
      <c r="O77" s="461"/>
      <c r="P77" s="461"/>
      <c r="Q77" s="52" t="s">
        <v>4</v>
      </c>
      <c r="R77" s="171">
        <f>F77</f>
        <v>0</v>
      </c>
      <c r="S77" s="43" t="s">
        <v>6</v>
      </c>
      <c r="T77" s="169">
        <f>T66</f>
        <v>0</v>
      </c>
      <c r="U77" s="125">
        <f>ROUND(R77*T77,0)</f>
        <v>0</v>
      </c>
    </row>
    <row r="78" spans="1:21" x14ac:dyDescent="0.25">
      <c r="A78" s="458" t="s">
        <v>67</v>
      </c>
      <c r="B78" s="458"/>
      <c r="C78" s="458"/>
      <c r="D78" s="91"/>
      <c r="E78" s="74" t="s">
        <v>4</v>
      </c>
      <c r="F78" s="174">
        <f>'0054'!F78</f>
        <v>0</v>
      </c>
      <c r="G78" s="41" t="s">
        <v>6</v>
      </c>
      <c r="H78" s="167">
        <f>H66</f>
        <v>6.7199999999999996E-4</v>
      </c>
      <c r="I78" s="130">
        <f>ROUND(F78*H78,2)</f>
        <v>0</v>
      </c>
      <c r="N78" s="461" t="s">
        <v>67</v>
      </c>
      <c r="O78" s="461"/>
      <c r="P78" s="461"/>
      <c r="Q78" s="52" t="s">
        <v>4</v>
      </c>
      <c r="R78" s="171">
        <f>F78</f>
        <v>0</v>
      </c>
      <c r="S78" s="43" t="s">
        <v>6</v>
      </c>
      <c r="T78" s="169">
        <f>T66</f>
        <v>0</v>
      </c>
      <c r="U78" s="125">
        <f>ROUND(R78*T78,0)</f>
        <v>0</v>
      </c>
    </row>
    <row r="79" spans="1:21" x14ac:dyDescent="0.25">
      <c r="A79" s="458" t="s">
        <v>88</v>
      </c>
      <c r="B79" s="458"/>
      <c r="C79" s="458"/>
      <c r="D79" s="91"/>
      <c r="E79" s="74" t="s">
        <v>4</v>
      </c>
      <c r="F79" s="174">
        <f>'0054'!F79</f>
        <v>118620773</v>
      </c>
      <c r="G79" s="41" t="s">
        <v>6</v>
      </c>
      <c r="H79" s="167">
        <f>H66</f>
        <v>6.7199999999999996E-4</v>
      </c>
      <c r="I79" s="130">
        <f>ROUND(F79*H79,2)</f>
        <v>79713.16</v>
      </c>
      <c r="N79" s="461" t="s">
        <v>88</v>
      </c>
      <c r="O79" s="461"/>
      <c r="P79" s="461"/>
      <c r="Q79" s="52" t="s">
        <v>4</v>
      </c>
      <c r="R79" s="171">
        <f>F79</f>
        <v>118620773</v>
      </c>
      <c r="S79" s="43" t="s">
        <v>6</v>
      </c>
      <c r="T79" s="169">
        <f>T66</f>
        <v>0</v>
      </c>
      <c r="U79" s="125">
        <f>ROUND(R79*T79,0)</f>
        <v>0</v>
      </c>
    </row>
    <row r="80" spans="1:21" x14ac:dyDescent="0.25">
      <c r="A80" s="458" t="s">
        <v>89</v>
      </c>
      <c r="B80" s="458"/>
      <c r="C80" s="458"/>
      <c r="D80" s="91"/>
      <c r="E80" s="74" t="s">
        <v>4</v>
      </c>
      <c r="F80" s="174">
        <f>'0054'!F80</f>
        <v>-391991</v>
      </c>
      <c r="G80" s="41" t="s">
        <v>6</v>
      </c>
      <c r="H80" s="167">
        <f>H66</f>
        <v>6.7199999999999996E-4</v>
      </c>
      <c r="I80" s="130">
        <f>ROUND(F80*H80,2)</f>
        <v>-263.42</v>
      </c>
      <c r="N80" s="461" t="s">
        <v>89</v>
      </c>
      <c r="O80" s="461"/>
      <c r="P80" s="461"/>
      <c r="Q80" s="52" t="s">
        <v>4</v>
      </c>
      <c r="R80" s="168">
        <f>F80</f>
        <v>-391991</v>
      </c>
      <c r="S80" s="43" t="s">
        <v>6</v>
      </c>
      <c r="T80" s="169">
        <f>T66</f>
        <v>0</v>
      </c>
      <c r="U80" s="125">
        <f>ROUND(R80*T80,0)</f>
        <v>0</v>
      </c>
    </row>
    <row r="81" spans="1:21" x14ac:dyDescent="0.25">
      <c r="A81" s="458" t="s">
        <v>90</v>
      </c>
      <c r="B81" s="458"/>
      <c r="C81" s="458"/>
      <c r="D81" s="91"/>
      <c r="E81" s="74" t="s">
        <v>4</v>
      </c>
      <c r="F81" s="174">
        <f>'0054'!F81</f>
        <v>698197</v>
      </c>
      <c r="G81" s="41" t="s">
        <v>6</v>
      </c>
      <c r="H81" s="167">
        <f>H66</f>
        <v>6.7199999999999996E-4</v>
      </c>
      <c r="I81" s="130">
        <f>ROUND(F81*H81,2)</f>
        <v>469.19</v>
      </c>
      <c r="N81" s="461" t="s">
        <v>90</v>
      </c>
      <c r="O81" s="461"/>
      <c r="P81" s="461"/>
      <c r="Q81" s="52" t="s">
        <v>4</v>
      </c>
      <c r="R81" s="171">
        <f>F81</f>
        <v>698197</v>
      </c>
      <c r="S81" s="43" t="s">
        <v>6</v>
      </c>
      <c r="T81" s="169">
        <f>T66</f>
        <v>0</v>
      </c>
      <c r="U81" s="125">
        <f>ROUND(R81*T81,0)</f>
        <v>0</v>
      </c>
    </row>
    <row r="82" spans="1:21" x14ac:dyDescent="0.25">
      <c r="B82" s="91"/>
      <c r="C82" s="91"/>
      <c r="D82" s="91"/>
      <c r="E82" s="74"/>
      <c r="F82" s="174"/>
      <c r="G82" s="41"/>
      <c r="H82" s="167"/>
      <c r="I82" s="130"/>
      <c r="N82" s="53"/>
      <c r="O82" s="53"/>
      <c r="P82" s="53"/>
      <c r="Q82" s="52"/>
      <c r="R82" s="175"/>
      <c r="S82" s="43"/>
      <c r="T82" s="169"/>
      <c r="U82" s="132"/>
    </row>
    <row r="83" spans="1:21" x14ac:dyDescent="0.25">
      <c r="A83" s="458" t="s">
        <v>112</v>
      </c>
      <c r="B83" s="458"/>
      <c r="C83" s="458"/>
      <c r="D83" s="458"/>
      <c r="E83" s="458"/>
      <c r="F83" s="458"/>
      <c r="G83" s="458"/>
      <c r="H83" s="458"/>
      <c r="I83" s="458"/>
      <c r="N83" s="461" t="s">
        <v>91</v>
      </c>
      <c r="O83" s="461"/>
      <c r="P83" s="461"/>
      <c r="Q83" s="461"/>
      <c r="R83" s="461"/>
      <c r="S83" s="461"/>
      <c r="T83" s="461"/>
      <c r="U83" s="461"/>
    </row>
    <row r="84" spans="1:21" x14ac:dyDescent="0.25">
      <c r="B84" s="91"/>
      <c r="C84" s="496" t="s">
        <v>77</v>
      </c>
      <c r="D84" s="496"/>
      <c r="E84" s="91"/>
      <c r="F84" s="153" t="s">
        <v>38</v>
      </c>
      <c r="G84" s="91"/>
      <c r="H84" s="91"/>
      <c r="I84" s="91"/>
      <c r="N84" s="53"/>
      <c r="O84" s="53"/>
      <c r="P84" s="53"/>
      <c r="Q84" s="53"/>
      <c r="R84" s="53"/>
      <c r="S84" s="53"/>
      <c r="T84" s="53"/>
      <c r="U84" s="53"/>
    </row>
    <row r="85" spans="1:21" x14ac:dyDescent="0.25">
      <c r="A85" s="4"/>
      <c r="B85" s="176"/>
      <c r="C85" s="481" t="s">
        <v>184</v>
      </c>
      <c r="D85" s="481"/>
      <c r="E85" s="177" t="s">
        <v>190</v>
      </c>
      <c r="F85" s="178" t="s">
        <v>189</v>
      </c>
      <c r="G85" s="179"/>
      <c r="H85" s="179"/>
      <c r="I85" s="179"/>
      <c r="N85" s="497" t="s">
        <v>49</v>
      </c>
      <c r="O85" s="497"/>
      <c r="P85" s="498" t="s">
        <v>157</v>
      </c>
      <c r="Q85" s="498"/>
      <c r="R85" s="499" t="s">
        <v>41</v>
      </c>
      <c r="S85" s="499"/>
      <c r="T85" s="499"/>
      <c r="U85" s="499"/>
    </row>
    <row r="86" spans="1:21" x14ac:dyDescent="0.25">
      <c r="A86" s="55"/>
      <c r="B86" s="67" t="s">
        <v>188</v>
      </c>
      <c r="C86" s="494">
        <f>H13+H14+H19+H22+H25</f>
        <v>70.397499999999994</v>
      </c>
      <c r="D86" s="494"/>
      <c r="E86" s="56">
        <f>H8</f>
        <v>1.0319</v>
      </c>
      <c r="F86" s="346">
        <f>'0054'!F86</f>
        <v>1313.27</v>
      </c>
      <c r="G86" s="200" t="s">
        <v>13</v>
      </c>
      <c r="H86" s="130">
        <f>ROUND(C86*E86*F86,2)</f>
        <v>95400.11</v>
      </c>
      <c r="I86" s="134"/>
      <c r="N86" s="59" t="s">
        <v>22</v>
      </c>
      <c r="O86" s="60">
        <f>T13+T14+T19+T22+T25</f>
        <v>0</v>
      </c>
      <c r="P86" s="495">
        <f>T8</f>
        <v>1.0319</v>
      </c>
      <c r="Q86" s="495"/>
      <c r="R86" s="61">
        <f>F86</f>
        <v>1313.27</v>
      </c>
      <c r="S86" s="62" t="s">
        <v>13</v>
      </c>
      <c r="T86" s="171">
        <f>ROUND(O86*P86*R86,0)</f>
        <v>0</v>
      </c>
      <c r="U86" s="131"/>
    </row>
    <row r="87" spans="1:21" x14ac:dyDescent="0.25">
      <c r="A87" s="63"/>
      <c r="B87" s="63" t="s">
        <v>187</v>
      </c>
      <c r="C87" s="494">
        <f>H15+H16+H20+H23+H26</f>
        <v>67.246200000000002</v>
      </c>
      <c r="D87" s="494"/>
      <c r="E87" s="56">
        <f>H8</f>
        <v>1.0319</v>
      </c>
      <c r="F87" s="346">
        <f>'0054'!F87</f>
        <v>895.79</v>
      </c>
      <c r="G87" s="200" t="s">
        <v>13</v>
      </c>
      <c r="H87" s="130">
        <f>ROUND(C87*E87*F87,2)</f>
        <v>62160.08</v>
      </c>
      <c r="I87" s="64"/>
      <c r="N87" s="65" t="s">
        <v>14</v>
      </c>
      <c r="O87" s="60">
        <f>T15+T16+T20+T23+T26</f>
        <v>0</v>
      </c>
      <c r="P87" s="495">
        <f>T8</f>
        <v>1.0319</v>
      </c>
      <c r="Q87" s="495"/>
      <c r="R87" s="61">
        <f>F87</f>
        <v>895.79</v>
      </c>
      <c r="S87" s="62" t="s">
        <v>13</v>
      </c>
      <c r="T87" s="171">
        <f>ROUND(O87*P87*R87,0)</f>
        <v>0</v>
      </c>
      <c r="U87" s="66"/>
    </row>
    <row r="88" spans="1:21" ht="16.5" thickBot="1" x14ac:dyDescent="0.3">
      <c r="A88" s="67"/>
      <c r="B88" s="67" t="s">
        <v>186</v>
      </c>
      <c r="C88" s="494">
        <f>H17+H18+H21+H24+H27+H28</f>
        <v>0</v>
      </c>
      <c r="D88" s="494"/>
      <c r="E88" s="56">
        <f>H8</f>
        <v>1.0319</v>
      </c>
      <c r="F88" s="346">
        <f>'0054'!F88</f>
        <v>897.95</v>
      </c>
      <c r="G88" s="200" t="s">
        <v>13</v>
      </c>
      <c r="H88" s="123">
        <f>ROUND(C88*E88*F88,2)</f>
        <v>0</v>
      </c>
      <c r="I88" s="64"/>
      <c r="N88" s="68" t="s">
        <v>15</v>
      </c>
      <c r="O88" s="69">
        <f>T17+T18+T21+T24+T27+T28</f>
        <v>0</v>
      </c>
      <c r="P88" s="495">
        <f>T8</f>
        <v>1.0319</v>
      </c>
      <c r="Q88" s="495"/>
      <c r="R88" s="61">
        <f>F88</f>
        <v>897.95</v>
      </c>
      <c r="S88" s="62" t="s">
        <v>13</v>
      </c>
      <c r="T88" s="171">
        <f>ROUND(O88*P88*R88,0)</f>
        <v>0</v>
      </c>
      <c r="U88" s="66"/>
    </row>
    <row r="89" spans="1:21" ht="16.5" thickBot="1" x14ac:dyDescent="0.3">
      <c r="A89" s="70"/>
      <c r="B89" s="180" t="s">
        <v>185</v>
      </c>
      <c r="C89" s="487">
        <f>SUM(C86:C88)</f>
        <v>137.6437</v>
      </c>
      <c r="D89" s="487"/>
      <c r="E89" s="181"/>
      <c r="F89" s="181"/>
      <c r="G89" s="181"/>
      <c r="H89" s="182" t="s">
        <v>183</v>
      </c>
      <c r="I89" s="130">
        <f>IF(A1=75,0,H88+H87+H86)</f>
        <v>157560.19</v>
      </c>
      <c r="N89" s="73" t="s">
        <v>158</v>
      </c>
      <c r="O89" s="72">
        <f>SUM(O86:O88)</f>
        <v>0</v>
      </c>
      <c r="P89" s="488" t="s">
        <v>18</v>
      </c>
      <c r="Q89" s="489"/>
      <c r="R89" s="489"/>
      <c r="S89" s="489"/>
      <c r="T89" s="489"/>
      <c r="U89" s="125">
        <f>IF(N1=75,0,T88+T87+T86)</f>
        <v>0</v>
      </c>
    </row>
    <row r="90" spans="1:21" ht="16.5" thickTop="1" x14ac:dyDescent="0.25">
      <c r="A90" s="490" t="s">
        <v>107</v>
      </c>
      <c r="B90" s="490"/>
      <c r="C90" s="490"/>
      <c r="D90" s="490"/>
      <c r="E90" s="490"/>
      <c r="F90" s="490"/>
      <c r="G90" s="490"/>
      <c r="H90" s="490"/>
      <c r="I90" s="490"/>
      <c r="N90" s="491" t="s">
        <v>107</v>
      </c>
      <c r="O90" s="491"/>
      <c r="P90" s="491"/>
      <c r="Q90" s="491"/>
      <c r="R90" s="491"/>
      <c r="S90" s="491"/>
      <c r="T90" s="491"/>
      <c r="U90" s="491"/>
    </row>
    <row r="91" spans="1:21" x14ac:dyDescent="0.25">
      <c r="A91" s="183"/>
      <c r="B91" s="183"/>
      <c r="C91" s="183"/>
      <c r="D91" s="183"/>
      <c r="E91" s="183"/>
      <c r="F91" s="183"/>
      <c r="G91" s="183"/>
      <c r="H91" s="183"/>
      <c r="I91" s="183"/>
      <c r="N91" s="184"/>
      <c r="O91" s="184"/>
      <c r="P91" s="184"/>
      <c r="Q91" s="184"/>
      <c r="R91" s="184"/>
      <c r="S91" s="184"/>
      <c r="T91" s="184"/>
      <c r="U91" s="184"/>
    </row>
    <row r="92" spans="1:21" x14ac:dyDescent="0.25">
      <c r="A92" s="4" t="s">
        <v>92</v>
      </c>
      <c r="C92" s="74"/>
      <c r="D92" s="91"/>
      <c r="E92" s="74" t="s">
        <v>46</v>
      </c>
      <c r="F92" s="492"/>
      <c r="G92" s="492"/>
      <c r="H92" s="492"/>
      <c r="I92" s="492"/>
      <c r="N92" s="461" t="s">
        <v>92</v>
      </c>
      <c r="O92" s="461"/>
      <c r="P92" s="461"/>
      <c r="Q92" s="493" t="s">
        <v>46</v>
      </c>
      <c r="R92" s="493"/>
      <c r="S92" s="493"/>
      <c r="T92" s="493"/>
      <c r="U92" s="132"/>
    </row>
    <row r="93" spans="1:21" x14ac:dyDescent="0.25">
      <c r="B93" s="91"/>
      <c r="C93" s="117" t="s">
        <v>162</v>
      </c>
      <c r="D93" s="117" t="s">
        <v>163</v>
      </c>
      <c r="E93" s="118" t="s">
        <v>191</v>
      </c>
      <c r="F93" s="74"/>
      <c r="G93" s="74"/>
      <c r="H93" s="74"/>
      <c r="I93" s="74"/>
      <c r="N93" s="53"/>
      <c r="O93" s="53"/>
      <c r="P93" s="53"/>
      <c r="Q93" s="185"/>
      <c r="R93" s="185"/>
      <c r="S93" s="185"/>
      <c r="T93" s="185"/>
      <c r="U93" s="132"/>
    </row>
    <row r="94" spans="1:21" x14ac:dyDescent="0.25">
      <c r="B94" s="91"/>
      <c r="C94" s="119" t="s">
        <v>2</v>
      </c>
      <c r="D94" s="119" t="s">
        <v>2</v>
      </c>
      <c r="E94" s="119" t="s">
        <v>2</v>
      </c>
      <c r="F94" s="74"/>
      <c r="G94" s="74"/>
      <c r="H94" s="74"/>
      <c r="I94" s="74"/>
      <c r="N94" s="53"/>
      <c r="O94" s="53"/>
      <c r="P94" s="53"/>
      <c r="Q94" s="185"/>
      <c r="R94" s="185"/>
      <c r="S94" s="185"/>
      <c r="T94" s="185"/>
      <c r="U94" s="132"/>
    </row>
    <row r="95" spans="1:21" x14ac:dyDescent="0.25">
      <c r="A95" s="465" t="s">
        <v>69</v>
      </c>
      <c r="B95" s="465"/>
      <c r="C95" s="206">
        <v>6</v>
      </c>
      <c r="D95" s="206">
        <v>6</v>
      </c>
      <c r="E95" s="159">
        <f>AVERAGE(C95:D95)</f>
        <v>6</v>
      </c>
      <c r="F95" s="186" t="s">
        <v>40</v>
      </c>
      <c r="G95" s="189">
        <f>'0054'!G95</f>
        <v>371</v>
      </c>
      <c r="I95" s="130">
        <f>ROUND(G95*E95,2)</f>
        <v>2226</v>
      </c>
      <c r="N95" s="486" t="s">
        <v>69</v>
      </c>
      <c r="O95" s="486"/>
      <c r="P95" s="485">
        <f>IF(H115=1,E95,0)</f>
        <v>0</v>
      </c>
      <c r="Q95" s="485"/>
      <c r="R95" s="485"/>
      <c r="S95" s="111" t="s">
        <v>40</v>
      </c>
      <c r="T95" s="76">
        <f>G95</f>
        <v>371</v>
      </c>
      <c r="U95" s="125">
        <f>ROUND(T95*P95,0)</f>
        <v>0</v>
      </c>
    </row>
    <row r="96" spans="1:21" x14ac:dyDescent="0.25">
      <c r="A96" s="465" t="s">
        <v>87</v>
      </c>
      <c r="B96" s="465"/>
      <c r="C96" s="206">
        <v>0</v>
      </c>
      <c r="D96" s="206">
        <v>0</v>
      </c>
      <c r="E96" s="159">
        <f>AVERAGE(C96:D96)</f>
        <v>0</v>
      </c>
      <c r="F96" s="186" t="s">
        <v>40</v>
      </c>
      <c r="G96" s="189">
        <f>'0054'!G96</f>
        <v>1391</v>
      </c>
      <c r="I96" s="130">
        <f>ROUND(G96*E96,2)</f>
        <v>0</v>
      </c>
      <c r="N96" s="486" t="s">
        <v>87</v>
      </c>
      <c r="O96" s="486"/>
      <c r="P96" s="470"/>
      <c r="Q96" s="470"/>
      <c r="R96" s="470"/>
      <c r="S96" s="111" t="s">
        <v>40</v>
      </c>
      <c r="T96" s="76">
        <f>G96</f>
        <v>1391</v>
      </c>
      <c r="U96" s="125">
        <f>ROUND(T96*P96,0)</f>
        <v>0</v>
      </c>
    </row>
    <row r="97" spans="1:21" x14ac:dyDescent="0.25">
      <c r="A97" s="187"/>
      <c r="B97" s="187"/>
      <c r="C97" s="94"/>
      <c r="D97" s="94"/>
      <c r="E97" s="94"/>
      <c r="F97" s="94"/>
      <c r="G97" s="188"/>
      <c r="H97" s="189"/>
      <c r="I97" s="130"/>
      <c r="N97" s="190"/>
      <c r="O97" s="190"/>
      <c r="P97" s="191"/>
      <c r="Q97" s="191"/>
      <c r="R97" s="191"/>
      <c r="S97" s="111"/>
      <c r="T97" s="76"/>
      <c r="U97" s="132"/>
    </row>
    <row r="98" spans="1:21" x14ac:dyDescent="0.25">
      <c r="A98" s="187"/>
      <c r="B98" s="187"/>
      <c r="C98" s="94"/>
      <c r="D98" s="94"/>
      <c r="E98" s="94"/>
      <c r="F98" s="94"/>
      <c r="G98" s="188"/>
      <c r="H98" s="189"/>
      <c r="I98" s="130"/>
      <c r="N98" s="190"/>
      <c r="O98" s="190"/>
      <c r="P98" s="191"/>
      <c r="Q98" s="191"/>
      <c r="R98" s="191"/>
      <c r="S98" s="111"/>
      <c r="T98" s="76"/>
      <c r="U98" s="132"/>
    </row>
    <row r="99" spans="1:21" hidden="1" x14ac:dyDescent="0.25">
      <c r="A99" s="458" t="s">
        <v>131</v>
      </c>
      <c r="B99" s="458"/>
      <c r="C99" s="458"/>
      <c r="D99" s="91"/>
      <c r="E99" s="54" t="s">
        <v>132</v>
      </c>
      <c r="F99" s="496"/>
      <c r="G99" s="496"/>
      <c r="H99" s="496"/>
      <c r="I99" s="496"/>
      <c r="N99" s="461" t="s">
        <v>106</v>
      </c>
      <c r="O99" s="461"/>
      <c r="P99" s="461"/>
      <c r="Q99" s="461"/>
      <c r="R99" s="461"/>
      <c r="S99" s="461"/>
      <c r="T99" s="461"/>
      <c r="U99" s="461"/>
    </row>
    <row r="100" spans="1:21" hidden="1" x14ac:dyDescent="0.25">
      <c r="B100" s="91"/>
      <c r="C100" s="481" t="s">
        <v>108</v>
      </c>
      <c r="D100" s="481"/>
      <c r="E100" s="481"/>
      <c r="F100" s="54"/>
      <c r="G100" s="54"/>
      <c r="H100" s="200" t="s">
        <v>192</v>
      </c>
      <c r="I100" s="54"/>
      <c r="N100" s="53"/>
      <c r="O100" s="53"/>
      <c r="P100" s="53"/>
      <c r="Q100" s="53"/>
      <c r="R100" s="53"/>
      <c r="S100" s="53"/>
      <c r="T100" s="53"/>
      <c r="U100" s="53"/>
    </row>
    <row r="101" spans="1:21" hidden="1" x14ac:dyDescent="0.25">
      <c r="B101" s="91"/>
      <c r="C101" s="117" t="s">
        <v>162</v>
      </c>
      <c r="D101" s="117" t="s">
        <v>163</v>
      </c>
      <c r="E101" s="199" t="s">
        <v>8</v>
      </c>
      <c r="F101" s="577" t="s">
        <v>193</v>
      </c>
      <c r="G101" s="472"/>
      <c r="H101" s="41" t="s">
        <v>39</v>
      </c>
      <c r="I101" s="54"/>
      <c r="N101" s="53"/>
      <c r="O101" s="53"/>
      <c r="P101" s="53"/>
      <c r="Q101" s="53"/>
      <c r="R101" s="53"/>
      <c r="S101" s="53"/>
      <c r="T101" s="53"/>
      <c r="U101" s="53"/>
    </row>
    <row r="102" spans="1:21" hidden="1" x14ac:dyDescent="0.25">
      <c r="A102" s="481" t="s">
        <v>113</v>
      </c>
      <c r="B102" s="481"/>
      <c r="C102" s="119" t="s">
        <v>2</v>
      </c>
      <c r="D102" s="119" t="s">
        <v>2</v>
      </c>
      <c r="E102" s="77" t="s">
        <v>2</v>
      </c>
      <c r="F102" s="481" t="s">
        <v>38</v>
      </c>
      <c r="G102" s="481"/>
      <c r="H102" s="77" t="s">
        <v>38</v>
      </c>
      <c r="I102" s="77" t="s">
        <v>8</v>
      </c>
      <c r="N102" s="471" t="s">
        <v>70</v>
      </c>
      <c r="O102" s="471"/>
      <c r="P102" s="485" t="s">
        <v>108</v>
      </c>
      <c r="Q102" s="485"/>
      <c r="R102" s="471" t="s">
        <v>71</v>
      </c>
      <c r="S102" s="471"/>
      <c r="T102" s="78" t="s">
        <v>72</v>
      </c>
      <c r="U102" s="78" t="s">
        <v>8</v>
      </c>
    </row>
    <row r="103" spans="1:21" hidden="1" x14ac:dyDescent="0.25">
      <c r="A103" s="474" t="s">
        <v>73</v>
      </c>
      <c r="B103" s="474"/>
      <c r="C103" s="204">
        <v>0</v>
      </c>
      <c r="D103" s="204">
        <v>0</v>
      </c>
      <c r="E103" s="276">
        <f>IF(D$59=0,C103*2,C103+D103)</f>
        <v>0</v>
      </c>
      <c r="F103" s="475">
        <v>0</v>
      </c>
      <c r="G103" s="475"/>
      <c r="H103" s="349">
        <f>IF(C103=0,0,125)</f>
        <v>0</v>
      </c>
      <c r="I103" s="130">
        <f>ROUND((H103+F103)*E103,2)</f>
        <v>0</v>
      </c>
      <c r="N103" s="476" t="s">
        <v>73</v>
      </c>
      <c r="O103" s="476"/>
      <c r="P103" s="470">
        <f>IF(H$115=1,C103,0)</f>
        <v>0</v>
      </c>
      <c r="Q103" s="470"/>
      <c r="R103" s="477">
        <f>F103</f>
        <v>0</v>
      </c>
      <c r="S103" s="477"/>
      <c r="T103" s="80">
        <f>H103</f>
        <v>0</v>
      </c>
      <c r="U103" s="125">
        <f>ROUND((T103+R103)*P103,0)</f>
        <v>0</v>
      </c>
    </row>
    <row r="104" spans="1:21" hidden="1" x14ac:dyDescent="0.25">
      <c r="A104" s="450" t="s">
        <v>74</v>
      </c>
      <c r="B104" s="450"/>
      <c r="C104" s="206">
        <v>0</v>
      </c>
      <c r="D104" s="206">
        <v>0</v>
      </c>
      <c r="E104" s="159">
        <f>IF(D$59=0,C104*2,C104+D104)</f>
        <v>0</v>
      </c>
      <c r="F104" s="572">
        <f>ROUND(F103/2,2)</f>
        <v>0</v>
      </c>
      <c r="G104" s="572"/>
      <c r="H104" s="350">
        <f>IF(C104=0,0,62.5)</f>
        <v>0</v>
      </c>
      <c r="I104" s="130">
        <f>ROUND((H104+F104)*E104,2)</f>
        <v>0</v>
      </c>
      <c r="N104" s="476" t="s">
        <v>74</v>
      </c>
      <c r="O104" s="476"/>
      <c r="P104" s="470">
        <f>IF(H$115=1,C104,0)</f>
        <v>0</v>
      </c>
      <c r="Q104" s="470"/>
      <c r="R104" s="479">
        <f>ROUND(R103/2,2)</f>
        <v>0</v>
      </c>
      <c r="S104" s="479"/>
      <c r="T104" s="82">
        <f>H104</f>
        <v>0</v>
      </c>
      <c r="U104" s="125">
        <f>ROUND((T104+R104)*P104,0)</f>
        <v>0</v>
      </c>
    </row>
    <row r="105" spans="1:21" ht="16.5" hidden="1" thickBot="1" x14ac:dyDescent="0.3">
      <c r="A105" s="450" t="s">
        <v>75</v>
      </c>
      <c r="B105" s="450"/>
      <c r="C105" s="206">
        <v>0</v>
      </c>
      <c r="D105" s="206">
        <v>0</v>
      </c>
      <c r="E105" s="159">
        <f>IF(D$59=0,C105*2,C105+D105)</f>
        <v>0</v>
      </c>
      <c r="F105" s="468"/>
      <c r="G105" s="468"/>
      <c r="H105" s="351">
        <f>IF(H103&gt;0,436,0)</f>
        <v>0</v>
      </c>
      <c r="I105" s="130">
        <f>ROUND(H105*E105,2)</f>
        <v>0</v>
      </c>
      <c r="N105" s="469" t="s">
        <v>75</v>
      </c>
      <c r="O105" s="469"/>
      <c r="P105" s="470">
        <f>IF(H$115=1,C105,0)</f>
        <v>0</v>
      </c>
      <c r="Q105" s="470"/>
      <c r="R105" s="471"/>
      <c r="S105" s="471"/>
      <c r="T105" s="84">
        <f>H105</f>
        <v>0</v>
      </c>
      <c r="U105" s="132">
        <f>ROUND(T105*P105,0)</f>
        <v>0</v>
      </c>
    </row>
    <row r="106" spans="1:21" ht="16.5" hidden="1" thickBot="1" x14ac:dyDescent="0.3">
      <c r="A106" s="472" t="s">
        <v>8</v>
      </c>
      <c r="B106" s="472"/>
      <c r="C106" s="85"/>
      <c r="D106" s="85"/>
      <c r="E106" s="85"/>
      <c r="F106" s="85"/>
      <c r="G106" s="85"/>
      <c r="H106" s="85"/>
      <c r="I106" s="126">
        <f>SUM(I103:I105)</f>
        <v>0</v>
      </c>
      <c r="N106" s="473" t="s">
        <v>8</v>
      </c>
      <c r="O106" s="473"/>
      <c r="P106" s="86"/>
      <c r="Q106" s="86"/>
      <c r="R106" s="86"/>
      <c r="S106" s="86"/>
      <c r="T106" s="86"/>
      <c r="U106" s="87">
        <f>SUM(U103:U105)</f>
        <v>0</v>
      </c>
    </row>
    <row r="107" spans="1:21" hidden="1" x14ac:dyDescent="0.25">
      <c r="A107" s="41"/>
      <c r="B107" s="41"/>
      <c r="C107" s="85"/>
      <c r="D107" s="85"/>
      <c r="E107" s="85"/>
      <c r="F107" s="85"/>
      <c r="G107" s="85"/>
      <c r="H107" s="85"/>
      <c r="I107" s="130"/>
      <c r="N107" s="43"/>
      <c r="O107" s="43"/>
      <c r="P107" s="86"/>
      <c r="Q107" s="86"/>
      <c r="R107" s="86"/>
      <c r="S107" s="86"/>
      <c r="T107" s="86"/>
      <c r="U107" s="201"/>
    </row>
    <row r="108" spans="1:21" x14ac:dyDescent="0.25">
      <c r="A108" s="458" t="s">
        <v>93</v>
      </c>
      <c r="B108" s="458"/>
      <c r="C108" s="458"/>
      <c r="D108" s="91"/>
      <c r="E108" s="89" t="s">
        <v>42</v>
      </c>
      <c r="F108" s="463"/>
      <c r="G108" s="463"/>
      <c r="H108" s="463"/>
      <c r="I108" s="159">
        <v>0</v>
      </c>
      <c r="N108" s="461" t="s">
        <v>93</v>
      </c>
      <c r="O108" s="461"/>
      <c r="P108" s="461"/>
      <c r="Q108" s="462" t="s">
        <v>42</v>
      </c>
      <c r="R108" s="462"/>
      <c r="S108" s="462"/>
      <c r="T108" s="462"/>
      <c r="U108" s="125">
        <f>IF('0664'!$H$115=1,'0664'!U109,0)</f>
        <v>0</v>
      </c>
    </row>
    <row r="109" spans="1:21" x14ac:dyDescent="0.25">
      <c r="A109" s="458" t="s">
        <v>94</v>
      </c>
      <c r="B109" s="458"/>
      <c r="C109" s="458"/>
      <c r="D109" s="91"/>
      <c r="E109" s="467"/>
      <c r="F109" s="467"/>
      <c r="G109" s="467"/>
      <c r="H109" s="467"/>
      <c r="I109" s="159">
        <v>0</v>
      </c>
      <c r="N109" s="461" t="s">
        <v>94</v>
      </c>
      <c r="O109" s="461"/>
      <c r="P109" s="461"/>
      <c r="Q109" s="462" t="s">
        <v>47</v>
      </c>
      <c r="R109" s="462"/>
      <c r="S109" s="462"/>
      <c r="T109" s="462"/>
      <c r="U109" s="125">
        <f>IF('0664'!$H$115=1,'0664'!U110,0)</f>
        <v>0</v>
      </c>
    </row>
    <row r="110" spans="1:21" x14ac:dyDescent="0.25">
      <c r="A110" s="90" t="s">
        <v>122</v>
      </c>
      <c r="B110" s="91"/>
      <c r="C110" s="91"/>
      <c r="D110" s="91"/>
      <c r="E110" s="192"/>
      <c r="F110" s="192"/>
      <c r="G110" s="192"/>
      <c r="H110" s="192"/>
      <c r="I110" s="219"/>
      <c r="N110" s="461" t="s">
        <v>95</v>
      </c>
      <c r="O110" s="461"/>
      <c r="P110" s="461"/>
      <c r="Q110" s="462" t="s">
        <v>48</v>
      </c>
      <c r="R110" s="462"/>
      <c r="S110" s="462"/>
      <c r="T110" s="462"/>
      <c r="U110" s="125">
        <f>IF('0664'!$H$115=1,'0664'!U113,0)</f>
        <v>0</v>
      </c>
    </row>
    <row r="111" spans="1:21" ht="16.5" thickBot="1" x14ac:dyDescent="0.3">
      <c r="A111" s="458" t="s">
        <v>95</v>
      </c>
      <c r="B111" s="458"/>
      <c r="C111" s="458"/>
      <c r="D111" s="91"/>
      <c r="E111" s="89" t="s">
        <v>47</v>
      </c>
      <c r="F111" s="463"/>
      <c r="G111" s="463"/>
      <c r="H111" s="463"/>
      <c r="I111" s="220">
        <v>0</v>
      </c>
      <c r="N111" s="464" t="s">
        <v>43</v>
      </c>
      <c r="O111" s="464"/>
      <c r="P111" s="464"/>
      <c r="Q111" s="464"/>
      <c r="R111" s="464"/>
      <c r="S111" s="464"/>
      <c r="T111" s="464"/>
      <c r="U111" s="193">
        <f>SUM(U109,U108,U106,U95,U89,U75,U74,U73,U72,U71,U70,U68,U59,U45,U77,U78,U79,U80,U81,U110)</f>
        <v>0</v>
      </c>
    </row>
    <row r="112" spans="1:21" ht="16.5" thickTop="1" x14ac:dyDescent="0.25">
      <c r="B112" s="91"/>
      <c r="C112" s="91"/>
      <c r="D112" s="91"/>
      <c r="E112" s="89"/>
      <c r="F112" s="89"/>
      <c r="G112" s="89"/>
      <c r="H112" s="89"/>
      <c r="I112" s="159"/>
      <c r="N112" s="59"/>
      <c r="O112" s="59"/>
      <c r="P112" s="59"/>
      <c r="Q112" s="59"/>
      <c r="R112" s="59"/>
      <c r="S112" s="59"/>
      <c r="T112" s="59"/>
      <c r="U112" s="201"/>
    </row>
    <row r="113" spans="1:21" x14ac:dyDescent="0.25">
      <c r="A113" s="465" t="s">
        <v>8</v>
      </c>
      <c r="B113" s="465"/>
      <c r="C113" s="465"/>
      <c r="D113" s="465"/>
      <c r="E113" s="465"/>
      <c r="F113" s="465"/>
      <c r="G113" s="465"/>
      <c r="H113" s="465"/>
      <c r="I113" s="130">
        <f>SUM(I111,I109,I108,I106,I96,I95,I89,I81,I80,I79,I78,I77,I75,I74,I73,I72,I71,I70,I68,I59,I45)</f>
        <v>876780.32</v>
      </c>
      <c r="N113" s="466"/>
      <c r="O113" s="466"/>
      <c r="P113" s="466"/>
      <c r="Q113" s="466"/>
      <c r="R113" s="466"/>
      <c r="S113" s="466"/>
      <c r="T113" s="466"/>
      <c r="U113" s="466"/>
    </row>
    <row r="114" spans="1:21" x14ac:dyDescent="0.25">
      <c r="A114" s="458" t="s">
        <v>121</v>
      </c>
      <c r="B114" s="458"/>
      <c r="C114" s="458"/>
      <c r="D114" s="458"/>
      <c r="E114" s="458"/>
      <c r="F114" s="458"/>
      <c r="G114" s="458"/>
      <c r="H114" s="91" t="s">
        <v>48</v>
      </c>
      <c r="I114" s="195"/>
      <c r="N114" s="459" t="s">
        <v>7</v>
      </c>
      <c r="O114" s="459"/>
      <c r="P114" s="459"/>
      <c r="Q114" s="459"/>
      <c r="R114" s="459"/>
      <c r="S114" s="459"/>
      <c r="T114" s="459"/>
      <c r="U114" s="459"/>
    </row>
    <row r="115" spans="1:21" x14ac:dyDescent="0.25">
      <c r="A115" s="458" t="s">
        <v>116</v>
      </c>
      <c r="B115" s="458"/>
      <c r="C115" s="458"/>
      <c r="D115" s="458"/>
      <c r="E115" s="458"/>
      <c r="F115" s="458"/>
      <c r="G115" s="458"/>
      <c r="H115" s="92" t="str">
        <f>IF(E29=0,"",IF((E14+E16+SUM(E18:E24))/E29&gt;0.75,1,""))</f>
        <v/>
      </c>
      <c r="I115" s="159">
        <f>U111</f>
        <v>0</v>
      </c>
      <c r="N115" s="93" t="s">
        <v>144</v>
      </c>
      <c r="O115" s="93"/>
      <c r="P115" s="93"/>
      <c r="Q115" s="93"/>
      <c r="R115" s="93"/>
      <c r="S115" s="93"/>
      <c r="T115" s="93"/>
      <c r="U115" s="93"/>
    </row>
    <row r="116" spans="1:21" x14ac:dyDescent="0.25">
      <c r="B116" s="91"/>
      <c r="C116" s="91"/>
      <c r="D116" s="91"/>
      <c r="E116" s="91"/>
      <c r="F116" s="91"/>
      <c r="G116" s="91"/>
      <c r="H116" s="94"/>
      <c r="I116" s="130"/>
      <c r="N116" s="95" t="s">
        <v>145</v>
      </c>
      <c r="O116" s="93"/>
      <c r="P116" s="93"/>
      <c r="Q116" s="93"/>
      <c r="R116" s="93"/>
      <c r="S116" s="93"/>
      <c r="T116" s="93"/>
      <c r="U116" s="93"/>
    </row>
    <row r="117" spans="1:21" x14ac:dyDescent="0.25">
      <c r="A117" s="4" t="s">
        <v>138</v>
      </c>
      <c r="B117" s="91"/>
      <c r="C117" s="91"/>
      <c r="D117" s="91"/>
      <c r="E117" s="91"/>
      <c r="F117" s="91"/>
      <c r="G117" s="91"/>
      <c r="H117" s="202">
        <f>IF(H115=1,I115,I113)</f>
        <v>876780.32</v>
      </c>
      <c r="I117" s="123">
        <f>IF(E29=0,0,IF(E29&gt;250,-(((250/E29)*H117)*IF(J117="H",0.02,0.05)),IF(J117="H",-0.02*H117,-0.05*H117)))</f>
        <v>-43839.016000000003</v>
      </c>
      <c r="N117" s="97"/>
      <c r="O117" s="97"/>
      <c r="P117" s="97"/>
      <c r="Q117" s="97"/>
      <c r="R117" s="97"/>
      <c r="S117" s="97"/>
      <c r="T117" s="97"/>
      <c r="U117" s="97"/>
    </row>
    <row r="118" spans="1:21" x14ac:dyDescent="0.25">
      <c r="B118" s="91"/>
      <c r="C118" s="91"/>
      <c r="D118" s="91"/>
      <c r="E118" s="91"/>
      <c r="F118" s="91"/>
      <c r="G118" s="91"/>
      <c r="H118" s="94"/>
      <c r="I118" s="130"/>
      <c r="N118" s="97"/>
      <c r="O118" s="97"/>
      <c r="P118" s="97"/>
      <c r="Q118" s="97"/>
      <c r="R118" s="97"/>
      <c r="S118" s="97"/>
      <c r="T118" s="97"/>
      <c r="U118" s="97"/>
    </row>
    <row r="119" spans="1:21" x14ac:dyDescent="0.25">
      <c r="A119" s="4" t="s">
        <v>139</v>
      </c>
      <c r="B119" s="91"/>
      <c r="C119" s="91"/>
      <c r="D119" s="91"/>
      <c r="E119" s="91"/>
      <c r="F119" s="91"/>
      <c r="G119" s="91"/>
      <c r="H119" s="94"/>
      <c r="I119" s="130">
        <f>I113+I117</f>
        <v>832941.304</v>
      </c>
      <c r="N119" s="97"/>
      <c r="O119" s="97"/>
      <c r="P119" s="97"/>
      <c r="Q119" s="97"/>
      <c r="R119" s="97"/>
      <c r="S119" s="97"/>
      <c r="T119" s="97"/>
      <c r="U119" s="97"/>
    </row>
    <row r="120" spans="1:21" x14ac:dyDescent="0.25">
      <c r="B120" s="91"/>
      <c r="C120" s="91"/>
      <c r="D120" s="91"/>
      <c r="E120" s="91"/>
      <c r="F120" s="91"/>
      <c r="G120" s="91"/>
      <c r="H120" s="94"/>
      <c r="I120" s="130"/>
      <c r="N120" s="97"/>
      <c r="O120" s="97"/>
      <c r="P120" s="97"/>
      <c r="Q120" s="97"/>
      <c r="R120" s="97"/>
      <c r="S120" s="97"/>
      <c r="T120" s="97"/>
      <c r="U120" s="97"/>
    </row>
    <row r="121" spans="1:21" x14ac:dyDescent="0.25">
      <c r="A121" s="106" t="s">
        <v>140</v>
      </c>
      <c r="B121" s="91"/>
      <c r="C121" s="203">
        <f>'0054'!C121</f>
        <v>2</v>
      </c>
      <c r="D121" s="91"/>
      <c r="E121" s="4" t="s">
        <v>141</v>
      </c>
      <c r="F121" s="91"/>
      <c r="G121" s="91"/>
      <c r="H121" s="94"/>
      <c r="I121" s="130">
        <f>ROUND(I119/12*C121,2)</f>
        <v>138823.54999999999</v>
      </c>
      <c r="N121" s="97"/>
      <c r="O121" s="97"/>
      <c r="P121" s="97"/>
      <c r="Q121" s="97"/>
      <c r="R121" s="97"/>
      <c r="S121" s="97"/>
      <c r="T121" s="97"/>
      <c r="U121" s="97"/>
    </row>
    <row r="122" spans="1:21" x14ac:dyDescent="0.25">
      <c r="B122" s="91"/>
      <c r="C122" s="91"/>
      <c r="D122" s="91"/>
      <c r="E122" s="91"/>
      <c r="F122" s="91"/>
      <c r="G122" s="91"/>
      <c r="H122" s="94"/>
      <c r="I122" s="130"/>
      <c r="N122" s="97"/>
      <c r="O122" s="97"/>
      <c r="P122" s="97"/>
      <c r="Q122" s="97"/>
      <c r="R122" s="97"/>
      <c r="S122" s="97"/>
      <c r="T122" s="97"/>
      <c r="U122" s="97"/>
    </row>
    <row r="123" spans="1:21" x14ac:dyDescent="0.25">
      <c r="A123" s="4" t="s">
        <v>142</v>
      </c>
      <c r="B123" s="91"/>
      <c r="C123" s="91"/>
      <c r="D123" s="91"/>
      <c r="E123" s="91"/>
      <c r="F123" s="91"/>
      <c r="G123" s="91"/>
      <c r="H123" s="94"/>
      <c r="I123" s="123">
        <v>-69411.78</v>
      </c>
      <c r="N123" s="97"/>
      <c r="O123" s="97"/>
      <c r="P123" s="97"/>
      <c r="Q123" s="97"/>
      <c r="R123" s="97"/>
      <c r="S123" s="97"/>
      <c r="T123" s="97"/>
      <c r="U123" s="97"/>
    </row>
    <row r="124" spans="1:21" x14ac:dyDescent="0.25">
      <c r="B124" s="91"/>
      <c r="C124" s="91"/>
      <c r="D124" s="91"/>
      <c r="E124" s="91"/>
      <c r="F124" s="91"/>
      <c r="G124" s="91"/>
      <c r="H124" s="94"/>
      <c r="I124" s="130"/>
      <c r="N124" s="97"/>
      <c r="O124" s="97"/>
      <c r="P124" s="97"/>
      <c r="Q124" s="97"/>
      <c r="R124" s="97"/>
      <c r="S124" s="97"/>
      <c r="T124" s="97"/>
      <c r="U124" s="97"/>
    </row>
    <row r="125" spans="1:21" ht="16.5" thickBot="1" x14ac:dyDescent="0.3">
      <c r="A125" s="4" t="s">
        <v>143</v>
      </c>
      <c r="B125" s="91"/>
      <c r="C125" s="91"/>
      <c r="D125" s="91"/>
      <c r="E125" s="91"/>
      <c r="F125" s="91"/>
      <c r="G125" s="91"/>
      <c r="H125" s="94"/>
      <c r="I125" s="222">
        <f>I121+I123</f>
        <v>69411.76999999999</v>
      </c>
      <c r="N125" s="97"/>
      <c r="O125" s="97"/>
      <c r="P125" s="97"/>
      <c r="Q125" s="97"/>
      <c r="R125" s="97"/>
      <c r="S125" s="97"/>
      <c r="T125" s="97"/>
      <c r="U125" s="97"/>
    </row>
    <row r="126" spans="1:21" ht="16.5" thickTop="1" x14ac:dyDescent="0.25">
      <c r="B126" s="91"/>
      <c r="C126" s="91"/>
      <c r="D126" s="91"/>
      <c r="E126" s="91"/>
      <c r="F126" s="91"/>
      <c r="G126" s="91"/>
      <c r="H126" s="94"/>
      <c r="I126" s="130"/>
      <c r="N126" s="97"/>
      <c r="O126" s="97"/>
      <c r="P126" s="97"/>
      <c r="Q126" s="97"/>
      <c r="R126" s="97"/>
      <c r="S126" s="97"/>
      <c r="T126" s="97"/>
      <c r="U126" s="97"/>
    </row>
    <row r="127" spans="1:21" ht="16.5" thickBot="1" x14ac:dyDescent="0.3">
      <c r="A127" s="4" t="s">
        <v>159</v>
      </c>
      <c r="B127" s="91"/>
      <c r="C127" s="91"/>
      <c r="D127" s="91"/>
      <c r="E127" s="91"/>
      <c r="F127" s="91"/>
      <c r="G127" s="91"/>
      <c r="H127" s="94"/>
      <c r="I127" s="194">
        <f>IF(J117="H",(H117*0.02)+I117,(H117*0.05)+I117)</f>
        <v>0</v>
      </c>
      <c r="N127" s="97"/>
      <c r="O127" s="97"/>
      <c r="P127" s="97"/>
      <c r="Q127" s="97"/>
      <c r="R127" s="97"/>
      <c r="S127" s="97"/>
      <c r="T127" s="97"/>
      <c r="U127" s="97"/>
    </row>
    <row r="128" spans="1:21" ht="16.5" thickTop="1" x14ac:dyDescent="0.25">
      <c r="B128" s="91"/>
      <c r="C128" s="91"/>
      <c r="D128" s="91"/>
      <c r="E128" s="91"/>
      <c r="F128" s="91"/>
      <c r="G128" s="91"/>
      <c r="H128" s="94"/>
      <c r="I128" s="195"/>
      <c r="N128" s="97"/>
      <c r="O128" s="97"/>
      <c r="P128" s="97"/>
      <c r="Q128" s="97"/>
      <c r="R128" s="97"/>
      <c r="S128" s="97"/>
      <c r="T128" s="97"/>
      <c r="U128" s="97"/>
    </row>
    <row r="129" spans="1:21" x14ac:dyDescent="0.25">
      <c r="B129" s="91"/>
      <c r="C129" s="91"/>
      <c r="D129" s="91"/>
      <c r="E129" s="91"/>
      <c r="F129" s="91"/>
      <c r="G129" s="91"/>
      <c r="H129" s="94"/>
      <c r="I129" s="195"/>
      <c r="N129" s="97"/>
      <c r="O129" s="97"/>
      <c r="P129" s="97"/>
      <c r="Q129" s="97"/>
      <c r="R129" s="97"/>
      <c r="S129" s="97"/>
      <c r="T129" s="97"/>
      <c r="U129" s="97"/>
    </row>
    <row r="130" spans="1:21" x14ac:dyDescent="0.25">
      <c r="B130" s="91"/>
      <c r="C130" s="91"/>
      <c r="D130" s="91"/>
      <c r="E130" s="91"/>
      <c r="F130" s="91"/>
      <c r="G130" s="91"/>
      <c r="H130" s="94"/>
      <c r="I130" s="195"/>
      <c r="N130" s="97"/>
      <c r="O130" s="97"/>
      <c r="P130" s="97"/>
      <c r="Q130" s="97"/>
      <c r="R130" s="97"/>
      <c r="S130" s="97"/>
      <c r="T130" s="97"/>
      <c r="U130" s="97"/>
    </row>
    <row r="131" spans="1:21" x14ac:dyDescent="0.25">
      <c r="A131" s="455" t="s">
        <v>7</v>
      </c>
      <c r="B131" s="455"/>
      <c r="C131" s="455"/>
      <c r="D131" s="455"/>
      <c r="E131" s="455"/>
      <c r="F131" s="455"/>
      <c r="G131" s="455"/>
      <c r="H131" s="455"/>
      <c r="I131" s="455"/>
      <c r="J131" s="196"/>
      <c r="N131" s="455"/>
      <c r="O131" s="455"/>
      <c r="P131" s="455"/>
      <c r="Q131" s="455"/>
      <c r="R131" s="455"/>
      <c r="S131" s="455"/>
      <c r="T131" s="455"/>
      <c r="U131" s="455"/>
    </row>
    <row r="132" spans="1:21" s="101" customFormat="1" ht="28.5" customHeight="1" x14ac:dyDescent="0.2">
      <c r="A132" s="460" t="s">
        <v>114</v>
      </c>
      <c r="B132" s="460"/>
      <c r="C132" s="460"/>
      <c r="D132" s="460"/>
      <c r="E132" s="460"/>
      <c r="F132" s="460"/>
      <c r="G132" s="460"/>
      <c r="H132" s="460"/>
      <c r="I132" s="460"/>
      <c r="J132" s="102"/>
      <c r="N132" s="103"/>
      <c r="O132" s="104"/>
      <c r="P132" s="104"/>
      <c r="Q132" s="104"/>
      <c r="R132" s="104"/>
      <c r="S132" s="104"/>
      <c r="T132" s="104"/>
      <c r="U132" s="104"/>
    </row>
    <row r="133" spans="1:21" s="101" customFormat="1" ht="15.75" customHeight="1" x14ac:dyDescent="0.2">
      <c r="A133" s="455" t="s">
        <v>64</v>
      </c>
      <c r="B133" s="455"/>
      <c r="C133" s="455"/>
      <c r="D133" s="455"/>
      <c r="E133" s="455"/>
      <c r="F133" s="455"/>
      <c r="G133" s="455"/>
      <c r="H133" s="455"/>
      <c r="I133" s="455"/>
      <c r="N133" s="103"/>
    </row>
    <row r="134" spans="1:21" s="101" customFormat="1" ht="15.75" customHeight="1" x14ac:dyDescent="0.2">
      <c r="A134" s="455" t="s">
        <v>65</v>
      </c>
      <c r="B134" s="455"/>
      <c r="C134" s="455"/>
      <c r="D134" s="455"/>
      <c r="E134" s="455"/>
      <c r="F134" s="455"/>
      <c r="G134" s="455"/>
      <c r="H134" s="455"/>
      <c r="I134" s="455"/>
      <c r="N134" s="103"/>
    </row>
    <row r="135" spans="1:21" s="101" customFormat="1" ht="28.5" customHeight="1" x14ac:dyDescent="0.2">
      <c r="A135" s="454" t="s">
        <v>115</v>
      </c>
      <c r="B135" s="454"/>
      <c r="C135" s="454"/>
      <c r="D135" s="454"/>
      <c r="E135" s="454"/>
      <c r="F135" s="454"/>
      <c r="G135" s="454"/>
      <c r="H135" s="454"/>
      <c r="I135" s="454"/>
      <c r="N135" s="103"/>
    </row>
    <row r="136" spans="1:21" s="101" customFormat="1" ht="28.5" customHeight="1" x14ac:dyDescent="0.2">
      <c r="A136" s="454" t="s">
        <v>123</v>
      </c>
      <c r="B136" s="454"/>
      <c r="C136" s="454"/>
      <c r="D136" s="454"/>
      <c r="E136" s="454"/>
      <c r="F136" s="454"/>
      <c r="G136" s="454"/>
      <c r="H136" s="454"/>
      <c r="I136" s="454"/>
      <c r="N136" s="103"/>
    </row>
    <row r="137" spans="1:21" s="101" customFormat="1" ht="28.5" customHeight="1" x14ac:dyDescent="0.2">
      <c r="A137" s="454" t="s">
        <v>111</v>
      </c>
      <c r="B137" s="454"/>
      <c r="C137" s="454"/>
      <c r="D137" s="454"/>
      <c r="E137" s="454"/>
      <c r="F137" s="454"/>
      <c r="G137" s="454"/>
      <c r="H137" s="454"/>
      <c r="I137" s="454"/>
      <c r="N137" s="103"/>
    </row>
    <row r="138" spans="1:21" s="101" customFormat="1" ht="28.5" customHeight="1" x14ac:dyDescent="0.2">
      <c r="A138" s="454" t="s">
        <v>120</v>
      </c>
      <c r="B138" s="454"/>
      <c r="C138" s="454"/>
      <c r="D138" s="454"/>
      <c r="E138" s="454"/>
      <c r="F138" s="454"/>
      <c r="G138" s="454"/>
      <c r="H138" s="454"/>
      <c r="I138" s="454"/>
      <c r="N138" s="103"/>
    </row>
    <row r="139" spans="1:21" s="101" customFormat="1" ht="41.25" customHeight="1" x14ac:dyDescent="0.2">
      <c r="A139" s="454" t="s">
        <v>133</v>
      </c>
      <c r="B139" s="454"/>
      <c r="C139" s="454"/>
      <c r="D139" s="454"/>
      <c r="E139" s="454"/>
      <c r="F139" s="454"/>
      <c r="G139" s="454"/>
      <c r="H139" s="454"/>
      <c r="I139" s="454"/>
      <c r="N139" s="103"/>
    </row>
    <row r="140" spans="1:21" s="101" customFormat="1" ht="15.75" customHeight="1" x14ac:dyDescent="0.2">
      <c r="A140" s="455" t="s">
        <v>117</v>
      </c>
      <c r="B140" s="455"/>
      <c r="C140" s="455"/>
      <c r="D140" s="455"/>
      <c r="E140" s="455"/>
      <c r="F140" s="455"/>
      <c r="G140" s="455"/>
      <c r="H140" s="455"/>
      <c r="I140" s="455"/>
      <c r="N140" s="103"/>
    </row>
    <row r="141" spans="1:21" s="101" customFormat="1" ht="28.5" customHeight="1" x14ac:dyDescent="0.2">
      <c r="A141" s="456" t="s">
        <v>118</v>
      </c>
      <c r="B141" s="456"/>
      <c r="C141" s="456"/>
      <c r="D141" s="456"/>
      <c r="E141" s="456"/>
      <c r="F141" s="456"/>
      <c r="G141" s="456"/>
      <c r="H141" s="456"/>
      <c r="I141" s="456"/>
      <c r="N141" s="103"/>
    </row>
    <row r="142" spans="1:21" s="101" customFormat="1" ht="26.25" customHeight="1" x14ac:dyDescent="0.2">
      <c r="A142" s="457" t="s">
        <v>109</v>
      </c>
      <c r="B142" s="456"/>
      <c r="C142" s="456"/>
      <c r="D142" s="456"/>
      <c r="E142" s="456"/>
      <c r="F142" s="456"/>
      <c r="G142" s="456"/>
      <c r="H142" s="456"/>
      <c r="I142" s="456"/>
      <c r="N142" s="103"/>
    </row>
    <row r="143" spans="1:21" s="101" customFormat="1" ht="54" customHeight="1" x14ac:dyDescent="0.2">
      <c r="A143" s="452" t="s">
        <v>125</v>
      </c>
      <c r="B143" s="452"/>
      <c r="C143" s="452"/>
      <c r="D143" s="452"/>
      <c r="E143" s="452"/>
      <c r="F143" s="452"/>
      <c r="G143" s="452"/>
      <c r="H143" s="452"/>
      <c r="I143" s="452"/>
      <c r="N143" s="103"/>
    </row>
    <row r="144" spans="1:21" ht="57" customHeight="1" x14ac:dyDescent="0.25">
      <c r="A144" s="452" t="s">
        <v>124</v>
      </c>
      <c r="B144" s="452"/>
      <c r="C144" s="452"/>
      <c r="D144" s="452"/>
      <c r="E144" s="452"/>
      <c r="F144" s="452"/>
      <c r="G144" s="452"/>
      <c r="H144" s="452"/>
      <c r="I144" s="452"/>
      <c r="N144" s="98"/>
    </row>
    <row r="145" spans="1:14" s="101" customFormat="1" ht="26.25" customHeight="1" x14ac:dyDescent="0.2">
      <c r="A145" s="451" t="s">
        <v>110</v>
      </c>
      <c r="B145" s="451"/>
      <c r="C145" s="451"/>
      <c r="D145" s="451"/>
      <c r="E145" s="451"/>
      <c r="F145" s="451"/>
      <c r="G145" s="451"/>
      <c r="H145" s="451"/>
      <c r="I145" s="451"/>
      <c r="N145" s="103"/>
    </row>
    <row r="146" spans="1:14" s="101" customFormat="1" ht="28.5" customHeight="1" x14ac:dyDescent="0.2">
      <c r="A146" s="452" t="s">
        <v>36</v>
      </c>
      <c r="B146" s="452"/>
      <c r="C146" s="452"/>
      <c r="D146" s="452"/>
      <c r="E146" s="452"/>
      <c r="F146" s="452"/>
      <c r="G146" s="452"/>
      <c r="H146" s="452"/>
      <c r="I146" s="452"/>
      <c r="N146" s="103"/>
    </row>
    <row r="147" spans="1:14" s="101" customFormat="1" ht="15.75" customHeight="1" x14ac:dyDescent="0.2">
      <c r="A147" s="453" t="s">
        <v>12</v>
      </c>
      <c r="B147" s="453"/>
      <c r="C147" s="453"/>
      <c r="D147" s="453"/>
      <c r="E147" s="453"/>
      <c r="F147" s="453"/>
      <c r="G147" s="453"/>
      <c r="H147" s="453"/>
      <c r="I147" s="453"/>
      <c r="N147" s="103"/>
    </row>
    <row r="148" spans="1:14" x14ac:dyDescent="0.25">
      <c r="A148" s="453"/>
      <c r="B148" s="453"/>
      <c r="C148" s="453"/>
      <c r="D148" s="453"/>
      <c r="E148" s="453"/>
      <c r="F148" s="453"/>
      <c r="G148" s="453"/>
      <c r="H148" s="453"/>
      <c r="I148" s="453"/>
      <c r="N148" s="98"/>
    </row>
    <row r="149" spans="1:14" x14ac:dyDescent="0.25">
      <c r="A149" s="98"/>
      <c r="N149" s="98"/>
    </row>
    <row r="150" spans="1:14" x14ac:dyDescent="0.25">
      <c r="A150" s="98"/>
      <c r="N150" s="98"/>
    </row>
    <row r="151" spans="1:14" x14ac:dyDescent="0.25">
      <c r="A151" s="98"/>
      <c r="N151" s="98"/>
    </row>
    <row r="152" spans="1:14" x14ac:dyDescent="0.25">
      <c r="A152" s="98"/>
      <c r="B152" s="197"/>
      <c r="C152" s="197"/>
      <c r="D152" s="197"/>
      <c r="E152" s="197"/>
      <c r="F152" s="197"/>
      <c r="G152" s="197"/>
      <c r="H152" s="197"/>
      <c r="I152" s="197"/>
      <c r="N152" s="98"/>
    </row>
    <row r="153" spans="1:14" x14ac:dyDescent="0.25">
      <c r="A153" s="98"/>
      <c r="N153" s="98"/>
    </row>
    <row r="154" spans="1:14" x14ac:dyDescent="0.25">
      <c r="A154" s="98"/>
      <c r="N154" s="98"/>
    </row>
    <row r="155" spans="1:14" x14ac:dyDescent="0.25">
      <c r="A155" s="98"/>
      <c r="N155" s="98"/>
    </row>
    <row r="156" spans="1:14" x14ac:dyDescent="0.25">
      <c r="A156" s="98"/>
      <c r="N156" s="98"/>
    </row>
    <row r="157" spans="1:14" x14ac:dyDescent="0.25">
      <c r="A157" s="98"/>
      <c r="N157" s="98"/>
    </row>
    <row r="158" spans="1:14" x14ac:dyDescent="0.25">
      <c r="A158" s="98"/>
      <c r="N158" s="98"/>
    </row>
    <row r="159" spans="1:14" x14ac:dyDescent="0.25">
      <c r="A159" s="98"/>
      <c r="N159" s="98"/>
    </row>
    <row r="160" spans="1:14" x14ac:dyDescent="0.25">
      <c r="A160" s="98"/>
      <c r="N160" s="98"/>
    </row>
    <row r="161" spans="1:14" x14ac:dyDescent="0.25">
      <c r="A161" s="98"/>
      <c r="N161" s="98"/>
    </row>
    <row r="162" spans="1:14" x14ac:dyDescent="0.25">
      <c r="A162" s="98"/>
      <c r="N162" s="98"/>
    </row>
    <row r="163" spans="1:14" x14ac:dyDescent="0.25">
      <c r="A163" s="98"/>
      <c r="N163" s="98"/>
    </row>
    <row r="164" spans="1:14" x14ac:dyDescent="0.25">
      <c r="A164" s="98"/>
      <c r="N164" s="98"/>
    </row>
    <row r="165" spans="1:14" x14ac:dyDescent="0.25">
      <c r="A165" s="98"/>
      <c r="N165" s="98"/>
    </row>
    <row r="166" spans="1:14" x14ac:dyDescent="0.25">
      <c r="A166" s="98"/>
      <c r="N166" s="98"/>
    </row>
    <row r="167" spans="1:14" x14ac:dyDescent="0.25">
      <c r="A167" s="98"/>
      <c r="N167" s="98"/>
    </row>
    <row r="168" spans="1:14" x14ac:dyDescent="0.25">
      <c r="A168" s="98"/>
      <c r="N168" s="98"/>
    </row>
    <row r="169" spans="1:14" x14ac:dyDescent="0.25">
      <c r="A169" s="98"/>
      <c r="N169" s="98"/>
    </row>
    <row r="170" spans="1:14" x14ac:dyDescent="0.25">
      <c r="A170" s="98"/>
      <c r="N170" s="98"/>
    </row>
    <row r="171" spans="1:14" x14ac:dyDescent="0.25">
      <c r="A171" s="98"/>
      <c r="N171" s="98"/>
    </row>
    <row r="172" spans="1:14" x14ac:dyDescent="0.25">
      <c r="A172" s="98"/>
      <c r="N172" s="98"/>
    </row>
    <row r="173" spans="1:14" x14ac:dyDescent="0.25">
      <c r="A173" s="98"/>
      <c r="N173" s="98"/>
    </row>
    <row r="174" spans="1:14" x14ac:dyDescent="0.25">
      <c r="A174" s="98"/>
      <c r="N174" s="98"/>
    </row>
    <row r="175" spans="1:14" x14ac:dyDescent="0.25">
      <c r="A175" s="98"/>
      <c r="N175" s="98"/>
    </row>
    <row r="176" spans="1:14" x14ac:dyDescent="0.25">
      <c r="A176" s="98"/>
      <c r="N176" s="98"/>
    </row>
    <row r="177" spans="1:14" x14ac:dyDescent="0.25">
      <c r="A177" s="98"/>
      <c r="N177" s="98"/>
    </row>
    <row r="178" spans="1:14" x14ac:dyDescent="0.25">
      <c r="A178" s="98"/>
      <c r="N178" s="98"/>
    </row>
    <row r="179" spans="1:14" x14ac:dyDescent="0.25">
      <c r="A179" s="98"/>
      <c r="N179" s="98"/>
    </row>
    <row r="180" spans="1:14" x14ac:dyDescent="0.25">
      <c r="A180" s="98"/>
      <c r="N180" s="98"/>
    </row>
    <row r="181" spans="1:14" x14ac:dyDescent="0.25">
      <c r="A181" s="98"/>
      <c r="N181" s="98"/>
    </row>
    <row r="182" spans="1:14" x14ac:dyDescent="0.25">
      <c r="A182" s="98"/>
      <c r="N182" s="98"/>
    </row>
    <row r="183" spans="1:14" x14ac:dyDescent="0.25">
      <c r="A183" s="98"/>
      <c r="N183" s="98"/>
    </row>
    <row r="184" spans="1:14" x14ac:dyDescent="0.25">
      <c r="A184" s="98"/>
      <c r="N184" s="98"/>
    </row>
    <row r="185" spans="1:14" x14ac:dyDescent="0.25">
      <c r="A185" s="98"/>
      <c r="N185" s="98"/>
    </row>
    <row r="186" spans="1:14" x14ac:dyDescent="0.25">
      <c r="A186" s="98"/>
      <c r="N186" s="98"/>
    </row>
    <row r="187" spans="1:14" x14ac:dyDescent="0.25">
      <c r="A187" s="98"/>
      <c r="N187" s="98"/>
    </row>
    <row r="188" spans="1:14" x14ac:dyDescent="0.25">
      <c r="A188" s="98"/>
      <c r="N188" s="98"/>
    </row>
    <row r="189" spans="1:14" x14ac:dyDescent="0.25">
      <c r="A189" s="98"/>
    </row>
    <row r="190" spans="1:14" x14ac:dyDescent="0.25">
      <c r="A190" s="98"/>
    </row>
    <row r="191" spans="1:14" x14ac:dyDescent="0.25">
      <c r="A191" s="98"/>
    </row>
    <row r="192" spans="1:14" x14ac:dyDescent="0.25">
      <c r="A192" s="98"/>
    </row>
    <row r="193" spans="1:1" x14ac:dyDescent="0.25">
      <c r="A193" s="98"/>
    </row>
    <row r="194" spans="1:1" x14ac:dyDescent="0.25">
      <c r="A194" s="98"/>
    </row>
    <row r="195" spans="1:1" x14ac:dyDescent="0.25">
      <c r="A195" s="98"/>
    </row>
    <row r="196" spans="1:1" x14ac:dyDescent="0.25">
      <c r="A196" s="98"/>
    </row>
    <row r="197" spans="1:1" x14ac:dyDescent="0.25">
      <c r="A197" s="98"/>
    </row>
    <row r="198" spans="1:1" x14ac:dyDescent="0.25">
      <c r="A198" s="98"/>
    </row>
    <row r="199" spans="1:1" x14ac:dyDescent="0.25">
      <c r="A199" s="98"/>
    </row>
    <row r="200" spans="1:1" x14ac:dyDescent="0.25">
      <c r="A200" s="98"/>
    </row>
    <row r="201" spans="1:1" x14ac:dyDescent="0.25">
      <c r="A201" s="98"/>
    </row>
    <row r="202" spans="1:1" x14ac:dyDescent="0.25">
      <c r="A202" s="98"/>
    </row>
    <row r="203" spans="1:1" x14ac:dyDescent="0.25">
      <c r="A203" s="98"/>
    </row>
    <row r="204" spans="1:1" x14ac:dyDescent="0.25">
      <c r="A204" s="98"/>
    </row>
    <row r="205" spans="1:1" x14ac:dyDescent="0.25">
      <c r="A205" s="98"/>
    </row>
    <row r="206" spans="1:1" x14ac:dyDescent="0.25">
      <c r="A206" s="98"/>
    </row>
    <row r="207" spans="1:1" x14ac:dyDescent="0.25">
      <c r="A207" s="98"/>
    </row>
    <row r="208" spans="1:1" x14ac:dyDescent="0.25">
      <c r="A208" s="98"/>
    </row>
  </sheetData>
  <sheetProtection password="CDD2" sheet="1" objects="1" scenarios="1"/>
  <mergeCells count="290">
    <mergeCell ref="B1:I1"/>
    <mergeCell ref="O1:U1"/>
    <mergeCell ref="N2:U2"/>
    <mergeCell ref="N3:U3"/>
    <mergeCell ref="A4:B4"/>
    <mergeCell ref="C4:E4"/>
    <mergeCell ref="N4:O4"/>
    <mergeCell ref="P4:Q4"/>
    <mergeCell ref="A7:I7"/>
    <mergeCell ref="N7:U7"/>
    <mergeCell ref="N8:O8"/>
    <mergeCell ref="P8:Q8"/>
    <mergeCell ref="R8:S8"/>
    <mergeCell ref="T8:U8"/>
    <mergeCell ref="F10:G10"/>
    <mergeCell ref="R10:S10"/>
    <mergeCell ref="A11:B11"/>
    <mergeCell ref="F11:G11"/>
    <mergeCell ref="N11:O11"/>
    <mergeCell ref="P11:Q11"/>
    <mergeCell ref="R11:S11"/>
    <mergeCell ref="A12:B12"/>
    <mergeCell ref="F12:G12"/>
    <mergeCell ref="N12:O12"/>
    <mergeCell ref="P12:Q12"/>
    <mergeCell ref="R12:S12"/>
    <mergeCell ref="A13:B13"/>
    <mergeCell ref="F13:G13"/>
    <mergeCell ref="N13:O13"/>
    <mergeCell ref="P13:Q13"/>
    <mergeCell ref="R13:S13"/>
    <mergeCell ref="A14:B14"/>
    <mergeCell ref="F14:G14"/>
    <mergeCell ref="N14:O14"/>
    <mergeCell ref="P14:Q14"/>
    <mergeCell ref="R14:S14"/>
    <mergeCell ref="A15:B15"/>
    <mergeCell ref="F15:G15"/>
    <mergeCell ref="N15:O15"/>
    <mergeCell ref="P15:Q15"/>
    <mergeCell ref="R15:S15"/>
    <mergeCell ref="A16:B16"/>
    <mergeCell ref="F16:G16"/>
    <mergeCell ref="N16:O16"/>
    <mergeCell ref="P16:Q16"/>
    <mergeCell ref="R16:S16"/>
    <mergeCell ref="A17:B17"/>
    <mergeCell ref="F17:G17"/>
    <mergeCell ref="N17:O17"/>
    <mergeCell ref="P17:Q17"/>
    <mergeCell ref="R17:S17"/>
    <mergeCell ref="A18:B18"/>
    <mergeCell ref="F18:G18"/>
    <mergeCell ref="N18:O18"/>
    <mergeCell ref="P18:Q18"/>
    <mergeCell ref="R18:S18"/>
    <mergeCell ref="A19:B19"/>
    <mergeCell ref="F19:G19"/>
    <mergeCell ref="N19:O19"/>
    <mergeCell ref="P19:Q19"/>
    <mergeCell ref="R19:S19"/>
    <mergeCell ref="A20:B20"/>
    <mergeCell ref="F20:G20"/>
    <mergeCell ref="N20:O20"/>
    <mergeCell ref="P20:Q20"/>
    <mergeCell ref="R20:S20"/>
    <mergeCell ref="A21:B21"/>
    <mergeCell ref="F21:G21"/>
    <mergeCell ref="N21:O21"/>
    <mergeCell ref="P21:Q21"/>
    <mergeCell ref="R21:S21"/>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N34:T34"/>
    <mergeCell ref="A36:B36"/>
    <mergeCell ref="N36:O36"/>
    <mergeCell ref="P36:T36"/>
    <mergeCell ref="A37:B37"/>
    <mergeCell ref="N37:O37"/>
    <mergeCell ref="P37:T37"/>
    <mergeCell ref="F33:H36"/>
    <mergeCell ref="A38:B38"/>
    <mergeCell ref="N38:O38"/>
    <mergeCell ref="P38:T38"/>
    <mergeCell ref="A39:B39"/>
    <mergeCell ref="N39:O39"/>
    <mergeCell ref="P39:T39"/>
    <mergeCell ref="A40:B40"/>
    <mergeCell ref="N40:O40"/>
    <mergeCell ref="P40:T40"/>
    <mergeCell ref="A41:B41"/>
    <mergeCell ref="N41:O41"/>
    <mergeCell ref="P41:T41"/>
    <mergeCell ref="A42:B42"/>
    <mergeCell ref="N42:O42"/>
    <mergeCell ref="P42:T42"/>
    <mergeCell ref="N43:Q43"/>
    <mergeCell ref="S43:T43"/>
    <mergeCell ref="N45:Q45"/>
    <mergeCell ref="S45:T45"/>
    <mergeCell ref="N49:O49"/>
    <mergeCell ref="P49:Q49"/>
    <mergeCell ref="A50:B58"/>
    <mergeCell ref="N50:O58"/>
    <mergeCell ref="P50:Q50"/>
    <mergeCell ref="P51:Q51"/>
    <mergeCell ref="P52:Q52"/>
    <mergeCell ref="P53:Q53"/>
    <mergeCell ref="P54:Q54"/>
    <mergeCell ref="P55:Q55"/>
    <mergeCell ref="P56:Q56"/>
    <mergeCell ref="P57:Q57"/>
    <mergeCell ref="P58:Q58"/>
    <mergeCell ref="A59:B59"/>
    <mergeCell ref="F59:H59"/>
    <mergeCell ref="N59:O59"/>
    <mergeCell ref="P59:Q59"/>
    <mergeCell ref="R59:T59"/>
    <mergeCell ref="A60:I60"/>
    <mergeCell ref="N60:U60"/>
    <mergeCell ref="A61:I61"/>
    <mergeCell ref="N61:U61"/>
    <mergeCell ref="A62:B62"/>
    <mergeCell ref="D62:G62"/>
    <mergeCell ref="N62:O62"/>
    <mergeCell ref="Q62:S62"/>
    <mergeCell ref="T62:U62"/>
    <mergeCell ref="N63:S63"/>
    <mergeCell ref="T63:U63"/>
    <mergeCell ref="A64:I64"/>
    <mergeCell ref="N64:U64"/>
    <mergeCell ref="A65:B65"/>
    <mergeCell ref="D65:G65"/>
    <mergeCell ref="N65:O65"/>
    <mergeCell ref="Q65:S65"/>
    <mergeCell ref="T65:U65"/>
    <mergeCell ref="N66:S66"/>
    <mergeCell ref="T66:U66"/>
    <mergeCell ref="A68:C68"/>
    <mergeCell ref="N68:P68"/>
    <mergeCell ref="A69:C69"/>
    <mergeCell ref="N69:P69"/>
    <mergeCell ref="A70:C70"/>
    <mergeCell ref="A71:C71"/>
    <mergeCell ref="N71:P71"/>
    <mergeCell ref="A72:C72"/>
    <mergeCell ref="N72:P72"/>
    <mergeCell ref="A73:C73"/>
    <mergeCell ref="N73:P73"/>
    <mergeCell ref="F74:H74"/>
    <mergeCell ref="N74:T74"/>
    <mergeCell ref="N75:T75"/>
    <mergeCell ref="A77:C77"/>
    <mergeCell ref="N77:P77"/>
    <mergeCell ref="A78:C78"/>
    <mergeCell ref="N78:P78"/>
    <mergeCell ref="A79:C79"/>
    <mergeCell ref="N79:P79"/>
    <mergeCell ref="A80:C80"/>
    <mergeCell ref="N80:P80"/>
    <mergeCell ref="A81:C81"/>
    <mergeCell ref="N81:P81"/>
    <mergeCell ref="A83:I83"/>
    <mergeCell ref="N83:U83"/>
    <mergeCell ref="C84:D84"/>
    <mergeCell ref="C85:D85"/>
    <mergeCell ref="N85:O85"/>
    <mergeCell ref="P85:Q85"/>
    <mergeCell ref="R85:U85"/>
    <mergeCell ref="C86:D86"/>
    <mergeCell ref="P86:Q86"/>
    <mergeCell ref="C87:D87"/>
    <mergeCell ref="P87:Q87"/>
    <mergeCell ref="C88:D88"/>
    <mergeCell ref="P88:Q88"/>
    <mergeCell ref="C89:D89"/>
    <mergeCell ref="P89:T89"/>
    <mergeCell ref="A90:I90"/>
    <mergeCell ref="N90:U90"/>
    <mergeCell ref="F92:I92"/>
    <mergeCell ref="N92:P92"/>
    <mergeCell ref="Q92:T92"/>
    <mergeCell ref="A95:B95"/>
    <mergeCell ref="N95:O95"/>
    <mergeCell ref="P95:R95"/>
    <mergeCell ref="A96:B96"/>
    <mergeCell ref="N96:O96"/>
    <mergeCell ref="P96:R96"/>
    <mergeCell ref="A99:C99"/>
    <mergeCell ref="F99:I99"/>
    <mergeCell ref="N99:U99"/>
    <mergeCell ref="C100:E100"/>
    <mergeCell ref="F101:G101"/>
    <mergeCell ref="A102:B102"/>
    <mergeCell ref="F102:G102"/>
    <mergeCell ref="N102:O102"/>
    <mergeCell ref="P102:Q102"/>
    <mergeCell ref="R102:S102"/>
    <mergeCell ref="A103:B103"/>
    <mergeCell ref="F103:G103"/>
    <mergeCell ref="N103:O103"/>
    <mergeCell ref="P103:Q103"/>
    <mergeCell ref="R103:S103"/>
    <mergeCell ref="A104:B104"/>
    <mergeCell ref="F104:G104"/>
    <mergeCell ref="N104:O104"/>
    <mergeCell ref="P104:Q104"/>
    <mergeCell ref="R104:S104"/>
    <mergeCell ref="A105:B105"/>
    <mergeCell ref="F105:G105"/>
    <mergeCell ref="N105:O105"/>
    <mergeCell ref="P105:Q105"/>
    <mergeCell ref="R105:S105"/>
    <mergeCell ref="A106:B106"/>
    <mergeCell ref="N106:O106"/>
    <mergeCell ref="A108:C108"/>
    <mergeCell ref="F108:H108"/>
    <mergeCell ref="N108:P108"/>
    <mergeCell ref="Q108:T108"/>
    <mergeCell ref="A109:C109"/>
    <mergeCell ref="E109:H109"/>
    <mergeCell ref="N109:P109"/>
    <mergeCell ref="Q109:T109"/>
    <mergeCell ref="N110:P110"/>
    <mergeCell ref="Q110:T110"/>
    <mergeCell ref="A111:C111"/>
    <mergeCell ref="F111:H111"/>
    <mergeCell ref="N111:T111"/>
    <mergeCell ref="A113:H113"/>
    <mergeCell ref="N113:U113"/>
    <mergeCell ref="A114:G114"/>
    <mergeCell ref="N114:U114"/>
    <mergeCell ref="A115:G115"/>
    <mergeCell ref="A131:I131"/>
    <mergeCell ref="N131:U131"/>
    <mergeCell ref="A132:I132"/>
    <mergeCell ref="A133:I133"/>
    <mergeCell ref="A134:I134"/>
    <mergeCell ref="A135:I135"/>
    <mergeCell ref="A136:I136"/>
    <mergeCell ref="A137:I137"/>
    <mergeCell ref="A138:I138"/>
    <mergeCell ref="A145:I145"/>
    <mergeCell ref="A146:I146"/>
    <mergeCell ref="A147:I147"/>
    <mergeCell ref="A148:I148"/>
    <mergeCell ref="A139:I139"/>
    <mergeCell ref="A140:I140"/>
    <mergeCell ref="A141:I141"/>
    <mergeCell ref="A142:I142"/>
    <mergeCell ref="A143:I143"/>
    <mergeCell ref="A144:I144"/>
  </mergeCells>
  <pageMargins left="0.1" right="0.1" top="0.5" bottom="0.5" header="0" footer="0.1"/>
  <pageSetup scale="70" fitToHeight="3" orientation="portrait" r:id="rId1"/>
  <headerFooter alignWithMargins="0">
    <oddFooter>&amp;R&amp;P of &amp;N</oddFooter>
  </headerFooter>
  <rowBreaks count="1" manualBreakCount="1">
    <brk id="129" max="16383" man="1"/>
  </rowBreaks>
  <colBreaks count="1" manualBreakCount="1">
    <brk id="9"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U208"/>
  <sheetViews>
    <sheetView showGridLines="0" zoomScale="90" zoomScaleNormal="90" workbookViewId="0">
      <pane ySplit="1" topLeftCell="A90" activePane="bottomLeft" state="frozen"/>
      <selection activeCell="A111" sqref="A111:C111"/>
      <selection pane="bottomLeft" activeCell="A111" sqref="A111:C111"/>
    </sheetView>
  </sheetViews>
  <sheetFormatPr defaultRowHeight="15.75" x14ac:dyDescent="0.25"/>
  <cols>
    <col min="1" max="1" width="10.28515625" style="91" customWidth="1"/>
    <col min="2" max="2" width="30.28515625" style="4" bestFit="1" customWidth="1"/>
    <col min="3" max="4" width="10.7109375" style="4" customWidth="1"/>
    <col min="5" max="5" width="11.7109375" style="4" customWidth="1"/>
    <col min="6" max="6" width="14" style="4" customWidth="1"/>
    <col min="7" max="7" width="7.42578125" style="4" customWidth="1"/>
    <col min="8" max="8" width="14.5703125" style="4" customWidth="1"/>
    <col min="9" max="9" width="23.7109375" style="4" bestFit="1" customWidth="1"/>
    <col min="10" max="10" width="11" style="4" bestFit="1" customWidth="1"/>
    <col min="11" max="12" width="10.28515625" style="4" bestFit="1" customWidth="1"/>
    <col min="13" max="13" width="9.140625" style="4"/>
    <col min="14" max="14" width="10.28515625" style="91" customWidth="1"/>
    <col min="15" max="15" width="34.28515625" style="4" customWidth="1"/>
    <col min="16" max="16" width="16.42578125" style="4" customWidth="1"/>
    <col min="17" max="17" width="6.7109375" style="4" customWidth="1"/>
    <col min="18" max="18" width="14.5703125" style="4" customWidth="1"/>
    <col min="19" max="19" width="8" style="4" customWidth="1"/>
    <col min="20" max="20" width="15.42578125" style="4" customWidth="1"/>
    <col min="21" max="21" width="21.42578125" style="4" customWidth="1"/>
    <col min="22" max="16384" width="9.140625" style="4"/>
  </cols>
  <sheetData>
    <row r="1" spans="1:21" ht="16.5" thickBot="1" x14ac:dyDescent="0.3">
      <c r="A1" s="107">
        <v>50</v>
      </c>
      <c r="B1" s="554" t="s">
        <v>17</v>
      </c>
      <c r="C1" s="555"/>
      <c r="D1" s="555"/>
      <c r="E1" s="556"/>
      <c r="F1" s="556"/>
      <c r="G1" s="556"/>
      <c r="H1" s="556"/>
      <c r="I1" s="556"/>
      <c r="J1" s="325"/>
      <c r="K1" s="325"/>
      <c r="L1" s="325"/>
      <c r="N1" s="107">
        <f>A1</f>
        <v>50</v>
      </c>
      <c r="O1" s="557" t="s">
        <v>17</v>
      </c>
      <c r="P1" s="558"/>
      <c r="Q1" s="559"/>
      <c r="R1" s="559"/>
      <c r="S1" s="559"/>
      <c r="T1" s="559"/>
      <c r="U1" s="559"/>
    </row>
    <row r="2" spans="1:21" ht="21" x14ac:dyDescent="0.35">
      <c r="A2" s="1" t="s">
        <v>198</v>
      </c>
      <c r="B2" s="2"/>
      <c r="C2" s="2"/>
      <c r="D2" s="2"/>
      <c r="E2" s="2"/>
      <c r="F2" s="2"/>
      <c r="G2" s="2"/>
      <c r="H2" s="2"/>
      <c r="I2" s="2"/>
      <c r="N2" s="560" t="s">
        <v>23</v>
      </c>
      <c r="O2" s="560"/>
      <c r="P2" s="560"/>
      <c r="Q2" s="560"/>
      <c r="R2" s="560"/>
      <c r="S2" s="560"/>
      <c r="T2" s="560"/>
      <c r="U2" s="560"/>
    </row>
    <row r="3" spans="1:21" x14ac:dyDescent="0.25">
      <c r="A3" s="106" t="str">
        <f>'0054'!A3</f>
        <v>Based on the 2015-16 FEFP 2nd Calculation</v>
      </c>
      <c r="N3" s="561" t="str">
        <f>A3</f>
        <v>Based on the 2015-16 FEFP 2nd Calculation</v>
      </c>
      <c r="O3" s="561"/>
      <c r="P3" s="561"/>
      <c r="Q3" s="561"/>
      <c r="R3" s="561"/>
      <c r="S3" s="561"/>
      <c r="T3" s="561"/>
      <c r="U3" s="561"/>
    </row>
    <row r="4" spans="1:21" x14ac:dyDescent="0.25">
      <c r="A4" s="562" t="s">
        <v>0</v>
      </c>
      <c r="B4" s="562"/>
      <c r="C4" s="563" t="s">
        <v>9</v>
      </c>
      <c r="D4" s="563"/>
      <c r="E4" s="563"/>
      <c r="F4" s="5"/>
      <c r="G4" s="5"/>
      <c r="H4" s="5"/>
      <c r="I4" s="5"/>
      <c r="N4" s="549" t="s">
        <v>0</v>
      </c>
      <c r="O4" s="549"/>
      <c r="P4" s="564" t="str">
        <f>C4</f>
        <v>Palm Beach</v>
      </c>
      <c r="Q4" s="564"/>
      <c r="R4" s="6"/>
      <c r="S4" s="6"/>
      <c r="T4" s="6"/>
      <c r="U4" s="6"/>
    </row>
    <row r="5" spans="1:21" ht="12" customHeight="1" thickBot="1" x14ac:dyDescent="0.3">
      <c r="A5" s="371"/>
      <c r="B5" s="371"/>
      <c r="C5" s="353"/>
      <c r="D5" s="353"/>
      <c r="E5" s="353"/>
      <c r="F5" s="354"/>
      <c r="G5" s="354"/>
      <c r="H5" s="354"/>
      <c r="I5" s="354"/>
      <c r="N5" s="111"/>
      <c r="O5" s="111"/>
      <c r="P5" s="7"/>
      <c r="Q5" s="7"/>
      <c r="R5" s="6"/>
      <c r="S5" s="6"/>
      <c r="T5" s="6"/>
      <c r="U5" s="6"/>
    </row>
    <row r="6" spans="1:21" ht="12" customHeight="1" x14ac:dyDescent="0.25">
      <c r="A6" s="368"/>
      <c r="B6" s="368"/>
      <c r="C6" s="365"/>
      <c r="D6" s="365"/>
      <c r="E6" s="365"/>
      <c r="F6" s="5"/>
      <c r="G6" s="5"/>
      <c r="H6" s="5"/>
      <c r="I6" s="5"/>
      <c r="N6" s="366"/>
      <c r="O6" s="366"/>
      <c r="P6" s="367"/>
      <c r="Q6" s="367"/>
      <c r="R6" s="6"/>
      <c r="S6" s="6"/>
      <c r="T6" s="6"/>
      <c r="U6" s="6"/>
    </row>
    <row r="7" spans="1:21" x14ac:dyDescent="0.25">
      <c r="A7" s="548" t="s">
        <v>102</v>
      </c>
      <c r="B7" s="548"/>
      <c r="C7" s="548"/>
      <c r="D7" s="548"/>
      <c r="E7" s="548"/>
      <c r="F7" s="548"/>
      <c r="G7" s="548"/>
      <c r="H7" s="548"/>
      <c r="I7" s="548"/>
      <c r="N7" s="549" t="s">
        <v>102</v>
      </c>
      <c r="O7" s="549"/>
      <c r="P7" s="549"/>
      <c r="Q7" s="549"/>
      <c r="R7" s="549"/>
      <c r="S7" s="549"/>
      <c r="T7" s="549"/>
      <c r="U7" s="549"/>
    </row>
    <row r="8" spans="1:21" x14ac:dyDescent="0.25">
      <c r="A8" s="112"/>
      <c r="B8" s="113" t="s">
        <v>161</v>
      </c>
      <c r="C8" s="321">
        <f>'0054'!C8</f>
        <v>4154.45</v>
      </c>
      <c r="D8" s="115"/>
      <c r="E8" s="116"/>
      <c r="F8" s="112"/>
      <c r="G8" s="113" t="s">
        <v>160</v>
      </c>
      <c r="H8" s="324">
        <f>'0054'!H8</f>
        <v>1.0319</v>
      </c>
      <c r="I8" s="99"/>
      <c r="N8" s="550" t="s">
        <v>10</v>
      </c>
      <c r="O8" s="550"/>
      <c r="P8" s="551">
        <v>4154.45</v>
      </c>
      <c r="Q8" s="551"/>
      <c r="R8" s="552" t="s">
        <v>11</v>
      </c>
      <c r="S8" s="552"/>
      <c r="T8" s="553">
        <f>H8</f>
        <v>1.0319</v>
      </c>
      <c r="U8" s="553"/>
    </row>
    <row r="9" spans="1:21" x14ac:dyDescent="0.25">
      <c r="A9" s="8"/>
      <c r="B9" s="8"/>
      <c r="C9" s="9"/>
      <c r="D9" s="9"/>
      <c r="E9" s="9"/>
      <c r="F9" s="10"/>
      <c r="G9" s="10"/>
      <c r="H9" s="11"/>
      <c r="I9" s="12" t="s">
        <v>78</v>
      </c>
      <c r="N9" s="13"/>
      <c r="O9" s="13"/>
      <c r="P9" s="14"/>
      <c r="Q9" s="14"/>
      <c r="R9" s="15"/>
      <c r="S9" s="15"/>
      <c r="T9" s="16"/>
      <c r="U9" s="17" t="s">
        <v>78</v>
      </c>
    </row>
    <row r="10" spans="1:21" x14ac:dyDescent="0.25">
      <c r="A10" s="8"/>
      <c r="B10" s="8"/>
      <c r="C10" s="117" t="s">
        <v>162</v>
      </c>
      <c r="D10" s="117" t="s">
        <v>163</v>
      </c>
      <c r="E10" s="118" t="s">
        <v>8</v>
      </c>
      <c r="F10" s="543" t="s">
        <v>1</v>
      </c>
      <c r="G10" s="543"/>
      <c r="H10" s="11" t="s">
        <v>77</v>
      </c>
      <c r="I10" s="12" t="s">
        <v>37</v>
      </c>
      <c r="N10" s="13"/>
      <c r="O10" s="13"/>
      <c r="P10" s="14"/>
      <c r="Q10" s="14"/>
      <c r="R10" s="544" t="s">
        <v>1</v>
      </c>
      <c r="S10" s="544"/>
      <c r="T10" s="16" t="s">
        <v>77</v>
      </c>
      <c r="U10" s="17" t="s">
        <v>37</v>
      </c>
    </row>
    <row r="11" spans="1:21" x14ac:dyDescent="0.25">
      <c r="A11" s="524" t="s">
        <v>1</v>
      </c>
      <c r="B11" s="524"/>
      <c r="C11" s="119" t="s">
        <v>2</v>
      </c>
      <c r="D11" s="119" t="s">
        <v>2</v>
      </c>
      <c r="E11" s="119" t="s">
        <v>2</v>
      </c>
      <c r="F11" s="545" t="s">
        <v>80</v>
      </c>
      <c r="G11" s="545"/>
      <c r="H11" s="18" t="s">
        <v>76</v>
      </c>
      <c r="I11" s="19" t="s">
        <v>79</v>
      </c>
      <c r="N11" s="525" t="s">
        <v>1</v>
      </c>
      <c r="O11" s="525"/>
      <c r="P11" s="546" t="s">
        <v>24</v>
      </c>
      <c r="Q11" s="546"/>
      <c r="R11" s="547" t="s">
        <v>80</v>
      </c>
      <c r="S11" s="547"/>
      <c r="T11" s="20" t="s">
        <v>76</v>
      </c>
      <c r="U11" s="21" t="s">
        <v>79</v>
      </c>
    </row>
    <row r="12" spans="1:21" x14ac:dyDescent="0.25">
      <c r="A12" s="536" t="s">
        <v>50</v>
      </c>
      <c r="B12" s="536"/>
      <c r="C12" s="120"/>
      <c r="D12" s="120"/>
      <c r="E12" s="121" t="s">
        <v>51</v>
      </c>
      <c r="F12" s="537" t="s">
        <v>52</v>
      </c>
      <c r="G12" s="537"/>
      <c r="H12" s="22" t="s">
        <v>53</v>
      </c>
      <c r="I12" s="23" t="s">
        <v>54</v>
      </c>
      <c r="N12" s="538" t="s">
        <v>50</v>
      </c>
      <c r="O12" s="538"/>
      <c r="P12" s="539" t="s">
        <v>51</v>
      </c>
      <c r="Q12" s="539"/>
      <c r="R12" s="540" t="s">
        <v>52</v>
      </c>
      <c r="S12" s="540"/>
      <c r="T12" s="24" t="s">
        <v>53</v>
      </c>
      <c r="U12" s="25" t="s">
        <v>54</v>
      </c>
    </row>
    <row r="13" spans="1:21" x14ac:dyDescent="0.25">
      <c r="A13" s="527" t="s">
        <v>29</v>
      </c>
      <c r="B13" s="527"/>
      <c r="C13" s="204">
        <v>0</v>
      </c>
      <c r="D13" s="204">
        <v>0</v>
      </c>
      <c r="E13" s="276">
        <f>IF(D$29=0,C13*2,C13+D13)</f>
        <v>0</v>
      </c>
      <c r="F13" s="541">
        <f>'0054'!F13:G13</f>
        <v>1.115</v>
      </c>
      <c r="G13" s="541"/>
      <c r="H13" s="208">
        <f>ROUND(E13*F13,4)</f>
        <v>0</v>
      </c>
      <c r="I13" s="150">
        <f t="shared" ref="I13:I28" si="0">ROUND(ROUND(H13*$C$8,4)*($H$8),2)</f>
        <v>0</v>
      </c>
      <c r="N13" s="528" t="s">
        <v>29</v>
      </c>
      <c r="O13" s="528"/>
      <c r="P13" s="530">
        <f t="shared" ref="P13:P28" si="1">IF($H$115=1,E13,0)</f>
        <v>0</v>
      </c>
      <c r="Q13" s="530"/>
      <c r="R13" s="542">
        <v>1</v>
      </c>
      <c r="S13" s="542"/>
      <c r="T13" s="124">
        <f>ROUND(P13*R13,4)</f>
        <v>0</v>
      </c>
      <c r="U13" s="125">
        <f t="shared" ref="U13:U28" si="2">ROUND(ROUND(T13*$C$8,4)*($H$8),0)</f>
        <v>0</v>
      </c>
    </row>
    <row r="14" spans="1:21" x14ac:dyDescent="0.25">
      <c r="A14" s="458" t="s">
        <v>30</v>
      </c>
      <c r="B14" s="458"/>
      <c r="C14" s="206">
        <v>0</v>
      </c>
      <c r="D14" s="206">
        <v>0</v>
      </c>
      <c r="E14" s="159">
        <f t="shared" ref="E14:E28" si="3">IF(D$29=0,C14*2,C14+D14)</f>
        <v>0</v>
      </c>
      <c r="F14" s="448">
        <f>'0054'!F14:G14</f>
        <v>1.115</v>
      </c>
      <c r="G14" s="448"/>
      <c r="H14" s="105">
        <f t="shared" ref="H14:H28" si="4">ROUND(E14*F14,4)</f>
        <v>0</v>
      </c>
      <c r="I14" s="130">
        <f t="shared" si="0"/>
        <v>0</v>
      </c>
      <c r="J14" s="85" t="str">
        <f>IF(ROUND(E14,2)=ROUND(SUM(E50:E52),2)," ","CHECK PK-3 LINES BELOW")</f>
        <v xml:space="preserve"> </v>
      </c>
      <c r="N14" s="461" t="s">
        <v>30</v>
      </c>
      <c r="O14" s="461"/>
      <c r="P14" s="530">
        <f t="shared" si="1"/>
        <v>0</v>
      </c>
      <c r="Q14" s="530"/>
      <c r="R14" s="535">
        <v>1</v>
      </c>
      <c r="S14" s="535"/>
      <c r="T14" s="124">
        <f t="shared" ref="T14:T28" si="5">ROUND(P14*R14,4)</f>
        <v>0</v>
      </c>
      <c r="U14" s="125">
        <f t="shared" si="2"/>
        <v>0</v>
      </c>
    </row>
    <row r="15" spans="1:21" x14ac:dyDescent="0.25">
      <c r="A15" s="458" t="s">
        <v>31</v>
      </c>
      <c r="B15" s="458"/>
      <c r="C15" s="206">
        <v>0</v>
      </c>
      <c r="D15" s="206">
        <v>0</v>
      </c>
      <c r="E15" s="159">
        <f t="shared" si="3"/>
        <v>0</v>
      </c>
      <c r="F15" s="448">
        <f>'0054'!F15:G15</f>
        <v>1</v>
      </c>
      <c r="G15" s="448"/>
      <c r="H15" s="105">
        <f t="shared" si="4"/>
        <v>0</v>
      </c>
      <c r="I15" s="130">
        <f t="shared" si="0"/>
        <v>0</v>
      </c>
      <c r="N15" s="461" t="s">
        <v>31</v>
      </c>
      <c r="O15" s="461"/>
      <c r="P15" s="530">
        <f t="shared" si="1"/>
        <v>0</v>
      </c>
      <c r="Q15" s="530"/>
      <c r="R15" s="535">
        <v>1</v>
      </c>
      <c r="S15" s="535"/>
      <c r="T15" s="124">
        <f t="shared" si="5"/>
        <v>0</v>
      </c>
      <c r="U15" s="125">
        <f t="shared" si="2"/>
        <v>0</v>
      </c>
    </row>
    <row r="16" spans="1:21" x14ac:dyDescent="0.25">
      <c r="A16" s="458" t="s">
        <v>32</v>
      </c>
      <c r="B16" s="458"/>
      <c r="C16" s="206">
        <v>0</v>
      </c>
      <c r="D16" s="206">
        <v>0</v>
      </c>
      <c r="E16" s="159">
        <f t="shared" si="3"/>
        <v>0</v>
      </c>
      <c r="F16" s="448">
        <f>'0054'!F16:G16</f>
        <v>1</v>
      </c>
      <c r="G16" s="448"/>
      <c r="H16" s="105">
        <f t="shared" si="4"/>
        <v>0</v>
      </c>
      <c r="I16" s="130">
        <f t="shared" si="0"/>
        <v>0</v>
      </c>
      <c r="J16" s="85" t="str">
        <f>IF(ROUND(E16,2)=ROUND(SUM(E53:E55),2)," ","CHECK 4-8 LINES BELOW")</f>
        <v xml:space="preserve"> </v>
      </c>
      <c r="N16" s="461" t="s">
        <v>32</v>
      </c>
      <c r="O16" s="461"/>
      <c r="P16" s="530">
        <f t="shared" si="1"/>
        <v>0</v>
      </c>
      <c r="Q16" s="530"/>
      <c r="R16" s="535">
        <v>1</v>
      </c>
      <c r="S16" s="535"/>
      <c r="T16" s="124">
        <f t="shared" si="5"/>
        <v>0</v>
      </c>
      <c r="U16" s="125">
        <f t="shared" si="2"/>
        <v>0</v>
      </c>
    </row>
    <row r="17" spans="1:21" x14ac:dyDescent="0.25">
      <c r="A17" s="458" t="s">
        <v>33</v>
      </c>
      <c r="B17" s="458"/>
      <c r="C17" s="206">
        <v>248.5</v>
      </c>
      <c r="D17" s="206">
        <v>235.89</v>
      </c>
      <c r="E17" s="159">
        <f t="shared" si="3"/>
        <v>484.39</v>
      </c>
      <c r="F17" s="448">
        <f>'0054'!F17:G17</f>
        <v>1.0049999999999999</v>
      </c>
      <c r="G17" s="448"/>
      <c r="H17" s="105">
        <f t="shared" si="4"/>
        <v>486.81200000000001</v>
      </c>
      <c r="I17" s="130">
        <f t="shared" si="0"/>
        <v>2086951.83</v>
      </c>
      <c r="N17" s="461" t="s">
        <v>33</v>
      </c>
      <c r="O17" s="461"/>
      <c r="P17" s="530">
        <f t="shared" si="1"/>
        <v>0</v>
      </c>
      <c r="Q17" s="530"/>
      <c r="R17" s="535">
        <v>1</v>
      </c>
      <c r="S17" s="535"/>
      <c r="T17" s="124">
        <f t="shared" si="5"/>
        <v>0</v>
      </c>
      <c r="U17" s="125">
        <f t="shared" si="2"/>
        <v>0</v>
      </c>
    </row>
    <row r="18" spans="1:21" x14ac:dyDescent="0.25">
      <c r="A18" s="458" t="s">
        <v>34</v>
      </c>
      <c r="B18" s="458"/>
      <c r="C18" s="206">
        <v>31.5</v>
      </c>
      <c r="D18" s="206">
        <v>23.39</v>
      </c>
      <c r="E18" s="159">
        <f t="shared" si="3"/>
        <v>54.89</v>
      </c>
      <c r="F18" s="448">
        <f>'0054'!F18:G18</f>
        <v>1.0049999999999999</v>
      </c>
      <c r="G18" s="448"/>
      <c r="H18" s="105">
        <f t="shared" si="4"/>
        <v>55.164499999999997</v>
      </c>
      <c r="I18" s="130">
        <f t="shared" si="0"/>
        <v>236488.94</v>
      </c>
      <c r="J18" s="85" t="str">
        <f>IF(ROUND(E18,2)=ROUND(SUM(E56:E58),2)," ","CHECK 4-8 LINES BELOW")</f>
        <v xml:space="preserve"> </v>
      </c>
      <c r="N18" s="461" t="s">
        <v>34</v>
      </c>
      <c r="O18" s="461"/>
      <c r="P18" s="530">
        <f t="shared" si="1"/>
        <v>0</v>
      </c>
      <c r="Q18" s="530"/>
      <c r="R18" s="535">
        <v>1</v>
      </c>
      <c r="S18" s="535"/>
      <c r="T18" s="124">
        <f t="shared" si="5"/>
        <v>0</v>
      </c>
      <c r="U18" s="127">
        <f t="shared" si="2"/>
        <v>0</v>
      </c>
    </row>
    <row r="19" spans="1:21" x14ac:dyDescent="0.25">
      <c r="A19" s="458" t="s">
        <v>146</v>
      </c>
      <c r="B19" s="458"/>
      <c r="C19" s="206">
        <v>0</v>
      </c>
      <c r="D19" s="206">
        <v>0</v>
      </c>
      <c r="E19" s="159">
        <f t="shared" si="3"/>
        <v>0</v>
      </c>
      <c r="F19" s="448">
        <f>'0054'!F19:G19</f>
        <v>3.613</v>
      </c>
      <c r="G19" s="448"/>
      <c r="H19" s="105">
        <f t="shared" si="4"/>
        <v>0</v>
      </c>
      <c r="I19" s="130">
        <f t="shared" si="0"/>
        <v>0</v>
      </c>
      <c r="N19" s="461" t="s">
        <v>146</v>
      </c>
      <c r="O19" s="461"/>
      <c r="P19" s="530">
        <f t="shared" si="1"/>
        <v>0</v>
      </c>
      <c r="Q19" s="530"/>
      <c r="R19" s="535">
        <v>1</v>
      </c>
      <c r="S19" s="535"/>
      <c r="T19" s="124">
        <f t="shared" si="5"/>
        <v>0</v>
      </c>
      <c r="U19" s="125">
        <f t="shared" si="2"/>
        <v>0</v>
      </c>
    </row>
    <row r="20" spans="1:21" x14ac:dyDescent="0.25">
      <c r="A20" s="458" t="s">
        <v>147</v>
      </c>
      <c r="B20" s="458"/>
      <c r="C20" s="206">
        <v>0</v>
      </c>
      <c r="D20" s="206">
        <v>0</v>
      </c>
      <c r="E20" s="159">
        <f t="shared" si="3"/>
        <v>0</v>
      </c>
      <c r="F20" s="448">
        <f>'0054'!F20:G20</f>
        <v>3.613</v>
      </c>
      <c r="G20" s="448"/>
      <c r="H20" s="105">
        <f t="shared" si="4"/>
        <v>0</v>
      </c>
      <c r="I20" s="130">
        <f t="shared" si="0"/>
        <v>0</v>
      </c>
      <c r="N20" s="461" t="s">
        <v>147</v>
      </c>
      <c r="O20" s="461"/>
      <c r="P20" s="530">
        <f t="shared" si="1"/>
        <v>0</v>
      </c>
      <c r="Q20" s="530"/>
      <c r="R20" s="535">
        <v>1</v>
      </c>
      <c r="S20" s="535"/>
      <c r="T20" s="124">
        <f t="shared" si="5"/>
        <v>0</v>
      </c>
      <c r="U20" s="125">
        <f t="shared" si="2"/>
        <v>0</v>
      </c>
    </row>
    <row r="21" spans="1:21" x14ac:dyDescent="0.25">
      <c r="A21" s="458" t="s">
        <v>148</v>
      </c>
      <c r="B21" s="458"/>
      <c r="C21" s="206">
        <v>0</v>
      </c>
      <c r="D21" s="206">
        <v>0</v>
      </c>
      <c r="E21" s="159">
        <f t="shared" si="3"/>
        <v>0</v>
      </c>
      <c r="F21" s="448">
        <f>'0054'!F21:G21</f>
        <v>3.613</v>
      </c>
      <c r="G21" s="448"/>
      <c r="H21" s="105">
        <f t="shared" si="4"/>
        <v>0</v>
      </c>
      <c r="I21" s="130">
        <f t="shared" si="0"/>
        <v>0</v>
      </c>
      <c r="N21" s="461" t="s">
        <v>148</v>
      </c>
      <c r="O21" s="461"/>
      <c r="P21" s="530">
        <f t="shared" si="1"/>
        <v>0</v>
      </c>
      <c r="Q21" s="530"/>
      <c r="R21" s="535">
        <v>1</v>
      </c>
      <c r="S21" s="535"/>
      <c r="T21" s="124">
        <f t="shared" si="5"/>
        <v>0</v>
      </c>
      <c r="U21" s="125">
        <f t="shared" si="2"/>
        <v>0</v>
      </c>
    </row>
    <row r="22" spans="1:21" x14ac:dyDescent="0.25">
      <c r="A22" s="458" t="s">
        <v>149</v>
      </c>
      <c r="B22" s="458"/>
      <c r="C22" s="206">
        <v>0</v>
      </c>
      <c r="D22" s="206">
        <v>0</v>
      </c>
      <c r="E22" s="159">
        <f t="shared" si="3"/>
        <v>0</v>
      </c>
      <c r="F22" s="448">
        <f>'0054'!F22:G22</f>
        <v>5.258</v>
      </c>
      <c r="G22" s="448"/>
      <c r="H22" s="105">
        <f t="shared" si="4"/>
        <v>0</v>
      </c>
      <c r="I22" s="130">
        <f t="shared" si="0"/>
        <v>0</v>
      </c>
      <c r="N22" s="461" t="s">
        <v>149</v>
      </c>
      <c r="O22" s="461"/>
      <c r="P22" s="530">
        <f t="shared" si="1"/>
        <v>0</v>
      </c>
      <c r="Q22" s="530"/>
      <c r="R22" s="535">
        <v>1</v>
      </c>
      <c r="S22" s="535"/>
      <c r="T22" s="124">
        <f t="shared" si="5"/>
        <v>0</v>
      </c>
      <c r="U22" s="125">
        <f t="shared" si="2"/>
        <v>0</v>
      </c>
    </row>
    <row r="23" spans="1:21" x14ac:dyDescent="0.25">
      <c r="A23" s="458" t="s">
        <v>150</v>
      </c>
      <c r="B23" s="458"/>
      <c r="C23" s="206">
        <v>0</v>
      </c>
      <c r="D23" s="206">
        <v>0</v>
      </c>
      <c r="E23" s="159">
        <f t="shared" si="3"/>
        <v>0</v>
      </c>
      <c r="F23" s="448">
        <f>'0054'!F23:G23</f>
        <v>5.258</v>
      </c>
      <c r="G23" s="448"/>
      <c r="H23" s="105">
        <f t="shared" si="4"/>
        <v>0</v>
      </c>
      <c r="I23" s="130">
        <f t="shared" si="0"/>
        <v>0</v>
      </c>
      <c r="N23" s="461" t="s">
        <v>150</v>
      </c>
      <c r="O23" s="461"/>
      <c r="P23" s="530">
        <f t="shared" si="1"/>
        <v>0</v>
      </c>
      <c r="Q23" s="530"/>
      <c r="R23" s="535">
        <v>1</v>
      </c>
      <c r="S23" s="535"/>
      <c r="T23" s="124">
        <f t="shared" si="5"/>
        <v>0</v>
      </c>
      <c r="U23" s="125">
        <f t="shared" si="2"/>
        <v>0</v>
      </c>
    </row>
    <row r="24" spans="1:21" x14ac:dyDescent="0.25">
      <c r="A24" s="458" t="s">
        <v>151</v>
      </c>
      <c r="B24" s="458"/>
      <c r="C24" s="206">
        <v>0</v>
      </c>
      <c r="D24" s="206">
        <v>0</v>
      </c>
      <c r="E24" s="159">
        <f t="shared" si="3"/>
        <v>0</v>
      </c>
      <c r="F24" s="448">
        <f>'0054'!F24:G24</f>
        <v>5.258</v>
      </c>
      <c r="G24" s="448"/>
      <c r="H24" s="105">
        <f t="shared" si="4"/>
        <v>0</v>
      </c>
      <c r="I24" s="130">
        <f t="shared" si="0"/>
        <v>0</v>
      </c>
      <c r="N24" s="461" t="s">
        <v>151</v>
      </c>
      <c r="O24" s="461"/>
      <c r="P24" s="530">
        <f t="shared" si="1"/>
        <v>0</v>
      </c>
      <c r="Q24" s="530"/>
      <c r="R24" s="535">
        <v>1</v>
      </c>
      <c r="S24" s="535"/>
      <c r="T24" s="124">
        <f t="shared" si="5"/>
        <v>0</v>
      </c>
      <c r="U24" s="125">
        <f t="shared" si="2"/>
        <v>0</v>
      </c>
    </row>
    <row r="25" spans="1:21" x14ac:dyDescent="0.25">
      <c r="A25" s="458" t="s">
        <v>152</v>
      </c>
      <c r="B25" s="458"/>
      <c r="C25" s="206">
        <v>0</v>
      </c>
      <c r="D25" s="206">
        <v>0</v>
      </c>
      <c r="E25" s="159">
        <f t="shared" si="3"/>
        <v>0</v>
      </c>
      <c r="F25" s="448">
        <f>'0054'!F25:G25</f>
        <v>1.18</v>
      </c>
      <c r="G25" s="448"/>
      <c r="H25" s="105">
        <f t="shared" si="4"/>
        <v>0</v>
      </c>
      <c r="I25" s="130">
        <f t="shared" si="0"/>
        <v>0</v>
      </c>
      <c r="N25" s="461" t="s">
        <v>152</v>
      </c>
      <c r="O25" s="461"/>
      <c r="P25" s="530">
        <f t="shared" si="1"/>
        <v>0</v>
      </c>
      <c r="Q25" s="530"/>
      <c r="R25" s="535">
        <v>1</v>
      </c>
      <c r="S25" s="535"/>
      <c r="T25" s="124">
        <f t="shared" si="5"/>
        <v>0</v>
      </c>
      <c r="U25" s="125">
        <f t="shared" si="2"/>
        <v>0</v>
      </c>
    </row>
    <row r="26" spans="1:21" x14ac:dyDescent="0.25">
      <c r="A26" s="458" t="s">
        <v>153</v>
      </c>
      <c r="B26" s="458"/>
      <c r="C26" s="206">
        <v>0</v>
      </c>
      <c r="D26" s="206">
        <v>0</v>
      </c>
      <c r="E26" s="159">
        <f t="shared" si="3"/>
        <v>0</v>
      </c>
      <c r="F26" s="448">
        <f>'0054'!F26:G26</f>
        <v>1.18</v>
      </c>
      <c r="G26" s="448"/>
      <c r="H26" s="105">
        <f t="shared" si="4"/>
        <v>0</v>
      </c>
      <c r="I26" s="130">
        <f t="shared" si="0"/>
        <v>0</v>
      </c>
      <c r="N26" s="461" t="s">
        <v>153</v>
      </c>
      <c r="O26" s="461"/>
      <c r="P26" s="530">
        <f t="shared" si="1"/>
        <v>0</v>
      </c>
      <c r="Q26" s="530"/>
      <c r="R26" s="535">
        <v>1</v>
      </c>
      <c r="S26" s="535"/>
      <c r="T26" s="124">
        <f t="shared" si="5"/>
        <v>0</v>
      </c>
      <c r="U26" s="125">
        <f t="shared" si="2"/>
        <v>0</v>
      </c>
    </row>
    <row r="27" spans="1:21" x14ac:dyDescent="0.25">
      <c r="A27" s="458" t="s">
        <v>154</v>
      </c>
      <c r="B27" s="458"/>
      <c r="C27" s="206">
        <v>8.0500000000000007</v>
      </c>
      <c r="D27" s="206">
        <v>6.82</v>
      </c>
      <c r="E27" s="159">
        <f t="shared" si="3"/>
        <v>14.870000000000001</v>
      </c>
      <c r="F27" s="448">
        <f>'0054'!F27:G27</f>
        <v>1.18</v>
      </c>
      <c r="G27" s="448"/>
      <c r="H27" s="105">
        <f t="shared" si="4"/>
        <v>17.546600000000002</v>
      </c>
      <c r="I27" s="130">
        <f t="shared" si="0"/>
        <v>75221.87</v>
      </c>
      <c r="N27" s="461" t="s">
        <v>154</v>
      </c>
      <c r="O27" s="461"/>
      <c r="P27" s="530">
        <f t="shared" si="1"/>
        <v>0</v>
      </c>
      <c r="Q27" s="530"/>
      <c r="R27" s="535">
        <v>1</v>
      </c>
      <c r="S27" s="535"/>
      <c r="T27" s="124">
        <f t="shared" si="5"/>
        <v>0</v>
      </c>
      <c r="U27" s="125">
        <f t="shared" si="2"/>
        <v>0</v>
      </c>
    </row>
    <row r="28" spans="1:21" x14ac:dyDescent="0.25">
      <c r="A28" s="575" t="s">
        <v>155</v>
      </c>
      <c r="B28" s="575"/>
      <c r="C28" s="147">
        <v>52.49</v>
      </c>
      <c r="D28" s="147">
        <v>48.77</v>
      </c>
      <c r="E28" s="220">
        <f t="shared" si="3"/>
        <v>101.26</v>
      </c>
      <c r="F28" s="529">
        <f>'0054'!F28:G28</f>
        <v>1.0049999999999999</v>
      </c>
      <c r="G28" s="529"/>
      <c r="H28" s="122">
        <f t="shared" si="4"/>
        <v>101.7663</v>
      </c>
      <c r="I28" s="123">
        <f t="shared" si="0"/>
        <v>436269.78</v>
      </c>
      <c r="N28" s="469" t="s">
        <v>155</v>
      </c>
      <c r="O28" s="469"/>
      <c r="P28" s="530">
        <f t="shared" si="1"/>
        <v>0</v>
      </c>
      <c r="Q28" s="530"/>
      <c r="R28" s="531">
        <v>1</v>
      </c>
      <c r="S28" s="531"/>
      <c r="T28" s="124">
        <f t="shared" si="5"/>
        <v>0</v>
      </c>
      <c r="U28" s="125">
        <f t="shared" si="2"/>
        <v>0</v>
      </c>
    </row>
    <row r="29" spans="1:21" x14ac:dyDescent="0.25">
      <c r="A29" s="573" t="s">
        <v>5</v>
      </c>
      <c r="B29" s="573"/>
      <c r="C29" s="123">
        <f>SUM(C13:C28)</f>
        <v>340.54</v>
      </c>
      <c r="D29" s="123">
        <f>SUM(D13:D28)</f>
        <v>314.86999999999995</v>
      </c>
      <c r="E29" s="123">
        <f>SUM(E13:E28)</f>
        <v>655.41</v>
      </c>
      <c r="F29" s="574"/>
      <c r="G29" s="574"/>
      <c r="H29" s="128">
        <f>SUM(H13:H28)</f>
        <v>661.2894</v>
      </c>
      <c r="I29" s="123">
        <f>SUM(I13:I28)</f>
        <v>2834932.42</v>
      </c>
      <c r="N29" s="533" t="s">
        <v>5</v>
      </c>
      <c r="O29" s="533"/>
      <c r="P29" s="534">
        <f>SUM(P13:P28)</f>
        <v>0</v>
      </c>
      <c r="Q29" s="534"/>
      <c r="R29" s="521"/>
      <c r="S29" s="521"/>
      <c r="T29" s="129">
        <f>SUM(T13:T28)</f>
        <v>0</v>
      </c>
      <c r="U29" s="125">
        <f>SUM(U13:U28)</f>
        <v>0</v>
      </c>
    </row>
    <row r="30" spans="1:21" x14ac:dyDescent="0.25">
      <c r="A30" s="28"/>
      <c r="B30" s="28"/>
      <c r="C30" s="130"/>
      <c r="D30" s="130"/>
      <c r="E30" s="130"/>
      <c r="F30" s="29"/>
      <c r="G30" s="29"/>
      <c r="H30" s="105"/>
      <c r="I30" s="130"/>
      <c r="N30" s="35"/>
      <c r="O30" s="35"/>
      <c r="P30" s="31"/>
      <c r="Q30" s="31"/>
      <c r="R30" s="32"/>
      <c r="S30" s="32"/>
      <c r="T30" s="131"/>
      <c r="U30" s="132"/>
    </row>
    <row r="31" spans="1:21" x14ac:dyDescent="0.25">
      <c r="A31" s="209" t="s">
        <v>126</v>
      </c>
      <c r="B31" s="28"/>
      <c r="C31" s="130"/>
      <c r="D31" s="130"/>
      <c r="E31" s="130"/>
      <c r="F31" s="29"/>
      <c r="G31" s="29"/>
      <c r="H31" s="105"/>
      <c r="I31" s="130"/>
      <c r="N31" s="35"/>
      <c r="O31" s="35"/>
      <c r="P31" s="31"/>
      <c r="Q31" s="31"/>
      <c r="R31" s="32"/>
      <c r="S31" s="32"/>
      <c r="T31" s="131"/>
      <c r="U31" s="132"/>
    </row>
    <row r="32" spans="1:21" hidden="1" x14ac:dyDescent="0.25">
      <c r="A32" s="209"/>
      <c r="B32" s="28"/>
      <c r="C32" s="130"/>
      <c r="D32" s="130"/>
      <c r="E32" s="130"/>
      <c r="F32" s="364"/>
      <c r="G32" s="364"/>
      <c r="H32" s="105"/>
      <c r="I32" s="130"/>
      <c r="N32" s="362"/>
      <c r="O32" s="362"/>
      <c r="P32" s="31"/>
      <c r="Q32" s="31"/>
      <c r="R32" s="363"/>
      <c r="S32" s="363"/>
      <c r="T32" s="131"/>
      <c r="U32" s="132"/>
    </row>
    <row r="33" spans="1:21" hidden="1" x14ac:dyDescent="0.25">
      <c r="A33" s="209"/>
      <c r="B33" s="28"/>
      <c r="C33" s="130"/>
      <c r="D33" s="130"/>
      <c r="E33" s="130"/>
      <c r="F33" s="578" t="s">
        <v>386</v>
      </c>
      <c r="G33" s="578"/>
      <c r="H33" s="578"/>
      <c r="I33" s="130"/>
      <c r="N33" s="362"/>
      <c r="O33" s="362"/>
      <c r="P33" s="31"/>
      <c r="Q33" s="31"/>
      <c r="R33" s="363"/>
      <c r="S33" s="363"/>
      <c r="T33" s="131"/>
      <c r="U33" s="132"/>
    </row>
    <row r="34" spans="1:21" hidden="1" x14ac:dyDescent="0.25">
      <c r="A34" s="4"/>
      <c r="B34" s="136"/>
      <c r="C34" s="136"/>
      <c r="D34" s="136"/>
      <c r="E34" s="136"/>
      <c r="F34" s="578"/>
      <c r="G34" s="578"/>
      <c r="H34" s="578"/>
      <c r="I34" s="26" t="s">
        <v>78</v>
      </c>
      <c r="N34" s="473" t="s">
        <v>35</v>
      </c>
      <c r="O34" s="473"/>
      <c r="P34" s="473"/>
      <c r="Q34" s="473"/>
      <c r="R34" s="473"/>
      <c r="S34" s="473"/>
      <c r="T34" s="473"/>
      <c r="U34" s="27" t="s">
        <v>78</v>
      </c>
    </row>
    <row r="35" spans="1:21" hidden="1" x14ac:dyDescent="0.25">
      <c r="A35" s="28"/>
      <c r="B35" s="28"/>
      <c r="C35" s="117" t="s">
        <v>162</v>
      </c>
      <c r="D35" s="117" t="s">
        <v>163</v>
      </c>
      <c r="E35" s="118" t="s">
        <v>8</v>
      </c>
      <c r="F35" s="578"/>
      <c r="G35" s="578"/>
      <c r="H35" s="578"/>
      <c r="I35" s="26" t="s">
        <v>37</v>
      </c>
      <c r="N35" s="35"/>
      <c r="O35" s="35"/>
      <c r="P35" s="31"/>
      <c r="Q35" s="31"/>
      <c r="R35" s="32"/>
      <c r="S35" s="32"/>
      <c r="T35" s="131"/>
      <c r="U35" s="27" t="s">
        <v>37</v>
      </c>
    </row>
    <row r="36" spans="1:21" hidden="1" x14ac:dyDescent="0.25">
      <c r="A36" s="524" t="s">
        <v>66</v>
      </c>
      <c r="B36" s="524"/>
      <c r="C36" s="119" t="s">
        <v>2</v>
      </c>
      <c r="D36" s="119" t="s">
        <v>2</v>
      </c>
      <c r="E36" s="119" t="s">
        <v>2</v>
      </c>
      <c r="F36" s="579"/>
      <c r="G36" s="579"/>
      <c r="H36" s="579"/>
      <c r="I36" s="33" t="s">
        <v>79</v>
      </c>
      <c r="N36" s="525" t="s">
        <v>66</v>
      </c>
      <c r="O36" s="525"/>
      <c r="P36" s="526" t="s">
        <v>24</v>
      </c>
      <c r="Q36" s="526"/>
      <c r="R36" s="526"/>
      <c r="S36" s="526"/>
      <c r="T36" s="526"/>
      <c r="U36" s="21" t="s">
        <v>79</v>
      </c>
    </row>
    <row r="37" spans="1:21" hidden="1" x14ac:dyDescent="0.25">
      <c r="A37" s="527" t="s">
        <v>59</v>
      </c>
      <c r="B37" s="527"/>
      <c r="C37" s="210">
        <v>0</v>
      </c>
      <c r="D37" s="210">
        <v>0</v>
      </c>
      <c r="E37" s="276">
        <f t="shared" ref="E37:E42" si="6">IF(D$43=0,C37*2,C37+D37)</f>
        <v>0</v>
      </c>
      <c r="F37" s="211"/>
      <c r="G37" s="211"/>
      <c r="H37" s="211"/>
      <c r="I37" s="150">
        <f t="shared" ref="I37:I42" si="7">ROUND(ROUND(E37*$C$8,4)*($H$8),2)</f>
        <v>0</v>
      </c>
      <c r="N37" s="528" t="s">
        <v>59</v>
      </c>
      <c r="O37" s="528"/>
      <c r="P37" s="470">
        <f t="shared" ref="P37:P42" si="8">IF($H$115=1,E37,0)</f>
        <v>0</v>
      </c>
      <c r="Q37" s="470"/>
      <c r="R37" s="470"/>
      <c r="S37" s="470"/>
      <c r="T37" s="470"/>
      <c r="U37" s="127">
        <f t="shared" ref="U37:U42" si="9">ROUND(ROUND(P37*$C$8,4)*($H$8),0)</f>
        <v>0</v>
      </c>
    </row>
    <row r="38" spans="1:21" hidden="1" x14ac:dyDescent="0.25">
      <c r="A38" s="519" t="s">
        <v>60</v>
      </c>
      <c r="B38" s="519"/>
      <c r="C38" s="213">
        <v>0</v>
      </c>
      <c r="D38" s="213">
        <v>0</v>
      </c>
      <c r="E38" s="159">
        <f t="shared" si="6"/>
        <v>0</v>
      </c>
      <c r="F38" s="214"/>
      <c r="G38" s="214"/>
      <c r="H38" s="214"/>
      <c r="I38" s="130">
        <f t="shared" si="7"/>
        <v>0</v>
      </c>
      <c r="N38" s="476" t="s">
        <v>60</v>
      </c>
      <c r="O38" s="476"/>
      <c r="P38" s="470">
        <f t="shared" si="8"/>
        <v>0</v>
      </c>
      <c r="Q38" s="470"/>
      <c r="R38" s="470"/>
      <c r="S38" s="470"/>
      <c r="T38" s="470"/>
      <c r="U38" s="127">
        <f t="shared" si="9"/>
        <v>0</v>
      </c>
    </row>
    <row r="39" spans="1:21" hidden="1" x14ac:dyDescent="0.25">
      <c r="A39" s="522" t="s">
        <v>61</v>
      </c>
      <c r="B39" s="522"/>
      <c r="C39" s="213">
        <v>0</v>
      </c>
      <c r="D39" s="213">
        <v>0</v>
      </c>
      <c r="E39" s="159">
        <f t="shared" si="6"/>
        <v>0</v>
      </c>
      <c r="F39" s="214"/>
      <c r="G39" s="214"/>
      <c r="H39" s="214"/>
      <c r="I39" s="130">
        <f t="shared" si="7"/>
        <v>0</v>
      </c>
      <c r="N39" s="523" t="s">
        <v>61</v>
      </c>
      <c r="O39" s="523"/>
      <c r="P39" s="470">
        <f t="shared" si="8"/>
        <v>0</v>
      </c>
      <c r="Q39" s="470"/>
      <c r="R39" s="470"/>
      <c r="S39" s="470"/>
      <c r="T39" s="470"/>
      <c r="U39" s="127">
        <f t="shared" si="9"/>
        <v>0</v>
      </c>
    </row>
    <row r="40" spans="1:21" hidden="1" x14ac:dyDescent="0.25">
      <c r="A40" s="519" t="s">
        <v>62</v>
      </c>
      <c r="B40" s="519"/>
      <c r="C40" s="213">
        <v>0</v>
      </c>
      <c r="D40" s="213">
        <v>0</v>
      </c>
      <c r="E40" s="159">
        <f t="shared" si="6"/>
        <v>0</v>
      </c>
      <c r="F40" s="214"/>
      <c r="G40" s="214"/>
      <c r="H40" s="214"/>
      <c r="I40" s="130">
        <f t="shared" si="7"/>
        <v>0</v>
      </c>
      <c r="N40" s="476" t="s">
        <v>62</v>
      </c>
      <c r="O40" s="476"/>
      <c r="P40" s="470">
        <f t="shared" si="8"/>
        <v>0</v>
      </c>
      <c r="Q40" s="470"/>
      <c r="R40" s="470"/>
      <c r="S40" s="470"/>
      <c r="T40" s="470"/>
      <c r="U40" s="127">
        <f t="shared" si="9"/>
        <v>0</v>
      </c>
    </row>
    <row r="41" spans="1:21" hidden="1" x14ac:dyDescent="0.25">
      <c r="A41" s="519" t="s">
        <v>63</v>
      </c>
      <c r="B41" s="519"/>
      <c r="C41" s="213">
        <v>0</v>
      </c>
      <c r="D41" s="213">
        <v>0</v>
      </c>
      <c r="E41" s="159">
        <f t="shared" si="6"/>
        <v>0</v>
      </c>
      <c r="F41" s="214"/>
      <c r="G41" s="214"/>
      <c r="H41" s="214"/>
      <c r="I41" s="130">
        <f t="shared" si="7"/>
        <v>0</v>
      </c>
      <c r="N41" s="476" t="s">
        <v>63</v>
      </c>
      <c r="O41" s="476"/>
      <c r="P41" s="470">
        <f t="shared" si="8"/>
        <v>0</v>
      </c>
      <c r="Q41" s="470"/>
      <c r="R41" s="470"/>
      <c r="S41" s="470"/>
      <c r="T41" s="470"/>
      <c r="U41" s="127">
        <f t="shared" si="9"/>
        <v>0</v>
      </c>
    </row>
    <row r="42" spans="1:21" hidden="1" x14ac:dyDescent="0.25">
      <c r="A42" s="519" t="s">
        <v>55</v>
      </c>
      <c r="B42" s="519"/>
      <c r="C42" s="212">
        <v>0</v>
      </c>
      <c r="D42" s="212">
        <v>0</v>
      </c>
      <c r="E42" s="220">
        <f t="shared" si="6"/>
        <v>0</v>
      </c>
      <c r="F42" s="214"/>
      <c r="G42" s="214"/>
      <c r="H42" s="214"/>
      <c r="I42" s="123">
        <f t="shared" si="7"/>
        <v>0</v>
      </c>
      <c r="N42" s="469" t="s">
        <v>55</v>
      </c>
      <c r="O42" s="469"/>
      <c r="P42" s="470">
        <f t="shared" si="8"/>
        <v>0</v>
      </c>
      <c r="Q42" s="470"/>
      <c r="R42" s="470"/>
      <c r="S42" s="470"/>
      <c r="T42" s="470"/>
      <c r="U42" s="127">
        <f t="shared" si="9"/>
        <v>0</v>
      </c>
    </row>
    <row r="43" spans="1:21" hidden="1" x14ac:dyDescent="0.25">
      <c r="A43" s="64"/>
      <c r="B43" s="137" t="s">
        <v>164</v>
      </c>
      <c r="C43" s="126">
        <f>SUM(C37:C42)</f>
        <v>0</v>
      </c>
      <c r="D43" s="126">
        <f>SUM(D37:D42)</f>
        <v>0</v>
      </c>
      <c r="E43" s="126">
        <f>SUM(E37:E42)</f>
        <v>0</v>
      </c>
      <c r="F43" s="34"/>
      <c r="G43" s="138"/>
      <c r="H43" s="139" t="s">
        <v>166</v>
      </c>
      <c r="I43" s="126">
        <f>SUM(I37:I42)</f>
        <v>0</v>
      </c>
      <c r="N43" s="520" t="s">
        <v>57</v>
      </c>
      <c r="O43" s="520"/>
      <c r="P43" s="520"/>
      <c r="Q43" s="520"/>
      <c r="R43" s="36">
        <f>SUM(P37:R42)</f>
        <v>0</v>
      </c>
      <c r="S43" s="521" t="s">
        <v>68</v>
      </c>
      <c r="T43" s="521"/>
      <c r="U43" s="132">
        <f>SUM(U37:U42)</f>
        <v>0</v>
      </c>
    </row>
    <row r="44" spans="1:21" ht="16.5" hidden="1" thickBot="1" x14ac:dyDescent="0.3">
      <c r="A44" s="64"/>
      <c r="B44" s="137"/>
      <c r="C44" s="130"/>
      <c r="D44" s="130"/>
      <c r="E44" s="150"/>
      <c r="F44" s="34"/>
      <c r="G44" s="138"/>
      <c r="H44" s="139"/>
      <c r="I44" s="130"/>
      <c r="N44" s="35"/>
      <c r="O44" s="35"/>
      <c r="P44" s="35"/>
      <c r="Q44" s="35"/>
      <c r="R44" s="36"/>
      <c r="S44" s="32"/>
      <c r="T44" s="32"/>
      <c r="U44" s="132"/>
    </row>
    <row r="45" spans="1:21" ht="16.5" hidden="1" thickBot="1" x14ac:dyDescent="0.3">
      <c r="A45" s="64"/>
      <c r="B45" s="137" t="s">
        <v>165</v>
      </c>
      <c r="C45" s="64"/>
      <c r="D45" s="64"/>
      <c r="E45" s="215">
        <f>H29+E43</f>
        <v>661.2894</v>
      </c>
      <c r="F45" s="37"/>
      <c r="G45" s="138"/>
      <c r="H45" s="139" t="s">
        <v>167</v>
      </c>
      <c r="I45" s="123">
        <f>SUM(I43,I29)</f>
        <v>2834932.42</v>
      </c>
      <c r="N45" s="520" t="s">
        <v>58</v>
      </c>
      <c r="O45" s="520"/>
      <c r="P45" s="520"/>
      <c r="Q45" s="520"/>
      <c r="R45" s="38">
        <f>R43+T29</f>
        <v>0</v>
      </c>
      <c r="S45" s="521" t="s">
        <v>56</v>
      </c>
      <c r="T45" s="521"/>
      <c r="U45" s="140">
        <f>SUM(U43,U29)</f>
        <v>0</v>
      </c>
    </row>
    <row r="46" spans="1:21" x14ac:dyDescent="0.25">
      <c r="A46" s="28"/>
      <c r="B46" s="28"/>
      <c r="C46" s="28"/>
      <c r="D46" s="28"/>
      <c r="E46" s="28"/>
      <c r="F46" s="37"/>
      <c r="G46" s="141"/>
      <c r="H46" s="141"/>
      <c r="I46" s="130"/>
      <c r="N46" s="35"/>
      <c r="O46" s="35"/>
      <c r="P46" s="35"/>
      <c r="Q46" s="35"/>
      <c r="R46" s="38"/>
      <c r="S46" s="32"/>
      <c r="T46" s="32"/>
      <c r="U46" s="132"/>
    </row>
    <row r="47" spans="1:21" x14ac:dyDescent="0.25">
      <c r="A47" s="28"/>
      <c r="B47" s="28"/>
      <c r="C47" s="28"/>
      <c r="D47" s="28"/>
      <c r="E47" s="28"/>
      <c r="F47" s="37"/>
      <c r="G47" s="141"/>
      <c r="H47" s="141"/>
      <c r="I47" s="130"/>
      <c r="N47" s="35"/>
      <c r="O47" s="35"/>
      <c r="P47" s="35"/>
      <c r="Q47" s="35"/>
      <c r="R47" s="38"/>
      <c r="S47" s="32"/>
      <c r="T47" s="32"/>
      <c r="U47" s="132"/>
    </row>
    <row r="48" spans="1:21" x14ac:dyDescent="0.25">
      <c r="A48" s="28"/>
      <c r="B48" s="28"/>
      <c r="C48" s="117" t="s">
        <v>162</v>
      </c>
      <c r="D48" s="117" t="s">
        <v>163</v>
      </c>
      <c r="E48" s="118" t="s">
        <v>8</v>
      </c>
      <c r="F48" s="142" t="s">
        <v>168</v>
      </c>
      <c r="G48" s="143" t="s">
        <v>170</v>
      </c>
      <c r="H48" s="144" t="s">
        <v>171</v>
      </c>
      <c r="I48" s="130"/>
      <c r="N48" s="35"/>
      <c r="O48" s="35"/>
      <c r="P48" s="35"/>
      <c r="Q48" s="35"/>
      <c r="R48" s="38"/>
      <c r="S48" s="32"/>
      <c r="T48" s="32"/>
      <c r="U48" s="132"/>
    </row>
    <row r="49" spans="1:21" x14ac:dyDescent="0.25">
      <c r="A49" s="39" t="s">
        <v>103</v>
      </c>
      <c r="B49" s="39"/>
      <c r="C49" s="119" t="s">
        <v>2</v>
      </c>
      <c r="D49" s="119" t="s">
        <v>2</v>
      </c>
      <c r="E49" s="119" t="s">
        <v>2</v>
      </c>
      <c r="F49" s="121" t="s">
        <v>169</v>
      </c>
      <c r="G49" s="77" t="s">
        <v>169</v>
      </c>
      <c r="H49" s="145" t="s">
        <v>172</v>
      </c>
      <c r="I49" s="39"/>
      <c r="N49" s="469" t="s">
        <v>103</v>
      </c>
      <c r="O49" s="469"/>
      <c r="P49" s="514" t="s">
        <v>2</v>
      </c>
      <c r="Q49" s="514"/>
      <c r="R49" s="40" t="s">
        <v>25</v>
      </c>
      <c r="S49" s="78" t="s">
        <v>26</v>
      </c>
      <c r="T49" s="146" t="s">
        <v>27</v>
      </c>
      <c r="U49" s="40"/>
    </row>
    <row r="50" spans="1:21" x14ac:dyDescent="0.25">
      <c r="A50" s="515" t="s">
        <v>127</v>
      </c>
      <c r="B50" s="515"/>
      <c r="C50" s="206">
        <v>0</v>
      </c>
      <c r="D50" s="206">
        <v>0</v>
      </c>
      <c r="E50" s="159">
        <f>IF(D$59=0,C50*2,C50+D50)</f>
        <v>0</v>
      </c>
      <c r="F50" s="41" t="s">
        <v>21</v>
      </c>
      <c r="G50" s="54">
        <v>251</v>
      </c>
      <c r="H50" s="328">
        <f>'0054'!H50</f>
        <v>1047</v>
      </c>
      <c r="I50" s="130">
        <f>ROUND(E50*H50,2)</f>
        <v>0</v>
      </c>
      <c r="N50" s="517" t="s">
        <v>28</v>
      </c>
      <c r="O50" s="517"/>
      <c r="P50" s="518"/>
      <c r="Q50" s="518"/>
      <c r="R50" s="43" t="s">
        <v>21</v>
      </c>
      <c r="S50" s="44">
        <v>251</v>
      </c>
      <c r="T50" s="148">
        <f>H50</f>
        <v>1047</v>
      </c>
      <c r="U50" s="149">
        <f>ROUND(P50*T50,0)</f>
        <v>0</v>
      </c>
    </row>
    <row r="51" spans="1:21" x14ac:dyDescent="0.25">
      <c r="A51" s="516"/>
      <c r="B51" s="516"/>
      <c r="C51" s="206">
        <v>0</v>
      </c>
      <c r="D51" s="206">
        <v>0</v>
      </c>
      <c r="E51" s="159">
        <f t="shared" ref="E51:E58" si="10">IF(D$59=0,C51*2,C51+D51)</f>
        <v>0</v>
      </c>
      <c r="F51" s="54" t="s">
        <v>21</v>
      </c>
      <c r="G51" s="54">
        <v>252</v>
      </c>
      <c r="H51" s="328">
        <f>'0054'!H51</f>
        <v>3380</v>
      </c>
      <c r="I51" s="130">
        <f t="shared" ref="I51:I58" si="11">ROUND(E51*H51,2)</f>
        <v>0</v>
      </c>
      <c r="N51" s="517"/>
      <c r="O51" s="517"/>
      <c r="P51" s="511"/>
      <c r="Q51" s="511"/>
      <c r="R51" s="44" t="s">
        <v>21</v>
      </c>
      <c r="S51" s="44">
        <v>252</v>
      </c>
      <c r="T51" s="148">
        <f t="shared" ref="T51:T58" si="12">H51</f>
        <v>3380</v>
      </c>
      <c r="U51" s="149">
        <f t="shared" ref="U51:U58" si="13">ROUND(P51*T51,0)</f>
        <v>0</v>
      </c>
    </row>
    <row r="52" spans="1:21" x14ac:dyDescent="0.25">
      <c r="A52" s="516"/>
      <c r="B52" s="516"/>
      <c r="C52" s="206">
        <v>0</v>
      </c>
      <c r="D52" s="206">
        <v>0</v>
      </c>
      <c r="E52" s="159">
        <f t="shared" si="10"/>
        <v>0</v>
      </c>
      <c r="F52" s="54" t="s">
        <v>21</v>
      </c>
      <c r="G52" s="54">
        <v>253</v>
      </c>
      <c r="H52" s="328">
        <f>'0054'!H52</f>
        <v>6896</v>
      </c>
      <c r="I52" s="130">
        <f t="shared" si="11"/>
        <v>0</v>
      </c>
      <c r="N52" s="517"/>
      <c r="O52" s="517"/>
      <c r="P52" s="511"/>
      <c r="Q52" s="511"/>
      <c r="R52" s="44" t="s">
        <v>21</v>
      </c>
      <c r="S52" s="44">
        <v>253</v>
      </c>
      <c r="T52" s="148">
        <f t="shared" si="12"/>
        <v>6896</v>
      </c>
      <c r="U52" s="149">
        <f t="shared" si="13"/>
        <v>0</v>
      </c>
    </row>
    <row r="53" spans="1:21" x14ac:dyDescent="0.25">
      <c r="A53" s="516"/>
      <c r="B53" s="516"/>
      <c r="C53" s="206">
        <v>0</v>
      </c>
      <c r="D53" s="206">
        <v>0</v>
      </c>
      <c r="E53" s="159">
        <f t="shared" si="10"/>
        <v>0</v>
      </c>
      <c r="F53" s="153" t="s">
        <v>14</v>
      </c>
      <c r="G53" s="54">
        <v>251</v>
      </c>
      <c r="H53" s="328">
        <f>'0054'!H53</f>
        <v>1173</v>
      </c>
      <c r="I53" s="130">
        <f t="shared" si="11"/>
        <v>0</v>
      </c>
      <c r="N53" s="517"/>
      <c r="O53" s="517"/>
      <c r="P53" s="511"/>
      <c r="Q53" s="511"/>
      <c r="R53" s="46" t="s">
        <v>14</v>
      </c>
      <c r="S53" s="44">
        <v>251</v>
      </c>
      <c r="T53" s="148">
        <f t="shared" si="12"/>
        <v>1173</v>
      </c>
      <c r="U53" s="149">
        <f t="shared" si="13"/>
        <v>0</v>
      </c>
    </row>
    <row r="54" spans="1:21" x14ac:dyDescent="0.25">
      <c r="A54" s="516"/>
      <c r="B54" s="516"/>
      <c r="C54" s="206">
        <v>0</v>
      </c>
      <c r="D54" s="206">
        <v>0</v>
      </c>
      <c r="E54" s="159">
        <f t="shared" si="10"/>
        <v>0</v>
      </c>
      <c r="F54" s="153" t="s">
        <v>14</v>
      </c>
      <c r="G54" s="54">
        <v>252</v>
      </c>
      <c r="H54" s="328">
        <f>'0054'!H54</f>
        <v>3506</v>
      </c>
      <c r="I54" s="130">
        <f t="shared" si="11"/>
        <v>0</v>
      </c>
      <c r="N54" s="517"/>
      <c r="O54" s="517"/>
      <c r="P54" s="511"/>
      <c r="Q54" s="511"/>
      <c r="R54" s="46" t="s">
        <v>14</v>
      </c>
      <c r="S54" s="44">
        <v>252</v>
      </c>
      <c r="T54" s="148">
        <f t="shared" si="12"/>
        <v>3506</v>
      </c>
      <c r="U54" s="149">
        <f t="shared" si="13"/>
        <v>0</v>
      </c>
    </row>
    <row r="55" spans="1:21" x14ac:dyDescent="0.25">
      <c r="A55" s="516"/>
      <c r="B55" s="516"/>
      <c r="C55" s="206">
        <v>0</v>
      </c>
      <c r="D55" s="206">
        <v>0</v>
      </c>
      <c r="E55" s="159">
        <f t="shared" si="10"/>
        <v>0</v>
      </c>
      <c r="F55" s="153" t="s">
        <v>14</v>
      </c>
      <c r="G55" s="54">
        <v>253</v>
      </c>
      <c r="H55" s="328">
        <f>'0054'!H55</f>
        <v>7023</v>
      </c>
      <c r="I55" s="130">
        <f t="shared" si="11"/>
        <v>0</v>
      </c>
      <c r="N55" s="517"/>
      <c r="O55" s="517"/>
      <c r="P55" s="511"/>
      <c r="Q55" s="511"/>
      <c r="R55" s="46" t="s">
        <v>14</v>
      </c>
      <c r="S55" s="44">
        <v>253</v>
      </c>
      <c r="T55" s="148">
        <f t="shared" si="12"/>
        <v>7023</v>
      </c>
      <c r="U55" s="149">
        <f t="shared" si="13"/>
        <v>0</v>
      </c>
    </row>
    <row r="56" spans="1:21" x14ac:dyDescent="0.25">
      <c r="A56" s="516"/>
      <c r="B56" s="516"/>
      <c r="C56" s="206">
        <v>29.5</v>
      </c>
      <c r="D56" s="206">
        <v>21.45</v>
      </c>
      <c r="E56" s="159">
        <f t="shared" si="10"/>
        <v>50.95</v>
      </c>
      <c r="F56" s="153" t="s">
        <v>15</v>
      </c>
      <c r="G56" s="54">
        <v>251</v>
      </c>
      <c r="H56" s="328">
        <f>'0054'!H56</f>
        <v>835</v>
      </c>
      <c r="I56" s="130">
        <f t="shared" si="11"/>
        <v>42543.25</v>
      </c>
      <c r="N56" s="517"/>
      <c r="O56" s="517"/>
      <c r="P56" s="511"/>
      <c r="Q56" s="511"/>
      <c r="R56" s="46" t="s">
        <v>15</v>
      </c>
      <c r="S56" s="44">
        <v>251</v>
      </c>
      <c r="T56" s="148">
        <f t="shared" si="12"/>
        <v>835</v>
      </c>
      <c r="U56" s="149">
        <f t="shared" si="13"/>
        <v>0</v>
      </c>
    </row>
    <row r="57" spans="1:21" x14ac:dyDescent="0.25">
      <c r="A57" s="516"/>
      <c r="B57" s="516"/>
      <c r="C57" s="206">
        <v>2</v>
      </c>
      <c r="D57" s="206">
        <v>1.94</v>
      </c>
      <c r="E57" s="159">
        <f t="shared" si="10"/>
        <v>3.94</v>
      </c>
      <c r="F57" s="153" t="s">
        <v>15</v>
      </c>
      <c r="G57" s="54">
        <v>252</v>
      </c>
      <c r="H57" s="328">
        <f>'0054'!H57</f>
        <v>3168</v>
      </c>
      <c r="I57" s="130">
        <f t="shared" si="11"/>
        <v>12481.92</v>
      </c>
      <c r="N57" s="517"/>
      <c r="O57" s="517"/>
      <c r="P57" s="511"/>
      <c r="Q57" s="511"/>
      <c r="R57" s="46" t="s">
        <v>15</v>
      </c>
      <c r="S57" s="44">
        <v>252</v>
      </c>
      <c r="T57" s="148">
        <f t="shared" si="12"/>
        <v>3168</v>
      </c>
      <c r="U57" s="149">
        <f t="shared" si="13"/>
        <v>0</v>
      </c>
    </row>
    <row r="58" spans="1:21" ht="16.5" thickBot="1" x14ac:dyDescent="0.3">
      <c r="A58" s="516"/>
      <c r="B58" s="516"/>
      <c r="C58" s="206">
        <v>0</v>
      </c>
      <c r="D58" s="206">
        <v>0</v>
      </c>
      <c r="E58" s="159">
        <f t="shared" si="10"/>
        <v>0</v>
      </c>
      <c r="F58" s="153" t="s">
        <v>15</v>
      </c>
      <c r="G58" s="54">
        <v>253</v>
      </c>
      <c r="H58" s="328">
        <f>'0054'!H58</f>
        <v>6685</v>
      </c>
      <c r="I58" s="130">
        <f t="shared" si="11"/>
        <v>0</v>
      </c>
      <c r="N58" s="517"/>
      <c r="O58" s="517"/>
      <c r="P58" s="512"/>
      <c r="Q58" s="512"/>
      <c r="R58" s="46" t="s">
        <v>15</v>
      </c>
      <c r="S58" s="44">
        <v>253</v>
      </c>
      <c r="T58" s="148">
        <f t="shared" si="12"/>
        <v>6685</v>
      </c>
      <c r="U58" s="151">
        <f t="shared" si="13"/>
        <v>0</v>
      </c>
    </row>
    <row r="59" spans="1:21" ht="16.5" thickBot="1" x14ac:dyDescent="0.3">
      <c r="A59" s="465" t="s">
        <v>16</v>
      </c>
      <c r="B59" s="465"/>
      <c r="C59" s="126">
        <f>SUM(C50:C58)</f>
        <v>31.5</v>
      </c>
      <c r="D59" s="126">
        <f>SUM(D50:D58)</f>
        <v>23.39</v>
      </c>
      <c r="E59" s="126">
        <f>SUM(E50:E58)</f>
        <v>54.89</v>
      </c>
      <c r="F59" s="465" t="s">
        <v>81</v>
      </c>
      <c r="G59" s="465"/>
      <c r="H59" s="465"/>
      <c r="I59" s="126">
        <f>SUM(I50:I58)</f>
        <v>55025.17</v>
      </c>
      <c r="N59" s="464" t="s">
        <v>16</v>
      </c>
      <c r="O59" s="464"/>
      <c r="P59" s="513">
        <f>SUM(P50:P58)</f>
        <v>0</v>
      </c>
      <c r="Q59" s="513"/>
      <c r="R59" s="464" t="s">
        <v>81</v>
      </c>
      <c r="S59" s="464"/>
      <c r="T59" s="464"/>
      <c r="U59" s="140">
        <f>SUM(U50:U58)</f>
        <v>0</v>
      </c>
    </row>
    <row r="60" spans="1:21" x14ac:dyDescent="0.25">
      <c r="A60" s="481"/>
      <c r="B60" s="481"/>
      <c r="C60" s="481"/>
      <c r="D60" s="481"/>
      <c r="E60" s="481"/>
      <c r="F60" s="481"/>
      <c r="G60" s="481"/>
      <c r="H60" s="481"/>
      <c r="I60" s="481"/>
      <c r="N60" s="471"/>
      <c r="O60" s="471"/>
      <c r="P60" s="471"/>
      <c r="Q60" s="471"/>
      <c r="R60" s="471"/>
      <c r="S60" s="471"/>
      <c r="T60" s="471"/>
      <c r="U60" s="471"/>
    </row>
    <row r="61" spans="1:21" x14ac:dyDescent="0.25">
      <c r="A61" s="509" t="s">
        <v>175</v>
      </c>
      <c r="B61" s="458"/>
      <c r="C61" s="458"/>
      <c r="D61" s="458"/>
      <c r="E61" s="458"/>
      <c r="F61" s="458"/>
      <c r="G61" s="458"/>
      <c r="H61" s="458"/>
      <c r="I61" s="458"/>
      <c r="N61" s="461" t="s">
        <v>104</v>
      </c>
      <c r="O61" s="461"/>
      <c r="P61" s="461"/>
      <c r="Q61" s="461"/>
      <c r="R61" s="461"/>
      <c r="S61" s="461"/>
      <c r="T61" s="461"/>
      <c r="U61" s="461"/>
    </row>
    <row r="62" spans="1:21" x14ac:dyDescent="0.25">
      <c r="A62" s="509" t="s">
        <v>177</v>
      </c>
      <c r="B62" s="458"/>
      <c r="C62" s="152">
        <f>E29</f>
        <v>655.41</v>
      </c>
      <c r="D62" s="576" t="s">
        <v>174</v>
      </c>
      <c r="E62" s="576"/>
      <c r="F62" s="576"/>
      <c r="G62" s="576"/>
      <c r="H62" s="331">
        <f>'0054'!H62</f>
        <v>186422.85</v>
      </c>
      <c r="I62" s="155"/>
      <c r="N62" s="510" t="s">
        <v>173</v>
      </c>
      <c r="O62" s="461"/>
      <c r="P62" s="47">
        <f>P29</f>
        <v>0</v>
      </c>
      <c r="Q62" s="507" t="s">
        <v>83</v>
      </c>
      <c r="R62" s="507"/>
      <c r="S62" s="507"/>
      <c r="T62" s="508">
        <f>H62</f>
        <v>186422.85</v>
      </c>
      <c r="U62" s="508"/>
    </row>
    <row r="63" spans="1:21" x14ac:dyDescent="0.25">
      <c r="B63" s="91"/>
      <c r="G63" s="48" t="s">
        <v>13</v>
      </c>
      <c r="H63" s="156">
        <f>ROUND(C62/H62,6)</f>
        <v>3.516E-3</v>
      </c>
      <c r="I63" s="157"/>
      <c r="N63" s="461" t="s">
        <v>19</v>
      </c>
      <c r="O63" s="461"/>
      <c r="P63" s="461"/>
      <c r="Q63" s="461"/>
      <c r="R63" s="461"/>
      <c r="S63" s="461"/>
      <c r="T63" s="505">
        <f>ROUND(P62/T62,6)</f>
        <v>0</v>
      </c>
      <c r="U63" s="505"/>
    </row>
    <row r="64" spans="1:21" x14ac:dyDescent="0.25">
      <c r="A64" s="509" t="s">
        <v>176</v>
      </c>
      <c r="B64" s="458"/>
      <c r="C64" s="458"/>
      <c r="D64" s="458"/>
      <c r="E64" s="458"/>
      <c r="F64" s="458"/>
      <c r="G64" s="458"/>
      <c r="H64" s="458"/>
      <c r="I64" s="458"/>
      <c r="N64" s="461" t="s">
        <v>105</v>
      </c>
      <c r="O64" s="461"/>
      <c r="P64" s="461"/>
      <c r="Q64" s="461"/>
      <c r="R64" s="461"/>
      <c r="S64" s="461"/>
      <c r="T64" s="461"/>
      <c r="U64" s="461"/>
    </row>
    <row r="65" spans="1:21" x14ac:dyDescent="0.25">
      <c r="A65" s="509" t="s">
        <v>178</v>
      </c>
      <c r="B65" s="458"/>
      <c r="C65" s="152">
        <f>E45</f>
        <v>661.2894</v>
      </c>
      <c r="D65" s="576" t="s">
        <v>179</v>
      </c>
      <c r="E65" s="576"/>
      <c r="F65" s="576"/>
      <c r="G65" s="576"/>
      <c r="H65" s="220">
        <f>'0054'!H65</f>
        <v>204954.58</v>
      </c>
      <c r="I65" s="159"/>
      <c r="N65" s="461" t="s">
        <v>85</v>
      </c>
      <c r="O65" s="461"/>
      <c r="P65" s="49">
        <f>R45</f>
        <v>0</v>
      </c>
      <c r="Q65" s="507" t="s">
        <v>84</v>
      </c>
      <c r="R65" s="507"/>
      <c r="S65" s="507"/>
      <c r="T65" s="508">
        <f>H65</f>
        <v>204954.58</v>
      </c>
      <c r="U65" s="508"/>
    </row>
    <row r="66" spans="1:21" s="39" customFormat="1" x14ac:dyDescent="0.25">
      <c r="A66" s="160"/>
      <c r="G66" s="50" t="s">
        <v>13</v>
      </c>
      <c r="H66" s="161">
        <f>ROUND(C65/H65,6)</f>
        <v>3.2269999999999998E-3</v>
      </c>
      <c r="I66" s="161"/>
      <c r="N66" s="469" t="s">
        <v>20</v>
      </c>
      <c r="O66" s="469"/>
      <c r="P66" s="469"/>
      <c r="Q66" s="469"/>
      <c r="R66" s="469"/>
      <c r="S66" s="469"/>
      <c r="T66" s="503">
        <f>ROUND(P65/T65,6)</f>
        <v>0</v>
      </c>
      <c r="U66" s="503"/>
    </row>
    <row r="67" spans="1:21" s="64" customFormat="1" x14ac:dyDescent="0.25">
      <c r="A67" s="136"/>
      <c r="G67" s="48"/>
      <c r="H67" s="162"/>
      <c r="I67" s="162"/>
      <c r="N67" s="163"/>
      <c r="O67" s="163"/>
      <c r="P67" s="163"/>
      <c r="Q67" s="163"/>
      <c r="R67" s="164"/>
      <c r="S67" s="163"/>
      <c r="T67" s="165"/>
      <c r="U67" s="166"/>
    </row>
    <row r="68" spans="1:21" x14ac:dyDescent="0.25">
      <c r="A68" s="458" t="s">
        <v>100</v>
      </c>
      <c r="B68" s="458"/>
      <c r="C68" s="458"/>
      <c r="D68" s="91"/>
      <c r="E68" s="74" t="s">
        <v>3</v>
      </c>
      <c r="F68" s="174">
        <f>'0054'!F68</f>
        <v>35355377</v>
      </c>
      <c r="G68" s="41" t="s">
        <v>6</v>
      </c>
      <c r="H68" s="167">
        <f>H63</f>
        <v>3.516E-3</v>
      </c>
      <c r="I68" s="130">
        <f>ROUND(F68*H68,2)</f>
        <v>124309.51</v>
      </c>
      <c r="N68" s="461" t="s">
        <v>100</v>
      </c>
      <c r="O68" s="461"/>
      <c r="P68" s="461"/>
      <c r="Q68" s="52" t="s">
        <v>3</v>
      </c>
      <c r="R68" s="168">
        <f>F68</f>
        <v>35355377</v>
      </c>
      <c r="S68" s="43" t="s">
        <v>6</v>
      </c>
      <c r="T68" s="169">
        <f>T63</f>
        <v>0</v>
      </c>
      <c r="U68" s="125">
        <f>ROUND(R68*T68,0)</f>
        <v>0</v>
      </c>
    </row>
    <row r="69" spans="1:21" x14ac:dyDescent="0.25">
      <c r="A69" s="571" t="s">
        <v>119</v>
      </c>
      <c r="B69" s="458"/>
      <c r="C69" s="458"/>
      <c r="D69" s="91"/>
      <c r="E69" s="74"/>
      <c r="F69" s="174"/>
      <c r="G69" s="41"/>
      <c r="H69" s="167"/>
      <c r="I69" s="130"/>
      <c r="N69" s="461" t="s">
        <v>99</v>
      </c>
      <c r="O69" s="461"/>
      <c r="P69" s="461"/>
      <c r="Q69" s="170"/>
      <c r="R69" s="170"/>
      <c r="S69" s="170"/>
      <c r="T69" s="170"/>
      <c r="U69" s="170"/>
    </row>
    <row r="70" spans="1:21" x14ac:dyDescent="0.25">
      <c r="A70" s="570" t="s">
        <v>180</v>
      </c>
      <c r="B70" s="458"/>
      <c r="C70" s="458"/>
      <c r="D70" s="91"/>
      <c r="E70" s="74" t="s">
        <v>3</v>
      </c>
      <c r="F70" s="174">
        <f>'0054'!F70</f>
        <v>0</v>
      </c>
      <c r="G70" s="41" t="s">
        <v>6</v>
      </c>
      <c r="H70" s="167">
        <f>H63</f>
        <v>3.516E-3</v>
      </c>
      <c r="I70" s="130">
        <f>ROUND(F70*H70,2)</f>
        <v>0</v>
      </c>
      <c r="N70" s="53"/>
      <c r="O70" s="53"/>
      <c r="P70" s="53"/>
      <c r="Q70" s="52" t="s">
        <v>3</v>
      </c>
      <c r="R70" s="168">
        <f>F70</f>
        <v>0</v>
      </c>
      <c r="S70" s="43" t="s">
        <v>6</v>
      </c>
      <c r="T70" s="169">
        <f>T63</f>
        <v>0</v>
      </c>
      <c r="U70" s="125">
        <f>ROUND(R70*T70,0)</f>
        <v>0</v>
      </c>
    </row>
    <row r="71" spans="1:21" x14ac:dyDescent="0.25">
      <c r="A71" s="458" t="s">
        <v>98</v>
      </c>
      <c r="B71" s="458"/>
      <c r="C71" s="458"/>
      <c r="D71" s="91"/>
      <c r="E71" s="74" t="s">
        <v>128</v>
      </c>
      <c r="F71" s="174">
        <f>'0054'!F71</f>
        <v>3088857</v>
      </c>
      <c r="G71" s="41" t="s">
        <v>6</v>
      </c>
      <c r="H71" s="167">
        <f>H63</f>
        <v>3.516E-3</v>
      </c>
      <c r="I71" s="130">
        <f>ROUND(F71*H71,2)</f>
        <v>10860.42</v>
      </c>
      <c r="N71" s="461" t="s">
        <v>98</v>
      </c>
      <c r="O71" s="461"/>
      <c r="P71" s="461"/>
      <c r="Q71" s="52" t="s">
        <v>86</v>
      </c>
      <c r="R71" s="168">
        <f>F71</f>
        <v>3088857</v>
      </c>
      <c r="S71" s="43" t="s">
        <v>6</v>
      </c>
      <c r="T71" s="169">
        <f>T63</f>
        <v>0</v>
      </c>
      <c r="U71" s="125">
        <f>ROUND(R71*T71,0)</f>
        <v>0</v>
      </c>
    </row>
    <row r="72" spans="1:21" x14ac:dyDescent="0.25">
      <c r="A72" s="458" t="s">
        <v>97</v>
      </c>
      <c r="B72" s="458"/>
      <c r="C72" s="458"/>
      <c r="D72" s="91"/>
      <c r="E72" s="74" t="s">
        <v>3</v>
      </c>
      <c r="F72" s="174">
        <f>'0054'!F72</f>
        <v>4226978</v>
      </c>
      <c r="G72" s="41" t="s">
        <v>6</v>
      </c>
      <c r="H72" s="167">
        <f>H63</f>
        <v>3.516E-3</v>
      </c>
      <c r="I72" s="130">
        <f>ROUND(F72*H72,2)</f>
        <v>14862.05</v>
      </c>
      <c r="N72" s="461" t="s">
        <v>97</v>
      </c>
      <c r="O72" s="461"/>
      <c r="P72" s="461"/>
      <c r="Q72" s="52" t="s">
        <v>3</v>
      </c>
      <c r="R72" s="168">
        <f>F72</f>
        <v>4226978</v>
      </c>
      <c r="S72" s="43" t="s">
        <v>6</v>
      </c>
      <c r="T72" s="169">
        <f>T63</f>
        <v>0</v>
      </c>
      <c r="U72" s="125">
        <f>ROUND(R72*T72,0)</f>
        <v>0</v>
      </c>
    </row>
    <row r="73" spans="1:21" x14ac:dyDescent="0.25">
      <c r="A73" s="458" t="s">
        <v>96</v>
      </c>
      <c r="B73" s="458"/>
      <c r="C73" s="458"/>
      <c r="D73" s="91"/>
      <c r="E73" s="74" t="s">
        <v>3</v>
      </c>
      <c r="F73" s="174">
        <f>'0054'!F73</f>
        <v>14485979</v>
      </c>
      <c r="G73" s="41" t="s">
        <v>6</v>
      </c>
      <c r="H73" s="167">
        <f>H63</f>
        <v>3.516E-3</v>
      </c>
      <c r="I73" s="130">
        <f>ROUND(F73*H73,2)</f>
        <v>50932.7</v>
      </c>
      <c r="N73" s="461" t="s">
        <v>96</v>
      </c>
      <c r="O73" s="461"/>
      <c r="P73" s="461"/>
      <c r="Q73" s="52" t="s">
        <v>3</v>
      </c>
      <c r="R73" s="171">
        <f>F73</f>
        <v>14485979</v>
      </c>
      <c r="S73" s="43" t="s">
        <v>6</v>
      </c>
      <c r="T73" s="169">
        <f>T63</f>
        <v>0</v>
      </c>
      <c r="U73" s="125">
        <f>ROUND(R73*T73,0)</f>
        <v>0</v>
      </c>
    </row>
    <row r="74" spans="1:21" x14ac:dyDescent="0.25">
      <c r="A74" s="375" t="s">
        <v>129</v>
      </c>
      <c r="D74" s="91"/>
      <c r="E74" s="54" t="s">
        <v>130</v>
      </c>
      <c r="F74" s="496"/>
      <c r="G74" s="496"/>
      <c r="H74" s="496"/>
      <c r="I74" s="130">
        <v>0</v>
      </c>
      <c r="N74" s="461" t="s">
        <v>156</v>
      </c>
      <c r="O74" s="461"/>
      <c r="P74" s="461"/>
      <c r="Q74" s="461"/>
      <c r="R74" s="461"/>
      <c r="S74" s="461"/>
      <c r="T74" s="461"/>
      <c r="U74" s="125">
        <f>IF($H$115=1,I74,0)</f>
        <v>0</v>
      </c>
    </row>
    <row r="75" spans="1:21" x14ac:dyDescent="0.25">
      <c r="A75" s="376" t="s">
        <v>181</v>
      </c>
      <c r="I75" s="130"/>
      <c r="N75" s="461" t="s">
        <v>44</v>
      </c>
      <c r="O75" s="461"/>
      <c r="P75" s="461"/>
      <c r="Q75" s="461"/>
      <c r="R75" s="461"/>
      <c r="S75" s="461"/>
      <c r="T75" s="461"/>
      <c r="U75" s="125">
        <f>IF($H$115=1,I75,0)</f>
        <v>0</v>
      </c>
    </row>
    <row r="76" spans="1:21" x14ac:dyDescent="0.25">
      <c r="A76" s="90" t="s">
        <v>134</v>
      </c>
      <c r="B76" s="91"/>
      <c r="C76" s="91"/>
      <c r="D76" s="91"/>
      <c r="E76" s="91"/>
      <c r="F76" s="91"/>
      <c r="G76" s="91"/>
      <c r="H76" s="91"/>
      <c r="I76" s="172"/>
      <c r="N76" s="173" t="s">
        <v>45</v>
      </c>
      <c r="O76" s="53"/>
      <c r="P76" s="53"/>
      <c r="Q76" s="53"/>
      <c r="R76" s="53"/>
      <c r="S76" s="53"/>
      <c r="T76" s="53"/>
      <c r="U76" s="132"/>
    </row>
    <row r="77" spans="1:21" x14ac:dyDescent="0.25">
      <c r="A77" s="509" t="s">
        <v>182</v>
      </c>
      <c r="B77" s="458"/>
      <c r="C77" s="458"/>
      <c r="D77" s="91"/>
      <c r="E77" s="74" t="s">
        <v>4</v>
      </c>
      <c r="F77" s="174">
        <f>'0054'!F77</f>
        <v>0</v>
      </c>
      <c r="G77" s="41" t="s">
        <v>6</v>
      </c>
      <c r="H77" s="167">
        <f>H66</f>
        <v>3.2269999999999998E-3</v>
      </c>
      <c r="I77" s="130">
        <f>ROUND(F77*H77,2)</f>
        <v>0</v>
      </c>
      <c r="N77" s="461" t="s">
        <v>101</v>
      </c>
      <c r="O77" s="461"/>
      <c r="P77" s="461"/>
      <c r="Q77" s="52" t="s">
        <v>4</v>
      </c>
      <c r="R77" s="171">
        <f>F77</f>
        <v>0</v>
      </c>
      <c r="S77" s="43" t="s">
        <v>6</v>
      </c>
      <c r="T77" s="169">
        <f>T66</f>
        <v>0</v>
      </c>
      <c r="U77" s="125">
        <f>ROUND(R77*T77,0)</f>
        <v>0</v>
      </c>
    </row>
    <row r="78" spans="1:21" x14ac:dyDescent="0.25">
      <c r="A78" s="458" t="s">
        <v>67</v>
      </c>
      <c r="B78" s="458"/>
      <c r="C78" s="458"/>
      <c r="D78" s="91"/>
      <c r="E78" s="74" t="s">
        <v>4</v>
      </c>
      <c r="F78" s="174">
        <f>'0054'!F78</f>
        <v>0</v>
      </c>
      <c r="G78" s="41" t="s">
        <v>6</v>
      </c>
      <c r="H78" s="167">
        <f>H66</f>
        <v>3.2269999999999998E-3</v>
      </c>
      <c r="I78" s="130">
        <f>ROUND(F78*H78,2)</f>
        <v>0</v>
      </c>
      <c r="N78" s="461" t="s">
        <v>67</v>
      </c>
      <c r="O78" s="461"/>
      <c r="P78" s="461"/>
      <c r="Q78" s="52" t="s">
        <v>4</v>
      </c>
      <c r="R78" s="171">
        <f>F78</f>
        <v>0</v>
      </c>
      <c r="S78" s="43" t="s">
        <v>6</v>
      </c>
      <c r="T78" s="169">
        <f>T66</f>
        <v>0</v>
      </c>
      <c r="U78" s="125">
        <f>ROUND(R78*T78,0)</f>
        <v>0</v>
      </c>
    </row>
    <row r="79" spans="1:21" x14ac:dyDescent="0.25">
      <c r="A79" s="458" t="s">
        <v>88</v>
      </c>
      <c r="B79" s="458"/>
      <c r="C79" s="458"/>
      <c r="D79" s="91"/>
      <c r="E79" s="74" t="s">
        <v>4</v>
      </c>
      <c r="F79" s="174">
        <f>'0054'!F79</f>
        <v>118620773</v>
      </c>
      <c r="G79" s="41" t="s">
        <v>6</v>
      </c>
      <c r="H79" s="167">
        <f>H66</f>
        <v>3.2269999999999998E-3</v>
      </c>
      <c r="I79" s="130">
        <f>ROUND(F79*H79,2)</f>
        <v>382789.23</v>
      </c>
      <c r="N79" s="461" t="s">
        <v>88</v>
      </c>
      <c r="O79" s="461"/>
      <c r="P79" s="461"/>
      <c r="Q79" s="52" t="s">
        <v>4</v>
      </c>
      <c r="R79" s="171">
        <f>F79</f>
        <v>118620773</v>
      </c>
      <c r="S79" s="43" t="s">
        <v>6</v>
      </c>
      <c r="T79" s="169">
        <f>T66</f>
        <v>0</v>
      </c>
      <c r="U79" s="125">
        <f>ROUND(R79*T79,0)</f>
        <v>0</v>
      </c>
    </row>
    <row r="80" spans="1:21" x14ac:dyDescent="0.25">
      <c r="A80" s="458" t="s">
        <v>89</v>
      </c>
      <c r="B80" s="458"/>
      <c r="C80" s="458"/>
      <c r="D80" s="91"/>
      <c r="E80" s="74" t="s">
        <v>4</v>
      </c>
      <c r="F80" s="174">
        <f>'0054'!F80</f>
        <v>-391991</v>
      </c>
      <c r="G80" s="41" t="s">
        <v>6</v>
      </c>
      <c r="H80" s="167">
        <f>H66</f>
        <v>3.2269999999999998E-3</v>
      </c>
      <c r="I80" s="130">
        <f>ROUND(F80*H80,2)</f>
        <v>-1264.95</v>
      </c>
      <c r="N80" s="461" t="s">
        <v>89</v>
      </c>
      <c r="O80" s="461"/>
      <c r="P80" s="461"/>
      <c r="Q80" s="52" t="s">
        <v>4</v>
      </c>
      <c r="R80" s="168">
        <f>F80</f>
        <v>-391991</v>
      </c>
      <c r="S80" s="43" t="s">
        <v>6</v>
      </c>
      <c r="T80" s="169">
        <f>T66</f>
        <v>0</v>
      </c>
      <c r="U80" s="125">
        <f>ROUND(R80*T80,0)</f>
        <v>0</v>
      </c>
    </row>
    <row r="81" spans="1:21" x14ac:dyDescent="0.25">
      <c r="A81" s="458" t="s">
        <v>90</v>
      </c>
      <c r="B81" s="458"/>
      <c r="C81" s="458"/>
      <c r="D81" s="91"/>
      <c r="E81" s="74" t="s">
        <v>4</v>
      </c>
      <c r="F81" s="174">
        <f>'0054'!F81</f>
        <v>698197</v>
      </c>
      <c r="G81" s="41" t="s">
        <v>6</v>
      </c>
      <c r="H81" s="167">
        <f>H66</f>
        <v>3.2269999999999998E-3</v>
      </c>
      <c r="I81" s="130">
        <f>ROUND(F81*H81,2)</f>
        <v>2253.08</v>
      </c>
      <c r="N81" s="461" t="s">
        <v>90</v>
      </c>
      <c r="O81" s="461"/>
      <c r="P81" s="461"/>
      <c r="Q81" s="52" t="s">
        <v>4</v>
      </c>
      <c r="R81" s="171">
        <f>F81</f>
        <v>698197</v>
      </c>
      <c r="S81" s="43" t="s">
        <v>6</v>
      </c>
      <c r="T81" s="169">
        <f>T66</f>
        <v>0</v>
      </c>
      <c r="U81" s="125">
        <f>ROUND(R81*T81,0)</f>
        <v>0</v>
      </c>
    </row>
    <row r="82" spans="1:21" x14ac:dyDescent="0.25">
      <c r="B82" s="91"/>
      <c r="C82" s="91"/>
      <c r="D82" s="91"/>
      <c r="E82" s="74"/>
      <c r="F82" s="174"/>
      <c r="G82" s="41"/>
      <c r="H82" s="167"/>
      <c r="I82" s="130"/>
      <c r="N82" s="53"/>
      <c r="O82" s="53"/>
      <c r="P82" s="53"/>
      <c r="Q82" s="52"/>
      <c r="R82" s="175"/>
      <c r="S82" s="43"/>
      <c r="T82" s="169"/>
      <c r="U82" s="132"/>
    </row>
    <row r="83" spans="1:21" x14ac:dyDescent="0.25">
      <c r="A83" s="458" t="s">
        <v>112</v>
      </c>
      <c r="B83" s="458"/>
      <c r="C83" s="458"/>
      <c r="D83" s="458"/>
      <c r="E83" s="458"/>
      <c r="F83" s="458"/>
      <c r="G83" s="458"/>
      <c r="H83" s="458"/>
      <c r="I83" s="458"/>
      <c r="N83" s="461" t="s">
        <v>91</v>
      </c>
      <c r="O83" s="461"/>
      <c r="P83" s="461"/>
      <c r="Q83" s="461"/>
      <c r="R83" s="461"/>
      <c r="S83" s="461"/>
      <c r="T83" s="461"/>
      <c r="U83" s="461"/>
    </row>
    <row r="84" spans="1:21" x14ac:dyDescent="0.25">
      <c r="B84" s="91"/>
      <c r="C84" s="496" t="s">
        <v>77</v>
      </c>
      <c r="D84" s="496"/>
      <c r="E84" s="91"/>
      <c r="F84" s="153" t="s">
        <v>38</v>
      </c>
      <c r="G84" s="91"/>
      <c r="H84" s="91"/>
      <c r="I84" s="91"/>
      <c r="N84" s="53"/>
      <c r="O84" s="53"/>
      <c r="P84" s="53"/>
      <c r="Q84" s="53"/>
      <c r="R84" s="53"/>
      <c r="S84" s="53"/>
      <c r="T84" s="53"/>
      <c r="U84" s="53"/>
    </row>
    <row r="85" spans="1:21" x14ac:dyDescent="0.25">
      <c r="A85" s="4"/>
      <c r="B85" s="176"/>
      <c r="C85" s="481" t="s">
        <v>184</v>
      </c>
      <c r="D85" s="481"/>
      <c r="E85" s="177" t="s">
        <v>190</v>
      </c>
      <c r="F85" s="178" t="s">
        <v>189</v>
      </c>
      <c r="G85" s="179"/>
      <c r="H85" s="179"/>
      <c r="I85" s="179"/>
      <c r="N85" s="497" t="s">
        <v>49</v>
      </c>
      <c r="O85" s="497"/>
      <c r="P85" s="498" t="s">
        <v>157</v>
      </c>
      <c r="Q85" s="498"/>
      <c r="R85" s="499" t="s">
        <v>41</v>
      </c>
      <c r="S85" s="499"/>
      <c r="T85" s="499"/>
      <c r="U85" s="499"/>
    </row>
    <row r="86" spans="1:21" x14ac:dyDescent="0.25">
      <c r="A86" s="55"/>
      <c r="B86" s="67" t="s">
        <v>188</v>
      </c>
      <c r="C86" s="494">
        <f>H13+H14+H19+H22+H25</f>
        <v>0</v>
      </c>
      <c r="D86" s="494"/>
      <c r="E86" s="56">
        <f>H8</f>
        <v>1.0319</v>
      </c>
      <c r="F86" s="346">
        <f>'0054'!F86</f>
        <v>1313.27</v>
      </c>
      <c r="G86" s="200" t="s">
        <v>13</v>
      </c>
      <c r="H86" s="130">
        <f>ROUND(C86*E86*F86,2)</f>
        <v>0</v>
      </c>
      <c r="I86" s="134"/>
      <c r="N86" s="59" t="s">
        <v>22</v>
      </c>
      <c r="O86" s="60">
        <f>T13+T14+T19+T22+T25</f>
        <v>0</v>
      </c>
      <c r="P86" s="495">
        <f>T8</f>
        <v>1.0319</v>
      </c>
      <c r="Q86" s="495"/>
      <c r="R86" s="61">
        <f>F86</f>
        <v>1313.27</v>
      </c>
      <c r="S86" s="62" t="s">
        <v>13</v>
      </c>
      <c r="T86" s="171">
        <f>ROUND(O86*P86*R86,0)</f>
        <v>0</v>
      </c>
      <c r="U86" s="131"/>
    </row>
    <row r="87" spans="1:21" x14ac:dyDescent="0.25">
      <c r="A87" s="63"/>
      <c r="B87" s="63" t="s">
        <v>187</v>
      </c>
      <c r="C87" s="494">
        <f>H15+H16+H20+H23+H26</f>
        <v>0</v>
      </c>
      <c r="D87" s="494"/>
      <c r="E87" s="56">
        <f>H8</f>
        <v>1.0319</v>
      </c>
      <c r="F87" s="346">
        <f>'0054'!F87</f>
        <v>895.79</v>
      </c>
      <c r="G87" s="200" t="s">
        <v>13</v>
      </c>
      <c r="H87" s="130">
        <f>ROUND(C87*E87*F87,2)</f>
        <v>0</v>
      </c>
      <c r="I87" s="64"/>
      <c r="N87" s="65" t="s">
        <v>14</v>
      </c>
      <c r="O87" s="60">
        <f>T15+T16+T20+T23+T26</f>
        <v>0</v>
      </c>
      <c r="P87" s="495">
        <f>T8</f>
        <v>1.0319</v>
      </c>
      <c r="Q87" s="495"/>
      <c r="R87" s="61">
        <f>F87</f>
        <v>895.79</v>
      </c>
      <c r="S87" s="62" t="s">
        <v>13</v>
      </c>
      <c r="T87" s="171">
        <f>ROUND(O87*P87*R87,0)</f>
        <v>0</v>
      </c>
      <c r="U87" s="66"/>
    </row>
    <row r="88" spans="1:21" ht="16.5" thickBot="1" x14ac:dyDescent="0.3">
      <c r="A88" s="67"/>
      <c r="B88" s="67" t="s">
        <v>186</v>
      </c>
      <c r="C88" s="494">
        <f>H17+H18+H21+H24+H27+H28</f>
        <v>661.2894</v>
      </c>
      <c r="D88" s="494"/>
      <c r="E88" s="56">
        <f>H8</f>
        <v>1.0319</v>
      </c>
      <c r="F88" s="346">
        <f>'0054'!F88</f>
        <v>897.95</v>
      </c>
      <c r="G88" s="200" t="s">
        <v>13</v>
      </c>
      <c r="H88" s="123">
        <f>ROUND(C88*E88*F88,2)</f>
        <v>612747.18999999994</v>
      </c>
      <c r="I88" s="64"/>
      <c r="N88" s="68" t="s">
        <v>15</v>
      </c>
      <c r="O88" s="69">
        <f>T17+T18+T21+T24+T27+T28</f>
        <v>0</v>
      </c>
      <c r="P88" s="495">
        <f>T8</f>
        <v>1.0319</v>
      </c>
      <c r="Q88" s="495"/>
      <c r="R88" s="61">
        <f>F88</f>
        <v>897.95</v>
      </c>
      <c r="S88" s="62" t="s">
        <v>13</v>
      </c>
      <c r="T88" s="171">
        <f>ROUND(O88*P88*R88,0)</f>
        <v>0</v>
      </c>
      <c r="U88" s="66"/>
    </row>
    <row r="89" spans="1:21" ht="16.5" thickBot="1" x14ac:dyDescent="0.3">
      <c r="A89" s="70"/>
      <c r="B89" s="180" t="s">
        <v>185</v>
      </c>
      <c r="C89" s="487">
        <f>SUM(C86:C88)</f>
        <v>661.2894</v>
      </c>
      <c r="D89" s="487"/>
      <c r="E89" s="181"/>
      <c r="F89" s="181"/>
      <c r="G89" s="181"/>
      <c r="H89" s="182" t="s">
        <v>183</v>
      </c>
      <c r="I89" s="130">
        <f>IF(A1=75,0,H88+H87+H86)</f>
        <v>612747.18999999994</v>
      </c>
      <c r="N89" s="73" t="s">
        <v>158</v>
      </c>
      <c r="O89" s="72">
        <f>SUM(O86:O88)</f>
        <v>0</v>
      </c>
      <c r="P89" s="488" t="s">
        <v>18</v>
      </c>
      <c r="Q89" s="489"/>
      <c r="R89" s="489"/>
      <c r="S89" s="489"/>
      <c r="T89" s="489"/>
      <c r="U89" s="125">
        <f>IF(N1=75,0,T88+T87+T86)</f>
        <v>0</v>
      </c>
    </row>
    <row r="90" spans="1:21" ht="16.5" thickTop="1" x14ac:dyDescent="0.25">
      <c r="A90" s="490" t="s">
        <v>107</v>
      </c>
      <c r="B90" s="490"/>
      <c r="C90" s="490"/>
      <c r="D90" s="490"/>
      <c r="E90" s="490"/>
      <c r="F90" s="490"/>
      <c r="G90" s="490"/>
      <c r="H90" s="490"/>
      <c r="I90" s="490"/>
      <c r="N90" s="491" t="s">
        <v>107</v>
      </c>
      <c r="O90" s="491"/>
      <c r="P90" s="491"/>
      <c r="Q90" s="491"/>
      <c r="R90" s="491"/>
      <c r="S90" s="491"/>
      <c r="T90" s="491"/>
      <c r="U90" s="491"/>
    </row>
    <row r="91" spans="1:21" x14ac:dyDescent="0.25">
      <c r="A91" s="183"/>
      <c r="B91" s="183"/>
      <c r="C91" s="183"/>
      <c r="D91" s="183"/>
      <c r="E91" s="183"/>
      <c r="F91" s="183"/>
      <c r="G91" s="183"/>
      <c r="H91" s="183"/>
      <c r="I91" s="183"/>
      <c r="N91" s="184"/>
      <c r="O91" s="184"/>
      <c r="P91" s="184"/>
      <c r="Q91" s="184"/>
      <c r="R91" s="184"/>
      <c r="S91" s="184"/>
      <c r="T91" s="184"/>
      <c r="U91" s="184"/>
    </row>
    <row r="92" spans="1:21" x14ac:dyDescent="0.25">
      <c r="A92" s="4" t="s">
        <v>92</v>
      </c>
      <c r="C92" s="74"/>
      <c r="D92" s="91"/>
      <c r="E92" s="74" t="s">
        <v>46</v>
      </c>
      <c r="F92" s="492"/>
      <c r="G92" s="492"/>
      <c r="H92" s="492"/>
      <c r="I92" s="492"/>
      <c r="N92" s="461" t="s">
        <v>92</v>
      </c>
      <c r="O92" s="461"/>
      <c r="P92" s="461"/>
      <c r="Q92" s="493" t="s">
        <v>46</v>
      </c>
      <c r="R92" s="493"/>
      <c r="S92" s="493"/>
      <c r="T92" s="493"/>
      <c r="U92" s="132"/>
    </row>
    <row r="93" spans="1:21" x14ac:dyDescent="0.25">
      <c r="B93" s="91"/>
      <c r="C93" s="117" t="s">
        <v>162</v>
      </c>
      <c r="D93" s="117" t="s">
        <v>163</v>
      </c>
      <c r="E93" s="118" t="s">
        <v>191</v>
      </c>
      <c r="F93" s="74"/>
      <c r="G93" s="74"/>
      <c r="H93" s="74"/>
      <c r="I93" s="74"/>
      <c r="N93" s="53"/>
      <c r="O93" s="53"/>
      <c r="P93" s="53"/>
      <c r="Q93" s="185"/>
      <c r="R93" s="185"/>
      <c r="S93" s="185"/>
      <c r="T93" s="185"/>
      <c r="U93" s="132"/>
    </row>
    <row r="94" spans="1:21" x14ac:dyDescent="0.25">
      <c r="B94" s="91"/>
      <c r="C94" s="119" t="s">
        <v>2</v>
      </c>
      <c r="D94" s="119" t="s">
        <v>2</v>
      </c>
      <c r="E94" s="119" t="s">
        <v>2</v>
      </c>
      <c r="F94" s="74"/>
      <c r="G94" s="74"/>
      <c r="H94" s="74"/>
      <c r="I94" s="74"/>
      <c r="N94" s="53"/>
      <c r="O94" s="53"/>
      <c r="P94" s="53"/>
      <c r="Q94" s="185"/>
      <c r="R94" s="185"/>
      <c r="S94" s="185"/>
      <c r="T94" s="185"/>
      <c r="U94" s="132"/>
    </row>
    <row r="95" spans="1:21" x14ac:dyDescent="0.25">
      <c r="A95" s="465" t="s">
        <v>69</v>
      </c>
      <c r="B95" s="465"/>
      <c r="C95" s="206">
        <v>0</v>
      </c>
      <c r="D95" s="206">
        <v>0</v>
      </c>
      <c r="E95" s="159">
        <f>AVERAGE(C95:D95)</f>
        <v>0</v>
      </c>
      <c r="F95" s="186" t="s">
        <v>40</v>
      </c>
      <c r="G95" s="189">
        <f>'0054'!G95</f>
        <v>371</v>
      </c>
      <c r="I95" s="130">
        <f>ROUND(G95*E95,2)</f>
        <v>0</v>
      </c>
      <c r="N95" s="486" t="s">
        <v>69</v>
      </c>
      <c r="O95" s="486"/>
      <c r="P95" s="485">
        <f>IF(H115=1,E95,0)</f>
        <v>0</v>
      </c>
      <c r="Q95" s="485"/>
      <c r="R95" s="485"/>
      <c r="S95" s="111" t="s">
        <v>40</v>
      </c>
      <c r="T95" s="76">
        <f>G95</f>
        <v>371</v>
      </c>
      <c r="U95" s="125">
        <f>ROUND(T95*P95,0)</f>
        <v>0</v>
      </c>
    </row>
    <row r="96" spans="1:21" x14ac:dyDescent="0.25">
      <c r="A96" s="465" t="s">
        <v>87</v>
      </c>
      <c r="B96" s="465"/>
      <c r="C96" s="206">
        <v>0</v>
      </c>
      <c r="D96" s="206">
        <v>0</v>
      </c>
      <c r="E96" s="159">
        <f>AVERAGE(C96:D96)</f>
        <v>0</v>
      </c>
      <c r="F96" s="186" t="s">
        <v>40</v>
      </c>
      <c r="G96" s="189">
        <f>'0054'!G96</f>
        <v>1391</v>
      </c>
      <c r="I96" s="130">
        <f>ROUND(G96*E96,2)</f>
        <v>0</v>
      </c>
      <c r="N96" s="486" t="s">
        <v>87</v>
      </c>
      <c r="O96" s="486"/>
      <c r="P96" s="470"/>
      <c r="Q96" s="470"/>
      <c r="R96" s="470"/>
      <c r="S96" s="111" t="s">
        <v>40</v>
      </c>
      <c r="T96" s="76">
        <f>G96</f>
        <v>1391</v>
      </c>
      <c r="U96" s="125">
        <f>ROUND(T96*P96,0)</f>
        <v>0</v>
      </c>
    </row>
    <row r="97" spans="1:21" x14ac:dyDescent="0.25">
      <c r="A97" s="187"/>
      <c r="B97" s="187"/>
      <c r="C97" s="94"/>
      <c r="D97" s="94"/>
      <c r="E97" s="94"/>
      <c r="F97" s="94"/>
      <c r="G97" s="188"/>
      <c r="H97" s="189"/>
      <c r="I97" s="130"/>
      <c r="N97" s="190"/>
      <c r="O97" s="190"/>
      <c r="P97" s="191"/>
      <c r="Q97" s="191"/>
      <c r="R97" s="191"/>
      <c r="S97" s="111"/>
      <c r="T97" s="76"/>
      <c r="U97" s="132"/>
    </row>
    <row r="98" spans="1:21" x14ac:dyDescent="0.25">
      <c r="A98" s="187"/>
      <c r="B98" s="187"/>
      <c r="C98" s="94"/>
      <c r="D98" s="94"/>
      <c r="E98" s="94"/>
      <c r="F98" s="94"/>
      <c r="G98" s="188"/>
      <c r="H98" s="189"/>
      <c r="I98" s="130"/>
      <c r="N98" s="190"/>
      <c r="O98" s="190"/>
      <c r="P98" s="191"/>
      <c r="Q98" s="191"/>
      <c r="R98" s="191"/>
      <c r="S98" s="111"/>
      <c r="T98" s="76"/>
      <c r="U98" s="132"/>
    </row>
    <row r="99" spans="1:21" hidden="1" x14ac:dyDescent="0.25">
      <c r="A99" s="458" t="s">
        <v>131</v>
      </c>
      <c r="B99" s="458"/>
      <c r="C99" s="458"/>
      <c r="D99" s="91"/>
      <c r="E99" s="54" t="s">
        <v>132</v>
      </c>
      <c r="F99" s="496"/>
      <c r="G99" s="496"/>
      <c r="H99" s="496"/>
      <c r="I99" s="496"/>
      <c r="N99" s="461" t="s">
        <v>106</v>
      </c>
      <c r="O99" s="461"/>
      <c r="P99" s="461"/>
      <c r="Q99" s="461"/>
      <c r="R99" s="461"/>
      <c r="S99" s="461"/>
      <c r="T99" s="461"/>
      <c r="U99" s="461"/>
    </row>
    <row r="100" spans="1:21" hidden="1" x14ac:dyDescent="0.25">
      <c r="B100" s="91"/>
      <c r="C100" s="481" t="s">
        <v>108</v>
      </c>
      <c r="D100" s="481"/>
      <c r="E100" s="481"/>
      <c r="F100" s="54"/>
      <c r="G100" s="54"/>
      <c r="H100" s="200" t="s">
        <v>192</v>
      </c>
      <c r="I100" s="54"/>
      <c r="N100" s="53"/>
      <c r="O100" s="53"/>
      <c r="P100" s="53"/>
      <c r="Q100" s="53"/>
      <c r="R100" s="53"/>
      <c r="S100" s="53"/>
      <c r="T100" s="53"/>
      <c r="U100" s="53"/>
    </row>
    <row r="101" spans="1:21" hidden="1" x14ac:dyDescent="0.25">
      <c r="B101" s="91"/>
      <c r="C101" s="117" t="s">
        <v>162</v>
      </c>
      <c r="D101" s="117" t="s">
        <v>163</v>
      </c>
      <c r="E101" s="199" t="s">
        <v>8</v>
      </c>
      <c r="F101" s="577" t="s">
        <v>193</v>
      </c>
      <c r="G101" s="472"/>
      <c r="H101" s="41" t="s">
        <v>39</v>
      </c>
      <c r="I101" s="54"/>
      <c r="N101" s="53"/>
      <c r="O101" s="53"/>
      <c r="P101" s="53"/>
      <c r="Q101" s="53"/>
      <c r="R101" s="53"/>
      <c r="S101" s="53"/>
      <c r="T101" s="53"/>
      <c r="U101" s="53"/>
    </row>
    <row r="102" spans="1:21" hidden="1" x14ac:dyDescent="0.25">
      <c r="A102" s="481" t="s">
        <v>113</v>
      </c>
      <c r="B102" s="481"/>
      <c r="C102" s="119" t="s">
        <v>2</v>
      </c>
      <c r="D102" s="119" t="s">
        <v>2</v>
      </c>
      <c r="E102" s="77" t="s">
        <v>2</v>
      </c>
      <c r="F102" s="481" t="s">
        <v>38</v>
      </c>
      <c r="G102" s="481"/>
      <c r="H102" s="77" t="s">
        <v>38</v>
      </c>
      <c r="I102" s="77" t="s">
        <v>8</v>
      </c>
      <c r="N102" s="471" t="s">
        <v>70</v>
      </c>
      <c r="O102" s="471"/>
      <c r="P102" s="485" t="s">
        <v>108</v>
      </c>
      <c r="Q102" s="485"/>
      <c r="R102" s="471" t="s">
        <v>71</v>
      </c>
      <c r="S102" s="471"/>
      <c r="T102" s="78" t="s">
        <v>72</v>
      </c>
      <c r="U102" s="78" t="s">
        <v>8</v>
      </c>
    </row>
    <row r="103" spans="1:21" hidden="1" x14ac:dyDescent="0.25">
      <c r="A103" s="474" t="s">
        <v>73</v>
      </c>
      <c r="B103" s="474"/>
      <c r="C103" s="204">
        <v>0</v>
      </c>
      <c r="D103" s="204">
        <v>0</v>
      </c>
      <c r="E103" s="276">
        <f>IF(D$59=0,C103*2,C103+D103)</f>
        <v>0</v>
      </c>
      <c r="F103" s="475">
        <v>0</v>
      </c>
      <c r="G103" s="475"/>
      <c r="H103" s="349">
        <f>IF(C103=0,0,125)</f>
        <v>0</v>
      </c>
      <c r="I103" s="130">
        <f>ROUND((H103+F103)*E103,2)</f>
        <v>0</v>
      </c>
      <c r="N103" s="476" t="s">
        <v>73</v>
      </c>
      <c r="O103" s="476"/>
      <c r="P103" s="470">
        <f>IF(H$115=1,C103,0)</f>
        <v>0</v>
      </c>
      <c r="Q103" s="470"/>
      <c r="R103" s="477">
        <f>F103</f>
        <v>0</v>
      </c>
      <c r="S103" s="477"/>
      <c r="T103" s="80">
        <f>H103</f>
        <v>0</v>
      </c>
      <c r="U103" s="125">
        <f>ROUND((T103+R103)*P103,0)</f>
        <v>0</v>
      </c>
    </row>
    <row r="104" spans="1:21" hidden="1" x14ac:dyDescent="0.25">
      <c r="A104" s="450" t="s">
        <v>74</v>
      </c>
      <c r="B104" s="450"/>
      <c r="C104" s="206">
        <v>0</v>
      </c>
      <c r="D104" s="206">
        <v>0</v>
      </c>
      <c r="E104" s="159">
        <f>IF(D$59=0,C104*2,C104+D104)</f>
        <v>0</v>
      </c>
      <c r="F104" s="572">
        <f>ROUND(F103/2,2)</f>
        <v>0</v>
      </c>
      <c r="G104" s="572"/>
      <c r="H104" s="350">
        <f>IF(C104=0,0,62.5)</f>
        <v>0</v>
      </c>
      <c r="I104" s="130">
        <f>ROUND((H104+F104)*E104,2)</f>
        <v>0</v>
      </c>
      <c r="N104" s="476" t="s">
        <v>74</v>
      </c>
      <c r="O104" s="476"/>
      <c r="P104" s="470">
        <f>IF(H$115=1,C104,0)</f>
        <v>0</v>
      </c>
      <c r="Q104" s="470"/>
      <c r="R104" s="479">
        <f>ROUND(R103/2,2)</f>
        <v>0</v>
      </c>
      <c r="S104" s="479"/>
      <c r="T104" s="82">
        <f>H104</f>
        <v>0</v>
      </c>
      <c r="U104" s="125">
        <f>ROUND((T104+R104)*P104,0)</f>
        <v>0</v>
      </c>
    </row>
    <row r="105" spans="1:21" ht="16.5" hidden="1" thickBot="1" x14ac:dyDescent="0.3">
      <c r="A105" s="450" t="s">
        <v>75</v>
      </c>
      <c r="B105" s="450"/>
      <c r="C105" s="206">
        <v>0</v>
      </c>
      <c r="D105" s="206">
        <v>0</v>
      </c>
      <c r="E105" s="159">
        <f>IF(D$59=0,C105*2,C105+D105)</f>
        <v>0</v>
      </c>
      <c r="F105" s="468"/>
      <c r="G105" s="468"/>
      <c r="H105" s="351">
        <f>IF(H103&gt;0,436,0)</f>
        <v>0</v>
      </c>
      <c r="I105" s="130">
        <f>ROUND(H105*E105,2)</f>
        <v>0</v>
      </c>
      <c r="N105" s="469" t="s">
        <v>75</v>
      </c>
      <c r="O105" s="469"/>
      <c r="P105" s="470">
        <f>IF(H$115=1,C105,0)</f>
        <v>0</v>
      </c>
      <c r="Q105" s="470"/>
      <c r="R105" s="471"/>
      <c r="S105" s="471"/>
      <c r="T105" s="84">
        <f>H105</f>
        <v>0</v>
      </c>
      <c r="U105" s="132">
        <f>ROUND(T105*P105,0)</f>
        <v>0</v>
      </c>
    </row>
    <row r="106" spans="1:21" ht="16.5" hidden="1" thickBot="1" x14ac:dyDescent="0.3">
      <c r="A106" s="472" t="s">
        <v>8</v>
      </c>
      <c r="B106" s="472"/>
      <c r="C106" s="85"/>
      <c r="D106" s="85"/>
      <c r="E106" s="85"/>
      <c r="F106" s="85"/>
      <c r="G106" s="85"/>
      <c r="H106" s="85"/>
      <c r="I106" s="126">
        <f>SUM(I103:I105)</f>
        <v>0</v>
      </c>
      <c r="N106" s="473" t="s">
        <v>8</v>
      </c>
      <c r="O106" s="473"/>
      <c r="P106" s="86"/>
      <c r="Q106" s="86"/>
      <c r="R106" s="86"/>
      <c r="S106" s="86"/>
      <c r="T106" s="86"/>
      <c r="U106" s="87">
        <f>SUM(U103:U105)</f>
        <v>0</v>
      </c>
    </row>
    <row r="107" spans="1:21" hidden="1" x14ac:dyDescent="0.25">
      <c r="A107" s="41"/>
      <c r="B107" s="41"/>
      <c r="C107" s="85"/>
      <c r="D107" s="85"/>
      <c r="E107" s="85"/>
      <c r="F107" s="85"/>
      <c r="G107" s="85"/>
      <c r="H107" s="85"/>
      <c r="I107" s="130"/>
      <c r="N107" s="43"/>
      <c r="O107" s="43"/>
      <c r="P107" s="86"/>
      <c r="Q107" s="86"/>
      <c r="R107" s="86"/>
      <c r="S107" s="86"/>
      <c r="T107" s="86"/>
      <c r="U107" s="201"/>
    </row>
    <row r="108" spans="1:21" x14ac:dyDescent="0.25">
      <c r="A108" s="458" t="s">
        <v>93</v>
      </c>
      <c r="B108" s="458"/>
      <c r="C108" s="458"/>
      <c r="D108" s="91"/>
      <c r="E108" s="89" t="s">
        <v>42</v>
      </c>
      <c r="F108" s="463"/>
      <c r="G108" s="463"/>
      <c r="H108" s="463"/>
      <c r="I108" s="159">
        <v>0</v>
      </c>
      <c r="N108" s="461" t="s">
        <v>93</v>
      </c>
      <c r="O108" s="461"/>
      <c r="P108" s="461"/>
      <c r="Q108" s="462" t="s">
        <v>42</v>
      </c>
      <c r="R108" s="462"/>
      <c r="S108" s="462"/>
      <c r="T108" s="462"/>
      <c r="U108" s="125">
        <f>IF('1461'!$H$115=1,'1461'!U109,0)</f>
        <v>0</v>
      </c>
    </row>
    <row r="109" spans="1:21" x14ac:dyDescent="0.25">
      <c r="A109" s="458" t="s">
        <v>94</v>
      </c>
      <c r="B109" s="458"/>
      <c r="C109" s="458"/>
      <c r="D109" s="91"/>
      <c r="E109" s="467"/>
      <c r="F109" s="467"/>
      <c r="G109" s="467"/>
      <c r="H109" s="467"/>
      <c r="I109" s="159">
        <v>0</v>
      </c>
      <c r="N109" s="461" t="s">
        <v>94</v>
      </c>
      <c r="O109" s="461"/>
      <c r="P109" s="461"/>
      <c r="Q109" s="462" t="s">
        <v>47</v>
      </c>
      <c r="R109" s="462"/>
      <c r="S109" s="462"/>
      <c r="T109" s="462"/>
      <c r="U109" s="125">
        <f>IF('1461'!$H$115=1,'1461'!U110,0)</f>
        <v>0</v>
      </c>
    </row>
    <row r="110" spans="1:21" x14ac:dyDescent="0.25">
      <c r="A110" s="90" t="s">
        <v>122</v>
      </c>
      <c r="B110" s="91"/>
      <c r="C110" s="91"/>
      <c r="D110" s="91"/>
      <c r="E110" s="192"/>
      <c r="F110" s="192"/>
      <c r="G110" s="192"/>
      <c r="H110" s="192"/>
      <c r="I110" s="219"/>
      <c r="N110" s="461" t="s">
        <v>95</v>
      </c>
      <c r="O110" s="461"/>
      <c r="P110" s="461"/>
      <c r="Q110" s="462" t="s">
        <v>48</v>
      </c>
      <c r="R110" s="462"/>
      <c r="S110" s="462"/>
      <c r="T110" s="462"/>
      <c r="U110" s="125">
        <f>IF('1461'!$H$115=1,'1461'!U113,0)</f>
        <v>0</v>
      </c>
    </row>
    <row r="111" spans="1:21" ht="16.5" thickBot="1" x14ac:dyDescent="0.3">
      <c r="A111" s="458" t="s">
        <v>95</v>
      </c>
      <c r="B111" s="458"/>
      <c r="C111" s="458"/>
      <c r="D111" s="91"/>
      <c r="E111" s="89" t="s">
        <v>47</v>
      </c>
      <c r="F111" s="463"/>
      <c r="G111" s="463"/>
      <c r="H111" s="463"/>
      <c r="I111" s="220">
        <v>0</v>
      </c>
      <c r="N111" s="464" t="s">
        <v>43</v>
      </c>
      <c r="O111" s="464"/>
      <c r="P111" s="464"/>
      <c r="Q111" s="464"/>
      <c r="R111" s="464"/>
      <c r="S111" s="464"/>
      <c r="T111" s="464"/>
      <c r="U111" s="193">
        <f>SUM(U109,U108,U106,U95,U89,U75,U74,U73,U72,U71,U70,U68,U59,U45,U77,U78,U79,U80,U81,U110)</f>
        <v>0</v>
      </c>
    </row>
    <row r="112" spans="1:21" ht="16.5" thickTop="1" x14ac:dyDescent="0.25">
      <c r="B112" s="91"/>
      <c r="C112" s="91"/>
      <c r="D112" s="91"/>
      <c r="E112" s="89"/>
      <c r="F112" s="89"/>
      <c r="G112" s="89"/>
      <c r="H112" s="89"/>
      <c r="I112" s="159"/>
      <c r="N112" s="59"/>
      <c r="O112" s="59"/>
      <c r="P112" s="59"/>
      <c r="Q112" s="59"/>
      <c r="R112" s="59"/>
      <c r="S112" s="59"/>
      <c r="T112" s="59"/>
      <c r="U112" s="201"/>
    </row>
    <row r="113" spans="1:21" x14ac:dyDescent="0.25">
      <c r="A113" s="465" t="s">
        <v>8</v>
      </c>
      <c r="B113" s="465"/>
      <c r="C113" s="465"/>
      <c r="D113" s="465"/>
      <c r="E113" s="465"/>
      <c r="F113" s="465"/>
      <c r="G113" s="465"/>
      <c r="H113" s="465"/>
      <c r="I113" s="130">
        <f>SUM(I111,I109,I108,I106,I96,I95,I89,I81,I80,I79,I78,I77,I75,I74,I73,I72,I71,I70,I68,I59,I45)</f>
        <v>4087446.8199999994</v>
      </c>
      <c r="N113" s="466"/>
      <c r="O113" s="466"/>
      <c r="P113" s="466"/>
      <c r="Q113" s="466"/>
      <c r="R113" s="466"/>
      <c r="S113" s="466"/>
      <c r="T113" s="466"/>
      <c r="U113" s="466"/>
    </row>
    <row r="114" spans="1:21" x14ac:dyDescent="0.25">
      <c r="A114" s="458" t="s">
        <v>121</v>
      </c>
      <c r="B114" s="458"/>
      <c r="C114" s="458"/>
      <c r="D114" s="458"/>
      <c r="E114" s="458"/>
      <c r="F114" s="458"/>
      <c r="G114" s="458"/>
      <c r="H114" s="91" t="s">
        <v>48</v>
      </c>
      <c r="I114" s="195"/>
      <c r="N114" s="459" t="s">
        <v>7</v>
      </c>
      <c r="O114" s="459"/>
      <c r="P114" s="459"/>
      <c r="Q114" s="459"/>
      <c r="R114" s="459"/>
      <c r="S114" s="459"/>
      <c r="T114" s="459"/>
      <c r="U114" s="459"/>
    </row>
    <row r="115" spans="1:21" x14ac:dyDescent="0.25">
      <c r="A115" s="458" t="s">
        <v>116</v>
      </c>
      <c r="B115" s="458"/>
      <c r="C115" s="458"/>
      <c r="D115" s="458"/>
      <c r="E115" s="458"/>
      <c r="F115" s="458"/>
      <c r="G115" s="458"/>
      <c r="H115" s="92" t="str">
        <f>IF(E29=0,"",IF((E14+E16+SUM(E18:E24))/E29&gt;0.75,1,""))</f>
        <v/>
      </c>
      <c r="I115" s="159">
        <f>U111</f>
        <v>0</v>
      </c>
      <c r="N115" s="93" t="s">
        <v>144</v>
      </c>
      <c r="O115" s="93"/>
      <c r="P115" s="93"/>
      <c r="Q115" s="93"/>
      <c r="R115" s="93"/>
      <c r="S115" s="93"/>
      <c r="T115" s="93"/>
      <c r="U115" s="93"/>
    </row>
    <row r="116" spans="1:21" x14ac:dyDescent="0.25">
      <c r="B116" s="91"/>
      <c r="C116" s="91"/>
      <c r="D116" s="91"/>
      <c r="E116" s="91"/>
      <c r="F116" s="91"/>
      <c r="G116" s="91"/>
      <c r="H116" s="94"/>
      <c r="I116" s="130"/>
      <c r="N116" s="95" t="s">
        <v>145</v>
      </c>
      <c r="O116" s="93"/>
      <c r="P116" s="93"/>
      <c r="Q116" s="93"/>
      <c r="R116" s="93"/>
      <c r="S116" s="93"/>
      <c r="T116" s="93"/>
      <c r="U116" s="93"/>
    </row>
    <row r="117" spans="1:21" x14ac:dyDescent="0.25">
      <c r="A117" s="4" t="s">
        <v>138</v>
      </c>
      <c r="B117" s="91"/>
      <c r="C117" s="91"/>
      <c r="D117" s="91"/>
      <c r="E117" s="91"/>
      <c r="F117" s="91"/>
      <c r="G117" s="91"/>
      <c r="H117" s="202">
        <f>IF(H115=1,I115,I113)</f>
        <v>4087446.8199999994</v>
      </c>
      <c r="I117" s="123">
        <f>IF(E29=0,0,IF(E29&gt;250,-(((250/E29)*H117)*IF(J117="H",0.02,0.05)),IF(J117="H",-0.02*H117,-0.05*H117)))</f>
        <v>-77955.91347400863</v>
      </c>
      <c r="N117" s="97"/>
      <c r="O117" s="97"/>
      <c r="P117" s="97"/>
      <c r="Q117" s="97"/>
      <c r="R117" s="97"/>
      <c r="S117" s="97"/>
      <c r="T117" s="97"/>
      <c r="U117" s="97"/>
    </row>
    <row r="118" spans="1:21" x14ac:dyDescent="0.25">
      <c r="B118" s="91"/>
      <c r="C118" s="91"/>
      <c r="D118" s="91"/>
      <c r="E118" s="91"/>
      <c r="F118" s="91"/>
      <c r="G118" s="91"/>
      <c r="H118" s="94"/>
      <c r="I118" s="130"/>
      <c r="N118" s="97"/>
      <c r="O118" s="97"/>
      <c r="P118" s="97"/>
      <c r="Q118" s="97"/>
      <c r="R118" s="97"/>
      <c r="S118" s="97"/>
      <c r="T118" s="97"/>
      <c r="U118" s="97"/>
    </row>
    <row r="119" spans="1:21" x14ac:dyDescent="0.25">
      <c r="A119" s="4" t="s">
        <v>139</v>
      </c>
      <c r="B119" s="91"/>
      <c r="C119" s="91"/>
      <c r="D119" s="91"/>
      <c r="E119" s="91"/>
      <c r="F119" s="91"/>
      <c r="G119" s="91"/>
      <c r="H119" s="94"/>
      <c r="I119" s="130">
        <f>I113+I117</f>
        <v>4009490.9065259909</v>
      </c>
      <c r="N119" s="97"/>
      <c r="O119" s="97"/>
      <c r="P119" s="97"/>
      <c r="Q119" s="97"/>
      <c r="R119" s="97"/>
      <c r="S119" s="97"/>
      <c r="T119" s="97"/>
      <c r="U119" s="97"/>
    </row>
    <row r="120" spans="1:21" x14ac:dyDescent="0.25">
      <c r="B120" s="91"/>
      <c r="C120" s="91"/>
      <c r="D120" s="91"/>
      <c r="E120" s="91"/>
      <c r="F120" s="91"/>
      <c r="G120" s="91"/>
      <c r="H120" s="94"/>
      <c r="I120" s="130"/>
      <c r="N120" s="97"/>
      <c r="O120" s="97"/>
      <c r="P120" s="97"/>
      <c r="Q120" s="97"/>
      <c r="R120" s="97"/>
      <c r="S120" s="97"/>
      <c r="T120" s="97"/>
      <c r="U120" s="97"/>
    </row>
    <row r="121" spans="1:21" x14ac:dyDescent="0.25">
      <c r="A121" s="106" t="s">
        <v>140</v>
      </c>
      <c r="B121" s="91"/>
      <c r="C121" s="203">
        <f>'0054'!C121</f>
        <v>2</v>
      </c>
      <c r="D121" s="91"/>
      <c r="E121" s="4" t="s">
        <v>141</v>
      </c>
      <c r="F121" s="91"/>
      <c r="G121" s="91"/>
      <c r="H121" s="94"/>
      <c r="I121" s="130">
        <f>ROUND(I119/12*C121,2)</f>
        <v>668248.48</v>
      </c>
      <c r="N121" s="97"/>
      <c r="O121" s="97"/>
      <c r="P121" s="97"/>
      <c r="Q121" s="97"/>
      <c r="R121" s="97"/>
      <c r="S121" s="97"/>
      <c r="T121" s="97"/>
      <c r="U121" s="97"/>
    </row>
    <row r="122" spans="1:21" x14ac:dyDescent="0.25">
      <c r="B122" s="91"/>
      <c r="C122" s="91"/>
      <c r="D122" s="91"/>
      <c r="E122" s="91"/>
      <c r="F122" s="91"/>
      <c r="G122" s="91"/>
      <c r="H122" s="94"/>
      <c r="I122" s="130"/>
      <c r="N122" s="97"/>
      <c r="O122" s="97"/>
      <c r="P122" s="97"/>
      <c r="Q122" s="97"/>
      <c r="R122" s="97"/>
      <c r="S122" s="97"/>
      <c r="T122" s="97"/>
      <c r="U122" s="97"/>
    </row>
    <row r="123" spans="1:21" x14ac:dyDescent="0.25">
      <c r="A123" s="4" t="s">
        <v>142</v>
      </c>
      <c r="B123" s="91"/>
      <c r="C123" s="91"/>
      <c r="D123" s="91"/>
      <c r="E123" s="91"/>
      <c r="F123" s="91"/>
      <c r="G123" s="91"/>
      <c r="H123" s="94"/>
      <c r="I123" s="123">
        <v>-334124.24</v>
      </c>
      <c r="N123" s="97"/>
      <c r="O123" s="97"/>
      <c r="P123" s="97"/>
      <c r="Q123" s="97"/>
      <c r="R123" s="97"/>
      <c r="S123" s="97"/>
      <c r="T123" s="97"/>
      <c r="U123" s="97"/>
    </row>
    <row r="124" spans="1:21" x14ac:dyDescent="0.25">
      <c r="B124" s="91"/>
      <c r="C124" s="91"/>
      <c r="D124" s="91"/>
      <c r="E124" s="91"/>
      <c r="F124" s="91"/>
      <c r="G124" s="91"/>
      <c r="H124" s="94"/>
      <c r="I124" s="130"/>
      <c r="N124" s="97"/>
      <c r="O124" s="97"/>
      <c r="P124" s="97"/>
      <c r="Q124" s="97"/>
      <c r="R124" s="97"/>
      <c r="S124" s="97"/>
      <c r="T124" s="97"/>
      <c r="U124" s="97"/>
    </row>
    <row r="125" spans="1:21" ht="16.5" thickBot="1" x14ac:dyDescent="0.3">
      <c r="A125" s="4" t="s">
        <v>143</v>
      </c>
      <c r="B125" s="91"/>
      <c r="C125" s="91"/>
      <c r="D125" s="91"/>
      <c r="E125" s="91"/>
      <c r="F125" s="91"/>
      <c r="G125" s="91"/>
      <c r="H125" s="94"/>
      <c r="I125" s="222">
        <f>I121+I123</f>
        <v>334124.24</v>
      </c>
      <c r="N125" s="97"/>
      <c r="O125" s="97"/>
      <c r="P125" s="97"/>
      <c r="Q125" s="97"/>
      <c r="R125" s="97"/>
      <c r="S125" s="97"/>
      <c r="T125" s="97"/>
      <c r="U125" s="97"/>
    </row>
    <row r="126" spans="1:21" ht="16.5" thickTop="1" x14ac:dyDescent="0.25">
      <c r="B126" s="91"/>
      <c r="C126" s="91"/>
      <c r="D126" s="91"/>
      <c r="E126" s="91"/>
      <c r="F126" s="91"/>
      <c r="G126" s="91"/>
      <c r="H126" s="94"/>
      <c r="I126" s="130"/>
      <c r="N126" s="97"/>
      <c r="O126" s="97"/>
      <c r="P126" s="97"/>
      <c r="Q126" s="97"/>
      <c r="R126" s="97"/>
      <c r="S126" s="97"/>
      <c r="T126" s="97"/>
      <c r="U126" s="97"/>
    </row>
    <row r="127" spans="1:21" ht="16.5" thickBot="1" x14ac:dyDescent="0.3">
      <c r="A127" s="4" t="s">
        <v>159</v>
      </c>
      <c r="B127" s="91"/>
      <c r="C127" s="91"/>
      <c r="D127" s="91"/>
      <c r="E127" s="91"/>
      <c r="F127" s="91"/>
      <c r="G127" s="91"/>
      <c r="H127" s="94"/>
      <c r="I127" s="194">
        <f>IF(J117="H",(H117*0.02)+I117,(H117*0.05)+I117)</f>
        <v>126416.42752599136</v>
      </c>
      <c r="N127" s="97"/>
      <c r="O127" s="97"/>
      <c r="P127" s="97"/>
      <c r="Q127" s="97"/>
      <c r="R127" s="97"/>
      <c r="S127" s="97"/>
      <c r="T127" s="97"/>
      <c r="U127" s="97"/>
    </row>
    <row r="128" spans="1:21" ht="16.5" thickTop="1" x14ac:dyDescent="0.25">
      <c r="B128" s="91"/>
      <c r="C128" s="91"/>
      <c r="D128" s="91"/>
      <c r="E128" s="91"/>
      <c r="F128" s="91"/>
      <c r="G128" s="91"/>
      <c r="H128" s="94"/>
      <c r="I128" s="195"/>
      <c r="N128" s="97"/>
      <c r="O128" s="97"/>
      <c r="P128" s="97"/>
      <c r="Q128" s="97"/>
      <c r="R128" s="97"/>
      <c r="S128" s="97"/>
      <c r="T128" s="97"/>
      <c r="U128" s="97"/>
    </row>
    <row r="129" spans="1:21" x14ac:dyDescent="0.25">
      <c r="B129" s="91"/>
      <c r="C129" s="91"/>
      <c r="D129" s="91"/>
      <c r="E129" s="91"/>
      <c r="F129" s="91"/>
      <c r="G129" s="91"/>
      <c r="H129" s="94"/>
      <c r="I129" s="195"/>
      <c r="N129" s="97"/>
      <c r="O129" s="97"/>
      <c r="P129" s="97"/>
      <c r="Q129" s="97"/>
      <c r="R129" s="97"/>
      <c r="S129" s="97"/>
      <c r="T129" s="97"/>
      <c r="U129" s="97"/>
    </row>
    <row r="130" spans="1:21" x14ac:dyDescent="0.25">
      <c r="B130" s="91"/>
      <c r="C130" s="91"/>
      <c r="D130" s="91"/>
      <c r="E130" s="91"/>
      <c r="F130" s="91"/>
      <c r="G130" s="91"/>
      <c r="H130" s="94"/>
      <c r="I130" s="195"/>
      <c r="N130" s="97"/>
      <c r="O130" s="97"/>
      <c r="P130" s="97"/>
      <c r="Q130" s="97"/>
      <c r="R130" s="97"/>
      <c r="S130" s="97"/>
      <c r="T130" s="97"/>
      <c r="U130" s="97"/>
    </row>
    <row r="131" spans="1:21" x14ac:dyDescent="0.25">
      <c r="A131" s="455" t="s">
        <v>7</v>
      </c>
      <c r="B131" s="455"/>
      <c r="C131" s="455"/>
      <c r="D131" s="455"/>
      <c r="E131" s="455"/>
      <c r="F131" s="455"/>
      <c r="G131" s="455"/>
      <c r="H131" s="455"/>
      <c r="I131" s="455"/>
      <c r="J131" s="196"/>
      <c r="N131" s="455"/>
      <c r="O131" s="455"/>
      <c r="P131" s="455"/>
      <c r="Q131" s="455"/>
      <c r="R131" s="455"/>
      <c r="S131" s="455"/>
      <c r="T131" s="455"/>
      <c r="U131" s="455"/>
    </row>
    <row r="132" spans="1:21" s="101" customFormat="1" ht="28.5" customHeight="1" x14ac:dyDescent="0.2">
      <c r="A132" s="460" t="s">
        <v>114</v>
      </c>
      <c r="B132" s="460"/>
      <c r="C132" s="460"/>
      <c r="D132" s="460"/>
      <c r="E132" s="460"/>
      <c r="F132" s="460"/>
      <c r="G132" s="460"/>
      <c r="H132" s="460"/>
      <c r="I132" s="460"/>
      <c r="J132" s="102"/>
      <c r="N132" s="103"/>
      <c r="O132" s="104"/>
      <c r="P132" s="104"/>
      <c r="Q132" s="104"/>
      <c r="R132" s="104"/>
      <c r="S132" s="104"/>
      <c r="T132" s="104"/>
      <c r="U132" s="104"/>
    </row>
    <row r="133" spans="1:21" s="101" customFormat="1" ht="15.75" customHeight="1" x14ac:dyDescent="0.2">
      <c r="A133" s="455" t="s">
        <v>64</v>
      </c>
      <c r="B133" s="455"/>
      <c r="C133" s="455"/>
      <c r="D133" s="455"/>
      <c r="E133" s="455"/>
      <c r="F133" s="455"/>
      <c r="G133" s="455"/>
      <c r="H133" s="455"/>
      <c r="I133" s="455"/>
      <c r="N133" s="103"/>
    </row>
    <row r="134" spans="1:21" s="101" customFormat="1" ht="15.75" customHeight="1" x14ac:dyDescent="0.2">
      <c r="A134" s="455" t="s">
        <v>65</v>
      </c>
      <c r="B134" s="455"/>
      <c r="C134" s="455"/>
      <c r="D134" s="455"/>
      <c r="E134" s="455"/>
      <c r="F134" s="455"/>
      <c r="G134" s="455"/>
      <c r="H134" s="455"/>
      <c r="I134" s="455"/>
      <c r="N134" s="103"/>
    </row>
    <row r="135" spans="1:21" s="101" customFormat="1" ht="28.5" customHeight="1" x14ac:dyDescent="0.2">
      <c r="A135" s="454" t="s">
        <v>115</v>
      </c>
      <c r="B135" s="454"/>
      <c r="C135" s="454"/>
      <c r="D135" s="454"/>
      <c r="E135" s="454"/>
      <c r="F135" s="454"/>
      <c r="G135" s="454"/>
      <c r="H135" s="454"/>
      <c r="I135" s="454"/>
      <c r="N135" s="103"/>
    </row>
    <row r="136" spans="1:21" s="101" customFormat="1" ht="28.5" customHeight="1" x14ac:dyDescent="0.2">
      <c r="A136" s="454" t="s">
        <v>123</v>
      </c>
      <c r="B136" s="454"/>
      <c r="C136" s="454"/>
      <c r="D136" s="454"/>
      <c r="E136" s="454"/>
      <c r="F136" s="454"/>
      <c r="G136" s="454"/>
      <c r="H136" s="454"/>
      <c r="I136" s="454"/>
      <c r="N136" s="103"/>
    </row>
    <row r="137" spans="1:21" s="101" customFormat="1" ht="28.5" customHeight="1" x14ac:dyDescent="0.2">
      <c r="A137" s="454" t="s">
        <v>111</v>
      </c>
      <c r="B137" s="454"/>
      <c r="C137" s="454"/>
      <c r="D137" s="454"/>
      <c r="E137" s="454"/>
      <c r="F137" s="454"/>
      <c r="G137" s="454"/>
      <c r="H137" s="454"/>
      <c r="I137" s="454"/>
      <c r="N137" s="103"/>
    </row>
    <row r="138" spans="1:21" s="101" customFormat="1" ht="28.5" customHeight="1" x14ac:dyDescent="0.2">
      <c r="A138" s="454" t="s">
        <v>120</v>
      </c>
      <c r="B138" s="454"/>
      <c r="C138" s="454"/>
      <c r="D138" s="454"/>
      <c r="E138" s="454"/>
      <c r="F138" s="454"/>
      <c r="G138" s="454"/>
      <c r="H138" s="454"/>
      <c r="I138" s="454"/>
      <c r="N138" s="103"/>
    </row>
    <row r="139" spans="1:21" s="101" customFormat="1" ht="41.25" customHeight="1" x14ac:dyDescent="0.2">
      <c r="A139" s="454" t="s">
        <v>133</v>
      </c>
      <c r="B139" s="454"/>
      <c r="C139" s="454"/>
      <c r="D139" s="454"/>
      <c r="E139" s="454"/>
      <c r="F139" s="454"/>
      <c r="G139" s="454"/>
      <c r="H139" s="454"/>
      <c r="I139" s="454"/>
      <c r="N139" s="103"/>
    </row>
    <row r="140" spans="1:21" s="101" customFormat="1" ht="15.75" customHeight="1" x14ac:dyDescent="0.2">
      <c r="A140" s="455" t="s">
        <v>117</v>
      </c>
      <c r="B140" s="455"/>
      <c r="C140" s="455"/>
      <c r="D140" s="455"/>
      <c r="E140" s="455"/>
      <c r="F140" s="455"/>
      <c r="G140" s="455"/>
      <c r="H140" s="455"/>
      <c r="I140" s="455"/>
      <c r="N140" s="103"/>
    </row>
    <row r="141" spans="1:21" s="101" customFormat="1" ht="28.5" customHeight="1" x14ac:dyDescent="0.2">
      <c r="A141" s="456" t="s">
        <v>118</v>
      </c>
      <c r="B141" s="456"/>
      <c r="C141" s="456"/>
      <c r="D141" s="456"/>
      <c r="E141" s="456"/>
      <c r="F141" s="456"/>
      <c r="G141" s="456"/>
      <c r="H141" s="456"/>
      <c r="I141" s="456"/>
      <c r="N141" s="103"/>
    </row>
    <row r="142" spans="1:21" s="101" customFormat="1" ht="26.25" customHeight="1" x14ac:dyDescent="0.2">
      <c r="A142" s="457" t="s">
        <v>109</v>
      </c>
      <c r="B142" s="456"/>
      <c r="C142" s="456"/>
      <c r="D142" s="456"/>
      <c r="E142" s="456"/>
      <c r="F142" s="456"/>
      <c r="G142" s="456"/>
      <c r="H142" s="456"/>
      <c r="I142" s="456"/>
      <c r="N142" s="103"/>
    </row>
    <row r="143" spans="1:21" s="101" customFormat="1" ht="54" customHeight="1" x14ac:dyDescent="0.2">
      <c r="A143" s="452" t="s">
        <v>125</v>
      </c>
      <c r="B143" s="452"/>
      <c r="C143" s="452"/>
      <c r="D143" s="452"/>
      <c r="E143" s="452"/>
      <c r="F143" s="452"/>
      <c r="G143" s="452"/>
      <c r="H143" s="452"/>
      <c r="I143" s="452"/>
      <c r="N143" s="103"/>
    </row>
    <row r="144" spans="1:21" ht="57" customHeight="1" x14ac:dyDescent="0.25">
      <c r="A144" s="452" t="s">
        <v>124</v>
      </c>
      <c r="B144" s="452"/>
      <c r="C144" s="452"/>
      <c r="D144" s="452"/>
      <c r="E144" s="452"/>
      <c r="F144" s="452"/>
      <c r="G144" s="452"/>
      <c r="H144" s="452"/>
      <c r="I144" s="452"/>
      <c r="N144" s="98"/>
    </row>
    <row r="145" spans="1:14" s="101" customFormat="1" ht="26.25" customHeight="1" x14ac:dyDescent="0.2">
      <c r="A145" s="451" t="s">
        <v>110</v>
      </c>
      <c r="B145" s="451"/>
      <c r="C145" s="451"/>
      <c r="D145" s="451"/>
      <c r="E145" s="451"/>
      <c r="F145" s="451"/>
      <c r="G145" s="451"/>
      <c r="H145" s="451"/>
      <c r="I145" s="451"/>
      <c r="N145" s="103"/>
    </row>
    <row r="146" spans="1:14" s="101" customFormat="1" ht="28.5" customHeight="1" x14ac:dyDescent="0.2">
      <c r="A146" s="452" t="s">
        <v>36</v>
      </c>
      <c r="B146" s="452"/>
      <c r="C146" s="452"/>
      <c r="D146" s="452"/>
      <c r="E146" s="452"/>
      <c r="F146" s="452"/>
      <c r="G146" s="452"/>
      <c r="H146" s="452"/>
      <c r="I146" s="452"/>
      <c r="N146" s="103"/>
    </row>
    <row r="147" spans="1:14" s="101" customFormat="1" ht="15.75" customHeight="1" x14ac:dyDescent="0.2">
      <c r="A147" s="453" t="s">
        <v>12</v>
      </c>
      <c r="B147" s="453"/>
      <c r="C147" s="453"/>
      <c r="D147" s="453"/>
      <c r="E147" s="453"/>
      <c r="F147" s="453"/>
      <c r="G147" s="453"/>
      <c r="H147" s="453"/>
      <c r="I147" s="453"/>
      <c r="N147" s="103"/>
    </row>
    <row r="148" spans="1:14" x14ac:dyDescent="0.25">
      <c r="A148" s="453"/>
      <c r="B148" s="453"/>
      <c r="C148" s="453"/>
      <c r="D148" s="453"/>
      <c r="E148" s="453"/>
      <c r="F148" s="453"/>
      <c r="G148" s="453"/>
      <c r="H148" s="453"/>
      <c r="I148" s="453"/>
      <c r="N148" s="98"/>
    </row>
    <row r="149" spans="1:14" x14ac:dyDescent="0.25">
      <c r="A149" s="98"/>
      <c r="N149" s="98"/>
    </row>
    <row r="150" spans="1:14" x14ac:dyDescent="0.25">
      <c r="A150" s="98"/>
      <c r="N150" s="98"/>
    </row>
    <row r="151" spans="1:14" x14ac:dyDescent="0.25">
      <c r="A151" s="98"/>
      <c r="N151" s="98"/>
    </row>
    <row r="152" spans="1:14" x14ac:dyDescent="0.25">
      <c r="A152" s="98"/>
      <c r="B152" s="197"/>
      <c r="C152" s="197"/>
      <c r="D152" s="197"/>
      <c r="E152" s="197"/>
      <c r="F152" s="197"/>
      <c r="G152" s="197"/>
      <c r="H152" s="197"/>
      <c r="I152" s="197"/>
      <c r="N152" s="98"/>
    </row>
    <row r="153" spans="1:14" x14ac:dyDescent="0.25">
      <c r="A153" s="98"/>
      <c r="N153" s="98"/>
    </row>
    <row r="154" spans="1:14" x14ac:dyDescent="0.25">
      <c r="A154" s="98"/>
      <c r="N154" s="98"/>
    </row>
    <row r="155" spans="1:14" x14ac:dyDescent="0.25">
      <c r="A155" s="98"/>
      <c r="N155" s="98"/>
    </row>
    <row r="156" spans="1:14" x14ac:dyDescent="0.25">
      <c r="A156" s="98"/>
      <c r="N156" s="98"/>
    </row>
    <row r="157" spans="1:14" x14ac:dyDescent="0.25">
      <c r="A157" s="98"/>
      <c r="N157" s="98"/>
    </row>
    <row r="158" spans="1:14" x14ac:dyDescent="0.25">
      <c r="A158" s="98"/>
      <c r="N158" s="98"/>
    </row>
    <row r="159" spans="1:14" x14ac:dyDescent="0.25">
      <c r="A159" s="98"/>
      <c r="N159" s="98"/>
    </row>
    <row r="160" spans="1:14" x14ac:dyDescent="0.25">
      <c r="A160" s="98"/>
      <c r="N160" s="98"/>
    </row>
    <row r="161" spans="1:14" x14ac:dyDescent="0.25">
      <c r="A161" s="98"/>
      <c r="N161" s="98"/>
    </row>
    <row r="162" spans="1:14" x14ac:dyDescent="0.25">
      <c r="A162" s="98"/>
      <c r="N162" s="98"/>
    </row>
    <row r="163" spans="1:14" x14ac:dyDescent="0.25">
      <c r="A163" s="98"/>
      <c r="N163" s="98"/>
    </row>
    <row r="164" spans="1:14" x14ac:dyDescent="0.25">
      <c r="A164" s="98"/>
      <c r="N164" s="98"/>
    </row>
    <row r="165" spans="1:14" x14ac:dyDescent="0.25">
      <c r="A165" s="98"/>
      <c r="N165" s="98"/>
    </row>
    <row r="166" spans="1:14" x14ac:dyDescent="0.25">
      <c r="A166" s="98"/>
      <c r="N166" s="98"/>
    </row>
    <row r="167" spans="1:14" x14ac:dyDescent="0.25">
      <c r="A167" s="98"/>
      <c r="N167" s="98"/>
    </row>
    <row r="168" spans="1:14" x14ac:dyDescent="0.25">
      <c r="A168" s="98"/>
      <c r="N168" s="98"/>
    </row>
    <row r="169" spans="1:14" x14ac:dyDescent="0.25">
      <c r="A169" s="98"/>
      <c r="N169" s="98"/>
    </row>
    <row r="170" spans="1:14" x14ac:dyDescent="0.25">
      <c r="A170" s="98"/>
      <c r="N170" s="98"/>
    </row>
    <row r="171" spans="1:14" x14ac:dyDescent="0.25">
      <c r="A171" s="98"/>
      <c r="N171" s="98"/>
    </row>
    <row r="172" spans="1:14" x14ac:dyDescent="0.25">
      <c r="A172" s="98"/>
      <c r="N172" s="98"/>
    </row>
    <row r="173" spans="1:14" x14ac:dyDescent="0.25">
      <c r="A173" s="98"/>
      <c r="N173" s="98"/>
    </row>
    <row r="174" spans="1:14" x14ac:dyDescent="0.25">
      <c r="A174" s="98"/>
      <c r="N174" s="98"/>
    </row>
    <row r="175" spans="1:14" x14ac:dyDescent="0.25">
      <c r="A175" s="98"/>
      <c r="N175" s="98"/>
    </row>
    <row r="176" spans="1:14" x14ac:dyDescent="0.25">
      <c r="A176" s="98"/>
      <c r="N176" s="98"/>
    </row>
    <row r="177" spans="1:14" x14ac:dyDescent="0.25">
      <c r="A177" s="98"/>
      <c r="N177" s="98"/>
    </row>
    <row r="178" spans="1:14" x14ac:dyDescent="0.25">
      <c r="A178" s="98"/>
      <c r="N178" s="98"/>
    </row>
    <row r="179" spans="1:14" x14ac:dyDescent="0.25">
      <c r="A179" s="98"/>
      <c r="N179" s="98"/>
    </row>
    <row r="180" spans="1:14" x14ac:dyDescent="0.25">
      <c r="A180" s="98"/>
      <c r="N180" s="98"/>
    </row>
    <row r="181" spans="1:14" x14ac:dyDescent="0.25">
      <c r="A181" s="98"/>
      <c r="N181" s="98"/>
    </row>
    <row r="182" spans="1:14" x14ac:dyDescent="0.25">
      <c r="A182" s="98"/>
      <c r="N182" s="98"/>
    </row>
    <row r="183" spans="1:14" x14ac:dyDescent="0.25">
      <c r="A183" s="98"/>
      <c r="N183" s="98"/>
    </row>
    <row r="184" spans="1:14" x14ac:dyDescent="0.25">
      <c r="A184" s="98"/>
      <c r="N184" s="98"/>
    </row>
    <row r="185" spans="1:14" x14ac:dyDescent="0.25">
      <c r="A185" s="98"/>
      <c r="N185" s="98"/>
    </row>
    <row r="186" spans="1:14" x14ac:dyDescent="0.25">
      <c r="A186" s="98"/>
      <c r="N186" s="98"/>
    </row>
    <row r="187" spans="1:14" x14ac:dyDescent="0.25">
      <c r="A187" s="98"/>
      <c r="N187" s="98"/>
    </row>
    <row r="188" spans="1:14" x14ac:dyDescent="0.25">
      <c r="A188" s="98"/>
      <c r="N188" s="98"/>
    </row>
    <row r="189" spans="1:14" x14ac:dyDescent="0.25">
      <c r="A189" s="98"/>
    </row>
    <row r="190" spans="1:14" x14ac:dyDescent="0.25">
      <c r="A190" s="98"/>
    </row>
    <row r="191" spans="1:14" x14ac:dyDescent="0.25">
      <c r="A191" s="98"/>
    </row>
    <row r="192" spans="1:14" x14ac:dyDescent="0.25">
      <c r="A192" s="98"/>
    </row>
    <row r="193" spans="1:1" x14ac:dyDescent="0.25">
      <c r="A193" s="98"/>
    </row>
    <row r="194" spans="1:1" x14ac:dyDescent="0.25">
      <c r="A194" s="98"/>
    </row>
    <row r="195" spans="1:1" x14ac:dyDescent="0.25">
      <c r="A195" s="98"/>
    </row>
    <row r="196" spans="1:1" x14ac:dyDescent="0.25">
      <c r="A196" s="98"/>
    </row>
    <row r="197" spans="1:1" x14ac:dyDescent="0.25">
      <c r="A197" s="98"/>
    </row>
    <row r="198" spans="1:1" x14ac:dyDescent="0.25">
      <c r="A198" s="98"/>
    </row>
    <row r="199" spans="1:1" x14ac:dyDescent="0.25">
      <c r="A199" s="98"/>
    </row>
    <row r="200" spans="1:1" x14ac:dyDescent="0.25">
      <c r="A200" s="98"/>
    </row>
    <row r="201" spans="1:1" x14ac:dyDescent="0.25">
      <c r="A201" s="98"/>
    </row>
    <row r="202" spans="1:1" x14ac:dyDescent="0.25">
      <c r="A202" s="98"/>
    </row>
    <row r="203" spans="1:1" x14ac:dyDescent="0.25">
      <c r="A203" s="98"/>
    </row>
    <row r="204" spans="1:1" x14ac:dyDescent="0.25">
      <c r="A204" s="98"/>
    </row>
    <row r="205" spans="1:1" x14ac:dyDescent="0.25">
      <c r="A205" s="98"/>
    </row>
    <row r="206" spans="1:1" x14ac:dyDescent="0.25">
      <c r="A206" s="98"/>
    </row>
    <row r="207" spans="1:1" x14ac:dyDescent="0.25">
      <c r="A207" s="98"/>
    </row>
    <row r="208" spans="1:1" x14ac:dyDescent="0.25">
      <c r="A208" s="98"/>
    </row>
  </sheetData>
  <sheetProtection password="CDD2" sheet="1" objects="1" scenarios="1"/>
  <mergeCells count="290">
    <mergeCell ref="B1:I1"/>
    <mergeCell ref="O1:U1"/>
    <mergeCell ref="N2:U2"/>
    <mergeCell ref="N3:U3"/>
    <mergeCell ref="A4:B4"/>
    <mergeCell ref="C4:E4"/>
    <mergeCell ref="N4:O4"/>
    <mergeCell ref="P4:Q4"/>
    <mergeCell ref="A7:I7"/>
    <mergeCell ref="N7:U7"/>
    <mergeCell ref="N8:O8"/>
    <mergeCell ref="P8:Q8"/>
    <mergeCell ref="R8:S8"/>
    <mergeCell ref="T8:U8"/>
    <mergeCell ref="F10:G10"/>
    <mergeCell ref="R10:S10"/>
    <mergeCell ref="A11:B11"/>
    <mergeCell ref="F11:G11"/>
    <mergeCell ref="N11:O11"/>
    <mergeCell ref="P11:Q11"/>
    <mergeCell ref="R11:S11"/>
    <mergeCell ref="A12:B12"/>
    <mergeCell ref="F12:G12"/>
    <mergeCell ref="N12:O12"/>
    <mergeCell ref="P12:Q12"/>
    <mergeCell ref="R12:S12"/>
    <mergeCell ref="A13:B13"/>
    <mergeCell ref="F13:G13"/>
    <mergeCell ref="N13:O13"/>
    <mergeCell ref="P13:Q13"/>
    <mergeCell ref="R13:S13"/>
    <mergeCell ref="A14:B14"/>
    <mergeCell ref="F14:G14"/>
    <mergeCell ref="N14:O14"/>
    <mergeCell ref="P14:Q14"/>
    <mergeCell ref="R14:S14"/>
    <mergeCell ref="A15:B15"/>
    <mergeCell ref="F15:G15"/>
    <mergeCell ref="N15:O15"/>
    <mergeCell ref="P15:Q15"/>
    <mergeCell ref="R15:S15"/>
    <mergeCell ref="A16:B16"/>
    <mergeCell ref="F16:G16"/>
    <mergeCell ref="N16:O16"/>
    <mergeCell ref="P16:Q16"/>
    <mergeCell ref="R16:S16"/>
    <mergeCell ref="A17:B17"/>
    <mergeCell ref="F17:G17"/>
    <mergeCell ref="N17:O17"/>
    <mergeCell ref="P17:Q17"/>
    <mergeCell ref="R17:S17"/>
    <mergeCell ref="A18:B18"/>
    <mergeCell ref="F18:G18"/>
    <mergeCell ref="N18:O18"/>
    <mergeCell ref="P18:Q18"/>
    <mergeCell ref="R18:S18"/>
    <mergeCell ref="A19:B19"/>
    <mergeCell ref="F19:G19"/>
    <mergeCell ref="N19:O19"/>
    <mergeCell ref="P19:Q19"/>
    <mergeCell ref="R19:S19"/>
    <mergeCell ref="A20:B20"/>
    <mergeCell ref="F20:G20"/>
    <mergeCell ref="N20:O20"/>
    <mergeCell ref="P20:Q20"/>
    <mergeCell ref="R20:S20"/>
    <mergeCell ref="A21:B21"/>
    <mergeCell ref="F21:G21"/>
    <mergeCell ref="N21:O21"/>
    <mergeCell ref="P21:Q21"/>
    <mergeCell ref="R21:S21"/>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N34:T34"/>
    <mergeCell ref="A36:B36"/>
    <mergeCell ref="N36:O36"/>
    <mergeCell ref="P36:T36"/>
    <mergeCell ref="A37:B37"/>
    <mergeCell ref="N37:O37"/>
    <mergeCell ref="P37:T37"/>
    <mergeCell ref="F33:H36"/>
    <mergeCell ref="A38:B38"/>
    <mergeCell ref="N38:O38"/>
    <mergeCell ref="P38:T38"/>
    <mergeCell ref="A39:B39"/>
    <mergeCell ref="N39:O39"/>
    <mergeCell ref="P39:T39"/>
    <mergeCell ref="A40:B40"/>
    <mergeCell ref="N40:O40"/>
    <mergeCell ref="P40:T40"/>
    <mergeCell ref="A41:B41"/>
    <mergeCell ref="N41:O41"/>
    <mergeCell ref="P41:T41"/>
    <mergeCell ref="A42:B42"/>
    <mergeCell ref="N42:O42"/>
    <mergeCell ref="P42:T42"/>
    <mergeCell ref="N43:Q43"/>
    <mergeCell ref="S43:T43"/>
    <mergeCell ref="N45:Q45"/>
    <mergeCell ref="S45:T45"/>
    <mergeCell ref="N49:O49"/>
    <mergeCell ref="P49:Q49"/>
    <mergeCell ref="A50:B58"/>
    <mergeCell ref="N50:O58"/>
    <mergeCell ref="P50:Q50"/>
    <mergeCell ref="P51:Q51"/>
    <mergeCell ref="P52:Q52"/>
    <mergeCell ref="P53:Q53"/>
    <mergeCell ref="P54:Q54"/>
    <mergeCell ref="P55:Q55"/>
    <mergeCell ref="P56:Q56"/>
    <mergeCell ref="P57:Q57"/>
    <mergeCell ref="P58:Q58"/>
    <mergeCell ref="A59:B59"/>
    <mergeCell ref="F59:H59"/>
    <mergeCell ref="N59:O59"/>
    <mergeCell ref="P59:Q59"/>
    <mergeCell ref="R59:T59"/>
    <mergeCell ref="A60:I60"/>
    <mergeCell ref="N60:U60"/>
    <mergeCell ref="A61:I61"/>
    <mergeCell ref="N61:U61"/>
    <mergeCell ref="A62:B62"/>
    <mergeCell ref="D62:G62"/>
    <mergeCell ref="N62:O62"/>
    <mergeCell ref="Q62:S62"/>
    <mergeCell ref="T62:U62"/>
    <mergeCell ref="N63:S63"/>
    <mergeCell ref="T63:U63"/>
    <mergeCell ref="A64:I64"/>
    <mergeCell ref="N64:U64"/>
    <mergeCell ref="A65:B65"/>
    <mergeCell ref="D65:G65"/>
    <mergeCell ref="N65:O65"/>
    <mergeCell ref="Q65:S65"/>
    <mergeCell ref="T65:U65"/>
    <mergeCell ref="N66:S66"/>
    <mergeCell ref="T66:U66"/>
    <mergeCell ref="A68:C68"/>
    <mergeCell ref="N68:P68"/>
    <mergeCell ref="A69:C69"/>
    <mergeCell ref="N69:P69"/>
    <mergeCell ref="A70:C70"/>
    <mergeCell ref="A71:C71"/>
    <mergeCell ref="N71:P71"/>
    <mergeCell ref="A72:C72"/>
    <mergeCell ref="N72:P72"/>
    <mergeCell ref="A73:C73"/>
    <mergeCell ref="N73:P73"/>
    <mergeCell ref="F74:H74"/>
    <mergeCell ref="N74:T74"/>
    <mergeCell ref="N75:T75"/>
    <mergeCell ref="A77:C77"/>
    <mergeCell ref="N77:P77"/>
    <mergeCell ref="A78:C78"/>
    <mergeCell ref="N78:P78"/>
    <mergeCell ref="A79:C79"/>
    <mergeCell ref="N79:P79"/>
    <mergeCell ref="A80:C80"/>
    <mergeCell ref="N80:P80"/>
    <mergeCell ref="A81:C81"/>
    <mergeCell ref="N81:P81"/>
    <mergeCell ref="A83:I83"/>
    <mergeCell ref="N83:U83"/>
    <mergeCell ref="C84:D84"/>
    <mergeCell ref="C85:D85"/>
    <mergeCell ref="N85:O85"/>
    <mergeCell ref="P85:Q85"/>
    <mergeCell ref="R85:U85"/>
    <mergeCell ref="C86:D86"/>
    <mergeCell ref="P86:Q86"/>
    <mergeCell ref="C87:D87"/>
    <mergeCell ref="P87:Q87"/>
    <mergeCell ref="C88:D88"/>
    <mergeCell ref="P88:Q88"/>
    <mergeCell ref="C89:D89"/>
    <mergeCell ref="P89:T89"/>
    <mergeCell ref="A90:I90"/>
    <mergeCell ref="N90:U90"/>
    <mergeCell ref="F92:I92"/>
    <mergeCell ref="N92:P92"/>
    <mergeCell ref="Q92:T92"/>
    <mergeCell ref="A95:B95"/>
    <mergeCell ref="N95:O95"/>
    <mergeCell ref="P95:R95"/>
    <mergeCell ref="A96:B96"/>
    <mergeCell ref="N96:O96"/>
    <mergeCell ref="P96:R96"/>
    <mergeCell ref="A99:C99"/>
    <mergeCell ref="F99:I99"/>
    <mergeCell ref="N99:U99"/>
    <mergeCell ref="C100:E100"/>
    <mergeCell ref="F101:G101"/>
    <mergeCell ref="A102:B102"/>
    <mergeCell ref="F102:G102"/>
    <mergeCell ref="N102:O102"/>
    <mergeCell ref="P102:Q102"/>
    <mergeCell ref="R102:S102"/>
    <mergeCell ref="A103:B103"/>
    <mergeCell ref="F103:G103"/>
    <mergeCell ref="N103:O103"/>
    <mergeCell ref="P103:Q103"/>
    <mergeCell ref="R103:S103"/>
    <mergeCell ref="A104:B104"/>
    <mergeCell ref="F104:G104"/>
    <mergeCell ref="N104:O104"/>
    <mergeCell ref="P104:Q104"/>
    <mergeCell ref="R104:S104"/>
    <mergeCell ref="A105:B105"/>
    <mergeCell ref="F105:G105"/>
    <mergeCell ref="N105:O105"/>
    <mergeCell ref="P105:Q105"/>
    <mergeCell ref="R105:S105"/>
    <mergeCell ref="A106:B106"/>
    <mergeCell ref="N106:O106"/>
    <mergeCell ref="A108:C108"/>
    <mergeCell ref="F108:H108"/>
    <mergeCell ref="N108:P108"/>
    <mergeCell ref="Q108:T108"/>
    <mergeCell ref="A109:C109"/>
    <mergeCell ref="E109:H109"/>
    <mergeCell ref="N109:P109"/>
    <mergeCell ref="Q109:T109"/>
    <mergeCell ref="N110:P110"/>
    <mergeCell ref="Q110:T110"/>
    <mergeCell ref="A111:C111"/>
    <mergeCell ref="F111:H111"/>
    <mergeCell ref="N111:T111"/>
    <mergeCell ref="A113:H113"/>
    <mergeCell ref="N113:U113"/>
    <mergeCell ref="A114:G114"/>
    <mergeCell ref="N114:U114"/>
    <mergeCell ref="A115:G115"/>
    <mergeCell ref="A131:I131"/>
    <mergeCell ref="N131:U131"/>
    <mergeCell ref="A132:I132"/>
    <mergeCell ref="A133:I133"/>
    <mergeCell ref="A134:I134"/>
    <mergeCell ref="A135:I135"/>
    <mergeCell ref="A136:I136"/>
    <mergeCell ref="A137:I137"/>
    <mergeCell ref="A138:I138"/>
    <mergeCell ref="A145:I145"/>
    <mergeCell ref="A146:I146"/>
    <mergeCell ref="A147:I147"/>
    <mergeCell ref="A148:I148"/>
    <mergeCell ref="A139:I139"/>
    <mergeCell ref="A140:I140"/>
    <mergeCell ref="A141:I141"/>
    <mergeCell ref="A142:I142"/>
    <mergeCell ref="A143:I143"/>
    <mergeCell ref="A144:I144"/>
  </mergeCells>
  <pageMargins left="0.1" right="0.1" top="0.5" bottom="0.5" header="0" footer="0.1"/>
  <pageSetup scale="70" fitToHeight="3" orientation="portrait" r:id="rId1"/>
  <headerFooter alignWithMargins="0">
    <oddFooter>&amp;R&amp;P of &amp;N</oddFooter>
  </headerFooter>
  <rowBreaks count="1" manualBreakCount="1">
    <brk id="129" max="16383" man="1"/>
  </rowBreaks>
  <colBreaks count="1" manualBreakCount="1">
    <brk id="9" max="1048575" man="1"/>
  </col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U208"/>
  <sheetViews>
    <sheetView showGridLines="0" zoomScale="90" zoomScaleNormal="90" workbookViewId="0">
      <pane ySplit="1" topLeftCell="A98" activePane="bottomLeft" state="frozen"/>
      <selection activeCell="A111" sqref="A111:C111"/>
      <selection pane="bottomLeft" activeCell="A111" sqref="A111:C111"/>
    </sheetView>
  </sheetViews>
  <sheetFormatPr defaultRowHeight="15.75" x14ac:dyDescent="0.25"/>
  <cols>
    <col min="1" max="1" width="10.28515625" style="91" customWidth="1"/>
    <col min="2" max="2" width="30.28515625" style="4" bestFit="1" customWidth="1"/>
    <col min="3" max="4" width="10.7109375" style="4" customWidth="1"/>
    <col min="5" max="5" width="12.7109375" style="4" customWidth="1"/>
    <col min="6" max="6" width="14" style="4" customWidth="1"/>
    <col min="7" max="7" width="7.42578125" style="4" customWidth="1"/>
    <col min="8" max="8" width="14.5703125" style="4" customWidth="1"/>
    <col min="9" max="9" width="23.7109375" style="4" bestFit="1" customWidth="1"/>
    <col min="10" max="10" width="11" style="4" bestFit="1" customWidth="1"/>
    <col min="11" max="12" width="10.28515625" style="4" bestFit="1" customWidth="1"/>
    <col min="13" max="13" width="9.140625" style="4"/>
    <col min="14" max="14" width="10.28515625" style="91" customWidth="1"/>
    <col min="15" max="15" width="34.28515625" style="4" customWidth="1"/>
    <col min="16" max="16" width="16.42578125" style="4" customWidth="1"/>
    <col min="17" max="17" width="6.7109375" style="4" customWidth="1"/>
    <col min="18" max="18" width="14.5703125" style="4" customWidth="1"/>
    <col min="19" max="19" width="8" style="4" customWidth="1"/>
    <col min="20" max="20" width="15.42578125" style="4" customWidth="1"/>
    <col min="21" max="21" width="21.42578125" style="4" customWidth="1"/>
    <col min="22" max="16384" width="9.140625" style="4"/>
  </cols>
  <sheetData>
    <row r="1" spans="1:21" ht="16.5" thickBot="1" x14ac:dyDescent="0.3">
      <c r="A1" s="107">
        <v>50</v>
      </c>
      <c r="B1" s="554" t="s">
        <v>17</v>
      </c>
      <c r="C1" s="555"/>
      <c r="D1" s="555"/>
      <c r="E1" s="556"/>
      <c r="F1" s="556"/>
      <c r="G1" s="556"/>
      <c r="H1" s="556"/>
      <c r="I1" s="556"/>
      <c r="J1" s="325"/>
      <c r="K1" s="325"/>
      <c r="L1" s="325"/>
      <c r="N1" s="107">
        <f>A1</f>
        <v>50</v>
      </c>
      <c r="O1" s="557" t="s">
        <v>17</v>
      </c>
      <c r="P1" s="558"/>
      <c r="Q1" s="559"/>
      <c r="R1" s="559"/>
      <c r="S1" s="559"/>
      <c r="T1" s="559"/>
      <c r="U1" s="559"/>
    </row>
    <row r="2" spans="1:21" ht="21" x14ac:dyDescent="0.35">
      <c r="A2" s="1" t="s">
        <v>199</v>
      </c>
      <c r="B2" s="2"/>
      <c r="C2" s="2"/>
      <c r="D2" s="2"/>
      <c r="E2" s="2"/>
      <c r="F2" s="2"/>
      <c r="G2" s="2"/>
      <c r="H2" s="2"/>
      <c r="I2" s="2"/>
      <c r="N2" s="560" t="s">
        <v>23</v>
      </c>
      <c r="O2" s="560"/>
      <c r="P2" s="560"/>
      <c r="Q2" s="560"/>
      <c r="R2" s="560"/>
      <c r="S2" s="560"/>
      <c r="T2" s="560"/>
      <c r="U2" s="560"/>
    </row>
    <row r="3" spans="1:21" x14ac:dyDescent="0.25">
      <c r="A3" s="106" t="str">
        <f>'0054'!A3</f>
        <v>Based on the 2015-16 FEFP 2nd Calculation</v>
      </c>
      <c r="N3" s="561" t="str">
        <f>A3</f>
        <v>Based on the 2015-16 FEFP 2nd Calculation</v>
      </c>
      <c r="O3" s="561"/>
      <c r="P3" s="561"/>
      <c r="Q3" s="561"/>
      <c r="R3" s="561"/>
      <c r="S3" s="561"/>
      <c r="T3" s="561"/>
      <c r="U3" s="561"/>
    </row>
    <row r="4" spans="1:21" x14ac:dyDescent="0.25">
      <c r="A4" s="562" t="s">
        <v>0</v>
      </c>
      <c r="B4" s="562"/>
      <c r="C4" s="563" t="s">
        <v>9</v>
      </c>
      <c r="D4" s="563"/>
      <c r="E4" s="563"/>
      <c r="F4" s="5"/>
      <c r="G4" s="5"/>
      <c r="H4" s="5"/>
      <c r="I4" s="5"/>
      <c r="N4" s="549" t="s">
        <v>0</v>
      </c>
      <c r="O4" s="549"/>
      <c r="P4" s="564" t="str">
        <f>C4</f>
        <v>Palm Beach</v>
      </c>
      <c r="Q4" s="564"/>
      <c r="R4" s="6"/>
      <c r="S4" s="6"/>
      <c r="T4" s="6"/>
      <c r="U4" s="6"/>
    </row>
    <row r="5" spans="1:21" ht="12" customHeight="1" thickBot="1" x14ac:dyDescent="0.3">
      <c r="A5" s="371"/>
      <c r="B5" s="371"/>
      <c r="C5" s="353"/>
      <c r="D5" s="353"/>
      <c r="E5" s="353"/>
      <c r="F5" s="354"/>
      <c r="G5" s="354"/>
      <c r="H5" s="354"/>
      <c r="I5" s="354"/>
      <c r="N5" s="111"/>
      <c r="O5" s="111"/>
      <c r="P5" s="7"/>
      <c r="Q5" s="7"/>
      <c r="R5" s="6"/>
      <c r="S5" s="6"/>
      <c r="T5" s="6"/>
      <c r="U5" s="6"/>
    </row>
    <row r="6" spans="1:21" ht="12" customHeight="1" x14ac:dyDescent="0.25">
      <c r="A6" s="368"/>
      <c r="B6" s="368"/>
      <c r="C6" s="365"/>
      <c r="D6" s="365"/>
      <c r="E6" s="365"/>
      <c r="F6" s="5"/>
      <c r="G6" s="5"/>
      <c r="H6" s="5"/>
      <c r="I6" s="5"/>
      <c r="N6" s="366"/>
      <c r="O6" s="366"/>
      <c r="P6" s="367"/>
      <c r="Q6" s="367"/>
      <c r="R6" s="6"/>
      <c r="S6" s="6"/>
      <c r="T6" s="6"/>
      <c r="U6" s="6"/>
    </row>
    <row r="7" spans="1:21" x14ac:dyDescent="0.25">
      <c r="A7" s="548" t="s">
        <v>102</v>
      </c>
      <c r="B7" s="548"/>
      <c r="C7" s="548"/>
      <c r="D7" s="548"/>
      <c r="E7" s="548"/>
      <c r="F7" s="548"/>
      <c r="G7" s="548"/>
      <c r="H7" s="548"/>
      <c r="I7" s="548"/>
      <c r="N7" s="549" t="s">
        <v>102</v>
      </c>
      <c r="O7" s="549"/>
      <c r="P7" s="549"/>
      <c r="Q7" s="549"/>
      <c r="R7" s="549"/>
      <c r="S7" s="549"/>
      <c r="T7" s="549"/>
      <c r="U7" s="549"/>
    </row>
    <row r="8" spans="1:21" x14ac:dyDescent="0.25">
      <c r="A8" s="112"/>
      <c r="B8" s="113" t="s">
        <v>161</v>
      </c>
      <c r="C8" s="321">
        <f>'0054'!C8</f>
        <v>4154.45</v>
      </c>
      <c r="D8" s="115"/>
      <c r="E8" s="116"/>
      <c r="F8" s="112"/>
      <c r="G8" s="113" t="s">
        <v>160</v>
      </c>
      <c r="H8" s="324">
        <f>'0054'!H8</f>
        <v>1.0319</v>
      </c>
      <c r="I8" s="99"/>
      <c r="N8" s="550" t="s">
        <v>10</v>
      </c>
      <c r="O8" s="550"/>
      <c r="P8" s="551">
        <v>4154.45</v>
      </c>
      <c r="Q8" s="551"/>
      <c r="R8" s="552" t="s">
        <v>11</v>
      </c>
      <c r="S8" s="552"/>
      <c r="T8" s="553">
        <f>H8</f>
        <v>1.0319</v>
      </c>
      <c r="U8" s="553"/>
    </row>
    <row r="9" spans="1:21" x14ac:dyDescent="0.25">
      <c r="A9" s="8"/>
      <c r="B9" s="8"/>
      <c r="C9" s="9"/>
      <c r="D9" s="9"/>
      <c r="E9" s="9"/>
      <c r="F9" s="10"/>
      <c r="G9" s="10"/>
      <c r="H9" s="11"/>
      <c r="I9" s="12" t="s">
        <v>78</v>
      </c>
      <c r="N9" s="13"/>
      <c r="O9" s="13"/>
      <c r="P9" s="14"/>
      <c r="Q9" s="14"/>
      <c r="R9" s="15"/>
      <c r="S9" s="15"/>
      <c r="T9" s="16"/>
      <c r="U9" s="17" t="s">
        <v>78</v>
      </c>
    </row>
    <row r="10" spans="1:21" x14ac:dyDescent="0.25">
      <c r="A10" s="8"/>
      <c r="B10" s="8"/>
      <c r="C10" s="117" t="s">
        <v>162</v>
      </c>
      <c r="D10" s="117" t="s">
        <v>163</v>
      </c>
      <c r="E10" s="118" t="s">
        <v>8</v>
      </c>
      <c r="F10" s="543" t="s">
        <v>1</v>
      </c>
      <c r="G10" s="543"/>
      <c r="H10" s="11" t="s">
        <v>77</v>
      </c>
      <c r="I10" s="12" t="s">
        <v>37</v>
      </c>
      <c r="N10" s="13"/>
      <c r="O10" s="13"/>
      <c r="P10" s="14"/>
      <c r="Q10" s="14"/>
      <c r="R10" s="544" t="s">
        <v>1</v>
      </c>
      <c r="S10" s="544"/>
      <c r="T10" s="16" t="s">
        <v>77</v>
      </c>
      <c r="U10" s="17" t="s">
        <v>37</v>
      </c>
    </row>
    <row r="11" spans="1:21" x14ac:dyDescent="0.25">
      <c r="A11" s="524" t="s">
        <v>1</v>
      </c>
      <c r="B11" s="524"/>
      <c r="C11" s="119" t="s">
        <v>2</v>
      </c>
      <c r="D11" s="119" t="s">
        <v>2</v>
      </c>
      <c r="E11" s="119" t="s">
        <v>2</v>
      </c>
      <c r="F11" s="545" t="s">
        <v>80</v>
      </c>
      <c r="G11" s="545"/>
      <c r="H11" s="18" t="s">
        <v>76</v>
      </c>
      <c r="I11" s="19" t="s">
        <v>79</v>
      </c>
      <c r="N11" s="525" t="s">
        <v>1</v>
      </c>
      <c r="O11" s="525"/>
      <c r="P11" s="546" t="s">
        <v>24</v>
      </c>
      <c r="Q11" s="546"/>
      <c r="R11" s="547" t="s">
        <v>80</v>
      </c>
      <c r="S11" s="547"/>
      <c r="T11" s="20" t="s">
        <v>76</v>
      </c>
      <c r="U11" s="21" t="s">
        <v>79</v>
      </c>
    </row>
    <row r="12" spans="1:21" x14ac:dyDescent="0.25">
      <c r="A12" s="536" t="s">
        <v>50</v>
      </c>
      <c r="B12" s="536"/>
      <c r="C12" s="120"/>
      <c r="D12" s="120"/>
      <c r="E12" s="121" t="s">
        <v>51</v>
      </c>
      <c r="F12" s="537" t="s">
        <v>52</v>
      </c>
      <c r="G12" s="537"/>
      <c r="H12" s="22" t="s">
        <v>53</v>
      </c>
      <c r="I12" s="23" t="s">
        <v>54</v>
      </c>
      <c r="N12" s="538" t="s">
        <v>50</v>
      </c>
      <c r="O12" s="538"/>
      <c r="P12" s="539" t="s">
        <v>51</v>
      </c>
      <c r="Q12" s="539"/>
      <c r="R12" s="540" t="s">
        <v>52</v>
      </c>
      <c r="S12" s="540"/>
      <c r="T12" s="24" t="s">
        <v>53</v>
      </c>
      <c r="U12" s="25" t="s">
        <v>54</v>
      </c>
    </row>
    <row r="13" spans="1:21" x14ac:dyDescent="0.25">
      <c r="A13" s="527" t="s">
        <v>29</v>
      </c>
      <c r="B13" s="527"/>
      <c r="C13" s="204">
        <v>0</v>
      </c>
      <c r="D13" s="204">
        <v>0</v>
      </c>
      <c r="E13" s="276">
        <f>IF(D$29=0,C13*2,C13+D13)</f>
        <v>0</v>
      </c>
      <c r="F13" s="541">
        <f>'0054'!F13:G13</f>
        <v>1.115</v>
      </c>
      <c r="G13" s="541"/>
      <c r="H13" s="208">
        <f>ROUND(E13*F13,4)</f>
        <v>0</v>
      </c>
      <c r="I13" s="150">
        <f t="shared" ref="I13:I28" si="0">ROUND(ROUND(H13*$C$8,4)*($H$8),2)</f>
        <v>0</v>
      </c>
      <c r="N13" s="528" t="s">
        <v>29</v>
      </c>
      <c r="O13" s="528"/>
      <c r="P13" s="530">
        <f t="shared" ref="P13:P28" si="1">IF($H$115=1,E13,0)</f>
        <v>0</v>
      </c>
      <c r="Q13" s="530"/>
      <c r="R13" s="542">
        <v>1</v>
      </c>
      <c r="S13" s="542"/>
      <c r="T13" s="124">
        <f>ROUND(P13*R13,4)</f>
        <v>0</v>
      </c>
      <c r="U13" s="125">
        <f t="shared" ref="U13:U28" si="2">ROUND(ROUND(T13*$C$8,4)*($H$8),0)</f>
        <v>0</v>
      </c>
    </row>
    <row r="14" spans="1:21" x14ac:dyDescent="0.25">
      <c r="A14" s="458" t="s">
        <v>30</v>
      </c>
      <c r="B14" s="458"/>
      <c r="C14" s="206">
        <v>0</v>
      </c>
      <c r="D14" s="206">
        <v>0</v>
      </c>
      <c r="E14" s="159">
        <f t="shared" ref="E14:E28" si="3">IF(D$29=0,C14*2,C14+D14)</f>
        <v>0</v>
      </c>
      <c r="F14" s="448">
        <f>'0054'!F14:G14</f>
        <v>1.115</v>
      </c>
      <c r="G14" s="448"/>
      <c r="H14" s="105">
        <f t="shared" ref="H14:H28" si="4">ROUND(E14*F14,4)</f>
        <v>0</v>
      </c>
      <c r="I14" s="130">
        <f t="shared" si="0"/>
        <v>0</v>
      </c>
      <c r="J14" s="85" t="str">
        <f>IF(ROUND(E14,2)=ROUND(SUM(E50:E52),2)," ","CHECK PK-3 LINES BELOW")</f>
        <v xml:space="preserve"> </v>
      </c>
      <c r="N14" s="461" t="s">
        <v>30</v>
      </c>
      <c r="O14" s="461"/>
      <c r="P14" s="530">
        <f t="shared" si="1"/>
        <v>0</v>
      </c>
      <c r="Q14" s="530"/>
      <c r="R14" s="535">
        <v>1</v>
      </c>
      <c r="S14" s="535"/>
      <c r="T14" s="124">
        <f t="shared" ref="T14:T28" si="5">ROUND(P14*R14,4)</f>
        <v>0</v>
      </c>
      <c r="U14" s="125">
        <f t="shared" si="2"/>
        <v>0</v>
      </c>
    </row>
    <row r="15" spans="1:21" x14ac:dyDescent="0.25">
      <c r="A15" s="458" t="s">
        <v>31</v>
      </c>
      <c r="B15" s="458"/>
      <c r="C15" s="206">
        <v>0</v>
      </c>
      <c r="D15" s="206">
        <v>0</v>
      </c>
      <c r="E15" s="159">
        <f t="shared" si="3"/>
        <v>0</v>
      </c>
      <c r="F15" s="448">
        <f>'0054'!F15:G15</f>
        <v>1</v>
      </c>
      <c r="G15" s="448"/>
      <c r="H15" s="105">
        <f t="shared" si="4"/>
        <v>0</v>
      </c>
      <c r="I15" s="130">
        <f t="shared" si="0"/>
        <v>0</v>
      </c>
      <c r="N15" s="461" t="s">
        <v>31</v>
      </c>
      <c r="O15" s="461"/>
      <c r="P15" s="530">
        <f t="shared" si="1"/>
        <v>0</v>
      </c>
      <c r="Q15" s="530"/>
      <c r="R15" s="535">
        <v>1</v>
      </c>
      <c r="S15" s="535"/>
      <c r="T15" s="124">
        <f t="shared" si="5"/>
        <v>0</v>
      </c>
      <c r="U15" s="125">
        <f t="shared" si="2"/>
        <v>0</v>
      </c>
    </row>
    <row r="16" spans="1:21" x14ac:dyDescent="0.25">
      <c r="A16" s="458" t="s">
        <v>32</v>
      </c>
      <c r="B16" s="458"/>
      <c r="C16" s="206">
        <v>0</v>
      </c>
      <c r="D16" s="206">
        <v>0</v>
      </c>
      <c r="E16" s="159">
        <f t="shared" si="3"/>
        <v>0</v>
      </c>
      <c r="F16" s="448">
        <f>'0054'!F16:G16</f>
        <v>1</v>
      </c>
      <c r="G16" s="448"/>
      <c r="H16" s="105">
        <f t="shared" si="4"/>
        <v>0</v>
      </c>
      <c r="I16" s="130">
        <f t="shared" si="0"/>
        <v>0</v>
      </c>
      <c r="J16" s="85" t="str">
        <f>IF(ROUND(E16,2)=ROUND(SUM(E53:E55),2)," ","CHECK 4-8 LINES BELOW")</f>
        <v xml:space="preserve"> </v>
      </c>
      <c r="N16" s="461" t="s">
        <v>32</v>
      </c>
      <c r="O16" s="461"/>
      <c r="P16" s="530">
        <f t="shared" si="1"/>
        <v>0</v>
      </c>
      <c r="Q16" s="530"/>
      <c r="R16" s="535">
        <v>1</v>
      </c>
      <c r="S16" s="535"/>
      <c r="T16" s="124">
        <f t="shared" si="5"/>
        <v>0</v>
      </c>
      <c r="U16" s="125">
        <f t="shared" si="2"/>
        <v>0</v>
      </c>
    </row>
    <row r="17" spans="1:21" x14ac:dyDescent="0.25">
      <c r="A17" s="458" t="s">
        <v>33</v>
      </c>
      <c r="B17" s="458"/>
      <c r="C17" s="206">
        <v>329.42</v>
      </c>
      <c r="D17" s="206">
        <v>276.08999999999997</v>
      </c>
      <c r="E17" s="159">
        <f t="shared" si="3"/>
        <v>605.51</v>
      </c>
      <c r="F17" s="448">
        <f>'0054'!F17:G17</f>
        <v>1.0049999999999999</v>
      </c>
      <c r="G17" s="448"/>
      <c r="H17" s="105">
        <f t="shared" si="4"/>
        <v>608.5376</v>
      </c>
      <c r="I17" s="130">
        <f t="shared" si="0"/>
        <v>2608786.67</v>
      </c>
      <c r="N17" s="461" t="s">
        <v>33</v>
      </c>
      <c r="O17" s="461"/>
      <c r="P17" s="530">
        <f t="shared" si="1"/>
        <v>0</v>
      </c>
      <c r="Q17" s="530"/>
      <c r="R17" s="535">
        <v>1</v>
      </c>
      <c r="S17" s="535"/>
      <c r="T17" s="124">
        <f t="shared" si="5"/>
        <v>0</v>
      </c>
      <c r="U17" s="125">
        <f t="shared" si="2"/>
        <v>0</v>
      </c>
    </row>
    <row r="18" spans="1:21" x14ac:dyDescent="0.25">
      <c r="A18" s="458" t="s">
        <v>34</v>
      </c>
      <c r="B18" s="458"/>
      <c r="C18" s="206">
        <v>118.43</v>
      </c>
      <c r="D18" s="206">
        <v>110.61</v>
      </c>
      <c r="E18" s="159">
        <f t="shared" si="3"/>
        <v>229.04000000000002</v>
      </c>
      <c r="F18" s="448">
        <f>'0054'!F18:G18</f>
        <v>1.0049999999999999</v>
      </c>
      <c r="G18" s="448"/>
      <c r="H18" s="105">
        <f t="shared" si="4"/>
        <v>230.18520000000001</v>
      </c>
      <c r="I18" s="130">
        <f t="shared" si="0"/>
        <v>986798.65</v>
      </c>
      <c r="J18" s="85" t="str">
        <f>IF(ROUND(E18,2)=ROUND(SUM(E56:E58),2)," ","CHECK 4-8 LINES BELOW")</f>
        <v xml:space="preserve"> </v>
      </c>
      <c r="N18" s="461" t="s">
        <v>34</v>
      </c>
      <c r="O18" s="461"/>
      <c r="P18" s="530">
        <f t="shared" si="1"/>
        <v>0</v>
      </c>
      <c r="Q18" s="530"/>
      <c r="R18" s="535">
        <v>1</v>
      </c>
      <c r="S18" s="535"/>
      <c r="T18" s="124">
        <f t="shared" si="5"/>
        <v>0</v>
      </c>
      <c r="U18" s="127">
        <f t="shared" si="2"/>
        <v>0</v>
      </c>
    </row>
    <row r="19" spans="1:21" x14ac:dyDescent="0.25">
      <c r="A19" s="458" t="s">
        <v>146</v>
      </c>
      <c r="B19" s="458"/>
      <c r="C19" s="206">
        <v>0</v>
      </c>
      <c r="D19" s="206">
        <v>0</v>
      </c>
      <c r="E19" s="159">
        <f t="shared" si="3"/>
        <v>0</v>
      </c>
      <c r="F19" s="448">
        <f>'0054'!F19:G19</f>
        <v>3.613</v>
      </c>
      <c r="G19" s="448"/>
      <c r="H19" s="105">
        <f t="shared" si="4"/>
        <v>0</v>
      </c>
      <c r="I19" s="130">
        <f t="shared" si="0"/>
        <v>0</v>
      </c>
      <c r="N19" s="461" t="s">
        <v>146</v>
      </c>
      <c r="O19" s="461"/>
      <c r="P19" s="530">
        <f t="shared" si="1"/>
        <v>0</v>
      </c>
      <c r="Q19" s="530"/>
      <c r="R19" s="535">
        <v>1</v>
      </c>
      <c r="S19" s="535"/>
      <c r="T19" s="124">
        <f t="shared" si="5"/>
        <v>0</v>
      </c>
      <c r="U19" s="125">
        <f t="shared" si="2"/>
        <v>0</v>
      </c>
    </row>
    <row r="20" spans="1:21" x14ac:dyDescent="0.25">
      <c r="A20" s="458" t="s">
        <v>147</v>
      </c>
      <c r="B20" s="458"/>
      <c r="C20" s="206">
        <v>0</v>
      </c>
      <c r="D20" s="206">
        <v>0</v>
      </c>
      <c r="E20" s="159">
        <f t="shared" si="3"/>
        <v>0</v>
      </c>
      <c r="F20" s="448">
        <f>'0054'!F20:G20</f>
        <v>3.613</v>
      </c>
      <c r="G20" s="448"/>
      <c r="H20" s="105">
        <f t="shared" si="4"/>
        <v>0</v>
      </c>
      <c r="I20" s="130">
        <f t="shared" si="0"/>
        <v>0</v>
      </c>
      <c r="N20" s="461" t="s">
        <v>147</v>
      </c>
      <c r="O20" s="461"/>
      <c r="P20" s="530">
        <f t="shared" si="1"/>
        <v>0</v>
      </c>
      <c r="Q20" s="530"/>
      <c r="R20" s="535">
        <v>1</v>
      </c>
      <c r="S20" s="535"/>
      <c r="T20" s="124">
        <f t="shared" si="5"/>
        <v>0</v>
      </c>
      <c r="U20" s="125">
        <f t="shared" si="2"/>
        <v>0</v>
      </c>
    </row>
    <row r="21" spans="1:21" x14ac:dyDescent="0.25">
      <c r="A21" s="458" t="s">
        <v>148</v>
      </c>
      <c r="B21" s="458"/>
      <c r="C21" s="206">
        <v>0</v>
      </c>
      <c r="D21" s="206">
        <v>0</v>
      </c>
      <c r="E21" s="159">
        <f t="shared" si="3"/>
        <v>0</v>
      </c>
      <c r="F21" s="448">
        <f>'0054'!F21:G21</f>
        <v>3.613</v>
      </c>
      <c r="G21" s="448"/>
      <c r="H21" s="105">
        <f t="shared" si="4"/>
        <v>0</v>
      </c>
      <c r="I21" s="130">
        <f t="shared" si="0"/>
        <v>0</v>
      </c>
      <c r="N21" s="461" t="s">
        <v>148</v>
      </c>
      <c r="O21" s="461"/>
      <c r="P21" s="530">
        <f t="shared" si="1"/>
        <v>0</v>
      </c>
      <c r="Q21" s="530"/>
      <c r="R21" s="535">
        <v>1</v>
      </c>
      <c r="S21" s="535"/>
      <c r="T21" s="124">
        <f t="shared" si="5"/>
        <v>0</v>
      </c>
      <c r="U21" s="125">
        <f t="shared" si="2"/>
        <v>0</v>
      </c>
    </row>
    <row r="22" spans="1:21" x14ac:dyDescent="0.25">
      <c r="A22" s="458" t="s">
        <v>149</v>
      </c>
      <c r="B22" s="458"/>
      <c r="C22" s="206">
        <v>0</v>
      </c>
      <c r="D22" s="206">
        <v>0</v>
      </c>
      <c r="E22" s="159">
        <f t="shared" si="3"/>
        <v>0</v>
      </c>
      <c r="F22" s="448">
        <f>'0054'!F22:G22</f>
        <v>5.258</v>
      </c>
      <c r="G22" s="448"/>
      <c r="H22" s="105">
        <f t="shared" si="4"/>
        <v>0</v>
      </c>
      <c r="I22" s="130">
        <f t="shared" si="0"/>
        <v>0</v>
      </c>
      <c r="N22" s="461" t="s">
        <v>149</v>
      </c>
      <c r="O22" s="461"/>
      <c r="P22" s="530">
        <f t="shared" si="1"/>
        <v>0</v>
      </c>
      <c r="Q22" s="530"/>
      <c r="R22" s="535">
        <v>1</v>
      </c>
      <c r="S22" s="535"/>
      <c r="T22" s="124">
        <f t="shared" si="5"/>
        <v>0</v>
      </c>
      <c r="U22" s="125">
        <f t="shared" si="2"/>
        <v>0</v>
      </c>
    </row>
    <row r="23" spans="1:21" x14ac:dyDescent="0.25">
      <c r="A23" s="458" t="s">
        <v>150</v>
      </c>
      <c r="B23" s="458"/>
      <c r="C23" s="206">
        <v>0</v>
      </c>
      <c r="D23" s="206">
        <v>0</v>
      </c>
      <c r="E23" s="159">
        <f t="shared" si="3"/>
        <v>0</v>
      </c>
      <c r="F23" s="448">
        <f>'0054'!F23:G23</f>
        <v>5.258</v>
      </c>
      <c r="G23" s="448"/>
      <c r="H23" s="105">
        <f t="shared" si="4"/>
        <v>0</v>
      </c>
      <c r="I23" s="130">
        <f t="shared" si="0"/>
        <v>0</v>
      </c>
      <c r="N23" s="461" t="s">
        <v>150</v>
      </c>
      <c r="O23" s="461"/>
      <c r="P23" s="530">
        <f t="shared" si="1"/>
        <v>0</v>
      </c>
      <c r="Q23" s="530"/>
      <c r="R23" s="535">
        <v>1</v>
      </c>
      <c r="S23" s="535"/>
      <c r="T23" s="124">
        <f t="shared" si="5"/>
        <v>0</v>
      </c>
      <c r="U23" s="125">
        <f t="shared" si="2"/>
        <v>0</v>
      </c>
    </row>
    <row r="24" spans="1:21" x14ac:dyDescent="0.25">
      <c r="A24" s="458" t="s">
        <v>151</v>
      </c>
      <c r="B24" s="458"/>
      <c r="C24" s="206">
        <v>0</v>
      </c>
      <c r="D24" s="206">
        <v>0</v>
      </c>
      <c r="E24" s="159">
        <f t="shared" si="3"/>
        <v>0</v>
      </c>
      <c r="F24" s="448">
        <f>'0054'!F24:G24</f>
        <v>5.258</v>
      </c>
      <c r="G24" s="448"/>
      <c r="H24" s="105">
        <f t="shared" si="4"/>
        <v>0</v>
      </c>
      <c r="I24" s="130">
        <f t="shared" si="0"/>
        <v>0</v>
      </c>
      <c r="N24" s="461" t="s">
        <v>151</v>
      </c>
      <c r="O24" s="461"/>
      <c r="P24" s="530">
        <f t="shared" si="1"/>
        <v>0</v>
      </c>
      <c r="Q24" s="530"/>
      <c r="R24" s="535">
        <v>1</v>
      </c>
      <c r="S24" s="535"/>
      <c r="T24" s="124">
        <f t="shared" si="5"/>
        <v>0</v>
      </c>
      <c r="U24" s="125">
        <f t="shared" si="2"/>
        <v>0</v>
      </c>
    </row>
    <row r="25" spans="1:21" x14ac:dyDescent="0.25">
      <c r="A25" s="458" t="s">
        <v>152</v>
      </c>
      <c r="B25" s="458"/>
      <c r="C25" s="206">
        <v>0</v>
      </c>
      <c r="D25" s="206">
        <v>0</v>
      </c>
      <c r="E25" s="159">
        <f t="shared" si="3"/>
        <v>0</v>
      </c>
      <c r="F25" s="448">
        <f>'0054'!F25:G25</f>
        <v>1.18</v>
      </c>
      <c r="G25" s="448"/>
      <c r="H25" s="105">
        <f t="shared" si="4"/>
        <v>0</v>
      </c>
      <c r="I25" s="130">
        <f t="shared" si="0"/>
        <v>0</v>
      </c>
      <c r="N25" s="461" t="s">
        <v>152</v>
      </c>
      <c r="O25" s="461"/>
      <c r="P25" s="530">
        <f t="shared" si="1"/>
        <v>0</v>
      </c>
      <c r="Q25" s="530"/>
      <c r="R25" s="535">
        <v>1</v>
      </c>
      <c r="S25" s="535"/>
      <c r="T25" s="124">
        <f t="shared" si="5"/>
        <v>0</v>
      </c>
      <c r="U25" s="125">
        <f t="shared" si="2"/>
        <v>0</v>
      </c>
    </row>
    <row r="26" spans="1:21" x14ac:dyDescent="0.25">
      <c r="A26" s="458" t="s">
        <v>153</v>
      </c>
      <c r="B26" s="458"/>
      <c r="C26" s="206">
        <v>0</v>
      </c>
      <c r="D26" s="206">
        <v>0</v>
      </c>
      <c r="E26" s="159">
        <f t="shared" si="3"/>
        <v>0</v>
      </c>
      <c r="F26" s="448">
        <f>'0054'!F26:G26</f>
        <v>1.18</v>
      </c>
      <c r="G26" s="448"/>
      <c r="H26" s="105">
        <f t="shared" si="4"/>
        <v>0</v>
      </c>
      <c r="I26" s="130">
        <f t="shared" si="0"/>
        <v>0</v>
      </c>
      <c r="N26" s="461" t="s">
        <v>153</v>
      </c>
      <c r="O26" s="461"/>
      <c r="P26" s="530">
        <f t="shared" si="1"/>
        <v>0</v>
      </c>
      <c r="Q26" s="530"/>
      <c r="R26" s="535">
        <v>1</v>
      </c>
      <c r="S26" s="535"/>
      <c r="T26" s="124">
        <f t="shared" si="5"/>
        <v>0</v>
      </c>
      <c r="U26" s="125">
        <f t="shared" si="2"/>
        <v>0</v>
      </c>
    </row>
    <row r="27" spans="1:21" x14ac:dyDescent="0.25">
      <c r="A27" s="458" t="s">
        <v>154</v>
      </c>
      <c r="B27" s="458"/>
      <c r="C27" s="206">
        <v>2.7</v>
      </c>
      <c r="D27" s="206">
        <v>2.68</v>
      </c>
      <c r="E27" s="159">
        <f t="shared" si="3"/>
        <v>5.3800000000000008</v>
      </c>
      <c r="F27" s="448">
        <f>'0054'!F27:G27</f>
        <v>1.18</v>
      </c>
      <c r="G27" s="448"/>
      <c r="H27" s="105">
        <f t="shared" si="4"/>
        <v>6.3483999999999998</v>
      </c>
      <c r="I27" s="130">
        <f t="shared" si="0"/>
        <v>27215.439999999999</v>
      </c>
      <c r="N27" s="461" t="s">
        <v>154</v>
      </c>
      <c r="O27" s="461"/>
      <c r="P27" s="530">
        <f t="shared" si="1"/>
        <v>0</v>
      </c>
      <c r="Q27" s="530"/>
      <c r="R27" s="535">
        <v>1</v>
      </c>
      <c r="S27" s="535"/>
      <c r="T27" s="124">
        <f t="shared" si="5"/>
        <v>0</v>
      </c>
      <c r="U27" s="125">
        <f t="shared" si="2"/>
        <v>0</v>
      </c>
    </row>
    <row r="28" spans="1:21" x14ac:dyDescent="0.25">
      <c r="A28" s="575" t="s">
        <v>155</v>
      </c>
      <c r="B28" s="575"/>
      <c r="C28" s="147">
        <v>145.03</v>
      </c>
      <c r="D28" s="147">
        <v>139.28</v>
      </c>
      <c r="E28" s="220">
        <f t="shared" si="3"/>
        <v>284.31</v>
      </c>
      <c r="F28" s="529">
        <f>'0054'!F28:G28</f>
        <v>1.0049999999999999</v>
      </c>
      <c r="G28" s="529"/>
      <c r="H28" s="122">
        <f t="shared" si="4"/>
        <v>285.73160000000001</v>
      </c>
      <c r="I28" s="123">
        <f t="shared" si="0"/>
        <v>1224924.78</v>
      </c>
      <c r="N28" s="469" t="s">
        <v>155</v>
      </c>
      <c r="O28" s="469"/>
      <c r="P28" s="530">
        <f t="shared" si="1"/>
        <v>0</v>
      </c>
      <c r="Q28" s="530"/>
      <c r="R28" s="531">
        <v>1</v>
      </c>
      <c r="S28" s="531"/>
      <c r="T28" s="124">
        <f t="shared" si="5"/>
        <v>0</v>
      </c>
      <c r="U28" s="125">
        <f t="shared" si="2"/>
        <v>0</v>
      </c>
    </row>
    <row r="29" spans="1:21" x14ac:dyDescent="0.25">
      <c r="A29" s="573" t="s">
        <v>5</v>
      </c>
      <c r="B29" s="573"/>
      <c r="C29" s="123">
        <f>SUM(C13:C28)</f>
        <v>595.58000000000004</v>
      </c>
      <c r="D29" s="123">
        <f>SUM(D13:D28)</f>
        <v>528.66</v>
      </c>
      <c r="E29" s="123">
        <f>SUM(E13:E28)</f>
        <v>1124.24</v>
      </c>
      <c r="F29" s="574"/>
      <c r="G29" s="574"/>
      <c r="H29" s="128">
        <f>SUM(H13:H28)</f>
        <v>1130.8027999999999</v>
      </c>
      <c r="I29" s="123">
        <f>SUM(I13:I28)</f>
        <v>4847725.54</v>
      </c>
      <c r="N29" s="533" t="s">
        <v>5</v>
      </c>
      <c r="O29" s="533"/>
      <c r="P29" s="534">
        <f>SUM(P13:P28)</f>
        <v>0</v>
      </c>
      <c r="Q29" s="534"/>
      <c r="R29" s="521"/>
      <c r="S29" s="521"/>
      <c r="T29" s="129">
        <f>SUM(T13:T28)</f>
        <v>0</v>
      </c>
      <c r="U29" s="125">
        <f>SUM(U13:U28)</f>
        <v>0</v>
      </c>
    </row>
    <row r="30" spans="1:21" x14ac:dyDescent="0.25">
      <c r="A30" s="28"/>
      <c r="B30" s="28"/>
      <c r="C30" s="130"/>
      <c r="D30" s="130"/>
      <c r="E30" s="130"/>
      <c r="F30" s="29"/>
      <c r="G30" s="29"/>
      <c r="H30" s="105"/>
      <c r="I30" s="130"/>
      <c r="N30" s="35"/>
      <c r="O30" s="35"/>
      <c r="P30" s="31"/>
      <c r="Q30" s="31"/>
      <c r="R30" s="32"/>
      <c r="S30" s="32"/>
      <c r="T30" s="131"/>
      <c r="U30" s="132"/>
    </row>
    <row r="31" spans="1:21" x14ac:dyDescent="0.25">
      <c r="A31" s="209" t="s">
        <v>126</v>
      </c>
      <c r="B31" s="28"/>
      <c r="C31" s="130"/>
      <c r="D31" s="130"/>
      <c r="E31" s="130"/>
      <c r="F31" s="29"/>
      <c r="G31" s="29"/>
      <c r="H31" s="105"/>
      <c r="I31" s="130"/>
      <c r="N31" s="35"/>
      <c r="O31" s="35"/>
      <c r="P31" s="31"/>
      <c r="Q31" s="31"/>
      <c r="R31" s="32"/>
      <c r="S31" s="32"/>
      <c r="T31" s="131"/>
      <c r="U31" s="132"/>
    </row>
    <row r="32" spans="1:21" hidden="1" x14ac:dyDescent="0.25">
      <c r="A32" s="209"/>
      <c r="B32" s="28"/>
      <c r="C32" s="130"/>
      <c r="D32" s="130"/>
      <c r="E32" s="130"/>
      <c r="F32" s="364"/>
      <c r="G32" s="364"/>
      <c r="H32" s="105"/>
      <c r="I32" s="130"/>
      <c r="N32" s="362"/>
      <c r="O32" s="362"/>
      <c r="P32" s="31"/>
      <c r="Q32" s="31"/>
      <c r="R32" s="363"/>
      <c r="S32" s="363"/>
      <c r="T32" s="131"/>
      <c r="U32" s="132"/>
    </row>
    <row r="33" spans="1:21" hidden="1" x14ac:dyDescent="0.25">
      <c r="A33" s="209"/>
      <c r="B33" s="28"/>
      <c r="C33" s="130"/>
      <c r="D33" s="130"/>
      <c r="E33" s="130"/>
      <c r="F33" s="578" t="s">
        <v>386</v>
      </c>
      <c r="G33" s="578"/>
      <c r="H33" s="578"/>
      <c r="I33" s="130"/>
      <c r="N33" s="362"/>
      <c r="O33" s="362"/>
      <c r="P33" s="31"/>
      <c r="Q33" s="31"/>
      <c r="R33" s="363"/>
      <c r="S33" s="363"/>
      <c r="T33" s="131"/>
      <c r="U33" s="132"/>
    </row>
    <row r="34" spans="1:21" hidden="1" x14ac:dyDescent="0.25">
      <c r="A34" s="4"/>
      <c r="B34" s="136"/>
      <c r="C34" s="136"/>
      <c r="D34" s="136"/>
      <c r="E34" s="136"/>
      <c r="F34" s="578"/>
      <c r="G34" s="578"/>
      <c r="H34" s="578"/>
      <c r="I34" s="26" t="s">
        <v>78</v>
      </c>
      <c r="N34" s="473" t="s">
        <v>35</v>
      </c>
      <c r="O34" s="473"/>
      <c r="P34" s="473"/>
      <c r="Q34" s="473"/>
      <c r="R34" s="473"/>
      <c r="S34" s="473"/>
      <c r="T34" s="473"/>
      <c r="U34" s="27" t="s">
        <v>78</v>
      </c>
    </row>
    <row r="35" spans="1:21" hidden="1" x14ac:dyDescent="0.25">
      <c r="A35" s="28"/>
      <c r="B35" s="28"/>
      <c r="C35" s="117" t="s">
        <v>162</v>
      </c>
      <c r="D35" s="117" t="s">
        <v>163</v>
      </c>
      <c r="E35" s="118" t="s">
        <v>8</v>
      </c>
      <c r="F35" s="578"/>
      <c r="G35" s="578"/>
      <c r="H35" s="578"/>
      <c r="I35" s="26" t="s">
        <v>37</v>
      </c>
      <c r="N35" s="35"/>
      <c r="O35" s="35"/>
      <c r="P35" s="31"/>
      <c r="Q35" s="31"/>
      <c r="R35" s="32"/>
      <c r="S35" s="32"/>
      <c r="T35" s="131"/>
      <c r="U35" s="27" t="s">
        <v>37</v>
      </c>
    </row>
    <row r="36" spans="1:21" hidden="1" x14ac:dyDescent="0.25">
      <c r="A36" s="524" t="s">
        <v>66</v>
      </c>
      <c r="B36" s="524"/>
      <c r="C36" s="119" t="s">
        <v>2</v>
      </c>
      <c r="D36" s="119" t="s">
        <v>2</v>
      </c>
      <c r="E36" s="119" t="s">
        <v>2</v>
      </c>
      <c r="F36" s="579"/>
      <c r="G36" s="579"/>
      <c r="H36" s="579"/>
      <c r="I36" s="33" t="s">
        <v>79</v>
      </c>
      <c r="N36" s="525" t="s">
        <v>66</v>
      </c>
      <c r="O36" s="525"/>
      <c r="P36" s="526" t="s">
        <v>24</v>
      </c>
      <c r="Q36" s="526"/>
      <c r="R36" s="526"/>
      <c r="S36" s="526"/>
      <c r="T36" s="526"/>
      <c r="U36" s="21" t="s">
        <v>79</v>
      </c>
    </row>
    <row r="37" spans="1:21" hidden="1" x14ac:dyDescent="0.25">
      <c r="A37" s="527" t="s">
        <v>59</v>
      </c>
      <c r="B37" s="527"/>
      <c r="C37" s="210">
        <v>0</v>
      </c>
      <c r="D37" s="210">
        <v>0</v>
      </c>
      <c r="E37" s="276">
        <f t="shared" ref="E37:E42" si="6">IF(D$43=0,C37*2,C37+D37)</f>
        <v>0</v>
      </c>
      <c r="F37" s="211"/>
      <c r="G37" s="211"/>
      <c r="H37" s="211"/>
      <c r="I37" s="150">
        <f t="shared" ref="I37:I42" si="7">ROUND(ROUND(E37*$C$8,4)*($H$8),2)</f>
        <v>0</v>
      </c>
      <c r="N37" s="528" t="s">
        <v>59</v>
      </c>
      <c r="O37" s="528"/>
      <c r="P37" s="470">
        <f t="shared" ref="P37:P42" si="8">IF($H$115=1,E37,0)</f>
        <v>0</v>
      </c>
      <c r="Q37" s="470"/>
      <c r="R37" s="470"/>
      <c r="S37" s="470"/>
      <c r="T37" s="470"/>
      <c r="U37" s="127">
        <f t="shared" ref="U37:U42" si="9">ROUND(ROUND(P37*$C$8,4)*($H$8),0)</f>
        <v>0</v>
      </c>
    </row>
    <row r="38" spans="1:21" hidden="1" x14ac:dyDescent="0.25">
      <c r="A38" s="519" t="s">
        <v>60</v>
      </c>
      <c r="B38" s="519"/>
      <c r="C38" s="213">
        <v>0</v>
      </c>
      <c r="D38" s="213">
        <v>0</v>
      </c>
      <c r="E38" s="159">
        <f t="shared" si="6"/>
        <v>0</v>
      </c>
      <c r="F38" s="214"/>
      <c r="G38" s="214"/>
      <c r="H38" s="214"/>
      <c r="I38" s="130">
        <f t="shared" si="7"/>
        <v>0</v>
      </c>
      <c r="N38" s="476" t="s">
        <v>60</v>
      </c>
      <c r="O38" s="476"/>
      <c r="P38" s="470">
        <f t="shared" si="8"/>
        <v>0</v>
      </c>
      <c r="Q38" s="470"/>
      <c r="R38" s="470"/>
      <c r="S38" s="470"/>
      <c r="T38" s="470"/>
      <c r="U38" s="127">
        <f t="shared" si="9"/>
        <v>0</v>
      </c>
    </row>
    <row r="39" spans="1:21" hidden="1" x14ac:dyDescent="0.25">
      <c r="A39" s="522" t="s">
        <v>61</v>
      </c>
      <c r="B39" s="522"/>
      <c r="C39" s="213">
        <v>0</v>
      </c>
      <c r="D39" s="213">
        <v>0</v>
      </c>
      <c r="E39" s="159">
        <f t="shared" si="6"/>
        <v>0</v>
      </c>
      <c r="F39" s="214"/>
      <c r="G39" s="214"/>
      <c r="H39" s="214"/>
      <c r="I39" s="130">
        <f t="shared" si="7"/>
        <v>0</v>
      </c>
      <c r="N39" s="523" t="s">
        <v>61</v>
      </c>
      <c r="O39" s="523"/>
      <c r="P39" s="470">
        <f t="shared" si="8"/>
        <v>0</v>
      </c>
      <c r="Q39" s="470"/>
      <c r="R39" s="470"/>
      <c r="S39" s="470"/>
      <c r="T39" s="470"/>
      <c r="U39" s="127">
        <f t="shared" si="9"/>
        <v>0</v>
      </c>
    </row>
    <row r="40" spans="1:21" hidden="1" x14ac:dyDescent="0.25">
      <c r="A40" s="519" t="s">
        <v>62</v>
      </c>
      <c r="B40" s="519"/>
      <c r="C40" s="213">
        <v>0</v>
      </c>
      <c r="D40" s="213">
        <v>0</v>
      </c>
      <c r="E40" s="159">
        <f t="shared" si="6"/>
        <v>0</v>
      </c>
      <c r="F40" s="214"/>
      <c r="G40" s="214"/>
      <c r="H40" s="214"/>
      <c r="I40" s="130">
        <f t="shared" si="7"/>
        <v>0</v>
      </c>
      <c r="N40" s="476" t="s">
        <v>62</v>
      </c>
      <c r="O40" s="476"/>
      <c r="P40" s="470">
        <f t="shared" si="8"/>
        <v>0</v>
      </c>
      <c r="Q40" s="470"/>
      <c r="R40" s="470"/>
      <c r="S40" s="470"/>
      <c r="T40" s="470"/>
      <c r="U40" s="127">
        <f t="shared" si="9"/>
        <v>0</v>
      </c>
    </row>
    <row r="41" spans="1:21" hidden="1" x14ac:dyDescent="0.25">
      <c r="A41" s="519" t="s">
        <v>63</v>
      </c>
      <c r="B41" s="519"/>
      <c r="C41" s="213">
        <v>0</v>
      </c>
      <c r="D41" s="213">
        <v>0</v>
      </c>
      <c r="E41" s="159">
        <f t="shared" si="6"/>
        <v>0</v>
      </c>
      <c r="F41" s="214"/>
      <c r="G41" s="214"/>
      <c r="H41" s="214"/>
      <c r="I41" s="130">
        <f t="shared" si="7"/>
        <v>0</v>
      </c>
      <c r="N41" s="476" t="s">
        <v>63</v>
      </c>
      <c r="O41" s="476"/>
      <c r="P41" s="470">
        <f t="shared" si="8"/>
        <v>0</v>
      </c>
      <c r="Q41" s="470"/>
      <c r="R41" s="470"/>
      <c r="S41" s="470"/>
      <c r="T41" s="470"/>
      <c r="U41" s="127">
        <f t="shared" si="9"/>
        <v>0</v>
      </c>
    </row>
    <row r="42" spans="1:21" hidden="1" x14ac:dyDescent="0.25">
      <c r="A42" s="519" t="s">
        <v>55</v>
      </c>
      <c r="B42" s="519"/>
      <c r="C42" s="212">
        <v>0</v>
      </c>
      <c r="D42" s="212">
        <v>0</v>
      </c>
      <c r="E42" s="220">
        <f t="shared" si="6"/>
        <v>0</v>
      </c>
      <c r="F42" s="214"/>
      <c r="G42" s="214"/>
      <c r="H42" s="214"/>
      <c r="I42" s="123">
        <f t="shared" si="7"/>
        <v>0</v>
      </c>
      <c r="N42" s="469" t="s">
        <v>55</v>
      </c>
      <c r="O42" s="469"/>
      <c r="P42" s="470">
        <f t="shared" si="8"/>
        <v>0</v>
      </c>
      <c r="Q42" s="470"/>
      <c r="R42" s="470"/>
      <c r="S42" s="470"/>
      <c r="T42" s="470"/>
      <c r="U42" s="127">
        <f t="shared" si="9"/>
        <v>0</v>
      </c>
    </row>
    <row r="43" spans="1:21" hidden="1" x14ac:dyDescent="0.25">
      <c r="A43" s="64"/>
      <c r="B43" s="137" t="s">
        <v>164</v>
      </c>
      <c r="C43" s="126">
        <f>SUM(C37:C42)</f>
        <v>0</v>
      </c>
      <c r="D43" s="126">
        <f>SUM(D37:D42)</f>
        <v>0</v>
      </c>
      <c r="E43" s="126">
        <f>SUM(E37:E42)</f>
        <v>0</v>
      </c>
      <c r="F43" s="34"/>
      <c r="G43" s="138"/>
      <c r="H43" s="139" t="s">
        <v>166</v>
      </c>
      <c r="I43" s="126">
        <f>SUM(I37:I42)</f>
        <v>0</v>
      </c>
      <c r="N43" s="520" t="s">
        <v>57</v>
      </c>
      <c r="O43" s="520"/>
      <c r="P43" s="520"/>
      <c r="Q43" s="520"/>
      <c r="R43" s="36">
        <f>SUM(P37:R42)</f>
        <v>0</v>
      </c>
      <c r="S43" s="521" t="s">
        <v>68</v>
      </c>
      <c r="T43" s="521"/>
      <c r="U43" s="132">
        <f>SUM(U37:U42)</f>
        <v>0</v>
      </c>
    </row>
    <row r="44" spans="1:21" ht="16.5" hidden="1" thickBot="1" x14ac:dyDescent="0.3">
      <c r="A44" s="64"/>
      <c r="B44" s="137"/>
      <c r="C44" s="130"/>
      <c r="D44" s="130"/>
      <c r="E44" s="150"/>
      <c r="F44" s="34"/>
      <c r="G44" s="138"/>
      <c r="H44" s="139"/>
      <c r="I44" s="130"/>
      <c r="N44" s="35"/>
      <c r="O44" s="35"/>
      <c r="P44" s="35"/>
      <c r="Q44" s="35"/>
      <c r="R44" s="36"/>
      <c r="S44" s="32"/>
      <c r="T44" s="32"/>
      <c r="U44" s="132"/>
    </row>
    <row r="45" spans="1:21" ht="16.5" hidden="1" thickBot="1" x14ac:dyDescent="0.3">
      <c r="A45" s="64"/>
      <c r="B45" s="137" t="s">
        <v>165</v>
      </c>
      <c r="C45" s="64"/>
      <c r="D45" s="64"/>
      <c r="E45" s="215">
        <f>H29+E43</f>
        <v>1130.8027999999999</v>
      </c>
      <c r="F45" s="37"/>
      <c r="G45" s="138"/>
      <c r="H45" s="139" t="s">
        <v>167</v>
      </c>
      <c r="I45" s="123">
        <f>SUM(I43,I29)</f>
        <v>4847725.54</v>
      </c>
      <c r="N45" s="520" t="s">
        <v>58</v>
      </c>
      <c r="O45" s="520"/>
      <c r="P45" s="520"/>
      <c r="Q45" s="520"/>
      <c r="R45" s="38">
        <f>R43+T29</f>
        <v>0</v>
      </c>
      <c r="S45" s="521" t="s">
        <v>56</v>
      </c>
      <c r="T45" s="521"/>
      <c r="U45" s="140">
        <f>SUM(U43,U29)</f>
        <v>0</v>
      </c>
    </row>
    <row r="46" spans="1:21" x14ac:dyDescent="0.25">
      <c r="A46" s="28"/>
      <c r="B46" s="28"/>
      <c r="C46" s="28"/>
      <c r="D46" s="28"/>
      <c r="E46" s="28"/>
      <c r="F46" s="37"/>
      <c r="G46" s="141"/>
      <c r="H46" s="141"/>
      <c r="I46" s="130"/>
      <c r="N46" s="35"/>
      <c r="O46" s="35"/>
      <c r="P46" s="35"/>
      <c r="Q46" s="35"/>
      <c r="R46" s="38"/>
      <c r="S46" s="32"/>
      <c r="T46" s="32"/>
      <c r="U46" s="132"/>
    </row>
    <row r="47" spans="1:21" x14ac:dyDescent="0.25">
      <c r="A47" s="28"/>
      <c r="B47" s="28"/>
      <c r="C47" s="28"/>
      <c r="D47" s="28"/>
      <c r="E47" s="28"/>
      <c r="F47" s="37"/>
      <c r="G47" s="141"/>
      <c r="H47" s="141"/>
      <c r="I47" s="130"/>
      <c r="N47" s="35"/>
      <c r="O47" s="35"/>
      <c r="P47" s="35"/>
      <c r="Q47" s="35"/>
      <c r="R47" s="38"/>
      <c r="S47" s="32"/>
      <c r="T47" s="32"/>
      <c r="U47" s="132"/>
    </row>
    <row r="48" spans="1:21" x14ac:dyDescent="0.25">
      <c r="A48" s="28"/>
      <c r="B48" s="28"/>
      <c r="C48" s="117" t="s">
        <v>162</v>
      </c>
      <c r="D48" s="117" t="s">
        <v>163</v>
      </c>
      <c r="E48" s="118" t="s">
        <v>8</v>
      </c>
      <c r="F48" s="142" t="s">
        <v>168</v>
      </c>
      <c r="G48" s="143" t="s">
        <v>170</v>
      </c>
      <c r="H48" s="144" t="s">
        <v>171</v>
      </c>
      <c r="I48" s="130"/>
      <c r="N48" s="35"/>
      <c r="O48" s="35"/>
      <c r="P48" s="35"/>
      <c r="Q48" s="35"/>
      <c r="R48" s="38"/>
      <c r="S48" s="32"/>
      <c r="T48" s="32"/>
      <c r="U48" s="132"/>
    </row>
    <row r="49" spans="1:21" x14ac:dyDescent="0.25">
      <c r="A49" s="39" t="s">
        <v>103</v>
      </c>
      <c r="B49" s="39"/>
      <c r="C49" s="119" t="s">
        <v>2</v>
      </c>
      <c r="D49" s="119" t="s">
        <v>2</v>
      </c>
      <c r="E49" s="119" t="s">
        <v>2</v>
      </c>
      <c r="F49" s="121" t="s">
        <v>169</v>
      </c>
      <c r="G49" s="77" t="s">
        <v>169</v>
      </c>
      <c r="H49" s="145" t="s">
        <v>172</v>
      </c>
      <c r="I49" s="39"/>
      <c r="N49" s="469" t="s">
        <v>103</v>
      </c>
      <c r="O49" s="469"/>
      <c r="P49" s="514" t="s">
        <v>2</v>
      </c>
      <c r="Q49" s="514"/>
      <c r="R49" s="40" t="s">
        <v>25</v>
      </c>
      <c r="S49" s="78" t="s">
        <v>26</v>
      </c>
      <c r="T49" s="146" t="s">
        <v>27</v>
      </c>
      <c r="U49" s="40"/>
    </row>
    <row r="50" spans="1:21" x14ac:dyDescent="0.25">
      <c r="A50" s="515" t="s">
        <v>127</v>
      </c>
      <c r="B50" s="515"/>
      <c r="C50" s="206">
        <v>0</v>
      </c>
      <c r="D50" s="206">
        <v>0</v>
      </c>
      <c r="E50" s="159">
        <f>IF(D$59=0,C50*2,C50+D50)</f>
        <v>0</v>
      </c>
      <c r="F50" s="41" t="s">
        <v>21</v>
      </c>
      <c r="G50" s="54">
        <v>251</v>
      </c>
      <c r="H50" s="328">
        <f>'0054'!H50</f>
        <v>1047</v>
      </c>
      <c r="I50" s="130">
        <f>ROUND(E50*H50,2)</f>
        <v>0</v>
      </c>
      <c r="N50" s="517" t="s">
        <v>28</v>
      </c>
      <c r="O50" s="517"/>
      <c r="P50" s="518"/>
      <c r="Q50" s="518"/>
      <c r="R50" s="43" t="s">
        <v>21</v>
      </c>
      <c r="S50" s="44">
        <v>251</v>
      </c>
      <c r="T50" s="148">
        <f>H50</f>
        <v>1047</v>
      </c>
      <c r="U50" s="149">
        <f>ROUND(P50*T50,0)</f>
        <v>0</v>
      </c>
    </row>
    <row r="51" spans="1:21" x14ac:dyDescent="0.25">
      <c r="A51" s="516"/>
      <c r="B51" s="516"/>
      <c r="C51" s="206">
        <v>0</v>
      </c>
      <c r="D51" s="206">
        <v>0</v>
      </c>
      <c r="E51" s="159">
        <f t="shared" ref="E51:E58" si="10">IF(D$59=0,C51*2,C51+D51)</f>
        <v>0</v>
      </c>
      <c r="F51" s="54" t="s">
        <v>21</v>
      </c>
      <c r="G51" s="54">
        <v>252</v>
      </c>
      <c r="H51" s="328">
        <f>'0054'!H51</f>
        <v>3380</v>
      </c>
      <c r="I51" s="130">
        <f t="shared" ref="I51:I58" si="11">ROUND(E51*H51,2)</f>
        <v>0</v>
      </c>
      <c r="N51" s="517"/>
      <c r="O51" s="517"/>
      <c r="P51" s="511"/>
      <c r="Q51" s="511"/>
      <c r="R51" s="44" t="s">
        <v>21</v>
      </c>
      <c r="S51" s="44">
        <v>252</v>
      </c>
      <c r="T51" s="148">
        <f t="shared" ref="T51:T58" si="12">H51</f>
        <v>3380</v>
      </c>
      <c r="U51" s="149">
        <f t="shared" ref="U51:U58" si="13">ROUND(P51*T51,0)</f>
        <v>0</v>
      </c>
    </row>
    <row r="52" spans="1:21" x14ac:dyDescent="0.25">
      <c r="A52" s="516"/>
      <c r="B52" s="516"/>
      <c r="C52" s="206">
        <v>0</v>
      </c>
      <c r="D52" s="206">
        <v>0</v>
      </c>
      <c r="E52" s="159">
        <f t="shared" si="10"/>
        <v>0</v>
      </c>
      <c r="F52" s="54" t="s">
        <v>21</v>
      </c>
      <c r="G52" s="54">
        <v>253</v>
      </c>
      <c r="H52" s="328">
        <f>'0054'!H52</f>
        <v>6896</v>
      </c>
      <c r="I52" s="130">
        <f t="shared" si="11"/>
        <v>0</v>
      </c>
      <c r="N52" s="517"/>
      <c r="O52" s="517"/>
      <c r="P52" s="511"/>
      <c r="Q52" s="511"/>
      <c r="R52" s="44" t="s">
        <v>21</v>
      </c>
      <c r="S52" s="44">
        <v>253</v>
      </c>
      <c r="T52" s="148">
        <f t="shared" si="12"/>
        <v>6896</v>
      </c>
      <c r="U52" s="149">
        <f t="shared" si="13"/>
        <v>0</v>
      </c>
    </row>
    <row r="53" spans="1:21" x14ac:dyDescent="0.25">
      <c r="A53" s="516"/>
      <c r="B53" s="516"/>
      <c r="C53" s="206">
        <v>0</v>
      </c>
      <c r="D53" s="206">
        <v>0</v>
      </c>
      <c r="E53" s="159">
        <f t="shared" si="10"/>
        <v>0</v>
      </c>
      <c r="F53" s="153" t="s">
        <v>14</v>
      </c>
      <c r="G53" s="54">
        <v>251</v>
      </c>
      <c r="H53" s="328">
        <f>'0054'!H53</f>
        <v>1173</v>
      </c>
      <c r="I53" s="130">
        <f t="shared" si="11"/>
        <v>0</v>
      </c>
      <c r="N53" s="517"/>
      <c r="O53" s="517"/>
      <c r="P53" s="511"/>
      <c r="Q53" s="511"/>
      <c r="R53" s="46" t="s">
        <v>14</v>
      </c>
      <c r="S53" s="44">
        <v>251</v>
      </c>
      <c r="T53" s="148">
        <f t="shared" si="12"/>
        <v>1173</v>
      </c>
      <c r="U53" s="149">
        <f t="shared" si="13"/>
        <v>0</v>
      </c>
    </row>
    <row r="54" spans="1:21" x14ac:dyDescent="0.25">
      <c r="A54" s="516"/>
      <c r="B54" s="516"/>
      <c r="C54" s="206">
        <v>0</v>
      </c>
      <c r="D54" s="206">
        <v>0</v>
      </c>
      <c r="E54" s="159">
        <f t="shared" si="10"/>
        <v>0</v>
      </c>
      <c r="F54" s="153" t="s">
        <v>14</v>
      </c>
      <c r="G54" s="54">
        <v>252</v>
      </c>
      <c r="H54" s="328">
        <f>'0054'!H54</f>
        <v>3506</v>
      </c>
      <c r="I54" s="130">
        <f t="shared" si="11"/>
        <v>0</v>
      </c>
      <c r="N54" s="517"/>
      <c r="O54" s="517"/>
      <c r="P54" s="511"/>
      <c r="Q54" s="511"/>
      <c r="R54" s="46" t="s">
        <v>14</v>
      </c>
      <c r="S54" s="44">
        <v>252</v>
      </c>
      <c r="T54" s="148">
        <f t="shared" si="12"/>
        <v>3506</v>
      </c>
      <c r="U54" s="149">
        <f t="shared" si="13"/>
        <v>0</v>
      </c>
    </row>
    <row r="55" spans="1:21" x14ac:dyDescent="0.25">
      <c r="A55" s="516"/>
      <c r="B55" s="516"/>
      <c r="C55" s="206">
        <v>0</v>
      </c>
      <c r="D55" s="206">
        <v>0</v>
      </c>
      <c r="E55" s="159">
        <f t="shared" si="10"/>
        <v>0</v>
      </c>
      <c r="F55" s="153" t="s">
        <v>14</v>
      </c>
      <c r="G55" s="54">
        <v>253</v>
      </c>
      <c r="H55" s="328">
        <f>'0054'!H55</f>
        <v>7023</v>
      </c>
      <c r="I55" s="130">
        <f t="shared" si="11"/>
        <v>0</v>
      </c>
      <c r="N55" s="517"/>
      <c r="O55" s="517"/>
      <c r="P55" s="511"/>
      <c r="Q55" s="511"/>
      <c r="R55" s="46" t="s">
        <v>14</v>
      </c>
      <c r="S55" s="44">
        <v>253</v>
      </c>
      <c r="T55" s="148">
        <f t="shared" si="12"/>
        <v>7023</v>
      </c>
      <c r="U55" s="149">
        <f t="shared" si="13"/>
        <v>0</v>
      </c>
    </row>
    <row r="56" spans="1:21" x14ac:dyDescent="0.25">
      <c r="A56" s="516"/>
      <c r="B56" s="516"/>
      <c r="C56" s="206">
        <v>61.54</v>
      </c>
      <c r="D56" s="206">
        <v>55.57</v>
      </c>
      <c r="E56" s="159">
        <f t="shared" si="10"/>
        <v>117.11</v>
      </c>
      <c r="F56" s="153" t="s">
        <v>15</v>
      </c>
      <c r="G56" s="54">
        <v>251</v>
      </c>
      <c r="H56" s="328">
        <f>'0054'!H56</f>
        <v>835</v>
      </c>
      <c r="I56" s="130">
        <f t="shared" si="11"/>
        <v>97786.85</v>
      </c>
      <c r="N56" s="517"/>
      <c r="O56" s="517"/>
      <c r="P56" s="511"/>
      <c r="Q56" s="511"/>
      <c r="R56" s="46" t="s">
        <v>15</v>
      </c>
      <c r="S56" s="44">
        <v>251</v>
      </c>
      <c r="T56" s="148">
        <f t="shared" si="12"/>
        <v>835</v>
      </c>
      <c r="U56" s="149">
        <f t="shared" si="13"/>
        <v>0</v>
      </c>
    </row>
    <row r="57" spans="1:21" x14ac:dyDescent="0.25">
      <c r="A57" s="516"/>
      <c r="B57" s="516"/>
      <c r="C57" s="206">
        <v>55.39</v>
      </c>
      <c r="D57" s="206">
        <v>53.55</v>
      </c>
      <c r="E57" s="159">
        <f t="shared" si="10"/>
        <v>108.94</v>
      </c>
      <c r="F57" s="153" t="s">
        <v>15</v>
      </c>
      <c r="G57" s="54">
        <v>252</v>
      </c>
      <c r="H57" s="328">
        <f>'0054'!H57</f>
        <v>3168</v>
      </c>
      <c r="I57" s="130">
        <f t="shared" si="11"/>
        <v>345121.92</v>
      </c>
      <c r="N57" s="517"/>
      <c r="O57" s="517"/>
      <c r="P57" s="511"/>
      <c r="Q57" s="511"/>
      <c r="R57" s="46" t="s">
        <v>15</v>
      </c>
      <c r="S57" s="44">
        <v>252</v>
      </c>
      <c r="T57" s="148">
        <f t="shared" si="12"/>
        <v>3168</v>
      </c>
      <c r="U57" s="149">
        <f t="shared" si="13"/>
        <v>0</v>
      </c>
    </row>
    <row r="58" spans="1:21" ht="16.5" thickBot="1" x14ac:dyDescent="0.3">
      <c r="A58" s="516"/>
      <c r="B58" s="516"/>
      <c r="C58" s="206">
        <v>1.5</v>
      </c>
      <c r="D58" s="206">
        <v>1.49</v>
      </c>
      <c r="E58" s="159">
        <f t="shared" si="10"/>
        <v>2.99</v>
      </c>
      <c r="F58" s="153" t="s">
        <v>15</v>
      </c>
      <c r="G58" s="54">
        <v>253</v>
      </c>
      <c r="H58" s="328">
        <f>'0054'!H58</f>
        <v>6685</v>
      </c>
      <c r="I58" s="130">
        <f t="shared" si="11"/>
        <v>19988.150000000001</v>
      </c>
      <c r="N58" s="517"/>
      <c r="O58" s="517"/>
      <c r="P58" s="512"/>
      <c r="Q58" s="512"/>
      <c r="R58" s="46" t="s">
        <v>15</v>
      </c>
      <c r="S58" s="44">
        <v>253</v>
      </c>
      <c r="T58" s="148">
        <f t="shared" si="12"/>
        <v>6685</v>
      </c>
      <c r="U58" s="151">
        <f t="shared" si="13"/>
        <v>0</v>
      </c>
    </row>
    <row r="59" spans="1:21" ht="16.5" thickBot="1" x14ac:dyDescent="0.3">
      <c r="A59" s="465" t="s">
        <v>16</v>
      </c>
      <c r="B59" s="465"/>
      <c r="C59" s="126">
        <f>SUM(C50:C58)</f>
        <v>118.43</v>
      </c>
      <c r="D59" s="126">
        <f>SUM(D50:D58)</f>
        <v>110.61</v>
      </c>
      <c r="E59" s="126">
        <f>SUM(E50:E58)</f>
        <v>229.04000000000002</v>
      </c>
      <c r="F59" s="465" t="s">
        <v>81</v>
      </c>
      <c r="G59" s="465"/>
      <c r="H59" s="465"/>
      <c r="I59" s="126">
        <f>SUM(I50:I58)</f>
        <v>462896.92000000004</v>
      </c>
      <c r="N59" s="464" t="s">
        <v>16</v>
      </c>
      <c r="O59" s="464"/>
      <c r="P59" s="513">
        <f>SUM(P50:P58)</f>
        <v>0</v>
      </c>
      <c r="Q59" s="513"/>
      <c r="R59" s="464" t="s">
        <v>81</v>
      </c>
      <c r="S59" s="464"/>
      <c r="T59" s="464"/>
      <c r="U59" s="140">
        <f>SUM(U50:U58)</f>
        <v>0</v>
      </c>
    </row>
    <row r="60" spans="1:21" x14ac:dyDescent="0.25">
      <c r="A60" s="481"/>
      <c r="B60" s="481"/>
      <c r="C60" s="481"/>
      <c r="D60" s="481"/>
      <c r="E60" s="481"/>
      <c r="F60" s="481"/>
      <c r="G60" s="481"/>
      <c r="H60" s="481"/>
      <c r="I60" s="481"/>
      <c r="N60" s="471"/>
      <c r="O60" s="471"/>
      <c r="P60" s="471"/>
      <c r="Q60" s="471"/>
      <c r="R60" s="471"/>
      <c r="S60" s="471"/>
      <c r="T60" s="471"/>
      <c r="U60" s="471"/>
    </row>
    <row r="61" spans="1:21" x14ac:dyDescent="0.25">
      <c r="A61" s="509" t="s">
        <v>175</v>
      </c>
      <c r="B61" s="458"/>
      <c r="C61" s="458"/>
      <c r="D61" s="458"/>
      <c r="E61" s="458"/>
      <c r="F61" s="458"/>
      <c r="G61" s="458"/>
      <c r="H61" s="458"/>
      <c r="I61" s="458"/>
      <c r="N61" s="461" t="s">
        <v>104</v>
      </c>
      <c r="O61" s="461"/>
      <c r="P61" s="461"/>
      <c r="Q61" s="461"/>
      <c r="R61" s="461"/>
      <c r="S61" s="461"/>
      <c r="T61" s="461"/>
      <c r="U61" s="461"/>
    </row>
    <row r="62" spans="1:21" x14ac:dyDescent="0.25">
      <c r="A62" s="509" t="s">
        <v>177</v>
      </c>
      <c r="B62" s="458"/>
      <c r="C62" s="152">
        <f>E29</f>
        <v>1124.24</v>
      </c>
      <c r="D62" s="576" t="s">
        <v>174</v>
      </c>
      <c r="E62" s="576"/>
      <c r="F62" s="576"/>
      <c r="G62" s="576"/>
      <c r="H62" s="331">
        <f>'0054'!H62</f>
        <v>186422.85</v>
      </c>
      <c r="I62" s="155"/>
      <c r="N62" s="510" t="s">
        <v>173</v>
      </c>
      <c r="O62" s="461"/>
      <c r="P62" s="47">
        <f>P29</f>
        <v>0</v>
      </c>
      <c r="Q62" s="507" t="s">
        <v>83</v>
      </c>
      <c r="R62" s="507"/>
      <c r="S62" s="507"/>
      <c r="T62" s="508">
        <f>H62</f>
        <v>186422.85</v>
      </c>
      <c r="U62" s="508"/>
    </row>
    <row r="63" spans="1:21" x14ac:dyDescent="0.25">
      <c r="B63" s="91"/>
      <c r="G63" s="48" t="s">
        <v>13</v>
      </c>
      <c r="H63" s="156">
        <f>ROUND(C62/H62,6)</f>
        <v>6.0309999999999999E-3</v>
      </c>
      <c r="I63" s="157"/>
      <c r="N63" s="461" t="s">
        <v>19</v>
      </c>
      <c r="O63" s="461"/>
      <c r="P63" s="461"/>
      <c r="Q63" s="461"/>
      <c r="R63" s="461"/>
      <c r="S63" s="461"/>
      <c r="T63" s="505">
        <f>ROUND(P62/T62,6)</f>
        <v>0</v>
      </c>
      <c r="U63" s="505"/>
    </row>
    <row r="64" spans="1:21" x14ac:dyDescent="0.25">
      <c r="A64" s="509" t="s">
        <v>176</v>
      </c>
      <c r="B64" s="458"/>
      <c r="C64" s="458"/>
      <c r="D64" s="458"/>
      <c r="E64" s="458"/>
      <c r="F64" s="458"/>
      <c r="G64" s="458"/>
      <c r="H64" s="458"/>
      <c r="I64" s="458"/>
      <c r="N64" s="461" t="s">
        <v>105</v>
      </c>
      <c r="O64" s="461"/>
      <c r="P64" s="461"/>
      <c r="Q64" s="461"/>
      <c r="R64" s="461"/>
      <c r="S64" s="461"/>
      <c r="T64" s="461"/>
      <c r="U64" s="461"/>
    </row>
    <row r="65" spans="1:21" x14ac:dyDescent="0.25">
      <c r="A65" s="509" t="s">
        <v>178</v>
      </c>
      <c r="B65" s="458"/>
      <c r="C65" s="152">
        <f>E45</f>
        <v>1130.8027999999999</v>
      </c>
      <c r="D65" s="576" t="s">
        <v>179</v>
      </c>
      <c r="E65" s="576"/>
      <c r="F65" s="576"/>
      <c r="G65" s="576"/>
      <c r="H65" s="220">
        <f>'0054'!H65</f>
        <v>204954.58</v>
      </c>
      <c r="I65" s="159"/>
      <c r="N65" s="461" t="s">
        <v>85</v>
      </c>
      <c r="O65" s="461"/>
      <c r="P65" s="49">
        <f>R45</f>
        <v>0</v>
      </c>
      <c r="Q65" s="507" t="s">
        <v>84</v>
      </c>
      <c r="R65" s="507"/>
      <c r="S65" s="507"/>
      <c r="T65" s="508">
        <f>H65</f>
        <v>204954.58</v>
      </c>
      <c r="U65" s="508"/>
    </row>
    <row r="66" spans="1:21" s="39" customFormat="1" x14ac:dyDescent="0.25">
      <c r="A66" s="160"/>
      <c r="G66" s="50" t="s">
        <v>13</v>
      </c>
      <c r="H66" s="161">
        <f>ROUND(C65/H65,6)</f>
        <v>5.5170000000000002E-3</v>
      </c>
      <c r="I66" s="161"/>
      <c r="N66" s="469" t="s">
        <v>20</v>
      </c>
      <c r="O66" s="469"/>
      <c r="P66" s="469"/>
      <c r="Q66" s="469"/>
      <c r="R66" s="469"/>
      <c r="S66" s="469"/>
      <c r="T66" s="503">
        <f>ROUND(P65/T65,6)</f>
        <v>0</v>
      </c>
      <c r="U66" s="503"/>
    </row>
    <row r="67" spans="1:21" s="64" customFormat="1" x14ac:dyDescent="0.25">
      <c r="A67" s="136"/>
      <c r="G67" s="48"/>
      <c r="H67" s="162"/>
      <c r="I67" s="162"/>
      <c r="N67" s="163"/>
      <c r="O67" s="163"/>
      <c r="P67" s="163"/>
      <c r="Q67" s="163"/>
      <c r="R67" s="164"/>
      <c r="S67" s="163"/>
      <c r="T67" s="165"/>
      <c r="U67" s="166"/>
    </row>
    <row r="68" spans="1:21" x14ac:dyDescent="0.25">
      <c r="A68" s="458" t="s">
        <v>100</v>
      </c>
      <c r="B68" s="458"/>
      <c r="C68" s="458"/>
      <c r="D68" s="91"/>
      <c r="E68" s="74" t="s">
        <v>3</v>
      </c>
      <c r="F68" s="174">
        <f>'0054'!F68</f>
        <v>35355377</v>
      </c>
      <c r="G68" s="41" t="s">
        <v>6</v>
      </c>
      <c r="H68" s="167">
        <f>H63</f>
        <v>6.0309999999999999E-3</v>
      </c>
      <c r="I68" s="130">
        <f>ROUND(F68*H68,2)</f>
        <v>213228.28</v>
      </c>
      <c r="N68" s="461" t="s">
        <v>100</v>
      </c>
      <c r="O68" s="461"/>
      <c r="P68" s="461"/>
      <c r="Q68" s="52" t="s">
        <v>3</v>
      </c>
      <c r="R68" s="168">
        <f>F68</f>
        <v>35355377</v>
      </c>
      <c r="S68" s="43" t="s">
        <v>6</v>
      </c>
      <c r="T68" s="169">
        <f>T63</f>
        <v>0</v>
      </c>
      <c r="U68" s="125">
        <f>ROUND(R68*T68,0)</f>
        <v>0</v>
      </c>
    </row>
    <row r="69" spans="1:21" x14ac:dyDescent="0.25">
      <c r="A69" s="571" t="s">
        <v>119</v>
      </c>
      <c r="B69" s="458"/>
      <c r="C69" s="458"/>
      <c r="D69" s="91"/>
      <c r="E69" s="74"/>
      <c r="F69" s="174"/>
      <c r="G69" s="41"/>
      <c r="H69" s="167"/>
      <c r="I69" s="130"/>
      <c r="N69" s="461" t="s">
        <v>99</v>
      </c>
      <c r="O69" s="461"/>
      <c r="P69" s="461"/>
      <c r="Q69" s="170"/>
      <c r="R69" s="170"/>
      <c r="S69" s="170"/>
      <c r="T69" s="170"/>
      <c r="U69" s="170"/>
    </row>
    <row r="70" spans="1:21" x14ac:dyDescent="0.25">
      <c r="A70" s="570" t="s">
        <v>180</v>
      </c>
      <c r="B70" s="458"/>
      <c r="C70" s="458"/>
      <c r="D70" s="91"/>
      <c r="E70" s="74" t="s">
        <v>3</v>
      </c>
      <c r="F70" s="174">
        <f>'0054'!F70</f>
        <v>0</v>
      </c>
      <c r="G70" s="41" t="s">
        <v>6</v>
      </c>
      <c r="H70" s="167">
        <f>H63</f>
        <v>6.0309999999999999E-3</v>
      </c>
      <c r="I70" s="130">
        <f>ROUND(F70*H70,2)</f>
        <v>0</v>
      </c>
      <c r="N70" s="53"/>
      <c r="O70" s="53"/>
      <c r="P70" s="53"/>
      <c r="Q70" s="52" t="s">
        <v>3</v>
      </c>
      <c r="R70" s="168">
        <f>F70</f>
        <v>0</v>
      </c>
      <c r="S70" s="43" t="s">
        <v>6</v>
      </c>
      <c r="T70" s="169">
        <f>T63</f>
        <v>0</v>
      </c>
      <c r="U70" s="125">
        <f>ROUND(R70*T70,0)</f>
        <v>0</v>
      </c>
    </row>
    <row r="71" spans="1:21" x14ac:dyDescent="0.25">
      <c r="A71" s="458" t="s">
        <v>98</v>
      </c>
      <c r="B71" s="458"/>
      <c r="C71" s="458"/>
      <c r="D71" s="91"/>
      <c r="E71" s="74" t="s">
        <v>128</v>
      </c>
      <c r="F71" s="174">
        <f>'0054'!F71</f>
        <v>3088857</v>
      </c>
      <c r="G71" s="41" t="s">
        <v>6</v>
      </c>
      <c r="H71" s="167">
        <f>H63</f>
        <v>6.0309999999999999E-3</v>
      </c>
      <c r="I71" s="130">
        <f>ROUND(F71*H71,2)</f>
        <v>18628.900000000001</v>
      </c>
      <c r="N71" s="461" t="s">
        <v>98</v>
      </c>
      <c r="O71" s="461"/>
      <c r="P71" s="461"/>
      <c r="Q71" s="52" t="s">
        <v>86</v>
      </c>
      <c r="R71" s="168">
        <f>F71</f>
        <v>3088857</v>
      </c>
      <c r="S71" s="43" t="s">
        <v>6</v>
      </c>
      <c r="T71" s="169">
        <f>T63</f>
        <v>0</v>
      </c>
      <c r="U71" s="125">
        <f>ROUND(R71*T71,0)</f>
        <v>0</v>
      </c>
    </row>
    <row r="72" spans="1:21" x14ac:dyDescent="0.25">
      <c r="A72" s="458" t="s">
        <v>97</v>
      </c>
      <c r="B72" s="458"/>
      <c r="C72" s="458"/>
      <c r="D72" s="91"/>
      <c r="E72" s="74" t="s">
        <v>3</v>
      </c>
      <c r="F72" s="174">
        <f>'0054'!F72</f>
        <v>4226978</v>
      </c>
      <c r="G72" s="41" t="s">
        <v>6</v>
      </c>
      <c r="H72" s="167">
        <f>H63</f>
        <v>6.0309999999999999E-3</v>
      </c>
      <c r="I72" s="130">
        <f>ROUND(F72*H72,2)</f>
        <v>25492.9</v>
      </c>
      <c r="N72" s="461" t="s">
        <v>97</v>
      </c>
      <c r="O72" s="461"/>
      <c r="P72" s="461"/>
      <c r="Q72" s="52" t="s">
        <v>3</v>
      </c>
      <c r="R72" s="168">
        <f>F72</f>
        <v>4226978</v>
      </c>
      <c r="S72" s="43" t="s">
        <v>6</v>
      </c>
      <c r="T72" s="169">
        <f>T63</f>
        <v>0</v>
      </c>
      <c r="U72" s="125">
        <f>ROUND(R72*T72,0)</f>
        <v>0</v>
      </c>
    </row>
    <row r="73" spans="1:21" x14ac:dyDescent="0.25">
      <c r="A73" s="458" t="s">
        <v>96</v>
      </c>
      <c r="B73" s="458"/>
      <c r="C73" s="458"/>
      <c r="D73" s="91"/>
      <c r="E73" s="74" t="s">
        <v>3</v>
      </c>
      <c r="F73" s="174">
        <f>'0054'!F73</f>
        <v>14485979</v>
      </c>
      <c r="G73" s="41" t="s">
        <v>6</v>
      </c>
      <c r="H73" s="167">
        <f>H63</f>
        <v>6.0309999999999999E-3</v>
      </c>
      <c r="I73" s="130">
        <f>ROUND(F73*H73,2)</f>
        <v>87364.94</v>
      </c>
      <c r="N73" s="461" t="s">
        <v>96</v>
      </c>
      <c r="O73" s="461"/>
      <c r="P73" s="461"/>
      <c r="Q73" s="52" t="s">
        <v>3</v>
      </c>
      <c r="R73" s="171">
        <f>F73</f>
        <v>14485979</v>
      </c>
      <c r="S73" s="43" t="s">
        <v>6</v>
      </c>
      <c r="T73" s="169">
        <f>T63</f>
        <v>0</v>
      </c>
      <c r="U73" s="125">
        <f>ROUND(R73*T73,0)</f>
        <v>0</v>
      </c>
    </row>
    <row r="74" spans="1:21" x14ac:dyDescent="0.25">
      <c r="A74" s="375" t="s">
        <v>129</v>
      </c>
      <c r="D74" s="91"/>
      <c r="E74" s="54" t="s">
        <v>130</v>
      </c>
      <c r="F74" s="496"/>
      <c r="G74" s="496"/>
      <c r="H74" s="496"/>
      <c r="I74" s="130">
        <v>0</v>
      </c>
      <c r="N74" s="461" t="s">
        <v>156</v>
      </c>
      <c r="O74" s="461"/>
      <c r="P74" s="461"/>
      <c r="Q74" s="461"/>
      <c r="R74" s="461"/>
      <c r="S74" s="461"/>
      <c r="T74" s="461"/>
      <c r="U74" s="125">
        <f>IF($H$115=1,I74,0)</f>
        <v>0</v>
      </c>
    </row>
    <row r="75" spans="1:21" x14ac:dyDescent="0.25">
      <c r="A75" s="376" t="s">
        <v>181</v>
      </c>
      <c r="I75" s="130"/>
      <c r="N75" s="461" t="s">
        <v>44</v>
      </c>
      <c r="O75" s="461"/>
      <c r="P75" s="461"/>
      <c r="Q75" s="461"/>
      <c r="R75" s="461"/>
      <c r="S75" s="461"/>
      <c r="T75" s="461"/>
      <c r="U75" s="125">
        <f>IF($H$115=1,I75,0)</f>
        <v>0</v>
      </c>
    </row>
    <row r="76" spans="1:21" x14ac:dyDescent="0.25">
      <c r="A76" s="90" t="s">
        <v>134</v>
      </c>
      <c r="B76" s="91"/>
      <c r="C76" s="91"/>
      <c r="D76" s="91"/>
      <c r="E76" s="91"/>
      <c r="F76" s="91"/>
      <c r="G76" s="91"/>
      <c r="H76" s="91"/>
      <c r="I76" s="172"/>
      <c r="N76" s="173" t="s">
        <v>45</v>
      </c>
      <c r="O76" s="53"/>
      <c r="P76" s="53"/>
      <c r="Q76" s="53"/>
      <c r="R76" s="53"/>
      <c r="S76" s="53"/>
      <c r="T76" s="53"/>
      <c r="U76" s="132"/>
    </row>
    <row r="77" spans="1:21" x14ac:dyDescent="0.25">
      <c r="A77" s="509" t="s">
        <v>182</v>
      </c>
      <c r="B77" s="458"/>
      <c r="C77" s="458"/>
      <c r="D77" s="91"/>
      <c r="E77" s="74" t="s">
        <v>4</v>
      </c>
      <c r="F77" s="174">
        <f>'0054'!F77</f>
        <v>0</v>
      </c>
      <c r="G77" s="41" t="s">
        <v>6</v>
      </c>
      <c r="H77" s="167">
        <f>H66</f>
        <v>5.5170000000000002E-3</v>
      </c>
      <c r="I77" s="130">
        <f>ROUND(F77*H77,2)</f>
        <v>0</v>
      </c>
      <c r="N77" s="461" t="s">
        <v>101</v>
      </c>
      <c r="O77" s="461"/>
      <c r="P77" s="461"/>
      <c r="Q77" s="52" t="s">
        <v>4</v>
      </c>
      <c r="R77" s="171">
        <f>F77</f>
        <v>0</v>
      </c>
      <c r="S77" s="43" t="s">
        <v>6</v>
      </c>
      <c r="T77" s="169">
        <f>T66</f>
        <v>0</v>
      </c>
      <c r="U77" s="125">
        <f>ROUND(R77*T77,0)</f>
        <v>0</v>
      </c>
    </row>
    <row r="78" spans="1:21" x14ac:dyDescent="0.25">
      <c r="A78" s="458" t="s">
        <v>67</v>
      </c>
      <c r="B78" s="458"/>
      <c r="C78" s="458"/>
      <c r="D78" s="91"/>
      <c r="E78" s="74" t="s">
        <v>4</v>
      </c>
      <c r="F78" s="174">
        <f>'0054'!F78</f>
        <v>0</v>
      </c>
      <c r="G78" s="41" t="s">
        <v>6</v>
      </c>
      <c r="H78" s="167">
        <f>H66</f>
        <v>5.5170000000000002E-3</v>
      </c>
      <c r="I78" s="130">
        <f>ROUND(F78*H78,2)</f>
        <v>0</v>
      </c>
      <c r="N78" s="461" t="s">
        <v>67</v>
      </c>
      <c r="O78" s="461"/>
      <c r="P78" s="461"/>
      <c r="Q78" s="52" t="s">
        <v>4</v>
      </c>
      <c r="R78" s="171">
        <f>F78</f>
        <v>0</v>
      </c>
      <c r="S78" s="43" t="s">
        <v>6</v>
      </c>
      <c r="T78" s="169">
        <f>T66</f>
        <v>0</v>
      </c>
      <c r="U78" s="125">
        <f>ROUND(R78*T78,0)</f>
        <v>0</v>
      </c>
    </row>
    <row r="79" spans="1:21" x14ac:dyDescent="0.25">
      <c r="A79" s="458" t="s">
        <v>88</v>
      </c>
      <c r="B79" s="458"/>
      <c r="C79" s="458"/>
      <c r="D79" s="91"/>
      <c r="E79" s="74" t="s">
        <v>4</v>
      </c>
      <c r="F79" s="174">
        <f>'0054'!F79</f>
        <v>118620773</v>
      </c>
      <c r="G79" s="41" t="s">
        <v>6</v>
      </c>
      <c r="H79" s="167">
        <f>H66</f>
        <v>5.5170000000000002E-3</v>
      </c>
      <c r="I79" s="130">
        <f>ROUND(F79*H79,2)</f>
        <v>654430.80000000005</v>
      </c>
      <c r="N79" s="461" t="s">
        <v>88</v>
      </c>
      <c r="O79" s="461"/>
      <c r="P79" s="461"/>
      <c r="Q79" s="52" t="s">
        <v>4</v>
      </c>
      <c r="R79" s="171">
        <f>F79</f>
        <v>118620773</v>
      </c>
      <c r="S79" s="43" t="s">
        <v>6</v>
      </c>
      <c r="T79" s="169">
        <f>T66</f>
        <v>0</v>
      </c>
      <c r="U79" s="125">
        <f>ROUND(R79*T79,0)</f>
        <v>0</v>
      </c>
    </row>
    <row r="80" spans="1:21" x14ac:dyDescent="0.25">
      <c r="A80" s="458" t="s">
        <v>89</v>
      </c>
      <c r="B80" s="458"/>
      <c r="C80" s="458"/>
      <c r="D80" s="91"/>
      <c r="E80" s="74" t="s">
        <v>4</v>
      </c>
      <c r="F80" s="174">
        <f>'0054'!F80</f>
        <v>-391991</v>
      </c>
      <c r="G80" s="41" t="s">
        <v>6</v>
      </c>
      <c r="H80" s="167">
        <f>H66</f>
        <v>5.5170000000000002E-3</v>
      </c>
      <c r="I80" s="130">
        <f>ROUND(F80*H80,2)</f>
        <v>-2162.61</v>
      </c>
      <c r="N80" s="461" t="s">
        <v>89</v>
      </c>
      <c r="O80" s="461"/>
      <c r="P80" s="461"/>
      <c r="Q80" s="52" t="s">
        <v>4</v>
      </c>
      <c r="R80" s="168">
        <f>F80</f>
        <v>-391991</v>
      </c>
      <c r="S80" s="43" t="s">
        <v>6</v>
      </c>
      <c r="T80" s="169">
        <f>T66</f>
        <v>0</v>
      </c>
      <c r="U80" s="125">
        <f>ROUND(R80*T80,0)</f>
        <v>0</v>
      </c>
    </row>
    <row r="81" spans="1:21" x14ac:dyDescent="0.25">
      <c r="A81" s="458" t="s">
        <v>90</v>
      </c>
      <c r="B81" s="458"/>
      <c r="C81" s="458"/>
      <c r="D81" s="91"/>
      <c r="E81" s="74" t="s">
        <v>4</v>
      </c>
      <c r="F81" s="174">
        <f>'0054'!F81</f>
        <v>698197</v>
      </c>
      <c r="G81" s="41" t="s">
        <v>6</v>
      </c>
      <c r="H81" s="167">
        <f>H66</f>
        <v>5.5170000000000002E-3</v>
      </c>
      <c r="I81" s="130">
        <f>ROUND(F81*H81,2)</f>
        <v>3851.95</v>
      </c>
      <c r="N81" s="461" t="s">
        <v>90</v>
      </c>
      <c r="O81" s="461"/>
      <c r="P81" s="461"/>
      <c r="Q81" s="52" t="s">
        <v>4</v>
      </c>
      <c r="R81" s="171">
        <f>F81</f>
        <v>698197</v>
      </c>
      <c r="S81" s="43" t="s">
        <v>6</v>
      </c>
      <c r="T81" s="169">
        <f>T66</f>
        <v>0</v>
      </c>
      <c r="U81" s="125">
        <f>ROUND(R81*T81,0)</f>
        <v>0</v>
      </c>
    </row>
    <row r="82" spans="1:21" x14ac:dyDescent="0.25">
      <c r="B82" s="91"/>
      <c r="C82" s="91"/>
      <c r="D82" s="91"/>
      <c r="E82" s="74"/>
      <c r="F82" s="174"/>
      <c r="G82" s="41"/>
      <c r="H82" s="167"/>
      <c r="I82" s="130"/>
      <c r="N82" s="53"/>
      <c r="O82" s="53"/>
      <c r="P82" s="53"/>
      <c r="Q82" s="52"/>
      <c r="R82" s="175"/>
      <c r="S82" s="43"/>
      <c r="T82" s="169"/>
      <c r="U82" s="132"/>
    </row>
    <row r="83" spans="1:21" x14ac:dyDescent="0.25">
      <c r="A83" s="458" t="s">
        <v>112</v>
      </c>
      <c r="B83" s="458"/>
      <c r="C83" s="458"/>
      <c r="D83" s="458"/>
      <c r="E83" s="458"/>
      <c r="F83" s="458"/>
      <c r="G83" s="458"/>
      <c r="H83" s="458"/>
      <c r="I83" s="458"/>
      <c r="N83" s="461" t="s">
        <v>91</v>
      </c>
      <c r="O83" s="461"/>
      <c r="P83" s="461"/>
      <c r="Q83" s="461"/>
      <c r="R83" s="461"/>
      <c r="S83" s="461"/>
      <c r="T83" s="461"/>
      <c r="U83" s="461"/>
    </row>
    <row r="84" spans="1:21" x14ac:dyDescent="0.25">
      <c r="B84" s="91"/>
      <c r="C84" s="496" t="s">
        <v>77</v>
      </c>
      <c r="D84" s="496"/>
      <c r="E84" s="91"/>
      <c r="F84" s="153" t="s">
        <v>38</v>
      </c>
      <c r="G84" s="91"/>
      <c r="H84" s="91"/>
      <c r="I84" s="91"/>
      <c r="N84" s="53"/>
      <c r="O84" s="53"/>
      <c r="P84" s="53"/>
      <c r="Q84" s="53"/>
      <c r="R84" s="53"/>
      <c r="S84" s="53"/>
      <c r="T84" s="53"/>
      <c r="U84" s="53"/>
    </row>
    <row r="85" spans="1:21" x14ac:dyDescent="0.25">
      <c r="A85" s="4"/>
      <c r="B85" s="176"/>
      <c r="C85" s="481" t="s">
        <v>184</v>
      </c>
      <c r="D85" s="481"/>
      <c r="E85" s="177" t="s">
        <v>190</v>
      </c>
      <c r="F85" s="178" t="s">
        <v>189</v>
      </c>
      <c r="G85" s="179"/>
      <c r="H85" s="179"/>
      <c r="I85" s="179"/>
      <c r="N85" s="497" t="s">
        <v>49</v>
      </c>
      <c r="O85" s="497"/>
      <c r="P85" s="498" t="s">
        <v>157</v>
      </c>
      <c r="Q85" s="498"/>
      <c r="R85" s="499" t="s">
        <v>41</v>
      </c>
      <c r="S85" s="499"/>
      <c r="T85" s="499"/>
      <c r="U85" s="499"/>
    </row>
    <row r="86" spans="1:21" x14ac:dyDescent="0.25">
      <c r="A86" s="55"/>
      <c r="B86" s="67" t="s">
        <v>188</v>
      </c>
      <c r="C86" s="494">
        <f>H13+H14+H19+H22+H25</f>
        <v>0</v>
      </c>
      <c r="D86" s="494"/>
      <c r="E86" s="56">
        <f>H8</f>
        <v>1.0319</v>
      </c>
      <c r="F86" s="346">
        <f>'0054'!F86</f>
        <v>1313.27</v>
      </c>
      <c r="G86" s="200" t="s">
        <v>13</v>
      </c>
      <c r="H86" s="130">
        <f>ROUND(C86*E86*F86,2)</f>
        <v>0</v>
      </c>
      <c r="I86" s="134"/>
      <c r="N86" s="59" t="s">
        <v>22</v>
      </c>
      <c r="O86" s="60">
        <f>T13+T14+T19+T22+T25</f>
        <v>0</v>
      </c>
      <c r="P86" s="495">
        <f>T8</f>
        <v>1.0319</v>
      </c>
      <c r="Q86" s="495"/>
      <c r="R86" s="61">
        <f>F86</f>
        <v>1313.27</v>
      </c>
      <c r="S86" s="62" t="s">
        <v>13</v>
      </c>
      <c r="T86" s="171">
        <f>ROUND(O86*P86*R86,0)</f>
        <v>0</v>
      </c>
      <c r="U86" s="131"/>
    </row>
    <row r="87" spans="1:21" x14ac:dyDescent="0.25">
      <c r="A87" s="63"/>
      <c r="B87" s="63" t="s">
        <v>187</v>
      </c>
      <c r="C87" s="494">
        <f>H15+H16+H20+H23+H26</f>
        <v>0</v>
      </c>
      <c r="D87" s="494"/>
      <c r="E87" s="56">
        <f>H8</f>
        <v>1.0319</v>
      </c>
      <c r="F87" s="346">
        <f>'0054'!F87</f>
        <v>895.79</v>
      </c>
      <c r="G87" s="200" t="s">
        <v>13</v>
      </c>
      <c r="H87" s="130">
        <f>ROUND(C87*E87*F87,2)</f>
        <v>0</v>
      </c>
      <c r="I87" s="64"/>
      <c r="N87" s="65" t="s">
        <v>14</v>
      </c>
      <c r="O87" s="60">
        <f>T15+T16+T20+T23+T26</f>
        <v>0</v>
      </c>
      <c r="P87" s="495">
        <f>T8</f>
        <v>1.0319</v>
      </c>
      <c r="Q87" s="495"/>
      <c r="R87" s="61">
        <f>F87</f>
        <v>895.79</v>
      </c>
      <c r="S87" s="62" t="s">
        <v>13</v>
      </c>
      <c r="T87" s="171">
        <f>ROUND(O87*P87*R87,0)</f>
        <v>0</v>
      </c>
      <c r="U87" s="66"/>
    </row>
    <row r="88" spans="1:21" ht="16.5" thickBot="1" x14ac:dyDescent="0.3">
      <c r="A88" s="67"/>
      <c r="B88" s="67" t="s">
        <v>186</v>
      </c>
      <c r="C88" s="494">
        <f>H17+H18+H21+H24+H27+H28</f>
        <v>1130.8027999999999</v>
      </c>
      <c r="D88" s="494"/>
      <c r="E88" s="56">
        <f>H8</f>
        <v>1.0319</v>
      </c>
      <c r="F88" s="346">
        <f>'0054'!F88</f>
        <v>897.95</v>
      </c>
      <c r="G88" s="200" t="s">
        <v>13</v>
      </c>
      <c r="H88" s="123">
        <f>ROUND(C88*E88*F88,2)</f>
        <v>1047795.77</v>
      </c>
      <c r="I88" s="64"/>
      <c r="N88" s="68" t="s">
        <v>15</v>
      </c>
      <c r="O88" s="69">
        <f>T17+T18+T21+T24+T27+T28</f>
        <v>0</v>
      </c>
      <c r="P88" s="495">
        <f>T8</f>
        <v>1.0319</v>
      </c>
      <c r="Q88" s="495"/>
      <c r="R88" s="61">
        <f>F88</f>
        <v>897.95</v>
      </c>
      <c r="S88" s="62" t="s">
        <v>13</v>
      </c>
      <c r="T88" s="171">
        <f>ROUND(O88*P88*R88,0)</f>
        <v>0</v>
      </c>
      <c r="U88" s="66"/>
    </row>
    <row r="89" spans="1:21" ht="16.5" thickBot="1" x14ac:dyDescent="0.3">
      <c r="A89" s="70"/>
      <c r="B89" s="180" t="s">
        <v>185</v>
      </c>
      <c r="C89" s="487">
        <f>SUM(C86:C88)</f>
        <v>1130.8027999999999</v>
      </c>
      <c r="D89" s="487"/>
      <c r="E89" s="181"/>
      <c r="F89" s="181"/>
      <c r="G89" s="181"/>
      <c r="H89" s="182" t="s">
        <v>183</v>
      </c>
      <c r="I89" s="130">
        <f>IF(A1=75,0,H88+H87+H86)</f>
        <v>1047795.77</v>
      </c>
      <c r="N89" s="73" t="s">
        <v>158</v>
      </c>
      <c r="O89" s="72">
        <f>SUM(O86:O88)</f>
        <v>0</v>
      </c>
      <c r="P89" s="488" t="s">
        <v>18</v>
      </c>
      <c r="Q89" s="489"/>
      <c r="R89" s="489"/>
      <c r="S89" s="489"/>
      <c r="T89" s="489"/>
      <c r="U89" s="125">
        <f>IF(N1=75,0,T88+T87+T86)</f>
        <v>0</v>
      </c>
    </row>
    <row r="90" spans="1:21" ht="16.5" thickTop="1" x14ac:dyDescent="0.25">
      <c r="A90" s="490" t="s">
        <v>107</v>
      </c>
      <c r="B90" s="490"/>
      <c r="C90" s="490"/>
      <c r="D90" s="490"/>
      <c r="E90" s="490"/>
      <c r="F90" s="490"/>
      <c r="G90" s="490"/>
      <c r="H90" s="490"/>
      <c r="I90" s="490"/>
      <c r="N90" s="491" t="s">
        <v>107</v>
      </c>
      <c r="O90" s="491"/>
      <c r="P90" s="491"/>
      <c r="Q90" s="491"/>
      <c r="R90" s="491"/>
      <c r="S90" s="491"/>
      <c r="T90" s="491"/>
      <c r="U90" s="491"/>
    </row>
    <row r="91" spans="1:21" x14ac:dyDescent="0.25">
      <c r="A91" s="183"/>
      <c r="B91" s="183"/>
      <c r="C91" s="183"/>
      <c r="D91" s="183"/>
      <c r="E91" s="183"/>
      <c r="F91" s="183"/>
      <c r="G91" s="183"/>
      <c r="H91" s="183"/>
      <c r="I91" s="183"/>
      <c r="N91" s="184"/>
      <c r="O91" s="184"/>
      <c r="P91" s="184"/>
      <c r="Q91" s="184"/>
      <c r="R91" s="184"/>
      <c r="S91" s="184"/>
      <c r="T91" s="184"/>
      <c r="U91" s="184"/>
    </row>
    <row r="92" spans="1:21" x14ac:dyDescent="0.25">
      <c r="A92" s="4" t="s">
        <v>92</v>
      </c>
      <c r="C92" s="74"/>
      <c r="D92" s="91"/>
      <c r="E92" s="74" t="s">
        <v>46</v>
      </c>
      <c r="F92" s="492"/>
      <c r="G92" s="492"/>
      <c r="H92" s="492"/>
      <c r="I92" s="492"/>
      <c r="N92" s="461" t="s">
        <v>92</v>
      </c>
      <c r="O92" s="461"/>
      <c r="P92" s="461"/>
      <c r="Q92" s="493" t="s">
        <v>46</v>
      </c>
      <c r="R92" s="493"/>
      <c r="S92" s="493"/>
      <c r="T92" s="493"/>
      <c r="U92" s="132"/>
    </row>
    <row r="93" spans="1:21" x14ac:dyDescent="0.25">
      <c r="B93" s="91"/>
      <c r="C93" s="117" t="s">
        <v>162</v>
      </c>
      <c r="D93" s="117" t="s">
        <v>163</v>
      </c>
      <c r="E93" s="118" t="s">
        <v>191</v>
      </c>
      <c r="F93" s="74"/>
      <c r="G93" s="74"/>
      <c r="H93" s="74"/>
      <c r="I93" s="74"/>
      <c r="N93" s="53"/>
      <c r="O93" s="53"/>
      <c r="P93" s="53"/>
      <c r="Q93" s="185"/>
      <c r="R93" s="185"/>
      <c r="S93" s="185"/>
      <c r="T93" s="185"/>
      <c r="U93" s="132"/>
    </row>
    <row r="94" spans="1:21" x14ac:dyDescent="0.25">
      <c r="B94" s="91"/>
      <c r="C94" s="119" t="s">
        <v>2</v>
      </c>
      <c r="D94" s="119" t="s">
        <v>2</v>
      </c>
      <c r="E94" s="119" t="s">
        <v>2</v>
      </c>
      <c r="F94" s="74"/>
      <c r="G94" s="74"/>
      <c r="H94" s="74"/>
      <c r="I94" s="74"/>
      <c r="N94" s="53"/>
      <c r="O94" s="53"/>
      <c r="P94" s="53"/>
      <c r="Q94" s="185"/>
      <c r="R94" s="185"/>
      <c r="S94" s="185"/>
      <c r="T94" s="185"/>
      <c r="U94" s="132"/>
    </row>
    <row r="95" spans="1:21" x14ac:dyDescent="0.25">
      <c r="A95" s="465" t="s">
        <v>69</v>
      </c>
      <c r="B95" s="465"/>
      <c r="C95" s="206">
        <v>849</v>
      </c>
      <c r="D95" s="206">
        <v>783</v>
      </c>
      <c r="E95" s="159">
        <f>AVERAGE(C95:D95)</f>
        <v>816</v>
      </c>
      <c r="F95" s="186" t="s">
        <v>40</v>
      </c>
      <c r="G95" s="189">
        <f>'0054'!G95</f>
        <v>371</v>
      </c>
      <c r="I95" s="130">
        <f>ROUND(G95*E95,2)</f>
        <v>302736</v>
      </c>
      <c r="N95" s="486" t="s">
        <v>69</v>
      </c>
      <c r="O95" s="486"/>
      <c r="P95" s="485">
        <f>IF(H115=1,E95,0)</f>
        <v>0</v>
      </c>
      <c r="Q95" s="485"/>
      <c r="R95" s="485"/>
      <c r="S95" s="111" t="s">
        <v>40</v>
      </c>
      <c r="T95" s="76">
        <f>G95</f>
        <v>371</v>
      </c>
      <c r="U95" s="125">
        <f>ROUND(T95*P95,0)</f>
        <v>0</v>
      </c>
    </row>
    <row r="96" spans="1:21" x14ac:dyDescent="0.25">
      <c r="A96" s="465" t="s">
        <v>87</v>
      </c>
      <c r="B96" s="465"/>
      <c r="C96" s="206">
        <v>0</v>
      </c>
      <c r="D96" s="206">
        <v>0</v>
      </c>
      <c r="E96" s="159">
        <f>AVERAGE(C96:D96)</f>
        <v>0</v>
      </c>
      <c r="F96" s="186" t="s">
        <v>40</v>
      </c>
      <c r="G96" s="189">
        <f>'0054'!G96</f>
        <v>1391</v>
      </c>
      <c r="I96" s="130">
        <f>ROUND(G96*E96,2)</f>
        <v>0</v>
      </c>
      <c r="N96" s="486" t="s">
        <v>87</v>
      </c>
      <c r="O96" s="486"/>
      <c r="P96" s="470"/>
      <c r="Q96" s="470"/>
      <c r="R96" s="470"/>
      <c r="S96" s="111" t="s">
        <v>40</v>
      </c>
      <c r="T96" s="76">
        <f>G96</f>
        <v>1391</v>
      </c>
      <c r="U96" s="125">
        <f>ROUND(T96*P96,0)</f>
        <v>0</v>
      </c>
    </row>
    <row r="97" spans="1:21" x14ac:dyDescent="0.25">
      <c r="A97" s="187"/>
      <c r="B97" s="187"/>
      <c r="C97" s="94"/>
      <c r="D97" s="94"/>
      <c r="E97" s="94"/>
      <c r="F97" s="94"/>
      <c r="G97" s="188"/>
      <c r="H97" s="189"/>
      <c r="I97" s="130"/>
      <c r="N97" s="190"/>
      <c r="O97" s="190"/>
      <c r="P97" s="191"/>
      <c r="Q97" s="191"/>
      <c r="R97" s="191"/>
      <c r="S97" s="111"/>
      <c r="T97" s="76"/>
      <c r="U97" s="132"/>
    </row>
    <row r="98" spans="1:21" x14ac:dyDescent="0.25">
      <c r="A98" s="187"/>
      <c r="B98" s="187"/>
      <c r="C98" s="94"/>
      <c r="D98" s="94"/>
      <c r="E98" s="94"/>
      <c r="F98" s="94"/>
      <c r="G98" s="188"/>
      <c r="H98" s="189"/>
      <c r="I98" s="130"/>
      <c r="N98" s="190"/>
      <c r="O98" s="190"/>
      <c r="P98" s="191"/>
      <c r="Q98" s="191"/>
      <c r="R98" s="191"/>
      <c r="S98" s="111"/>
      <c r="T98" s="76"/>
      <c r="U98" s="132"/>
    </row>
    <row r="99" spans="1:21" hidden="1" x14ac:dyDescent="0.25">
      <c r="A99" s="458" t="s">
        <v>131</v>
      </c>
      <c r="B99" s="458"/>
      <c r="C99" s="458"/>
      <c r="D99" s="91"/>
      <c r="E99" s="54" t="s">
        <v>132</v>
      </c>
      <c r="F99" s="496"/>
      <c r="G99" s="496"/>
      <c r="H99" s="496"/>
      <c r="I99" s="496"/>
      <c r="N99" s="461" t="s">
        <v>106</v>
      </c>
      <c r="O99" s="461"/>
      <c r="P99" s="461"/>
      <c r="Q99" s="461"/>
      <c r="R99" s="461"/>
      <c r="S99" s="461"/>
      <c r="T99" s="461"/>
      <c r="U99" s="461"/>
    </row>
    <row r="100" spans="1:21" hidden="1" x14ac:dyDescent="0.25">
      <c r="B100" s="91"/>
      <c r="C100" s="481" t="s">
        <v>108</v>
      </c>
      <c r="D100" s="481"/>
      <c r="E100" s="481"/>
      <c r="F100" s="54"/>
      <c r="G100" s="54"/>
      <c r="H100" s="200" t="s">
        <v>192</v>
      </c>
      <c r="I100" s="54"/>
      <c r="N100" s="53"/>
      <c r="O100" s="53"/>
      <c r="P100" s="53"/>
      <c r="Q100" s="53"/>
      <c r="R100" s="53"/>
      <c r="S100" s="53"/>
      <c r="T100" s="53"/>
      <c r="U100" s="53"/>
    </row>
    <row r="101" spans="1:21" hidden="1" x14ac:dyDescent="0.25">
      <c r="B101" s="91"/>
      <c r="C101" s="117" t="s">
        <v>162</v>
      </c>
      <c r="D101" s="117" t="s">
        <v>163</v>
      </c>
      <c r="E101" s="199" t="s">
        <v>8</v>
      </c>
      <c r="F101" s="577" t="s">
        <v>193</v>
      </c>
      <c r="G101" s="472"/>
      <c r="H101" s="41" t="s">
        <v>39</v>
      </c>
      <c r="I101" s="54"/>
      <c r="N101" s="53"/>
      <c r="O101" s="53"/>
      <c r="P101" s="53"/>
      <c r="Q101" s="53"/>
      <c r="R101" s="53"/>
      <c r="S101" s="53"/>
      <c r="T101" s="53"/>
      <c r="U101" s="53"/>
    </row>
    <row r="102" spans="1:21" hidden="1" x14ac:dyDescent="0.25">
      <c r="A102" s="481" t="s">
        <v>113</v>
      </c>
      <c r="B102" s="481"/>
      <c r="C102" s="119" t="s">
        <v>2</v>
      </c>
      <c r="D102" s="119" t="s">
        <v>2</v>
      </c>
      <c r="E102" s="77" t="s">
        <v>2</v>
      </c>
      <c r="F102" s="481" t="s">
        <v>38</v>
      </c>
      <c r="G102" s="481"/>
      <c r="H102" s="77" t="s">
        <v>38</v>
      </c>
      <c r="I102" s="77" t="s">
        <v>8</v>
      </c>
      <c r="N102" s="471" t="s">
        <v>70</v>
      </c>
      <c r="O102" s="471"/>
      <c r="P102" s="485" t="s">
        <v>108</v>
      </c>
      <c r="Q102" s="485"/>
      <c r="R102" s="471" t="s">
        <v>71</v>
      </c>
      <c r="S102" s="471"/>
      <c r="T102" s="78" t="s">
        <v>72</v>
      </c>
      <c r="U102" s="78" t="s">
        <v>8</v>
      </c>
    </row>
    <row r="103" spans="1:21" hidden="1" x14ac:dyDescent="0.25">
      <c r="A103" s="474" t="s">
        <v>73</v>
      </c>
      <c r="B103" s="474"/>
      <c r="C103" s="204">
        <v>0</v>
      </c>
      <c r="D103" s="204">
        <v>0</v>
      </c>
      <c r="E103" s="276">
        <f>IF(D$59=0,C103*2,C103+D103)</f>
        <v>0</v>
      </c>
      <c r="F103" s="475">
        <v>0</v>
      </c>
      <c r="G103" s="475"/>
      <c r="H103" s="349">
        <f>IF(C103=0,0,125)</f>
        <v>0</v>
      </c>
      <c r="I103" s="130">
        <f>ROUND((H103+F103)*E103,2)</f>
        <v>0</v>
      </c>
      <c r="N103" s="476" t="s">
        <v>73</v>
      </c>
      <c r="O103" s="476"/>
      <c r="P103" s="470">
        <f>IF(H$115=1,C103,0)</f>
        <v>0</v>
      </c>
      <c r="Q103" s="470"/>
      <c r="R103" s="477">
        <f>F103</f>
        <v>0</v>
      </c>
      <c r="S103" s="477"/>
      <c r="T103" s="80">
        <f>H103</f>
        <v>0</v>
      </c>
      <c r="U103" s="125">
        <f>ROUND((T103+R103)*P103,0)</f>
        <v>0</v>
      </c>
    </row>
    <row r="104" spans="1:21" hidden="1" x14ac:dyDescent="0.25">
      <c r="A104" s="450" t="s">
        <v>74</v>
      </c>
      <c r="B104" s="450"/>
      <c r="C104" s="206">
        <v>0</v>
      </c>
      <c r="D104" s="206">
        <v>0</v>
      </c>
      <c r="E104" s="159">
        <f>IF(D$59=0,C104*2,C104+D104)</f>
        <v>0</v>
      </c>
      <c r="F104" s="572">
        <f>ROUND(F103/2,2)</f>
        <v>0</v>
      </c>
      <c r="G104" s="572"/>
      <c r="H104" s="350">
        <f>IF(C104=0,0,62.5)</f>
        <v>0</v>
      </c>
      <c r="I104" s="130">
        <f>ROUND((H104+F104)*E104,2)</f>
        <v>0</v>
      </c>
      <c r="N104" s="476" t="s">
        <v>74</v>
      </c>
      <c r="O104" s="476"/>
      <c r="P104" s="470">
        <f>IF(H$115=1,C104,0)</f>
        <v>0</v>
      </c>
      <c r="Q104" s="470"/>
      <c r="R104" s="479">
        <f>ROUND(R103/2,2)</f>
        <v>0</v>
      </c>
      <c r="S104" s="479"/>
      <c r="T104" s="82">
        <f>H104</f>
        <v>0</v>
      </c>
      <c r="U104" s="125">
        <f>ROUND((T104+R104)*P104,0)</f>
        <v>0</v>
      </c>
    </row>
    <row r="105" spans="1:21" ht="16.5" hidden="1" thickBot="1" x14ac:dyDescent="0.3">
      <c r="A105" s="450" t="s">
        <v>75</v>
      </c>
      <c r="B105" s="450"/>
      <c r="C105" s="206">
        <v>0</v>
      </c>
      <c r="D105" s="206">
        <v>0</v>
      </c>
      <c r="E105" s="159">
        <f>IF(D$59=0,C105*2,C105+D105)</f>
        <v>0</v>
      </c>
      <c r="F105" s="468"/>
      <c r="G105" s="468"/>
      <c r="H105" s="351">
        <f>IF(H103&gt;0,436,0)</f>
        <v>0</v>
      </c>
      <c r="I105" s="130">
        <f>ROUND(H105*E105,2)</f>
        <v>0</v>
      </c>
      <c r="N105" s="469" t="s">
        <v>75</v>
      </c>
      <c r="O105" s="469"/>
      <c r="P105" s="470">
        <f>IF(H$115=1,C105,0)</f>
        <v>0</v>
      </c>
      <c r="Q105" s="470"/>
      <c r="R105" s="471"/>
      <c r="S105" s="471"/>
      <c r="T105" s="84">
        <f>H105</f>
        <v>0</v>
      </c>
      <c r="U105" s="132">
        <f>ROUND(T105*P105,0)</f>
        <v>0</v>
      </c>
    </row>
    <row r="106" spans="1:21" ht="16.5" hidden="1" thickBot="1" x14ac:dyDescent="0.3">
      <c r="A106" s="472" t="s">
        <v>8</v>
      </c>
      <c r="B106" s="472"/>
      <c r="C106" s="85"/>
      <c r="D106" s="85"/>
      <c r="E106" s="85"/>
      <c r="F106" s="85"/>
      <c r="G106" s="85"/>
      <c r="H106" s="85"/>
      <c r="I106" s="126">
        <f>SUM(I103:I105)</f>
        <v>0</v>
      </c>
      <c r="N106" s="473" t="s">
        <v>8</v>
      </c>
      <c r="O106" s="473"/>
      <c r="P106" s="86"/>
      <c r="Q106" s="86"/>
      <c r="R106" s="86"/>
      <c r="S106" s="86"/>
      <c r="T106" s="86"/>
      <c r="U106" s="87">
        <f>SUM(U103:U105)</f>
        <v>0</v>
      </c>
    </row>
    <row r="107" spans="1:21" hidden="1" x14ac:dyDescent="0.25">
      <c r="A107" s="41"/>
      <c r="B107" s="41"/>
      <c r="C107" s="85"/>
      <c r="D107" s="85"/>
      <c r="E107" s="85"/>
      <c r="F107" s="85"/>
      <c r="G107" s="85"/>
      <c r="H107" s="85"/>
      <c r="I107" s="130"/>
      <c r="N107" s="43"/>
      <c r="O107" s="43"/>
      <c r="P107" s="86"/>
      <c r="Q107" s="86"/>
      <c r="R107" s="86"/>
      <c r="S107" s="86"/>
      <c r="T107" s="86"/>
      <c r="U107" s="201"/>
    </row>
    <row r="108" spans="1:21" x14ac:dyDescent="0.25">
      <c r="A108" s="458" t="s">
        <v>93</v>
      </c>
      <c r="B108" s="458"/>
      <c r="C108" s="458"/>
      <c r="D108" s="91"/>
      <c r="E108" s="89" t="s">
        <v>42</v>
      </c>
      <c r="F108" s="463"/>
      <c r="G108" s="463"/>
      <c r="H108" s="463"/>
      <c r="I108" s="159">
        <v>0</v>
      </c>
      <c r="N108" s="461" t="s">
        <v>93</v>
      </c>
      <c r="O108" s="461"/>
      <c r="P108" s="461"/>
      <c r="Q108" s="462" t="s">
        <v>42</v>
      </c>
      <c r="R108" s="462"/>
      <c r="S108" s="462"/>
      <c r="T108" s="462"/>
      <c r="U108" s="125">
        <f>IF('1571'!$H$115=1,'1571'!U109,0)</f>
        <v>0</v>
      </c>
    </row>
    <row r="109" spans="1:21" x14ac:dyDescent="0.25">
      <c r="A109" s="458" t="s">
        <v>94</v>
      </c>
      <c r="B109" s="458"/>
      <c r="C109" s="458"/>
      <c r="D109" s="91"/>
      <c r="E109" s="467"/>
      <c r="F109" s="467"/>
      <c r="G109" s="467"/>
      <c r="H109" s="467"/>
      <c r="I109" s="159">
        <v>0</v>
      </c>
      <c r="N109" s="461" t="s">
        <v>94</v>
      </c>
      <c r="O109" s="461"/>
      <c r="P109" s="461"/>
      <c r="Q109" s="462" t="s">
        <v>47</v>
      </c>
      <c r="R109" s="462"/>
      <c r="S109" s="462"/>
      <c r="T109" s="462"/>
      <c r="U109" s="125">
        <f>IF('1571'!$H$115=1,'1571'!U110,0)</f>
        <v>0</v>
      </c>
    </row>
    <row r="110" spans="1:21" x14ac:dyDescent="0.25">
      <c r="A110" s="90" t="s">
        <v>122</v>
      </c>
      <c r="B110" s="91"/>
      <c r="C110" s="91"/>
      <c r="D110" s="91"/>
      <c r="E110" s="192"/>
      <c r="F110" s="192"/>
      <c r="G110" s="192"/>
      <c r="H110" s="192"/>
      <c r="I110" s="219"/>
      <c r="N110" s="461" t="s">
        <v>95</v>
      </c>
      <c r="O110" s="461"/>
      <c r="P110" s="461"/>
      <c r="Q110" s="462" t="s">
        <v>48</v>
      </c>
      <c r="R110" s="462"/>
      <c r="S110" s="462"/>
      <c r="T110" s="462"/>
      <c r="U110" s="125">
        <f>IF('1571'!$H$115=1,'1571'!U113,0)</f>
        <v>0</v>
      </c>
    </row>
    <row r="111" spans="1:21" ht="16.5" thickBot="1" x14ac:dyDescent="0.3">
      <c r="A111" s="458" t="s">
        <v>95</v>
      </c>
      <c r="B111" s="458"/>
      <c r="C111" s="458"/>
      <c r="D111" s="91"/>
      <c r="E111" s="89" t="s">
        <v>47</v>
      </c>
      <c r="F111" s="463"/>
      <c r="G111" s="463"/>
      <c r="H111" s="463"/>
      <c r="I111" s="220">
        <v>0</v>
      </c>
      <c r="N111" s="464" t="s">
        <v>43</v>
      </c>
      <c r="O111" s="464"/>
      <c r="P111" s="464"/>
      <c r="Q111" s="464"/>
      <c r="R111" s="464"/>
      <c r="S111" s="464"/>
      <c r="T111" s="464"/>
      <c r="U111" s="193">
        <f>SUM(U109,U108,U106,U95,U89,U75,U74,U73,U72,U71,U70,U68,U59,U45,U77,U78,U79,U80,U81,U110)</f>
        <v>0</v>
      </c>
    </row>
    <row r="112" spans="1:21" ht="16.5" thickTop="1" x14ac:dyDescent="0.25">
      <c r="B112" s="91"/>
      <c r="C112" s="91"/>
      <c r="D112" s="91"/>
      <c r="E112" s="89"/>
      <c r="F112" s="89"/>
      <c r="G112" s="89"/>
      <c r="H112" s="89"/>
      <c r="I112" s="159"/>
      <c r="N112" s="59"/>
      <c r="O112" s="59"/>
      <c r="P112" s="59"/>
      <c r="Q112" s="59"/>
      <c r="R112" s="59"/>
      <c r="S112" s="59"/>
      <c r="T112" s="59"/>
      <c r="U112" s="201"/>
    </row>
    <row r="113" spans="1:21" x14ac:dyDescent="0.25">
      <c r="A113" s="465" t="s">
        <v>8</v>
      </c>
      <c r="B113" s="465"/>
      <c r="C113" s="465"/>
      <c r="D113" s="465"/>
      <c r="E113" s="465"/>
      <c r="F113" s="465"/>
      <c r="G113" s="465"/>
      <c r="H113" s="465"/>
      <c r="I113" s="130">
        <f>SUM(I111,I109,I108,I106,I96,I95,I89,I81,I80,I79,I78,I77,I75,I74,I73,I72,I71,I70,I68,I59,I45)</f>
        <v>7661989.3899999997</v>
      </c>
      <c r="N113" s="466"/>
      <c r="O113" s="466"/>
      <c r="P113" s="466"/>
      <c r="Q113" s="466"/>
      <c r="R113" s="466"/>
      <c r="S113" s="466"/>
      <c r="T113" s="466"/>
      <c r="U113" s="466"/>
    </row>
    <row r="114" spans="1:21" x14ac:dyDescent="0.25">
      <c r="A114" s="458" t="s">
        <v>121</v>
      </c>
      <c r="B114" s="458"/>
      <c r="C114" s="458"/>
      <c r="D114" s="458"/>
      <c r="E114" s="458"/>
      <c r="F114" s="458"/>
      <c r="G114" s="458"/>
      <c r="H114" s="91" t="s">
        <v>48</v>
      </c>
      <c r="I114" s="195"/>
      <c r="N114" s="459" t="s">
        <v>7</v>
      </c>
      <c r="O114" s="459"/>
      <c r="P114" s="459"/>
      <c r="Q114" s="459"/>
      <c r="R114" s="459"/>
      <c r="S114" s="459"/>
      <c r="T114" s="459"/>
      <c r="U114" s="459"/>
    </row>
    <row r="115" spans="1:21" x14ac:dyDescent="0.25">
      <c r="A115" s="458" t="s">
        <v>116</v>
      </c>
      <c r="B115" s="458"/>
      <c r="C115" s="458"/>
      <c r="D115" s="458"/>
      <c r="E115" s="458"/>
      <c r="F115" s="458"/>
      <c r="G115" s="458"/>
      <c r="H115" s="92" t="str">
        <f>IF(E29=0,"",IF((E14+E16+SUM(E18:E24))/E29&gt;0.75,1,""))</f>
        <v/>
      </c>
      <c r="I115" s="159">
        <f>U111</f>
        <v>0</v>
      </c>
      <c r="N115" s="93" t="s">
        <v>144</v>
      </c>
      <c r="O115" s="93"/>
      <c r="P115" s="93"/>
      <c r="Q115" s="93"/>
      <c r="R115" s="93"/>
      <c r="S115" s="93"/>
      <c r="T115" s="93"/>
      <c r="U115" s="93"/>
    </row>
    <row r="116" spans="1:21" x14ac:dyDescent="0.25">
      <c r="B116" s="91"/>
      <c r="C116" s="91"/>
      <c r="D116" s="91"/>
      <c r="E116" s="91"/>
      <c r="F116" s="91"/>
      <c r="G116" s="91"/>
      <c r="H116" s="94"/>
      <c r="I116" s="130"/>
      <c r="N116" s="95" t="s">
        <v>145</v>
      </c>
      <c r="O116" s="93"/>
      <c r="P116" s="93"/>
      <c r="Q116" s="93"/>
      <c r="R116" s="93"/>
      <c r="S116" s="93"/>
      <c r="T116" s="93"/>
      <c r="U116" s="93"/>
    </row>
    <row r="117" spans="1:21" x14ac:dyDescent="0.25">
      <c r="A117" s="4" t="s">
        <v>138</v>
      </c>
      <c r="B117" s="91"/>
      <c r="C117" s="91"/>
      <c r="D117" s="91"/>
      <c r="E117" s="91"/>
      <c r="F117" s="91"/>
      <c r="G117" s="91"/>
      <c r="H117" s="202">
        <f>IF(H115=1,I115,I113)</f>
        <v>7661989.3899999997</v>
      </c>
      <c r="I117" s="123">
        <f>IF(E29=0,0,IF(E29&gt;250,-(((250/E29)*H117)*IF(J117="H",0.02,0.05)),IF(J117="H",-0.02*H117,-0.05*H117)))</f>
        <v>-85190.766540062614</v>
      </c>
      <c r="N117" s="97"/>
      <c r="O117" s="97"/>
      <c r="P117" s="97"/>
      <c r="Q117" s="97"/>
      <c r="R117" s="97"/>
      <c r="S117" s="97"/>
      <c r="T117" s="97"/>
      <c r="U117" s="97"/>
    </row>
    <row r="118" spans="1:21" x14ac:dyDescent="0.25">
      <c r="B118" s="91"/>
      <c r="C118" s="91"/>
      <c r="D118" s="91"/>
      <c r="E118" s="91"/>
      <c r="F118" s="91"/>
      <c r="G118" s="91"/>
      <c r="H118" s="94"/>
      <c r="I118" s="130"/>
      <c r="N118" s="97"/>
      <c r="O118" s="97"/>
      <c r="P118" s="97"/>
      <c r="Q118" s="97"/>
      <c r="R118" s="97"/>
      <c r="S118" s="97"/>
      <c r="T118" s="97"/>
      <c r="U118" s="97"/>
    </row>
    <row r="119" spans="1:21" x14ac:dyDescent="0.25">
      <c r="A119" s="4" t="s">
        <v>139</v>
      </c>
      <c r="B119" s="91"/>
      <c r="C119" s="91"/>
      <c r="D119" s="91"/>
      <c r="E119" s="91"/>
      <c r="F119" s="91"/>
      <c r="G119" s="91"/>
      <c r="H119" s="94"/>
      <c r="I119" s="130">
        <f>I113+I117</f>
        <v>7576798.6234599371</v>
      </c>
      <c r="N119" s="97"/>
      <c r="O119" s="97"/>
      <c r="P119" s="97"/>
      <c r="Q119" s="97"/>
      <c r="R119" s="97"/>
      <c r="S119" s="97"/>
      <c r="T119" s="97"/>
      <c r="U119" s="97"/>
    </row>
    <row r="120" spans="1:21" x14ac:dyDescent="0.25">
      <c r="B120" s="91"/>
      <c r="C120" s="91"/>
      <c r="D120" s="91"/>
      <c r="E120" s="91"/>
      <c r="F120" s="91"/>
      <c r="G120" s="91"/>
      <c r="H120" s="94"/>
      <c r="I120" s="130"/>
      <c r="N120" s="97"/>
      <c r="O120" s="97"/>
      <c r="P120" s="97"/>
      <c r="Q120" s="97"/>
      <c r="R120" s="97"/>
      <c r="S120" s="97"/>
      <c r="T120" s="97"/>
      <c r="U120" s="97"/>
    </row>
    <row r="121" spans="1:21" x14ac:dyDescent="0.25">
      <c r="A121" s="106" t="s">
        <v>140</v>
      </c>
      <c r="B121" s="91"/>
      <c r="C121" s="203">
        <f>'0054'!C121</f>
        <v>2</v>
      </c>
      <c r="D121" s="91"/>
      <c r="E121" s="4" t="s">
        <v>141</v>
      </c>
      <c r="F121" s="91"/>
      <c r="G121" s="91"/>
      <c r="H121" s="94"/>
      <c r="I121" s="130">
        <f>ROUND(I119/12*C121,2)</f>
        <v>1262799.77</v>
      </c>
      <c r="N121" s="97"/>
      <c r="O121" s="97"/>
      <c r="P121" s="97"/>
      <c r="Q121" s="97"/>
      <c r="R121" s="97"/>
      <c r="S121" s="97"/>
      <c r="T121" s="97"/>
      <c r="U121" s="97"/>
    </row>
    <row r="122" spans="1:21" x14ac:dyDescent="0.25">
      <c r="B122" s="91"/>
      <c r="C122" s="91"/>
      <c r="D122" s="91"/>
      <c r="E122" s="91"/>
      <c r="F122" s="91"/>
      <c r="G122" s="91"/>
      <c r="H122" s="94"/>
      <c r="I122" s="130"/>
      <c r="N122" s="97"/>
      <c r="O122" s="97"/>
      <c r="P122" s="97"/>
      <c r="Q122" s="97"/>
      <c r="R122" s="97"/>
      <c r="S122" s="97"/>
      <c r="T122" s="97"/>
      <c r="U122" s="97"/>
    </row>
    <row r="123" spans="1:21" x14ac:dyDescent="0.25">
      <c r="A123" s="4" t="s">
        <v>142</v>
      </c>
      <c r="B123" s="91"/>
      <c r="C123" s="91"/>
      <c r="D123" s="91"/>
      <c r="E123" s="91"/>
      <c r="F123" s="91"/>
      <c r="G123" s="91"/>
      <c r="H123" s="94"/>
      <c r="I123" s="123">
        <v>-631399.89</v>
      </c>
      <c r="N123" s="97"/>
      <c r="O123" s="97"/>
      <c r="P123" s="97"/>
      <c r="Q123" s="97"/>
      <c r="R123" s="97"/>
      <c r="S123" s="97"/>
      <c r="T123" s="97"/>
      <c r="U123" s="97"/>
    </row>
    <row r="124" spans="1:21" x14ac:dyDescent="0.25">
      <c r="B124" s="91"/>
      <c r="C124" s="91"/>
      <c r="D124" s="91"/>
      <c r="E124" s="91"/>
      <c r="F124" s="91"/>
      <c r="G124" s="91"/>
      <c r="H124" s="94"/>
      <c r="I124" s="130"/>
      <c r="N124" s="97"/>
      <c r="O124" s="97"/>
      <c r="P124" s="97"/>
      <c r="Q124" s="97"/>
      <c r="R124" s="97"/>
      <c r="S124" s="97"/>
      <c r="T124" s="97"/>
      <c r="U124" s="97"/>
    </row>
    <row r="125" spans="1:21" ht="16.5" thickBot="1" x14ac:dyDescent="0.3">
      <c r="A125" s="4" t="s">
        <v>143</v>
      </c>
      <c r="B125" s="91"/>
      <c r="C125" s="91"/>
      <c r="D125" s="91"/>
      <c r="E125" s="91"/>
      <c r="F125" s="91"/>
      <c r="G125" s="91"/>
      <c r="H125" s="94"/>
      <c r="I125" s="222">
        <f>I121+I123</f>
        <v>631399.88</v>
      </c>
      <c r="N125" s="97"/>
      <c r="O125" s="97"/>
      <c r="P125" s="97"/>
      <c r="Q125" s="97"/>
      <c r="R125" s="97"/>
      <c r="S125" s="97"/>
      <c r="T125" s="97"/>
      <c r="U125" s="97"/>
    </row>
    <row r="126" spans="1:21" ht="16.5" thickTop="1" x14ac:dyDescent="0.25">
      <c r="B126" s="91"/>
      <c r="C126" s="91"/>
      <c r="D126" s="91"/>
      <c r="E126" s="91"/>
      <c r="F126" s="91"/>
      <c r="G126" s="91"/>
      <c r="H126" s="94"/>
      <c r="I126" s="130"/>
      <c r="N126" s="97"/>
      <c r="O126" s="97"/>
      <c r="P126" s="97"/>
      <c r="Q126" s="97"/>
      <c r="R126" s="97"/>
      <c r="S126" s="97"/>
      <c r="T126" s="97"/>
      <c r="U126" s="97"/>
    </row>
    <row r="127" spans="1:21" ht="16.5" thickBot="1" x14ac:dyDescent="0.3">
      <c r="A127" s="4" t="s">
        <v>159</v>
      </c>
      <c r="B127" s="91"/>
      <c r="C127" s="91"/>
      <c r="D127" s="91"/>
      <c r="E127" s="91"/>
      <c r="F127" s="91"/>
      <c r="G127" s="91"/>
      <c r="H127" s="94"/>
      <c r="I127" s="194">
        <f>IF(J117="H",(H117*0.02)+I117,(H117*0.05)+I117)</f>
        <v>297908.70295993739</v>
      </c>
      <c r="N127" s="97"/>
      <c r="O127" s="97"/>
      <c r="P127" s="97"/>
      <c r="Q127" s="97"/>
      <c r="R127" s="97"/>
      <c r="S127" s="97"/>
      <c r="T127" s="97"/>
      <c r="U127" s="97"/>
    </row>
    <row r="128" spans="1:21" ht="16.5" thickTop="1" x14ac:dyDescent="0.25">
      <c r="B128" s="91"/>
      <c r="C128" s="91"/>
      <c r="D128" s="91"/>
      <c r="E128" s="91"/>
      <c r="F128" s="91"/>
      <c r="G128" s="91"/>
      <c r="H128" s="94"/>
      <c r="I128" s="195"/>
      <c r="N128" s="97"/>
      <c r="O128" s="97"/>
      <c r="P128" s="97"/>
      <c r="Q128" s="97"/>
      <c r="R128" s="97"/>
      <c r="S128" s="97"/>
      <c r="T128" s="97"/>
      <c r="U128" s="97"/>
    </row>
    <row r="129" spans="1:21" x14ac:dyDescent="0.25">
      <c r="B129" s="91"/>
      <c r="C129" s="91"/>
      <c r="D129" s="91"/>
      <c r="E129" s="91"/>
      <c r="F129" s="91"/>
      <c r="G129" s="91"/>
      <c r="H129" s="94"/>
      <c r="I129" s="195"/>
      <c r="N129" s="97"/>
      <c r="O129" s="97"/>
      <c r="P129" s="97"/>
      <c r="Q129" s="97"/>
      <c r="R129" s="97"/>
      <c r="S129" s="97"/>
      <c r="T129" s="97"/>
      <c r="U129" s="97"/>
    </row>
    <row r="130" spans="1:21" x14ac:dyDescent="0.25">
      <c r="B130" s="91"/>
      <c r="C130" s="91"/>
      <c r="D130" s="91"/>
      <c r="E130" s="91"/>
      <c r="F130" s="91"/>
      <c r="G130" s="91"/>
      <c r="H130" s="94"/>
      <c r="I130" s="195"/>
      <c r="N130" s="97"/>
      <c r="O130" s="97"/>
      <c r="P130" s="97"/>
      <c r="Q130" s="97"/>
      <c r="R130" s="97"/>
      <c r="S130" s="97"/>
      <c r="T130" s="97"/>
      <c r="U130" s="97"/>
    </row>
    <row r="131" spans="1:21" x14ac:dyDescent="0.25">
      <c r="A131" s="455" t="s">
        <v>7</v>
      </c>
      <c r="B131" s="455"/>
      <c r="C131" s="455"/>
      <c r="D131" s="455"/>
      <c r="E131" s="455"/>
      <c r="F131" s="455"/>
      <c r="G131" s="455"/>
      <c r="H131" s="455"/>
      <c r="I131" s="455"/>
      <c r="J131" s="196"/>
      <c r="N131" s="455"/>
      <c r="O131" s="455"/>
      <c r="P131" s="455"/>
      <c r="Q131" s="455"/>
      <c r="R131" s="455"/>
      <c r="S131" s="455"/>
      <c r="T131" s="455"/>
      <c r="U131" s="455"/>
    </row>
    <row r="132" spans="1:21" s="101" customFormat="1" ht="28.5" customHeight="1" x14ac:dyDescent="0.2">
      <c r="A132" s="460" t="s">
        <v>114</v>
      </c>
      <c r="B132" s="460"/>
      <c r="C132" s="460"/>
      <c r="D132" s="460"/>
      <c r="E132" s="460"/>
      <c r="F132" s="460"/>
      <c r="G132" s="460"/>
      <c r="H132" s="460"/>
      <c r="I132" s="460"/>
      <c r="J132" s="102"/>
      <c r="N132" s="103"/>
      <c r="O132" s="104"/>
      <c r="P132" s="104"/>
      <c r="Q132" s="104"/>
      <c r="R132" s="104"/>
      <c r="S132" s="104"/>
      <c r="T132" s="104"/>
      <c r="U132" s="104"/>
    </row>
    <row r="133" spans="1:21" s="101" customFormat="1" ht="15.75" customHeight="1" x14ac:dyDescent="0.2">
      <c r="A133" s="455" t="s">
        <v>64</v>
      </c>
      <c r="B133" s="455"/>
      <c r="C133" s="455"/>
      <c r="D133" s="455"/>
      <c r="E133" s="455"/>
      <c r="F133" s="455"/>
      <c r="G133" s="455"/>
      <c r="H133" s="455"/>
      <c r="I133" s="455"/>
      <c r="N133" s="103"/>
    </row>
    <row r="134" spans="1:21" s="101" customFormat="1" ht="15.75" customHeight="1" x14ac:dyDescent="0.2">
      <c r="A134" s="455" t="s">
        <v>65</v>
      </c>
      <c r="B134" s="455"/>
      <c r="C134" s="455"/>
      <c r="D134" s="455"/>
      <c r="E134" s="455"/>
      <c r="F134" s="455"/>
      <c r="G134" s="455"/>
      <c r="H134" s="455"/>
      <c r="I134" s="455"/>
      <c r="N134" s="103"/>
    </row>
    <row r="135" spans="1:21" s="101" customFormat="1" ht="28.5" customHeight="1" x14ac:dyDescent="0.2">
      <c r="A135" s="454" t="s">
        <v>115</v>
      </c>
      <c r="B135" s="454"/>
      <c r="C135" s="454"/>
      <c r="D135" s="454"/>
      <c r="E135" s="454"/>
      <c r="F135" s="454"/>
      <c r="G135" s="454"/>
      <c r="H135" s="454"/>
      <c r="I135" s="454"/>
      <c r="N135" s="103"/>
    </row>
    <row r="136" spans="1:21" s="101" customFormat="1" ht="28.5" customHeight="1" x14ac:dyDescent="0.2">
      <c r="A136" s="454" t="s">
        <v>123</v>
      </c>
      <c r="B136" s="454"/>
      <c r="C136" s="454"/>
      <c r="D136" s="454"/>
      <c r="E136" s="454"/>
      <c r="F136" s="454"/>
      <c r="G136" s="454"/>
      <c r="H136" s="454"/>
      <c r="I136" s="454"/>
      <c r="N136" s="103"/>
    </row>
    <row r="137" spans="1:21" s="101" customFormat="1" ht="28.5" customHeight="1" x14ac:dyDescent="0.2">
      <c r="A137" s="454" t="s">
        <v>111</v>
      </c>
      <c r="B137" s="454"/>
      <c r="C137" s="454"/>
      <c r="D137" s="454"/>
      <c r="E137" s="454"/>
      <c r="F137" s="454"/>
      <c r="G137" s="454"/>
      <c r="H137" s="454"/>
      <c r="I137" s="454"/>
      <c r="N137" s="103"/>
    </row>
    <row r="138" spans="1:21" s="101" customFormat="1" ht="28.5" customHeight="1" x14ac:dyDescent="0.2">
      <c r="A138" s="454" t="s">
        <v>120</v>
      </c>
      <c r="B138" s="454"/>
      <c r="C138" s="454"/>
      <c r="D138" s="454"/>
      <c r="E138" s="454"/>
      <c r="F138" s="454"/>
      <c r="G138" s="454"/>
      <c r="H138" s="454"/>
      <c r="I138" s="454"/>
      <c r="N138" s="103"/>
    </row>
    <row r="139" spans="1:21" s="101" customFormat="1" ht="41.25" customHeight="1" x14ac:dyDescent="0.2">
      <c r="A139" s="454" t="s">
        <v>133</v>
      </c>
      <c r="B139" s="454"/>
      <c r="C139" s="454"/>
      <c r="D139" s="454"/>
      <c r="E139" s="454"/>
      <c r="F139" s="454"/>
      <c r="G139" s="454"/>
      <c r="H139" s="454"/>
      <c r="I139" s="454"/>
      <c r="N139" s="103"/>
    </row>
    <row r="140" spans="1:21" s="101" customFormat="1" ht="15.75" customHeight="1" x14ac:dyDescent="0.2">
      <c r="A140" s="455" t="s">
        <v>117</v>
      </c>
      <c r="B140" s="455"/>
      <c r="C140" s="455"/>
      <c r="D140" s="455"/>
      <c r="E140" s="455"/>
      <c r="F140" s="455"/>
      <c r="G140" s="455"/>
      <c r="H140" s="455"/>
      <c r="I140" s="455"/>
      <c r="N140" s="103"/>
    </row>
    <row r="141" spans="1:21" s="101" customFormat="1" ht="28.5" customHeight="1" x14ac:dyDescent="0.2">
      <c r="A141" s="456" t="s">
        <v>118</v>
      </c>
      <c r="B141" s="456"/>
      <c r="C141" s="456"/>
      <c r="D141" s="456"/>
      <c r="E141" s="456"/>
      <c r="F141" s="456"/>
      <c r="G141" s="456"/>
      <c r="H141" s="456"/>
      <c r="I141" s="456"/>
      <c r="N141" s="103"/>
    </row>
    <row r="142" spans="1:21" s="101" customFormat="1" ht="26.25" customHeight="1" x14ac:dyDescent="0.2">
      <c r="A142" s="457" t="s">
        <v>109</v>
      </c>
      <c r="B142" s="456"/>
      <c r="C142" s="456"/>
      <c r="D142" s="456"/>
      <c r="E142" s="456"/>
      <c r="F142" s="456"/>
      <c r="G142" s="456"/>
      <c r="H142" s="456"/>
      <c r="I142" s="456"/>
      <c r="N142" s="103"/>
    </row>
    <row r="143" spans="1:21" s="101" customFormat="1" ht="54" customHeight="1" x14ac:dyDescent="0.2">
      <c r="A143" s="452" t="s">
        <v>125</v>
      </c>
      <c r="B143" s="452"/>
      <c r="C143" s="452"/>
      <c r="D143" s="452"/>
      <c r="E143" s="452"/>
      <c r="F143" s="452"/>
      <c r="G143" s="452"/>
      <c r="H143" s="452"/>
      <c r="I143" s="452"/>
      <c r="N143" s="103"/>
    </row>
    <row r="144" spans="1:21" ht="57" customHeight="1" x14ac:dyDescent="0.25">
      <c r="A144" s="452" t="s">
        <v>124</v>
      </c>
      <c r="B144" s="452"/>
      <c r="C144" s="452"/>
      <c r="D144" s="452"/>
      <c r="E144" s="452"/>
      <c r="F144" s="452"/>
      <c r="G144" s="452"/>
      <c r="H144" s="452"/>
      <c r="I144" s="452"/>
      <c r="N144" s="98"/>
    </row>
    <row r="145" spans="1:14" s="101" customFormat="1" ht="26.25" customHeight="1" x14ac:dyDescent="0.2">
      <c r="A145" s="451" t="s">
        <v>110</v>
      </c>
      <c r="B145" s="451"/>
      <c r="C145" s="451"/>
      <c r="D145" s="451"/>
      <c r="E145" s="451"/>
      <c r="F145" s="451"/>
      <c r="G145" s="451"/>
      <c r="H145" s="451"/>
      <c r="I145" s="451"/>
      <c r="N145" s="103"/>
    </row>
    <row r="146" spans="1:14" s="101" customFormat="1" ht="28.5" customHeight="1" x14ac:dyDescent="0.2">
      <c r="A146" s="452" t="s">
        <v>36</v>
      </c>
      <c r="B146" s="452"/>
      <c r="C146" s="452"/>
      <c r="D146" s="452"/>
      <c r="E146" s="452"/>
      <c r="F146" s="452"/>
      <c r="G146" s="452"/>
      <c r="H146" s="452"/>
      <c r="I146" s="452"/>
      <c r="N146" s="103"/>
    </row>
    <row r="147" spans="1:14" s="101" customFormat="1" ht="15.75" customHeight="1" x14ac:dyDescent="0.2">
      <c r="A147" s="453" t="s">
        <v>12</v>
      </c>
      <c r="B147" s="453"/>
      <c r="C147" s="453"/>
      <c r="D147" s="453"/>
      <c r="E147" s="453"/>
      <c r="F147" s="453"/>
      <c r="G147" s="453"/>
      <c r="H147" s="453"/>
      <c r="I147" s="453"/>
      <c r="N147" s="103"/>
    </row>
    <row r="148" spans="1:14" x14ac:dyDescent="0.25">
      <c r="A148" s="453"/>
      <c r="B148" s="453"/>
      <c r="C148" s="453"/>
      <c r="D148" s="453"/>
      <c r="E148" s="453"/>
      <c r="F148" s="453"/>
      <c r="G148" s="453"/>
      <c r="H148" s="453"/>
      <c r="I148" s="453"/>
      <c r="N148" s="98"/>
    </row>
    <row r="149" spans="1:14" x14ac:dyDescent="0.25">
      <c r="A149" s="98"/>
      <c r="N149" s="98"/>
    </row>
    <row r="150" spans="1:14" x14ac:dyDescent="0.25">
      <c r="A150" s="98"/>
      <c r="N150" s="98"/>
    </row>
    <row r="151" spans="1:14" x14ac:dyDescent="0.25">
      <c r="A151" s="98"/>
      <c r="N151" s="98"/>
    </row>
    <row r="152" spans="1:14" x14ac:dyDescent="0.25">
      <c r="A152" s="98"/>
      <c r="B152" s="197"/>
      <c r="C152" s="197"/>
      <c r="D152" s="197"/>
      <c r="E152" s="197"/>
      <c r="F152" s="197"/>
      <c r="G152" s="197"/>
      <c r="H152" s="197"/>
      <c r="I152" s="197"/>
      <c r="N152" s="98"/>
    </row>
    <row r="153" spans="1:14" x14ac:dyDescent="0.25">
      <c r="A153" s="98"/>
      <c r="N153" s="98"/>
    </row>
    <row r="154" spans="1:14" x14ac:dyDescent="0.25">
      <c r="A154" s="98"/>
      <c r="N154" s="98"/>
    </row>
    <row r="155" spans="1:14" x14ac:dyDescent="0.25">
      <c r="A155" s="98"/>
      <c r="N155" s="98"/>
    </row>
    <row r="156" spans="1:14" x14ac:dyDescent="0.25">
      <c r="A156" s="98"/>
      <c r="N156" s="98"/>
    </row>
    <row r="157" spans="1:14" x14ac:dyDescent="0.25">
      <c r="A157" s="98"/>
      <c r="N157" s="98"/>
    </row>
    <row r="158" spans="1:14" x14ac:dyDescent="0.25">
      <c r="A158" s="98"/>
      <c r="N158" s="98"/>
    </row>
    <row r="159" spans="1:14" x14ac:dyDescent="0.25">
      <c r="A159" s="98"/>
      <c r="N159" s="98"/>
    </row>
    <row r="160" spans="1:14" x14ac:dyDescent="0.25">
      <c r="A160" s="98"/>
      <c r="N160" s="98"/>
    </row>
    <row r="161" spans="1:14" x14ac:dyDescent="0.25">
      <c r="A161" s="98"/>
      <c r="N161" s="98"/>
    </row>
    <row r="162" spans="1:14" x14ac:dyDescent="0.25">
      <c r="A162" s="98"/>
      <c r="N162" s="98"/>
    </row>
    <row r="163" spans="1:14" x14ac:dyDescent="0.25">
      <c r="A163" s="98"/>
      <c r="N163" s="98"/>
    </row>
    <row r="164" spans="1:14" x14ac:dyDescent="0.25">
      <c r="A164" s="98"/>
      <c r="N164" s="98"/>
    </row>
    <row r="165" spans="1:14" x14ac:dyDescent="0.25">
      <c r="A165" s="98"/>
      <c r="N165" s="98"/>
    </row>
    <row r="166" spans="1:14" x14ac:dyDescent="0.25">
      <c r="A166" s="98"/>
      <c r="N166" s="98"/>
    </row>
    <row r="167" spans="1:14" x14ac:dyDescent="0.25">
      <c r="A167" s="98"/>
      <c r="N167" s="98"/>
    </row>
    <row r="168" spans="1:14" x14ac:dyDescent="0.25">
      <c r="A168" s="98"/>
      <c r="N168" s="98"/>
    </row>
    <row r="169" spans="1:14" x14ac:dyDescent="0.25">
      <c r="A169" s="98"/>
      <c r="N169" s="98"/>
    </row>
    <row r="170" spans="1:14" x14ac:dyDescent="0.25">
      <c r="A170" s="98"/>
      <c r="N170" s="98"/>
    </row>
    <row r="171" spans="1:14" x14ac:dyDescent="0.25">
      <c r="A171" s="98"/>
      <c r="N171" s="98"/>
    </row>
    <row r="172" spans="1:14" x14ac:dyDescent="0.25">
      <c r="A172" s="98"/>
      <c r="N172" s="98"/>
    </row>
    <row r="173" spans="1:14" x14ac:dyDescent="0.25">
      <c r="A173" s="98"/>
      <c r="N173" s="98"/>
    </row>
    <row r="174" spans="1:14" x14ac:dyDescent="0.25">
      <c r="A174" s="98"/>
      <c r="N174" s="98"/>
    </row>
    <row r="175" spans="1:14" x14ac:dyDescent="0.25">
      <c r="A175" s="98"/>
      <c r="N175" s="98"/>
    </row>
    <row r="176" spans="1:14" x14ac:dyDescent="0.25">
      <c r="A176" s="98"/>
      <c r="N176" s="98"/>
    </row>
    <row r="177" spans="1:14" x14ac:dyDescent="0.25">
      <c r="A177" s="98"/>
      <c r="N177" s="98"/>
    </row>
    <row r="178" spans="1:14" x14ac:dyDescent="0.25">
      <c r="A178" s="98"/>
      <c r="N178" s="98"/>
    </row>
    <row r="179" spans="1:14" x14ac:dyDescent="0.25">
      <c r="A179" s="98"/>
      <c r="N179" s="98"/>
    </row>
    <row r="180" spans="1:14" x14ac:dyDescent="0.25">
      <c r="A180" s="98"/>
      <c r="N180" s="98"/>
    </row>
    <row r="181" spans="1:14" x14ac:dyDescent="0.25">
      <c r="A181" s="98"/>
      <c r="N181" s="98"/>
    </row>
    <row r="182" spans="1:14" x14ac:dyDescent="0.25">
      <c r="A182" s="98"/>
      <c r="N182" s="98"/>
    </row>
    <row r="183" spans="1:14" x14ac:dyDescent="0.25">
      <c r="A183" s="98"/>
      <c r="N183" s="98"/>
    </row>
    <row r="184" spans="1:14" x14ac:dyDescent="0.25">
      <c r="A184" s="98"/>
      <c r="N184" s="98"/>
    </row>
    <row r="185" spans="1:14" x14ac:dyDescent="0.25">
      <c r="A185" s="98"/>
      <c r="N185" s="98"/>
    </row>
    <row r="186" spans="1:14" x14ac:dyDescent="0.25">
      <c r="A186" s="98"/>
      <c r="N186" s="98"/>
    </row>
    <row r="187" spans="1:14" x14ac:dyDescent="0.25">
      <c r="A187" s="98"/>
      <c r="N187" s="98"/>
    </row>
    <row r="188" spans="1:14" x14ac:dyDescent="0.25">
      <c r="A188" s="98"/>
      <c r="N188" s="98"/>
    </row>
    <row r="189" spans="1:14" x14ac:dyDescent="0.25">
      <c r="A189" s="98"/>
    </row>
    <row r="190" spans="1:14" x14ac:dyDescent="0.25">
      <c r="A190" s="98"/>
    </row>
    <row r="191" spans="1:14" x14ac:dyDescent="0.25">
      <c r="A191" s="98"/>
    </row>
    <row r="192" spans="1:14" x14ac:dyDescent="0.25">
      <c r="A192" s="98"/>
    </row>
    <row r="193" spans="1:1" x14ac:dyDescent="0.25">
      <c r="A193" s="98"/>
    </row>
    <row r="194" spans="1:1" x14ac:dyDescent="0.25">
      <c r="A194" s="98"/>
    </row>
    <row r="195" spans="1:1" x14ac:dyDescent="0.25">
      <c r="A195" s="98"/>
    </row>
    <row r="196" spans="1:1" x14ac:dyDescent="0.25">
      <c r="A196" s="98"/>
    </row>
    <row r="197" spans="1:1" x14ac:dyDescent="0.25">
      <c r="A197" s="98"/>
    </row>
    <row r="198" spans="1:1" x14ac:dyDescent="0.25">
      <c r="A198" s="98"/>
    </row>
    <row r="199" spans="1:1" x14ac:dyDescent="0.25">
      <c r="A199" s="98"/>
    </row>
    <row r="200" spans="1:1" x14ac:dyDescent="0.25">
      <c r="A200" s="98"/>
    </row>
    <row r="201" spans="1:1" x14ac:dyDescent="0.25">
      <c r="A201" s="98"/>
    </row>
    <row r="202" spans="1:1" x14ac:dyDescent="0.25">
      <c r="A202" s="98"/>
    </row>
    <row r="203" spans="1:1" x14ac:dyDescent="0.25">
      <c r="A203" s="98"/>
    </row>
    <row r="204" spans="1:1" x14ac:dyDescent="0.25">
      <c r="A204" s="98"/>
    </row>
    <row r="205" spans="1:1" x14ac:dyDescent="0.25">
      <c r="A205" s="98"/>
    </row>
    <row r="206" spans="1:1" x14ac:dyDescent="0.25">
      <c r="A206" s="98"/>
    </row>
    <row r="207" spans="1:1" x14ac:dyDescent="0.25">
      <c r="A207" s="98"/>
    </row>
    <row r="208" spans="1:1" x14ac:dyDescent="0.25">
      <c r="A208" s="98"/>
    </row>
  </sheetData>
  <sheetProtection password="CDD2" sheet="1" objects="1" scenarios="1"/>
  <mergeCells count="290">
    <mergeCell ref="B1:I1"/>
    <mergeCell ref="O1:U1"/>
    <mergeCell ref="N2:U2"/>
    <mergeCell ref="N3:U3"/>
    <mergeCell ref="A4:B4"/>
    <mergeCell ref="C4:E4"/>
    <mergeCell ref="N4:O4"/>
    <mergeCell ref="P4:Q4"/>
    <mergeCell ref="A7:I7"/>
    <mergeCell ref="N7:U7"/>
    <mergeCell ref="N8:O8"/>
    <mergeCell ref="P8:Q8"/>
    <mergeCell ref="R8:S8"/>
    <mergeCell ref="T8:U8"/>
    <mergeCell ref="F10:G10"/>
    <mergeCell ref="R10:S10"/>
    <mergeCell ref="A11:B11"/>
    <mergeCell ref="F11:G11"/>
    <mergeCell ref="N11:O11"/>
    <mergeCell ref="P11:Q11"/>
    <mergeCell ref="R11:S11"/>
    <mergeCell ref="A12:B12"/>
    <mergeCell ref="F12:G12"/>
    <mergeCell ref="N12:O12"/>
    <mergeCell ref="P12:Q12"/>
    <mergeCell ref="R12:S12"/>
    <mergeCell ref="A13:B13"/>
    <mergeCell ref="F13:G13"/>
    <mergeCell ref="N13:O13"/>
    <mergeCell ref="P13:Q13"/>
    <mergeCell ref="R13:S13"/>
    <mergeCell ref="A14:B14"/>
    <mergeCell ref="F14:G14"/>
    <mergeCell ref="N14:O14"/>
    <mergeCell ref="P14:Q14"/>
    <mergeCell ref="R14:S14"/>
    <mergeCell ref="A15:B15"/>
    <mergeCell ref="F15:G15"/>
    <mergeCell ref="N15:O15"/>
    <mergeCell ref="P15:Q15"/>
    <mergeCell ref="R15:S15"/>
    <mergeCell ref="A16:B16"/>
    <mergeCell ref="F16:G16"/>
    <mergeCell ref="N16:O16"/>
    <mergeCell ref="P16:Q16"/>
    <mergeCell ref="R16:S16"/>
    <mergeCell ref="A17:B17"/>
    <mergeCell ref="F17:G17"/>
    <mergeCell ref="N17:O17"/>
    <mergeCell ref="P17:Q17"/>
    <mergeCell ref="R17:S17"/>
    <mergeCell ref="A18:B18"/>
    <mergeCell ref="F18:G18"/>
    <mergeCell ref="N18:O18"/>
    <mergeCell ref="P18:Q18"/>
    <mergeCell ref="R18:S18"/>
    <mergeCell ref="A19:B19"/>
    <mergeCell ref="F19:G19"/>
    <mergeCell ref="N19:O19"/>
    <mergeCell ref="P19:Q19"/>
    <mergeCell ref="R19:S19"/>
    <mergeCell ref="A20:B20"/>
    <mergeCell ref="F20:G20"/>
    <mergeCell ref="N20:O20"/>
    <mergeCell ref="P20:Q20"/>
    <mergeCell ref="R20:S20"/>
    <mergeCell ref="A21:B21"/>
    <mergeCell ref="F21:G21"/>
    <mergeCell ref="N21:O21"/>
    <mergeCell ref="P21:Q21"/>
    <mergeCell ref="R21:S21"/>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N34:T34"/>
    <mergeCell ref="A36:B36"/>
    <mergeCell ref="N36:O36"/>
    <mergeCell ref="P36:T36"/>
    <mergeCell ref="A37:B37"/>
    <mergeCell ref="N37:O37"/>
    <mergeCell ref="P37:T37"/>
    <mergeCell ref="F33:H36"/>
    <mergeCell ref="A38:B38"/>
    <mergeCell ref="N38:O38"/>
    <mergeCell ref="P38:T38"/>
    <mergeCell ref="A39:B39"/>
    <mergeCell ref="N39:O39"/>
    <mergeCell ref="P39:T39"/>
    <mergeCell ref="A40:B40"/>
    <mergeCell ref="N40:O40"/>
    <mergeCell ref="P40:T40"/>
    <mergeCell ref="A41:B41"/>
    <mergeCell ref="N41:O41"/>
    <mergeCell ref="P41:T41"/>
    <mergeCell ref="A42:B42"/>
    <mergeCell ref="N42:O42"/>
    <mergeCell ref="P42:T42"/>
    <mergeCell ref="N43:Q43"/>
    <mergeCell ref="S43:T43"/>
    <mergeCell ref="N45:Q45"/>
    <mergeCell ref="S45:T45"/>
    <mergeCell ref="N49:O49"/>
    <mergeCell ref="P49:Q49"/>
    <mergeCell ref="A50:B58"/>
    <mergeCell ref="N50:O58"/>
    <mergeCell ref="P50:Q50"/>
    <mergeCell ref="P51:Q51"/>
    <mergeCell ref="P52:Q52"/>
    <mergeCell ref="P53:Q53"/>
    <mergeCell ref="P54:Q54"/>
    <mergeCell ref="P55:Q55"/>
    <mergeCell ref="P56:Q56"/>
    <mergeCell ref="P57:Q57"/>
    <mergeCell ref="P58:Q58"/>
    <mergeCell ref="A59:B59"/>
    <mergeCell ref="F59:H59"/>
    <mergeCell ref="N59:O59"/>
    <mergeCell ref="P59:Q59"/>
    <mergeCell ref="R59:T59"/>
    <mergeCell ref="A60:I60"/>
    <mergeCell ref="N60:U60"/>
    <mergeCell ref="A61:I61"/>
    <mergeCell ref="N61:U61"/>
    <mergeCell ref="A62:B62"/>
    <mergeCell ref="D62:G62"/>
    <mergeCell ref="N62:O62"/>
    <mergeCell ref="Q62:S62"/>
    <mergeCell ref="T62:U62"/>
    <mergeCell ref="N63:S63"/>
    <mergeCell ref="T63:U63"/>
    <mergeCell ref="A64:I64"/>
    <mergeCell ref="N64:U64"/>
    <mergeCell ref="A65:B65"/>
    <mergeCell ref="D65:G65"/>
    <mergeCell ref="N65:O65"/>
    <mergeCell ref="Q65:S65"/>
    <mergeCell ref="T65:U65"/>
    <mergeCell ref="N66:S66"/>
    <mergeCell ref="T66:U66"/>
    <mergeCell ref="A68:C68"/>
    <mergeCell ref="N68:P68"/>
    <mergeCell ref="A69:C69"/>
    <mergeCell ref="N69:P69"/>
    <mergeCell ref="A70:C70"/>
    <mergeCell ref="A71:C71"/>
    <mergeCell ref="N71:P71"/>
    <mergeCell ref="A72:C72"/>
    <mergeCell ref="N72:P72"/>
    <mergeCell ref="A73:C73"/>
    <mergeCell ref="N73:P73"/>
    <mergeCell ref="F74:H74"/>
    <mergeCell ref="N74:T74"/>
    <mergeCell ref="N75:T75"/>
    <mergeCell ref="A77:C77"/>
    <mergeCell ref="N77:P77"/>
    <mergeCell ref="A78:C78"/>
    <mergeCell ref="N78:P78"/>
    <mergeCell ref="A79:C79"/>
    <mergeCell ref="N79:P79"/>
    <mergeCell ref="A80:C80"/>
    <mergeCell ref="N80:P80"/>
    <mergeCell ref="A81:C81"/>
    <mergeCell ref="N81:P81"/>
    <mergeCell ref="A83:I83"/>
    <mergeCell ref="N83:U83"/>
    <mergeCell ref="C84:D84"/>
    <mergeCell ref="C85:D85"/>
    <mergeCell ref="N85:O85"/>
    <mergeCell ref="P85:Q85"/>
    <mergeCell ref="R85:U85"/>
    <mergeCell ref="C86:D86"/>
    <mergeCell ref="P86:Q86"/>
    <mergeCell ref="C87:D87"/>
    <mergeCell ref="P87:Q87"/>
    <mergeCell ref="C88:D88"/>
    <mergeCell ref="P88:Q88"/>
    <mergeCell ref="C89:D89"/>
    <mergeCell ref="P89:T89"/>
    <mergeCell ref="A90:I90"/>
    <mergeCell ref="N90:U90"/>
    <mergeCell ref="F92:I92"/>
    <mergeCell ref="N92:P92"/>
    <mergeCell ref="Q92:T92"/>
    <mergeCell ref="A95:B95"/>
    <mergeCell ref="N95:O95"/>
    <mergeCell ref="P95:R95"/>
    <mergeCell ref="A96:B96"/>
    <mergeCell ref="N96:O96"/>
    <mergeCell ref="P96:R96"/>
    <mergeCell ref="A99:C99"/>
    <mergeCell ref="F99:I99"/>
    <mergeCell ref="N99:U99"/>
    <mergeCell ref="C100:E100"/>
    <mergeCell ref="F101:G101"/>
    <mergeCell ref="A102:B102"/>
    <mergeCell ref="F102:G102"/>
    <mergeCell ref="N102:O102"/>
    <mergeCell ref="P102:Q102"/>
    <mergeCell ref="R102:S102"/>
    <mergeCell ref="A103:B103"/>
    <mergeCell ref="F103:G103"/>
    <mergeCell ref="N103:O103"/>
    <mergeCell ref="P103:Q103"/>
    <mergeCell ref="R103:S103"/>
    <mergeCell ref="A104:B104"/>
    <mergeCell ref="F104:G104"/>
    <mergeCell ref="N104:O104"/>
    <mergeCell ref="P104:Q104"/>
    <mergeCell ref="R104:S104"/>
    <mergeCell ref="A105:B105"/>
    <mergeCell ref="F105:G105"/>
    <mergeCell ref="N105:O105"/>
    <mergeCell ref="P105:Q105"/>
    <mergeCell ref="R105:S105"/>
    <mergeCell ref="A106:B106"/>
    <mergeCell ref="N106:O106"/>
    <mergeCell ref="A108:C108"/>
    <mergeCell ref="F108:H108"/>
    <mergeCell ref="N108:P108"/>
    <mergeCell ref="Q108:T108"/>
    <mergeCell ref="A109:C109"/>
    <mergeCell ref="E109:H109"/>
    <mergeCell ref="N109:P109"/>
    <mergeCell ref="Q109:T109"/>
    <mergeCell ref="N110:P110"/>
    <mergeCell ref="Q110:T110"/>
    <mergeCell ref="A111:C111"/>
    <mergeCell ref="F111:H111"/>
    <mergeCell ref="N111:T111"/>
    <mergeCell ref="A113:H113"/>
    <mergeCell ref="N113:U113"/>
    <mergeCell ref="A114:G114"/>
    <mergeCell ref="N114:U114"/>
    <mergeCell ref="A115:G115"/>
    <mergeCell ref="A131:I131"/>
    <mergeCell ref="N131:U131"/>
    <mergeCell ref="A132:I132"/>
    <mergeCell ref="A133:I133"/>
    <mergeCell ref="A134:I134"/>
    <mergeCell ref="A135:I135"/>
    <mergeCell ref="A136:I136"/>
    <mergeCell ref="A137:I137"/>
    <mergeCell ref="A138:I138"/>
    <mergeCell ref="A145:I145"/>
    <mergeCell ref="A146:I146"/>
    <mergeCell ref="A147:I147"/>
    <mergeCell ref="A148:I148"/>
    <mergeCell ref="A139:I139"/>
    <mergeCell ref="A140:I140"/>
    <mergeCell ref="A141:I141"/>
    <mergeCell ref="A142:I142"/>
    <mergeCell ref="A143:I143"/>
    <mergeCell ref="A144:I144"/>
  </mergeCells>
  <pageMargins left="0.1" right="0.1" top="0.5" bottom="0.5" header="0" footer="0.1"/>
  <pageSetup scale="70" fitToHeight="3" orientation="portrait" r:id="rId1"/>
  <headerFooter alignWithMargins="0">
    <oddFooter>&amp;R&amp;P of &amp;N</oddFooter>
  </headerFooter>
  <rowBreaks count="1" manualBreakCount="1">
    <brk id="129" max="16383" man="1"/>
  </rowBreaks>
  <colBreaks count="1" manualBreakCount="1">
    <brk id="9" max="1048575" man="1"/>
  </col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U208"/>
  <sheetViews>
    <sheetView showGridLines="0" zoomScale="90" zoomScaleNormal="90" workbookViewId="0">
      <pane ySplit="1" topLeftCell="A91" activePane="bottomLeft" state="frozen"/>
      <selection activeCell="A111" sqref="A111:C111"/>
      <selection pane="bottomLeft" activeCell="A111" sqref="A111:C111"/>
    </sheetView>
  </sheetViews>
  <sheetFormatPr defaultRowHeight="15.75" x14ac:dyDescent="0.25"/>
  <cols>
    <col min="1" max="1" width="10.28515625" style="91" customWidth="1"/>
    <col min="2" max="2" width="30.28515625" style="4" bestFit="1" customWidth="1"/>
    <col min="3" max="4" width="10.7109375" style="4" customWidth="1"/>
    <col min="5" max="5" width="11.7109375" style="4" customWidth="1"/>
    <col min="6" max="6" width="14" style="4" customWidth="1"/>
    <col min="7" max="7" width="7.42578125" style="4" customWidth="1"/>
    <col min="8" max="8" width="14.5703125" style="4" customWidth="1"/>
    <col min="9" max="9" width="23.7109375" style="4" bestFit="1" customWidth="1"/>
    <col min="10" max="10" width="11" style="4" bestFit="1" customWidth="1"/>
    <col min="11" max="12" width="10.28515625" style="4" bestFit="1" customWidth="1"/>
    <col min="13" max="13" width="9.140625" style="4"/>
    <col min="14" max="14" width="10.28515625" style="91" customWidth="1"/>
    <col min="15" max="15" width="34.28515625" style="4" customWidth="1"/>
    <col min="16" max="16" width="16.42578125" style="4" customWidth="1"/>
    <col min="17" max="17" width="6.7109375" style="4" customWidth="1"/>
    <col min="18" max="18" width="14.5703125" style="4" customWidth="1"/>
    <col min="19" max="19" width="8" style="4" customWidth="1"/>
    <col min="20" max="20" width="15.42578125" style="4" customWidth="1"/>
    <col min="21" max="21" width="21.42578125" style="4" customWidth="1"/>
    <col min="22" max="16384" width="9.140625" style="4"/>
  </cols>
  <sheetData>
    <row r="1" spans="1:21" ht="16.5" thickBot="1" x14ac:dyDescent="0.3">
      <c r="A1" s="107">
        <v>50</v>
      </c>
      <c r="B1" s="554" t="s">
        <v>17</v>
      </c>
      <c r="C1" s="555"/>
      <c r="D1" s="555"/>
      <c r="E1" s="556"/>
      <c r="F1" s="556"/>
      <c r="G1" s="556"/>
      <c r="H1" s="556"/>
      <c r="I1" s="556"/>
      <c r="J1" s="325"/>
      <c r="K1" s="325"/>
      <c r="L1" s="325"/>
      <c r="N1" s="107">
        <f>A1</f>
        <v>50</v>
      </c>
      <c r="O1" s="557" t="s">
        <v>17</v>
      </c>
      <c r="P1" s="558"/>
      <c r="Q1" s="559"/>
      <c r="R1" s="559"/>
      <c r="S1" s="559"/>
      <c r="T1" s="559"/>
      <c r="U1" s="559"/>
    </row>
    <row r="2" spans="1:21" ht="21" x14ac:dyDescent="0.35">
      <c r="A2" s="1" t="s">
        <v>200</v>
      </c>
      <c r="B2" s="2"/>
      <c r="C2" s="2"/>
      <c r="D2" s="2"/>
      <c r="E2" s="2"/>
      <c r="F2" s="2"/>
      <c r="G2" s="2"/>
      <c r="H2" s="2"/>
      <c r="I2" s="2"/>
      <c r="N2" s="560" t="s">
        <v>23</v>
      </c>
      <c r="O2" s="560"/>
      <c r="P2" s="560"/>
      <c r="Q2" s="560"/>
      <c r="R2" s="560"/>
      <c r="S2" s="560"/>
      <c r="T2" s="560"/>
      <c r="U2" s="560"/>
    </row>
    <row r="3" spans="1:21" x14ac:dyDescent="0.25">
      <c r="A3" s="106" t="str">
        <f>'0054'!A3</f>
        <v>Based on the 2015-16 FEFP 2nd Calculation</v>
      </c>
      <c r="N3" s="561" t="str">
        <f>A3</f>
        <v>Based on the 2015-16 FEFP 2nd Calculation</v>
      </c>
      <c r="O3" s="561"/>
      <c r="P3" s="561"/>
      <c r="Q3" s="561"/>
      <c r="R3" s="561"/>
      <c r="S3" s="561"/>
      <c r="T3" s="561"/>
      <c r="U3" s="561"/>
    </row>
    <row r="4" spans="1:21" x14ac:dyDescent="0.25">
      <c r="A4" s="562" t="s">
        <v>0</v>
      </c>
      <c r="B4" s="562"/>
      <c r="C4" s="563" t="s">
        <v>9</v>
      </c>
      <c r="D4" s="563"/>
      <c r="E4" s="563"/>
      <c r="F4" s="5"/>
      <c r="G4" s="5"/>
      <c r="H4" s="5"/>
      <c r="I4" s="5"/>
      <c r="N4" s="549" t="s">
        <v>0</v>
      </c>
      <c r="O4" s="549"/>
      <c r="P4" s="564" t="str">
        <f>C4</f>
        <v>Palm Beach</v>
      </c>
      <c r="Q4" s="564"/>
      <c r="R4" s="6"/>
      <c r="S4" s="6"/>
      <c r="T4" s="6"/>
      <c r="U4" s="6"/>
    </row>
    <row r="5" spans="1:21" ht="12" customHeight="1" thickBot="1" x14ac:dyDescent="0.3">
      <c r="A5" s="371"/>
      <c r="B5" s="371"/>
      <c r="C5" s="353"/>
      <c r="D5" s="353"/>
      <c r="E5" s="353"/>
      <c r="F5" s="354"/>
      <c r="G5" s="354"/>
      <c r="H5" s="354"/>
      <c r="I5" s="354"/>
      <c r="N5" s="111"/>
      <c r="O5" s="111"/>
      <c r="P5" s="7"/>
      <c r="Q5" s="7"/>
      <c r="R5" s="6"/>
      <c r="S5" s="6"/>
      <c r="T5" s="6"/>
      <c r="U5" s="6"/>
    </row>
    <row r="6" spans="1:21" ht="12" customHeight="1" x14ac:dyDescent="0.25">
      <c r="A6" s="368"/>
      <c r="B6" s="368"/>
      <c r="C6" s="365"/>
      <c r="D6" s="365"/>
      <c r="E6" s="365"/>
      <c r="F6" s="5"/>
      <c r="G6" s="5"/>
      <c r="H6" s="5"/>
      <c r="I6" s="5"/>
      <c r="N6" s="366"/>
      <c r="O6" s="366"/>
      <c r="P6" s="367"/>
      <c r="Q6" s="367"/>
      <c r="R6" s="6"/>
      <c r="S6" s="6"/>
      <c r="T6" s="6"/>
      <c r="U6" s="6"/>
    </row>
    <row r="7" spans="1:21" x14ac:dyDescent="0.25">
      <c r="A7" s="548" t="s">
        <v>102</v>
      </c>
      <c r="B7" s="548"/>
      <c r="C7" s="548"/>
      <c r="D7" s="548"/>
      <c r="E7" s="548"/>
      <c r="F7" s="548"/>
      <c r="G7" s="548"/>
      <c r="H7" s="548"/>
      <c r="I7" s="548"/>
      <c r="N7" s="549" t="s">
        <v>102</v>
      </c>
      <c r="O7" s="549"/>
      <c r="P7" s="549"/>
      <c r="Q7" s="549"/>
      <c r="R7" s="549"/>
      <c r="S7" s="549"/>
      <c r="T7" s="549"/>
      <c r="U7" s="549"/>
    </row>
    <row r="8" spans="1:21" x14ac:dyDescent="0.25">
      <c r="A8" s="112"/>
      <c r="B8" s="113" t="s">
        <v>161</v>
      </c>
      <c r="C8" s="321">
        <f>'0054'!C8</f>
        <v>4154.45</v>
      </c>
      <c r="D8" s="115"/>
      <c r="E8" s="116"/>
      <c r="F8" s="112"/>
      <c r="G8" s="113" t="s">
        <v>160</v>
      </c>
      <c r="H8" s="324">
        <f>'0054'!H8</f>
        <v>1.0319</v>
      </c>
      <c r="I8" s="99"/>
      <c r="N8" s="550" t="s">
        <v>10</v>
      </c>
      <c r="O8" s="550"/>
      <c r="P8" s="551">
        <v>4154.45</v>
      </c>
      <c r="Q8" s="551"/>
      <c r="R8" s="552" t="s">
        <v>11</v>
      </c>
      <c r="S8" s="552"/>
      <c r="T8" s="553">
        <f>H8</f>
        <v>1.0319</v>
      </c>
      <c r="U8" s="553"/>
    </row>
    <row r="9" spans="1:21" x14ac:dyDescent="0.25">
      <c r="A9" s="8"/>
      <c r="B9" s="8"/>
      <c r="C9" s="9"/>
      <c r="D9" s="9"/>
      <c r="E9" s="9"/>
      <c r="F9" s="10"/>
      <c r="G9" s="10"/>
      <c r="H9" s="11"/>
      <c r="I9" s="12" t="s">
        <v>78</v>
      </c>
      <c r="N9" s="13"/>
      <c r="O9" s="13"/>
      <c r="P9" s="14"/>
      <c r="Q9" s="14"/>
      <c r="R9" s="15"/>
      <c r="S9" s="15"/>
      <c r="T9" s="16"/>
      <c r="U9" s="17" t="s">
        <v>78</v>
      </c>
    </row>
    <row r="10" spans="1:21" x14ac:dyDescent="0.25">
      <c r="A10" s="8"/>
      <c r="B10" s="8"/>
      <c r="C10" s="117" t="s">
        <v>162</v>
      </c>
      <c r="D10" s="117" t="s">
        <v>163</v>
      </c>
      <c r="E10" s="118" t="s">
        <v>8</v>
      </c>
      <c r="F10" s="543" t="s">
        <v>1</v>
      </c>
      <c r="G10" s="543"/>
      <c r="H10" s="11" t="s">
        <v>77</v>
      </c>
      <c r="I10" s="12" t="s">
        <v>37</v>
      </c>
      <c r="N10" s="13"/>
      <c r="O10" s="13"/>
      <c r="P10" s="14"/>
      <c r="Q10" s="14"/>
      <c r="R10" s="544" t="s">
        <v>1</v>
      </c>
      <c r="S10" s="544"/>
      <c r="T10" s="16" t="s">
        <v>77</v>
      </c>
      <c r="U10" s="17" t="s">
        <v>37</v>
      </c>
    </row>
    <row r="11" spans="1:21" x14ac:dyDescent="0.25">
      <c r="A11" s="524" t="s">
        <v>1</v>
      </c>
      <c r="B11" s="524"/>
      <c r="C11" s="119" t="s">
        <v>2</v>
      </c>
      <c r="D11" s="119" t="s">
        <v>2</v>
      </c>
      <c r="E11" s="119" t="s">
        <v>2</v>
      </c>
      <c r="F11" s="545" t="s">
        <v>80</v>
      </c>
      <c r="G11" s="545"/>
      <c r="H11" s="18" t="s">
        <v>76</v>
      </c>
      <c r="I11" s="19" t="s">
        <v>79</v>
      </c>
      <c r="N11" s="525" t="s">
        <v>1</v>
      </c>
      <c r="O11" s="525"/>
      <c r="P11" s="546" t="s">
        <v>24</v>
      </c>
      <c r="Q11" s="546"/>
      <c r="R11" s="547" t="s">
        <v>80</v>
      </c>
      <c r="S11" s="547"/>
      <c r="T11" s="20" t="s">
        <v>76</v>
      </c>
      <c r="U11" s="21" t="s">
        <v>79</v>
      </c>
    </row>
    <row r="12" spans="1:21" x14ac:dyDescent="0.25">
      <c r="A12" s="536" t="s">
        <v>50</v>
      </c>
      <c r="B12" s="536"/>
      <c r="C12" s="120"/>
      <c r="D12" s="120"/>
      <c r="E12" s="121" t="s">
        <v>51</v>
      </c>
      <c r="F12" s="537" t="s">
        <v>52</v>
      </c>
      <c r="G12" s="537"/>
      <c r="H12" s="22" t="s">
        <v>53</v>
      </c>
      <c r="I12" s="23" t="s">
        <v>54</v>
      </c>
      <c r="N12" s="538" t="s">
        <v>50</v>
      </c>
      <c r="O12" s="538"/>
      <c r="P12" s="539" t="s">
        <v>51</v>
      </c>
      <c r="Q12" s="539"/>
      <c r="R12" s="540" t="s">
        <v>52</v>
      </c>
      <c r="S12" s="540"/>
      <c r="T12" s="24" t="s">
        <v>53</v>
      </c>
      <c r="U12" s="25" t="s">
        <v>54</v>
      </c>
    </row>
    <row r="13" spans="1:21" x14ac:dyDescent="0.25">
      <c r="A13" s="527" t="s">
        <v>29</v>
      </c>
      <c r="B13" s="527"/>
      <c r="C13" s="204">
        <v>0</v>
      </c>
      <c r="D13" s="204">
        <v>0</v>
      </c>
      <c r="E13" s="276">
        <f>IF(D$29=0,C13*2,C13+D13)</f>
        <v>0</v>
      </c>
      <c r="F13" s="541">
        <f>'0054'!F13:G13</f>
        <v>1.115</v>
      </c>
      <c r="G13" s="541"/>
      <c r="H13" s="208">
        <f>ROUND(E13*F13,4)</f>
        <v>0</v>
      </c>
      <c r="I13" s="150">
        <f t="shared" ref="I13:I28" si="0">ROUND(ROUND(H13*$C$8,4)*($H$8),2)</f>
        <v>0</v>
      </c>
      <c r="N13" s="528" t="s">
        <v>29</v>
      </c>
      <c r="O13" s="528"/>
      <c r="P13" s="530">
        <f t="shared" ref="P13:P28" si="1">IF($H$115=1,E13,0)</f>
        <v>0</v>
      </c>
      <c r="Q13" s="530"/>
      <c r="R13" s="542">
        <v>1</v>
      </c>
      <c r="S13" s="542"/>
      <c r="T13" s="124">
        <f>ROUND(P13*R13,4)</f>
        <v>0</v>
      </c>
      <c r="U13" s="125">
        <f t="shared" ref="U13:U28" si="2">ROUND(ROUND(T13*$C$8,4)*($H$8),0)</f>
        <v>0</v>
      </c>
    </row>
    <row r="14" spans="1:21" x14ac:dyDescent="0.25">
      <c r="A14" s="458" t="s">
        <v>30</v>
      </c>
      <c r="B14" s="458"/>
      <c r="C14" s="206">
        <v>0</v>
      </c>
      <c r="D14" s="206">
        <v>0</v>
      </c>
      <c r="E14" s="159">
        <f t="shared" ref="E14:E28" si="3">IF(D$29=0,C14*2,C14+D14)</f>
        <v>0</v>
      </c>
      <c r="F14" s="448">
        <f>'0054'!F14:G14</f>
        <v>1.115</v>
      </c>
      <c r="G14" s="448"/>
      <c r="H14" s="105">
        <f t="shared" ref="H14:H28" si="4">ROUND(E14*F14,4)</f>
        <v>0</v>
      </c>
      <c r="I14" s="130">
        <f t="shared" si="0"/>
        <v>0</v>
      </c>
      <c r="J14" s="85" t="str">
        <f>IF(ROUND(E14,2)=ROUND(SUM(E50:E52),2)," ","CHECK PK-3 LINES BELOW")</f>
        <v xml:space="preserve"> </v>
      </c>
      <c r="N14" s="461" t="s">
        <v>30</v>
      </c>
      <c r="O14" s="461"/>
      <c r="P14" s="530">
        <f t="shared" si="1"/>
        <v>0</v>
      </c>
      <c r="Q14" s="530"/>
      <c r="R14" s="535">
        <v>1</v>
      </c>
      <c r="S14" s="535"/>
      <c r="T14" s="124">
        <f t="shared" ref="T14:T28" si="5">ROUND(P14*R14,4)</f>
        <v>0</v>
      </c>
      <c r="U14" s="125">
        <f t="shared" si="2"/>
        <v>0</v>
      </c>
    </row>
    <row r="15" spans="1:21" x14ac:dyDescent="0.25">
      <c r="A15" s="458" t="s">
        <v>31</v>
      </c>
      <c r="B15" s="458"/>
      <c r="C15" s="206">
        <v>0</v>
      </c>
      <c r="D15" s="206">
        <v>0</v>
      </c>
      <c r="E15" s="159">
        <f t="shared" si="3"/>
        <v>0</v>
      </c>
      <c r="F15" s="448">
        <f>'0054'!F15:G15</f>
        <v>1</v>
      </c>
      <c r="G15" s="448"/>
      <c r="H15" s="105">
        <f t="shared" si="4"/>
        <v>0</v>
      </c>
      <c r="I15" s="130">
        <f t="shared" si="0"/>
        <v>0</v>
      </c>
      <c r="N15" s="461" t="s">
        <v>31</v>
      </c>
      <c r="O15" s="461"/>
      <c r="P15" s="530">
        <f t="shared" si="1"/>
        <v>0</v>
      </c>
      <c r="Q15" s="530"/>
      <c r="R15" s="535">
        <v>1</v>
      </c>
      <c r="S15" s="535"/>
      <c r="T15" s="124">
        <f t="shared" si="5"/>
        <v>0</v>
      </c>
      <c r="U15" s="125">
        <f t="shared" si="2"/>
        <v>0</v>
      </c>
    </row>
    <row r="16" spans="1:21" x14ac:dyDescent="0.25">
      <c r="A16" s="458" t="s">
        <v>32</v>
      </c>
      <c r="B16" s="458"/>
      <c r="C16" s="206">
        <v>0</v>
      </c>
      <c r="D16" s="206">
        <v>0</v>
      </c>
      <c r="E16" s="159">
        <f t="shared" si="3"/>
        <v>0</v>
      </c>
      <c r="F16" s="448">
        <f>'0054'!F16:G16</f>
        <v>1</v>
      </c>
      <c r="G16" s="448"/>
      <c r="H16" s="105">
        <f t="shared" si="4"/>
        <v>0</v>
      </c>
      <c r="I16" s="130">
        <f t="shared" si="0"/>
        <v>0</v>
      </c>
      <c r="J16" s="85" t="str">
        <f>IF(ROUND(E16,2)=ROUND(SUM(E53:E55),2)," ","CHECK 4-8 LINES BELOW")</f>
        <v xml:space="preserve"> </v>
      </c>
      <c r="N16" s="461" t="s">
        <v>32</v>
      </c>
      <c r="O16" s="461"/>
      <c r="P16" s="530">
        <f t="shared" si="1"/>
        <v>0</v>
      </c>
      <c r="Q16" s="530"/>
      <c r="R16" s="535">
        <v>1</v>
      </c>
      <c r="S16" s="535"/>
      <c r="T16" s="124">
        <f t="shared" si="5"/>
        <v>0</v>
      </c>
      <c r="U16" s="125">
        <f t="shared" si="2"/>
        <v>0</v>
      </c>
    </row>
    <row r="17" spans="1:21" x14ac:dyDescent="0.25">
      <c r="A17" s="458" t="s">
        <v>33</v>
      </c>
      <c r="B17" s="458"/>
      <c r="C17" s="206">
        <v>0</v>
      </c>
      <c r="D17" s="206">
        <v>0</v>
      </c>
      <c r="E17" s="159">
        <f t="shared" si="3"/>
        <v>0</v>
      </c>
      <c r="F17" s="448">
        <f>'0054'!F17:G17</f>
        <v>1.0049999999999999</v>
      </c>
      <c r="G17" s="448"/>
      <c r="H17" s="105">
        <f t="shared" si="4"/>
        <v>0</v>
      </c>
      <c r="I17" s="130">
        <f t="shared" si="0"/>
        <v>0</v>
      </c>
      <c r="N17" s="461" t="s">
        <v>33</v>
      </c>
      <c r="O17" s="461"/>
      <c r="P17" s="530">
        <f t="shared" si="1"/>
        <v>0</v>
      </c>
      <c r="Q17" s="530"/>
      <c r="R17" s="535">
        <v>1</v>
      </c>
      <c r="S17" s="535"/>
      <c r="T17" s="124">
        <f t="shared" si="5"/>
        <v>0</v>
      </c>
      <c r="U17" s="125">
        <f t="shared" si="2"/>
        <v>0</v>
      </c>
    </row>
    <row r="18" spans="1:21" x14ac:dyDescent="0.25">
      <c r="A18" s="458" t="s">
        <v>34</v>
      </c>
      <c r="B18" s="458"/>
      <c r="C18" s="206">
        <v>34.1</v>
      </c>
      <c r="D18" s="206">
        <v>37.9</v>
      </c>
      <c r="E18" s="159">
        <f t="shared" si="3"/>
        <v>72</v>
      </c>
      <c r="F18" s="448">
        <f>'0054'!F18:G18</f>
        <v>1.0049999999999999</v>
      </c>
      <c r="G18" s="448"/>
      <c r="H18" s="105">
        <f t="shared" si="4"/>
        <v>72.36</v>
      </c>
      <c r="I18" s="130">
        <f t="shared" si="0"/>
        <v>310205.65000000002</v>
      </c>
      <c r="J18" s="85" t="str">
        <f>IF(ROUND(E18,2)=ROUND(SUM(E56:E58),2)," ","CHECK 4-8 LINES BELOW")</f>
        <v xml:space="preserve"> </v>
      </c>
      <c r="N18" s="461" t="s">
        <v>34</v>
      </c>
      <c r="O18" s="461"/>
      <c r="P18" s="530">
        <f t="shared" si="1"/>
        <v>72</v>
      </c>
      <c r="Q18" s="530"/>
      <c r="R18" s="535">
        <v>1</v>
      </c>
      <c r="S18" s="535"/>
      <c r="T18" s="124">
        <f t="shared" si="5"/>
        <v>72</v>
      </c>
      <c r="U18" s="127">
        <f t="shared" si="2"/>
        <v>308662</v>
      </c>
    </row>
    <row r="19" spans="1:21" x14ac:dyDescent="0.25">
      <c r="A19" s="458" t="s">
        <v>146</v>
      </c>
      <c r="B19" s="458"/>
      <c r="C19" s="206">
        <v>0</v>
      </c>
      <c r="D19" s="206">
        <v>0</v>
      </c>
      <c r="E19" s="159">
        <f t="shared" si="3"/>
        <v>0</v>
      </c>
      <c r="F19" s="448">
        <f>'0054'!F19:G19</f>
        <v>3.613</v>
      </c>
      <c r="G19" s="448"/>
      <c r="H19" s="105">
        <f t="shared" si="4"/>
        <v>0</v>
      </c>
      <c r="I19" s="130">
        <f t="shared" si="0"/>
        <v>0</v>
      </c>
      <c r="N19" s="461" t="s">
        <v>146</v>
      </c>
      <c r="O19" s="461"/>
      <c r="P19" s="530">
        <f t="shared" si="1"/>
        <v>0</v>
      </c>
      <c r="Q19" s="530"/>
      <c r="R19" s="535">
        <v>1</v>
      </c>
      <c r="S19" s="535"/>
      <c r="T19" s="124">
        <f t="shared" si="5"/>
        <v>0</v>
      </c>
      <c r="U19" s="125">
        <f t="shared" si="2"/>
        <v>0</v>
      </c>
    </row>
    <row r="20" spans="1:21" x14ac:dyDescent="0.25">
      <c r="A20" s="458" t="s">
        <v>147</v>
      </c>
      <c r="B20" s="458"/>
      <c r="C20" s="206">
        <v>0</v>
      </c>
      <c r="D20" s="206">
        <v>0</v>
      </c>
      <c r="E20" s="159">
        <f t="shared" si="3"/>
        <v>0</v>
      </c>
      <c r="F20" s="448">
        <f>'0054'!F20:G20</f>
        <v>3.613</v>
      </c>
      <c r="G20" s="448"/>
      <c r="H20" s="105">
        <f t="shared" si="4"/>
        <v>0</v>
      </c>
      <c r="I20" s="130">
        <f t="shared" si="0"/>
        <v>0</v>
      </c>
      <c r="N20" s="461" t="s">
        <v>147</v>
      </c>
      <c r="O20" s="461"/>
      <c r="P20" s="530">
        <f t="shared" si="1"/>
        <v>0</v>
      </c>
      <c r="Q20" s="530"/>
      <c r="R20" s="535">
        <v>1</v>
      </c>
      <c r="S20" s="535"/>
      <c r="T20" s="124">
        <f t="shared" si="5"/>
        <v>0</v>
      </c>
      <c r="U20" s="125">
        <f t="shared" si="2"/>
        <v>0</v>
      </c>
    </row>
    <row r="21" spans="1:21" x14ac:dyDescent="0.25">
      <c r="A21" s="458" t="s">
        <v>148</v>
      </c>
      <c r="B21" s="458"/>
      <c r="C21" s="206">
        <v>10.51</v>
      </c>
      <c r="D21" s="206">
        <v>12.29</v>
      </c>
      <c r="E21" s="159">
        <f t="shared" si="3"/>
        <v>22.799999999999997</v>
      </c>
      <c r="F21" s="448">
        <f>'0054'!F21:G21</f>
        <v>3.613</v>
      </c>
      <c r="G21" s="448"/>
      <c r="H21" s="105">
        <f t="shared" si="4"/>
        <v>82.376400000000004</v>
      </c>
      <c r="I21" s="130">
        <f t="shared" si="0"/>
        <v>353145.73</v>
      </c>
      <c r="N21" s="461" t="s">
        <v>148</v>
      </c>
      <c r="O21" s="461"/>
      <c r="P21" s="530">
        <f t="shared" si="1"/>
        <v>22.799999999999997</v>
      </c>
      <c r="Q21" s="530"/>
      <c r="R21" s="535">
        <v>1</v>
      </c>
      <c r="S21" s="535"/>
      <c r="T21" s="124">
        <f t="shared" si="5"/>
        <v>22.8</v>
      </c>
      <c r="U21" s="125">
        <f t="shared" si="2"/>
        <v>97743</v>
      </c>
    </row>
    <row r="22" spans="1:21" x14ac:dyDescent="0.25">
      <c r="A22" s="458" t="s">
        <v>149</v>
      </c>
      <c r="B22" s="458"/>
      <c r="C22" s="206">
        <v>0</v>
      </c>
      <c r="D22" s="206">
        <v>0</v>
      </c>
      <c r="E22" s="159">
        <f t="shared" si="3"/>
        <v>0</v>
      </c>
      <c r="F22" s="448">
        <f>'0054'!F22:G22</f>
        <v>5.258</v>
      </c>
      <c r="G22" s="448"/>
      <c r="H22" s="105">
        <f t="shared" si="4"/>
        <v>0</v>
      </c>
      <c r="I22" s="130">
        <f t="shared" si="0"/>
        <v>0</v>
      </c>
      <c r="N22" s="461" t="s">
        <v>149</v>
      </c>
      <c r="O22" s="461"/>
      <c r="P22" s="530">
        <f t="shared" si="1"/>
        <v>0</v>
      </c>
      <c r="Q22" s="530"/>
      <c r="R22" s="535">
        <v>1</v>
      </c>
      <c r="S22" s="535"/>
      <c r="T22" s="124">
        <f t="shared" si="5"/>
        <v>0</v>
      </c>
      <c r="U22" s="125">
        <f t="shared" si="2"/>
        <v>0</v>
      </c>
    </row>
    <row r="23" spans="1:21" x14ac:dyDescent="0.25">
      <c r="A23" s="458" t="s">
        <v>150</v>
      </c>
      <c r="B23" s="458"/>
      <c r="C23" s="206">
        <v>0</v>
      </c>
      <c r="D23" s="206">
        <v>0</v>
      </c>
      <c r="E23" s="159">
        <f t="shared" si="3"/>
        <v>0</v>
      </c>
      <c r="F23" s="448">
        <f>'0054'!F23:G23</f>
        <v>5.258</v>
      </c>
      <c r="G23" s="448"/>
      <c r="H23" s="105">
        <f t="shared" si="4"/>
        <v>0</v>
      </c>
      <c r="I23" s="130">
        <f t="shared" si="0"/>
        <v>0</v>
      </c>
      <c r="N23" s="461" t="s">
        <v>150</v>
      </c>
      <c r="O23" s="461"/>
      <c r="P23" s="530">
        <f t="shared" si="1"/>
        <v>0</v>
      </c>
      <c r="Q23" s="530"/>
      <c r="R23" s="535">
        <v>1</v>
      </c>
      <c r="S23" s="535"/>
      <c r="T23" s="124">
        <f t="shared" si="5"/>
        <v>0</v>
      </c>
      <c r="U23" s="125">
        <f t="shared" si="2"/>
        <v>0</v>
      </c>
    </row>
    <row r="24" spans="1:21" x14ac:dyDescent="0.25">
      <c r="A24" s="458" t="s">
        <v>151</v>
      </c>
      <c r="B24" s="458"/>
      <c r="C24" s="206">
        <v>0</v>
      </c>
      <c r="D24" s="206">
        <v>0</v>
      </c>
      <c r="E24" s="159">
        <f t="shared" si="3"/>
        <v>0</v>
      </c>
      <c r="F24" s="448">
        <f>'0054'!F24:G24</f>
        <v>5.258</v>
      </c>
      <c r="G24" s="448"/>
      <c r="H24" s="105">
        <f t="shared" si="4"/>
        <v>0</v>
      </c>
      <c r="I24" s="130">
        <f t="shared" si="0"/>
        <v>0</v>
      </c>
      <c r="N24" s="461" t="s">
        <v>151</v>
      </c>
      <c r="O24" s="461"/>
      <c r="P24" s="530">
        <f t="shared" si="1"/>
        <v>0</v>
      </c>
      <c r="Q24" s="530"/>
      <c r="R24" s="535">
        <v>1</v>
      </c>
      <c r="S24" s="535"/>
      <c r="T24" s="124">
        <f t="shared" si="5"/>
        <v>0</v>
      </c>
      <c r="U24" s="125">
        <f t="shared" si="2"/>
        <v>0</v>
      </c>
    </row>
    <row r="25" spans="1:21" x14ac:dyDescent="0.25">
      <c r="A25" s="458" t="s">
        <v>152</v>
      </c>
      <c r="B25" s="458"/>
      <c r="C25" s="206">
        <v>0</v>
      </c>
      <c r="D25" s="206">
        <v>0</v>
      </c>
      <c r="E25" s="159">
        <f t="shared" si="3"/>
        <v>0</v>
      </c>
      <c r="F25" s="448">
        <f>'0054'!F25:G25</f>
        <v>1.18</v>
      </c>
      <c r="G25" s="448"/>
      <c r="H25" s="105">
        <f t="shared" si="4"/>
        <v>0</v>
      </c>
      <c r="I25" s="130">
        <f t="shared" si="0"/>
        <v>0</v>
      </c>
      <c r="N25" s="461" t="s">
        <v>152</v>
      </c>
      <c r="O25" s="461"/>
      <c r="P25" s="530">
        <f t="shared" si="1"/>
        <v>0</v>
      </c>
      <c r="Q25" s="530"/>
      <c r="R25" s="535">
        <v>1</v>
      </c>
      <c r="S25" s="535"/>
      <c r="T25" s="124">
        <f t="shared" si="5"/>
        <v>0</v>
      </c>
      <c r="U25" s="125">
        <f t="shared" si="2"/>
        <v>0</v>
      </c>
    </row>
    <row r="26" spans="1:21" x14ac:dyDescent="0.25">
      <c r="A26" s="458" t="s">
        <v>153</v>
      </c>
      <c r="B26" s="458"/>
      <c r="C26" s="206">
        <v>0</v>
      </c>
      <c r="D26" s="206">
        <v>0</v>
      </c>
      <c r="E26" s="159">
        <f t="shared" si="3"/>
        <v>0</v>
      </c>
      <c r="F26" s="448">
        <f>'0054'!F26:G26</f>
        <v>1.18</v>
      </c>
      <c r="G26" s="448"/>
      <c r="H26" s="105">
        <f t="shared" si="4"/>
        <v>0</v>
      </c>
      <c r="I26" s="130">
        <f t="shared" si="0"/>
        <v>0</v>
      </c>
      <c r="N26" s="461" t="s">
        <v>153</v>
      </c>
      <c r="O26" s="461"/>
      <c r="P26" s="530">
        <f t="shared" si="1"/>
        <v>0</v>
      </c>
      <c r="Q26" s="530"/>
      <c r="R26" s="535">
        <v>1</v>
      </c>
      <c r="S26" s="535"/>
      <c r="T26" s="124">
        <f t="shared" si="5"/>
        <v>0</v>
      </c>
      <c r="U26" s="125">
        <f t="shared" si="2"/>
        <v>0</v>
      </c>
    </row>
    <row r="27" spans="1:21" x14ac:dyDescent="0.25">
      <c r="A27" s="458" t="s">
        <v>154</v>
      </c>
      <c r="B27" s="458"/>
      <c r="C27" s="206">
        <v>0</v>
      </c>
      <c r="D27" s="206">
        <v>0</v>
      </c>
      <c r="E27" s="159">
        <f t="shared" si="3"/>
        <v>0</v>
      </c>
      <c r="F27" s="448">
        <f>'0054'!F27:G27</f>
        <v>1.18</v>
      </c>
      <c r="G27" s="448"/>
      <c r="H27" s="105">
        <f t="shared" si="4"/>
        <v>0</v>
      </c>
      <c r="I27" s="130">
        <f t="shared" si="0"/>
        <v>0</v>
      </c>
      <c r="N27" s="461" t="s">
        <v>154</v>
      </c>
      <c r="O27" s="461"/>
      <c r="P27" s="530">
        <f t="shared" si="1"/>
        <v>0</v>
      </c>
      <c r="Q27" s="530"/>
      <c r="R27" s="535">
        <v>1</v>
      </c>
      <c r="S27" s="535"/>
      <c r="T27" s="124">
        <f t="shared" si="5"/>
        <v>0</v>
      </c>
      <c r="U27" s="125">
        <f t="shared" si="2"/>
        <v>0</v>
      </c>
    </row>
    <row r="28" spans="1:21" x14ac:dyDescent="0.25">
      <c r="A28" s="575" t="s">
        <v>155</v>
      </c>
      <c r="B28" s="575"/>
      <c r="C28" s="147">
        <v>0</v>
      </c>
      <c r="D28" s="147">
        <v>0</v>
      </c>
      <c r="E28" s="220">
        <f t="shared" si="3"/>
        <v>0</v>
      </c>
      <c r="F28" s="529">
        <f>'0054'!F28:G28</f>
        <v>1.0049999999999999</v>
      </c>
      <c r="G28" s="529"/>
      <c r="H28" s="122">
        <f t="shared" si="4"/>
        <v>0</v>
      </c>
      <c r="I28" s="123">
        <f t="shared" si="0"/>
        <v>0</v>
      </c>
      <c r="N28" s="469" t="s">
        <v>155</v>
      </c>
      <c r="O28" s="469"/>
      <c r="P28" s="530">
        <f t="shared" si="1"/>
        <v>0</v>
      </c>
      <c r="Q28" s="530"/>
      <c r="R28" s="531">
        <v>1</v>
      </c>
      <c r="S28" s="531"/>
      <c r="T28" s="124">
        <f t="shared" si="5"/>
        <v>0</v>
      </c>
      <c r="U28" s="125">
        <f t="shared" si="2"/>
        <v>0</v>
      </c>
    </row>
    <row r="29" spans="1:21" x14ac:dyDescent="0.25">
      <c r="A29" s="573" t="s">
        <v>5</v>
      </c>
      <c r="B29" s="573"/>
      <c r="C29" s="123">
        <f>SUM(C13:C28)</f>
        <v>44.61</v>
      </c>
      <c r="D29" s="123">
        <f>SUM(D13:D28)</f>
        <v>50.19</v>
      </c>
      <c r="E29" s="123">
        <f>SUM(E13:E28)</f>
        <v>94.8</v>
      </c>
      <c r="F29" s="574"/>
      <c r="G29" s="574"/>
      <c r="H29" s="128">
        <f>SUM(H13:H28)</f>
        <v>154.7364</v>
      </c>
      <c r="I29" s="123">
        <f>SUM(I13:I28)</f>
        <v>663351.38</v>
      </c>
      <c r="N29" s="533" t="s">
        <v>5</v>
      </c>
      <c r="O29" s="533"/>
      <c r="P29" s="534">
        <f>SUM(P13:P28)</f>
        <v>94.8</v>
      </c>
      <c r="Q29" s="534"/>
      <c r="R29" s="521"/>
      <c r="S29" s="521"/>
      <c r="T29" s="129">
        <f>SUM(T13:T28)</f>
        <v>94.8</v>
      </c>
      <c r="U29" s="125">
        <f>SUM(U13:U28)</f>
        <v>406405</v>
      </c>
    </row>
    <row r="30" spans="1:21" x14ac:dyDescent="0.25">
      <c r="A30" s="28"/>
      <c r="B30" s="28"/>
      <c r="C30" s="130"/>
      <c r="D30" s="130"/>
      <c r="E30" s="130"/>
      <c r="F30" s="29"/>
      <c r="G30" s="29"/>
      <c r="H30" s="105"/>
      <c r="I30" s="130"/>
      <c r="N30" s="35"/>
      <c r="O30" s="35"/>
      <c r="P30" s="31"/>
      <c r="Q30" s="31"/>
      <c r="R30" s="32"/>
      <c r="S30" s="32"/>
      <c r="T30" s="131"/>
      <c r="U30" s="132"/>
    </row>
    <row r="31" spans="1:21" x14ac:dyDescent="0.25">
      <c r="A31" s="209" t="s">
        <v>126</v>
      </c>
      <c r="B31" s="28"/>
      <c r="C31" s="130"/>
      <c r="D31" s="130"/>
      <c r="E31" s="130"/>
      <c r="F31" s="29"/>
      <c r="G31" s="29"/>
      <c r="H31" s="105"/>
      <c r="I31" s="130"/>
      <c r="N31" s="35"/>
      <c r="O31" s="35"/>
      <c r="P31" s="31"/>
      <c r="Q31" s="31"/>
      <c r="R31" s="32"/>
      <c r="S31" s="32"/>
      <c r="T31" s="131"/>
      <c r="U31" s="132"/>
    </row>
    <row r="32" spans="1:21" hidden="1" x14ac:dyDescent="0.25">
      <c r="A32" s="209"/>
      <c r="B32" s="28"/>
      <c r="C32" s="130"/>
      <c r="D32" s="130"/>
      <c r="E32" s="130"/>
      <c r="F32" s="364"/>
      <c r="G32" s="364"/>
      <c r="H32" s="105"/>
      <c r="I32" s="130"/>
      <c r="N32" s="362"/>
      <c r="O32" s="362"/>
      <c r="P32" s="31"/>
      <c r="Q32" s="31"/>
      <c r="R32" s="363"/>
      <c r="S32" s="363"/>
      <c r="T32" s="131"/>
      <c r="U32" s="132"/>
    </row>
    <row r="33" spans="1:21" hidden="1" x14ac:dyDescent="0.25">
      <c r="A33" s="209"/>
      <c r="B33" s="28"/>
      <c r="C33" s="130"/>
      <c r="D33" s="130"/>
      <c r="E33" s="130"/>
      <c r="F33" s="578" t="s">
        <v>386</v>
      </c>
      <c r="G33" s="578"/>
      <c r="H33" s="578"/>
      <c r="I33" s="130"/>
      <c r="N33" s="362"/>
      <c r="O33" s="362"/>
      <c r="P33" s="31"/>
      <c r="Q33" s="31"/>
      <c r="R33" s="363"/>
      <c r="S33" s="363"/>
      <c r="T33" s="131"/>
      <c r="U33" s="132"/>
    </row>
    <row r="34" spans="1:21" hidden="1" x14ac:dyDescent="0.25">
      <c r="A34" s="4"/>
      <c r="B34" s="136"/>
      <c r="C34" s="136"/>
      <c r="D34" s="136"/>
      <c r="E34" s="136"/>
      <c r="F34" s="578"/>
      <c r="G34" s="578"/>
      <c r="H34" s="578"/>
      <c r="I34" s="26" t="s">
        <v>78</v>
      </c>
      <c r="N34" s="473" t="s">
        <v>35</v>
      </c>
      <c r="O34" s="473"/>
      <c r="P34" s="473"/>
      <c r="Q34" s="473"/>
      <c r="R34" s="473"/>
      <c r="S34" s="473"/>
      <c r="T34" s="473"/>
      <c r="U34" s="27" t="s">
        <v>78</v>
      </c>
    </row>
    <row r="35" spans="1:21" hidden="1" x14ac:dyDescent="0.25">
      <c r="A35" s="28"/>
      <c r="B35" s="28"/>
      <c r="C35" s="117" t="s">
        <v>162</v>
      </c>
      <c r="D35" s="117" t="s">
        <v>163</v>
      </c>
      <c r="E35" s="118" t="s">
        <v>8</v>
      </c>
      <c r="F35" s="578"/>
      <c r="G35" s="578"/>
      <c r="H35" s="578"/>
      <c r="I35" s="26" t="s">
        <v>37</v>
      </c>
      <c r="N35" s="35"/>
      <c r="O35" s="35"/>
      <c r="P35" s="31"/>
      <c r="Q35" s="31"/>
      <c r="R35" s="32"/>
      <c r="S35" s="32"/>
      <c r="T35" s="131"/>
      <c r="U35" s="27" t="s">
        <v>37</v>
      </c>
    </row>
    <row r="36" spans="1:21" hidden="1" x14ac:dyDescent="0.25">
      <c r="A36" s="524" t="s">
        <v>66</v>
      </c>
      <c r="B36" s="524"/>
      <c r="C36" s="119" t="s">
        <v>2</v>
      </c>
      <c r="D36" s="119" t="s">
        <v>2</v>
      </c>
      <c r="E36" s="119" t="s">
        <v>2</v>
      </c>
      <c r="F36" s="579"/>
      <c r="G36" s="579"/>
      <c r="H36" s="579"/>
      <c r="I36" s="33" t="s">
        <v>79</v>
      </c>
      <c r="N36" s="525" t="s">
        <v>66</v>
      </c>
      <c r="O36" s="525"/>
      <c r="P36" s="526" t="s">
        <v>24</v>
      </c>
      <c r="Q36" s="526"/>
      <c r="R36" s="526"/>
      <c r="S36" s="526"/>
      <c r="T36" s="526"/>
      <c r="U36" s="21" t="s">
        <v>79</v>
      </c>
    </row>
    <row r="37" spans="1:21" hidden="1" x14ac:dyDescent="0.25">
      <c r="A37" s="527" t="s">
        <v>59</v>
      </c>
      <c r="B37" s="527"/>
      <c r="C37" s="210">
        <v>0</v>
      </c>
      <c r="D37" s="210">
        <v>0</v>
      </c>
      <c r="E37" s="276">
        <f t="shared" ref="E37:E42" si="6">IF(D$43=0,C37*2,C37+D37)</f>
        <v>0</v>
      </c>
      <c r="F37" s="211"/>
      <c r="G37" s="211"/>
      <c r="H37" s="211"/>
      <c r="I37" s="150">
        <f t="shared" ref="I37:I42" si="7">ROUND(ROUND(E37*$C$8,4)*($H$8),2)</f>
        <v>0</v>
      </c>
      <c r="N37" s="528" t="s">
        <v>59</v>
      </c>
      <c r="O37" s="528"/>
      <c r="P37" s="470">
        <f t="shared" ref="P37:P42" si="8">IF($H$115=1,E37,0)</f>
        <v>0</v>
      </c>
      <c r="Q37" s="470"/>
      <c r="R37" s="470"/>
      <c r="S37" s="470"/>
      <c r="T37" s="470"/>
      <c r="U37" s="127">
        <f t="shared" ref="U37:U42" si="9">ROUND(ROUND(P37*$C$8,4)*($H$8),0)</f>
        <v>0</v>
      </c>
    </row>
    <row r="38" spans="1:21" hidden="1" x14ac:dyDescent="0.25">
      <c r="A38" s="519" t="s">
        <v>60</v>
      </c>
      <c r="B38" s="519"/>
      <c r="C38" s="213">
        <v>0</v>
      </c>
      <c r="D38" s="213">
        <v>0</v>
      </c>
      <c r="E38" s="159">
        <f t="shared" si="6"/>
        <v>0</v>
      </c>
      <c r="F38" s="214"/>
      <c r="G38" s="214"/>
      <c r="H38" s="214"/>
      <c r="I38" s="130">
        <f t="shared" si="7"/>
        <v>0</v>
      </c>
      <c r="N38" s="476" t="s">
        <v>60</v>
      </c>
      <c r="O38" s="476"/>
      <c r="P38" s="470">
        <f t="shared" si="8"/>
        <v>0</v>
      </c>
      <c r="Q38" s="470"/>
      <c r="R38" s="470"/>
      <c r="S38" s="470"/>
      <c r="T38" s="470"/>
      <c r="U38" s="127">
        <f t="shared" si="9"/>
        <v>0</v>
      </c>
    </row>
    <row r="39" spans="1:21" hidden="1" x14ac:dyDescent="0.25">
      <c r="A39" s="522" t="s">
        <v>61</v>
      </c>
      <c r="B39" s="522"/>
      <c r="C39" s="213">
        <v>0</v>
      </c>
      <c r="D39" s="213">
        <v>0</v>
      </c>
      <c r="E39" s="159">
        <f t="shared" si="6"/>
        <v>0</v>
      </c>
      <c r="F39" s="214"/>
      <c r="G39" s="214"/>
      <c r="H39" s="214"/>
      <c r="I39" s="130">
        <f t="shared" si="7"/>
        <v>0</v>
      </c>
      <c r="N39" s="523" t="s">
        <v>61</v>
      </c>
      <c r="O39" s="523"/>
      <c r="P39" s="470">
        <f t="shared" si="8"/>
        <v>0</v>
      </c>
      <c r="Q39" s="470"/>
      <c r="R39" s="470"/>
      <c r="S39" s="470"/>
      <c r="T39" s="470"/>
      <c r="U39" s="127">
        <f t="shared" si="9"/>
        <v>0</v>
      </c>
    </row>
    <row r="40" spans="1:21" hidden="1" x14ac:dyDescent="0.25">
      <c r="A40" s="519" t="s">
        <v>62</v>
      </c>
      <c r="B40" s="519"/>
      <c r="C40" s="213">
        <v>0</v>
      </c>
      <c r="D40" s="213">
        <v>0</v>
      </c>
      <c r="E40" s="159">
        <f t="shared" si="6"/>
        <v>0</v>
      </c>
      <c r="F40" s="214"/>
      <c r="G40" s="214"/>
      <c r="H40" s="214"/>
      <c r="I40" s="130">
        <f t="shared" si="7"/>
        <v>0</v>
      </c>
      <c r="N40" s="476" t="s">
        <v>62</v>
      </c>
      <c r="O40" s="476"/>
      <c r="P40" s="470">
        <f t="shared" si="8"/>
        <v>0</v>
      </c>
      <c r="Q40" s="470"/>
      <c r="R40" s="470"/>
      <c r="S40" s="470"/>
      <c r="T40" s="470"/>
      <c r="U40" s="127">
        <f t="shared" si="9"/>
        <v>0</v>
      </c>
    </row>
    <row r="41" spans="1:21" hidden="1" x14ac:dyDescent="0.25">
      <c r="A41" s="519" t="s">
        <v>63</v>
      </c>
      <c r="B41" s="519"/>
      <c r="C41" s="213">
        <v>0</v>
      </c>
      <c r="D41" s="213">
        <v>0</v>
      </c>
      <c r="E41" s="159">
        <f t="shared" si="6"/>
        <v>0</v>
      </c>
      <c r="F41" s="214"/>
      <c r="G41" s="214"/>
      <c r="H41" s="214"/>
      <c r="I41" s="130">
        <f t="shared" si="7"/>
        <v>0</v>
      </c>
      <c r="N41" s="476" t="s">
        <v>63</v>
      </c>
      <c r="O41" s="476"/>
      <c r="P41" s="470">
        <f t="shared" si="8"/>
        <v>0</v>
      </c>
      <c r="Q41" s="470"/>
      <c r="R41" s="470"/>
      <c r="S41" s="470"/>
      <c r="T41" s="470"/>
      <c r="U41" s="127">
        <f t="shared" si="9"/>
        <v>0</v>
      </c>
    </row>
    <row r="42" spans="1:21" hidden="1" x14ac:dyDescent="0.25">
      <c r="A42" s="519" t="s">
        <v>55</v>
      </c>
      <c r="B42" s="519"/>
      <c r="C42" s="212">
        <v>0</v>
      </c>
      <c r="D42" s="212">
        <v>0</v>
      </c>
      <c r="E42" s="220">
        <f t="shared" si="6"/>
        <v>0</v>
      </c>
      <c r="F42" s="214"/>
      <c r="G42" s="214"/>
      <c r="H42" s="214"/>
      <c r="I42" s="123">
        <f t="shared" si="7"/>
        <v>0</v>
      </c>
      <c r="N42" s="469" t="s">
        <v>55</v>
      </c>
      <c r="O42" s="469"/>
      <c r="P42" s="470">
        <f t="shared" si="8"/>
        <v>0</v>
      </c>
      <c r="Q42" s="470"/>
      <c r="R42" s="470"/>
      <c r="S42" s="470"/>
      <c r="T42" s="470"/>
      <c r="U42" s="127">
        <f t="shared" si="9"/>
        <v>0</v>
      </c>
    </row>
    <row r="43" spans="1:21" hidden="1" x14ac:dyDescent="0.25">
      <c r="A43" s="64"/>
      <c r="B43" s="137" t="s">
        <v>164</v>
      </c>
      <c r="C43" s="126">
        <f>SUM(C37:C42)</f>
        <v>0</v>
      </c>
      <c r="D43" s="126">
        <f>SUM(D37:D42)</f>
        <v>0</v>
      </c>
      <c r="E43" s="126">
        <f>SUM(E37:E42)</f>
        <v>0</v>
      </c>
      <c r="F43" s="34"/>
      <c r="G43" s="138"/>
      <c r="H43" s="139" t="s">
        <v>166</v>
      </c>
      <c r="I43" s="126">
        <f>SUM(I37:I42)</f>
        <v>0</v>
      </c>
      <c r="N43" s="520" t="s">
        <v>57</v>
      </c>
      <c r="O43" s="520"/>
      <c r="P43" s="520"/>
      <c r="Q43" s="520"/>
      <c r="R43" s="36">
        <f>SUM(P37:R42)</f>
        <v>0</v>
      </c>
      <c r="S43" s="521" t="s">
        <v>68</v>
      </c>
      <c r="T43" s="521"/>
      <c r="U43" s="132">
        <f>SUM(U37:U42)</f>
        <v>0</v>
      </c>
    </row>
    <row r="44" spans="1:21" ht="16.5" hidden="1" thickBot="1" x14ac:dyDescent="0.3">
      <c r="A44" s="64"/>
      <c r="B44" s="137"/>
      <c r="C44" s="130"/>
      <c r="D44" s="130"/>
      <c r="E44" s="150"/>
      <c r="F44" s="34"/>
      <c r="G44" s="138"/>
      <c r="H44" s="139"/>
      <c r="I44" s="130"/>
      <c r="N44" s="35"/>
      <c r="O44" s="35"/>
      <c r="P44" s="35"/>
      <c r="Q44" s="35"/>
      <c r="R44" s="36"/>
      <c r="S44" s="32"/>
      <c r="T44" s="32"/>
      <c r="U44" s="132"/>
    </row>
    <row r="45" spans="1:21" ht="16.5" hidden="1" thickBot="1" x14ac:dyDescent="0.3">
      <c r="A45" s="64"/>
      <c r="B45" s="137" t="s">
        <v>165</v>
      </c>
      <c r="C45" s="64"/>
      <c r="D45" s="64"/>
      <c r="E45" s="215">
        <f>H29+E43</f>
        <v>154.7364</v>
      </c>
      <c r="F45" s="37"/>
      <c r="G45" s="138"/>
      <c r="H45" s="139" t="s">
        <v>167</v>
      </c>
      <c r="I45" s="123">
        <f>SUM(I43,I29)</f>
        <v>663351.38</v>
      </c>
      <c r="N45" s="520" t="s">
        <v>58</v>
      </c>
      <c r="O45" s="520"/>
      <c r="P45" s="520"/>
      <c r="Q45" s="520"/>
      <c r="R45" s="38">
        <f>R43+T29</f>
        <v>94.8</v>
      </c>
      <c r="S45" s="521" t="s">
        <v>56</v>
      </c>
      <c r="T45" s="521"/>
      <c r="U45" s="140">
        <f>SUM(U43,U29)</f>
        <v>406405</v>
      </c>
    </row>
    <row r="46" spans="1:21" x14ac:dyDescent="0.25">
      <c r="A46" s="28"/>
      <c r="B46" s="28"/>
      <c r="C46" s="28"/>
      <c r="D46" s="28"/>
      <c r="E46" s="28"/>
      <c r="F46" s="37"/>
      <c r="G46" s="141"/>
      <c r="H46" s="141"/>
      <c r="I46" s="130"/>
      <c r="N46" s="35"/>
      <c r="O46" s="35"/>
      <c r="P46" s="35"/>
      <c r="Q46" s="35"/>
      <c r="R46" s="38"/>
      <c r="S46" s="32"/>
      <c r="T46" s="32"/>
      <c r="U46" s="132"/>
    </row>
    <row r="47" spans="1:21" x14ac:dyDescent="0.25">
      <c r="A47" s="28"/>
      <c r="B47" s="28"/>
      <c r="C47" s="28"/>
      <c r="D47" s="28"/>
      <c r="E47" s="28"/>
      <c r="F47" s="37"/>
      <c r="G47" s="141"/>
      <c r="H47" s="141"/>
      <c r="I47" s="130"/>
      <c r="N47" s="35"/>
      <c r="O47" s="35"/>
      <c r="P47" s="35"/>
      <c r="Q47" s="35"/>
      <c r="R47" s="38"/>
      <c r="S47" s="32"/>
      <c r="T47" s="32"/>
      <c r="U47" s="132"/>
    </row>
    <row r="48" spans="1:21" x14ac:dyDescent="0.25">
      <c r="A48" s="28"/>
      <c r="B48" s="28"/>
      <c r="C48" s="117" t="s">
        <v>162</v>
      </c>
      <c r="D48" s="117" t="s">
        <v>163</v>
      </c>
      <c r="E48" s="118" t="s">
        <v>8</v>
      </c>
      <c r="F48" s="142" t="s">
        <v>168</v>
      </c>
      <c r="G48" s="143" t="s">
        <v>170</v>
      </c>
      <c r="H48" s="144" t="s">
        <v>171</v>
      </c>
      <c r="I48" s="130"/>
      <c r="N48" s="35"/>
      <c r="O48" s="35"/>
      <c r="P48" s="35"/>
      <c r="Q48" s="35"/>
      <c r="R48" s="38"/>
      <c r="S48" s="32"/>
      <c r="T48" s="32"/>
      <c r="U48" s="132"/>
    </row>
    <row r="49" spans="1:21" x14ac:dyDescent="0.25">
      <c r="A49" s="39" t="s">
        <v>103</v>
      </c>
      <c r="B49" s="39"/>
      <c r="C49" s="119" t="s">
        <v>2</v>
      </c>
      <c r="D49" s="119" t="s">
        <v>2</v>
      </c>
      <c r="E49" s="119" t="s">
        <v>2</v>
      </c>
      <c r="F49" s="121" t="s">
        <v>169</v>
      </c>
      <c r="G49" s="77" t="s">
        <v>169</v>
      </c>
      <c r="H49" s="145" t="s">
        <v>172</v>
      </c>
      <c r="I49" s="39"/>
      <c r="N49" s="469" t="s">
        <v>103</v>
      </c>
      <c r="O49" s="469"/>
      <c r="P49" s="514" t="s">
        <v>2</v>
      </c>
      <c r="Q49" s="514"/>
      <c r="R49" s="40" t="s">
        <v>25</v>
      </c>
      <c r="S49" s="78" t="s">
        <v>26</v>
      </c>
      <c r="T49" s="146" t="s">
        <v>27</v>
      </c>
      <c r="U49" s="40"/>
    </row>
    <row r="50" spans="1:21" x14ac:dyDescent="0.25">
      <c r="A50" s="515" t="s">
        <v>127</v>
      </c>
      <c r="B50" s="515"/>
      <c r="C50" s="206">
        <v>0</v>
      </c>
      <c r="D50" s="206">
        <v>0</v>
      </c>
      <c r="E50" s="159">
        <f>IF(D$59=0,C50*2,C50+D50)</f>
        <v>0</v>
      </c>
      <c r="F50" s="41" t="s">
        <v>21</v>
      </c>
      <c r="G50" s="54">
        <v>251</v>
      </c>
      <c r="H50" s="328">
        <f>'0054'!H50</f>
        <v>1047</v>
      </c>
      <c r="I50" s="130">
        <f>ROUND(E50*H50,2)</f>
        <v>0</v>
      </c>
      <c r="N50" s="517" t="s">
        <v>28</v>
      </c>
      <c r="O50" s="517"/>
      <c r="P50" s="518"/>
      <c r="Q50" s="518"/>
      <c r="R50" s="43" t="s">
        <v>21</v>
      </c>
      <c r="S50" s="44">
        <v>251</v>
      </c>
      <c r="T50" s="148">
        <f>H50</f>
        <v>1047</v>
      </c>
      <c r="U50" s="149">
        <f>ROUND(P50*T50,0)</f>
        <v>0</v>
      </c>
    </row>
    <row r="51" spans="1:21" x14ac:dyDescent="0.25">
      <c r="A51" s="516"/>
      <c r="B51" s="516"/>
      <c r="C51" s="206">
        <v>0</v>
      </c>
      <c r="D51" s="206">
        <v>0</v>
      </c>
      <c r="E51" s="159">
        <f t="shared" ref="E51:E58" si="10">IF(D$59=0,C51*2,C51+D51)</f>
        <v>0</v>
      </c>
      <c r="F51" s="54" t="s">
        <v>21</v>
      </c>
      <c r="G51" s="54">
        <v>252</v>
      </c>
      <c r="H51" s="328">
        <f>'0054'!H51</f>
        <v>3380</v>
      </c>
      <c r="I51" s="130">
        <f t="shared" ref="I51:I58" si="11">ROUND(E51*H51,2)</f>
        <v>0</v>
      </c>
      <c r="N51" s="517"/>
      <c r="O51" s="517"/>
      <c r="P51" s="511"/>
      <c r="Q51" s="511"/>
      <c r="R51" s="44" t="s">
        <v>21</v>
      </c>
      <c r="S51" s="44">
        <v>252</v>
      </c>
      <c r="T51" s="148">
        <f t="shared" ref="T51:T58" si="12">H51</f>
        <v>3380</v>
      </c>
      <c r="U51" s="149">
        <f t="shared" ref="U51:U58" si="13">ROUND(P51*T51,0)</f>
        <v>0</v>
      </c>
    </row>
    <row r="52" spans="1:21" x14ac:dyDescent="0.25">
      <c r="A52" s="516"/>
      <c r="B52" s="516"/>
      <c r="C52" s="206">
        <v>0</v>
      </c>
      <c r="D52" s="206">
        <v>0</v>
      </c>
      <c r="E52" s="159">
        <f t="shared" si="10"/>
        <v>0</v>
      </c>
      <c r="F52" s="54" t="s">
        <v>21</v>
      </c>
      <c r="G52" s="54">
        <v>253</v>
      </c>
      <c r="H52" s="328">
        <f>'0054'!H52</f>
        <v>6896</v>
      </c>
      <c r="I52" s="130">
        <f t="shared" si="11"/>
        <v>0</v>
      </c>
      <c r="N52" s="517"/>
      <c r="O52" s="517"/>
      <c r="P52" s="511"/>
      <c r="Q52" s="511"/>
      <c r="R52" s="44" t="s">
        <v>21</v>
      </c>
      <c r="S52" s="44">
        <v>253</v>
      </c>
      <c r="T52" s="148">
        <f t="shared" si="12"/>
        <v>6896</v>
      </c>
      <c r="U52" s="149">
        <f t="shared" si="13"/>
        <v>0</v>
      </c>
    </row>
    <row r="53" spans="1:21" x14ac:dyDescent="0.25">
      <c r="A53" s="516"/>
      <c r="B53" s="516"/>
      <c r="C53" s="206">
        <v>0</v>
      </c>
      <c r="D53" s="206">
        <v>0</v>
      </c>
      <c r="E53" s="159">
        <f t="shared" si="10"/>
        <v>0</v>
      </c>
      <c r="F53" s="153" t="s">
        <v>14</v>
      </c>
      <c r="G53" s="54">
        <v>251</v>
      </c>
      <c r="H53" s="328">
        <f>'0054'!H53</f>
        <v>1173</v>
      </c>
      <c r="I53" s="130">
        <f t="shared" si="11"/>
        <v>0</v>
      </c>
      <c r="N53" s="517"/>
      <c r="O53" s="517"/>
      <c r="P53" s="511"/>
      <c r="Q53" s="511"/>
      <c r="R53" s="46" t="s">
        <v>14</v>
      </c>
      <c r="S53" s="44">
        <v>251</v>
      </c>
      <c r="T53" s="148">
        <f t="shared" si="12"/>
        <v>1173</v>
      </c>
      <c r="U53" s="149">
        <f t="shared" si="13"/>
        <v>0</v>
      </c>
    </row>
    <row r="54" spans="1:21" x14ac:dyDescent="0.25">
      <c r="A54" s="516"/>
      <c r="B54" s="516"/>
      <c r="C54" s="206">
        <v>0</v>
      </c>
      <c r="D54" s="206">
        <v>0</v>
      </c>
      <c r="E54" s="159">
        <f t="shared" si="10"/>
        <v>0</v>
      </c>
      <c r="F54" s="153" t="s">
        <v>14</v>
      </c>
      <c r="G54" s="54">
        <v>252</v>
      </c>
      <c r="H54" s="328">
        <f>'0054'!H54</f>
        <v>3506</v>
      </c>
      <c r="I54" s="130">
        <f t="shared" si="11"/>
        <v>0</v>
      </c>
      <c r="N54" s="517"/>
      <c r="O54" s="517"/>
      <c r="P54" s="511"/>
      <c r="Q54" s="511"/>
      <c r="R54" s="46" t="s">
        <v>14</v>
      </c>
      <c r="S54" s="44">
        <v>252</v>
      </c>
      <c r="T54" s="148">
        <f t="shared" si="12"/>
        <v>3506</v>
      </c>
      <c r="U54" s="149">
        <f t="shared" si="13"/>
        <v>0</v>
      </c>
    </row>
    <row r="55" spans="1:21" x14ac:dyDescent="0.25">
      <c r="A55" s="516"/>
      <c r="B55" s="516"/>
      <c r="C55" s="206">
        <v>0</v>
      </c>
      <c r="D55" s="206">
        <v>0</v>
      </c>
      <c r="E55" s="159">
        <f t="shared" si="10"/>
        <v>0</v>
      </c>
      <c r="F55" s="153" t="s">
        <v>14</v>
      </c>
      <c r="G55" s="54">
        <v>253</v>
      </c>
      <c r="H55" s="328">
        <f>'0054'!H55</f>
        <v>7023</v>
      </c>
      <c r="I55" s="130">
        <f t="shared" si="11"/>
        <v>0</v>
      </c>
      <c r="N55" s="517"/>
      <c r="O55" s="517"/>
      <c r="P55" s="511"/>
      <c r="Q55" s="511"/>
      <c r="R55" s="46" t="s">
        <v>14</v>
      </c>
      <c r="S55" s="44">
        <v>253</v>
      </c>
      <c r="T55" s="148">
        <f t="shared" si="12"/>
        <v>7023</v>
      </c>
      <c r="U55" s="149">
        <f t="shared" si="13"/>
        <v>0</v>
      </c>
    </row>
    <row r="56" spans="1:21" x14ac:dyDescent="0.25">
      <c r="A56" s="516"/>
      <c r="B56" s="516"/>
      <c r="C56" s="206">
        <v>3</v>
      </c>
      <c r="D56" s="206">
        <v>3.27</v>
      </c>
      <c r="E56" s="159">
        <f t="shared" si="10"/>
        <v>6.27</v>
      </c>
      <c r="F56" s="153" t="s">
        <v>15</v>
      </c>
      <c r="G56" s="54">
        <v>251</v>
      </c>
      <c r="H56" s="328">
        <f>'0054'!H56</f>
        <v>835</v>
      </c>
      <c r="I56" s="130">
        <f t="shared" si="11"/>
        <v>5235.45</v>
      </c>
      <c r="N56" s="517"/>
      <c r="O56" s="517"/>
      <c r="P56" s="511"/>
      <c r="Q56" s="511"/>
      <c r="R56" s="46" t="s">
        <v>15</v>
      </c>
      <c r="S56" s="44">
        <v>251</v>
      </c>
      <c r="T56" s="148">
        <f t="shared" si="12"/>
        <v>835</v>
      </c>
      <c r="U56" s="149">
        <f t="shared" si="13"/>
        <v>0</v>
      </c>
    </row>
    <row r="57" spans="1:21" x14ac:dyDescent="0.25">
      <c r="A57" s="516"/>
      <c r="B57" s="516"/>
      <c r="C57" s="206">
        <v>2.5</v>
      </c>
      <c r="D57" s="206">
        <v>5.93</v>
      </c>
      <c r="E57" s="159">
        <f t="shared" si="10"/>
        <v>8.43</v>
      </c>
      <c r="F57" s="153" t="s">
        <v>15</v>
      </c>
      <c r="G57" s="54">
        <v>252</v>
      </c>
      <c r="H57" s="328">
        <f>'0054'!H57</f>
        <v>3168</v>
      </c>
      <c r="I57" s="130">
        <f t="shared" si="11"/>
        <v>26706.240000000002</v>
      </c>
      <c r="N57" s="517"/>
      <c r="O57" s="517"/>
      <c r="P57" s="511"/>
      <c r="Q57" s="511"/>
      <c r="R57" s="46" t="s">
        <v>15</v>
      </c>
      <c r="S57" s="44">
        <v>252</v>
      </c>
      <c r="T57" s="148">
        <f t="shared" si="12"/>
        <v>3168</v>
      </c>
      <c r="U57" s="149">
        <f t="shared" si="13"/>
        <v>0</v>
      </c>
    </row>
    <row r="58" spans="1:21" ht="16.5" thickBot="1" x14ac:dyDescent="0.3">
      <c r="A58" s="516"/>
      <c r="B58" s="516"/>
      <c r="C58" s="206">
        <v>28.6</v>
      </c>
      <c r="D58" s="206">
        <v>28.7</v>
      </c>
      <c r="E58" s="159">
        <f t="shared" si="10"/>
        <v>57.3</v>
      </c>
      <c r="F58" s="153" t="s">
        <v>15</v>
      </c>
      <c r="G58" s="54">
        <v>253</v>
      </c>
      <c r="H58" s="328">
        <f>'0054'!H58</f>
        <v>6685</v>
      </c>
      <c r="I58" s="130">
        <f t="shared" si="11"/>
        <v>383050.5</v>
      </c>
      <c r="N58" s="517"/>
      <c r="O58" s="517"/>
      <c r="P58" s="512"/>
      <c r="Q58" s="512"/>
      <c r="R58" s="46" t="s">
        <v>15</v>
      </c>
      <c r="S58" s="44">
        <v>253</v>
      </c>
      <c r="T58" s="148">
        <f t="shared" si="12"/>
        <v>6685</v>
      </c>
      <c r="U58" s="151">
        <f t="shared" si="13"/>
        <v>0</v>
      </c>
    </row>
    <row r="59" spans="1:21" ht="16.5" thickBot="1" x14ac:dyDescent="0.3">
      <c r="A59" s="465" t="s">
        <v>16</v>
      </c>
      <c r="B59" s="465"/>
      <c r="C59" s="126">
        <f>SUM(C50:C58)</f>
        <v>34.1</v>
      </c>
      <c r="D59" s="126">
        <f>SUM(D50:D58)</f>
        <v>37.9</v>
      </c>
      <c r="E59" s="126">
        <f>SUM(E50:E58)</f>
        <v>72</v>
      </c>
      <c r="F59" s="465" t="s">
        <v>81</v>
      </c>
      <c r="G59" s="465"/>
      <c r="H59" s="465"/>
      <c r="I59" s="126">
        <f>SUM(I50:I58)</f>
        <v>414992.19</v>
      </c>
      <c r="N59" s="464" t="s">
        <v>16</v>
      </c>
      <c r="O59" s="464"/>
      <c r="P59" s="513">
        <f>SUM(P50:P58)</f>
        <v>0</v>
      </c>
      <c r="Q59" s="513"/>
      <c r="R59" s="464" t="s">
        <v>81</v>
      </c>
      <c r="S59" s="464"/>
      <c r="T59" s="464"/>
      <c r="U59" s="140">
        <f>SUM(U50:U58)</f>
        <v>0</v>
      </c>
    </row>
    <row r="60" spans="1:21" x14ac:dyDescent="0.25">
      <c r="A60" s="481"/>
      <c r="B60" s="481"/>
      <c r="C60" s="481"/>
      <c r="D60" s="481"/>
      <c r="E60" s="481"/>
      <c r="F60" s="481"/>
      <c r="G60" s="481"/>
      <c r="H60" s="481"/>
      <c r="I60" s="481"/>
      <c r="N60" s="471"/>
      <c r="O60" s="471"/>
      <c r="P60" s="471"/>
      <c r="Q60" s="471"/>
      <c r="R60" s="471"/>
      <c r="S60" s="471"/>
      <c r="T60" s="471"/>
      <c r="U60" s="471"/>
    </row>
    <row r="61" spans="1:21" x14ac:dyDescent="0.25">
      <c r="A61" s="509" t="s">
        <v>175</v>
      </c>
      <c r="B61" s="458"/>
      <c r="C61" s="458"/>
      <c r="D61" s="458"/>
      <c r="E61" s="458"/>
      <c r="F61" s="458"/>
      <c r="G61" s="458"/>
      <c r="H61" s="458"/>
      <c r="I61" s="458"/>
      <c r="N61" s="461" t="s">
        <v>104</v>
      </c>
      <c r="O61" s="461"/>
      <c r="P61" s="461"/>
      <c r="Q61" s="461"/>
      <c r="R61" s="461"/>
      <c r="S61" s="461"/>
      <c r="T61" s="461"/>
      <c r="U61" s="461"/>
    </row>
    <row r="62" spans="1:21" x14ac:dyDescent="0.25">
      <c r="A62" s="509" t="s">
        <v>177</v>
      </c>
      <c r="B62" s="458"/>
      <c r="C62" s="152">
        <f>E29</f>
        <v>94.8</v>
      </c>
      <c r="D62" s="576" t="s">
        <v>174</v>
      </c>
      <c r="E62" s="576"/>
      <c r="F62" s="576"/>
      <c r="G62" s="576"/>
      <c r="H62" s="331">
        <f>'0054'!H62</f>
        <v>186422.85</v>
      </c>
      <c r="I62" s="155"/>
      <c r="N62" s="510" t="s">
        <v>173</v>
      </c>
      <c r="O62" s="461"/>
      <c r="P62" s="47">
        <f>P29</f>
        <v>94.8</v>
      </c>
      <c r="Q62" s="507" t="s">
        <v>83</v>
      </c>
      <c r="R62" s="507"/>
      <c r="S62" s="507"/>
      <c r="T62" s="508">
        <f>H62</f>
        <v>186422.85</v>
      </c>
      <c r="U62" s="508"/>
    </row>
    <row r="63" spans="1:21" x14ac:dyDescent="0.25">
      <c r="B63" s="91"/>
      <c r="G63" s="48" t="s">
        <v>13</v>
      </c>
      <c r="H63" s="156">
        <f>ROUND(C62/H62,6)</f>
        <v>5.0900000000000001E-4</v>
      </c>
      <c r="I63" s="157"/>
      <c r="N63" s="461" t="s">
        <v>19</v>
      </c>
      <c r="O63" s="461"/>
      <c r="P63" s="461"/>
      <c r="Q63" s="461"/>
      <c r="R63" s="461"/>
      <c r="S63" s="461"/>
      <c r="T63" s="505">
        <f>ROUND(P62/T62,6)</f>
        <v>5.0900000000000001E-4</v>
      </c>
      <c r="U63" s="505"/>
    </row>
    <row r="64" spans="1:21" x14ac:dyDescent="0.25">
      <c r="A64" s="509" t="s">
        <v>176</v>
      </c>
      <c r="B64" s="458"/>
      <c r="C64" s="458"/>
      <c r="D64" s="458"/>
      <c r="E64" s="458"/>
      <c r="F64" s="458"/>
      <c r="G64" s="458"/>
      <c r="H64" s="458"/>
      <c r="I64" s="458"/>
      <c r="N64" s="461" t="s">
        <v>105</v>
      </c>
      <c r="O64" s="461"/>
      <c r="P64" s="461"/>
      <c r="Q64" s="461"/>
      <c r="R64" s="461"/>
      <c r="S64" s="461"/>
      <c r="T64" s="461"/>
      <c r="U64" s="461"/>
    </row>
    <row r="65" spans="1:21" x14ac:dyDescent="0.25">
      <c r="A65" s="509" t="s">
        <v>178</v>
      </c>
      <c r="B65" s="458"/>
      <c r="C65" s="152">
        <f>E45</f>
        <v>154.7364</v>
      </c>
      <c r="D65" s="576" t="s">
        <v>179</v>
      </c>
      <c r="E65" s="576"/>
      <c r="F65" s="576"/>
      <c r="G65" s="576"/>
      <c r="H65" s="220">
        <f>'0054'!H65</f>
        <v>204954.58</v>
      </c>
      <c r="I65" s="159"/>
      <c r="N65" s="461" t="s">
        <v>85</v>
      </c>
      <c r="O65" s="461"/>
      <c r="P65" s="49">
        <f>R45</f>
        <v>94.8</v>
      </c>
      <c r="Q65" s="507" t="s">
        <v>84</v>
      </c>
      <c r="R65" s="507"/>
      <c r="S65" s="507"/>
      <c r="T65" s="508">
        <f>H65</f>
        <v>204954.58</v>
      </c>
      <c r="U65" s="508"/>
    </row>
    <row r="66" spans="1:21" s="39" customFormat="1" x14ac:dyDescent="0.25">
      <c r="A66" s="160"/>
      <c r="G66" s="50" t="s">
        <v>13</v>
      </c>
      <c r="H66" s="161">
        <f>ROUND(C65/H65,6)</f>
        <v>7.5500000000000003E-4</v>
      </c>
      <c r="I66" s="161"/>
      <c r="N66" s="469" t="s">
        <v>20</v>
      </c>
      <c r="O66" s="469"/>
      <c r="P66" s="469"/>
      <c r="Q66" s="469"/>
      <c r="R66" s="469"/>
      <c r="S66" s="469"/>
      <c r="T66" s="503">
        <f>ROUND(P65/T65,6)</f>
        <v>4.6299999999999998E-4</v>
      </c>
      <c r="U66" s="503"/>
    </row>
    <row r="67" spans="1:21" s="64" customFormat="1" x14ac:dyDescent="0.25">
      <c r="A67" s="136"/>
      <c r="G67" s="48"/>
      <c r="H67" s="162"/>
      <c r="I67" s="162"/>
      <c r="N67" s="163"/>
      <c r="O67" s="163"/>
      <c r="P67" s="163"/>
      <c r="Q67" s="163"/>
      <c r="R67" s="164"/>
      <c r="S67" s="163"/>
      <c r="T67" s="165"/>
      <c r="U67" s="166"/>
    </row>
    <row r="68" spans="1:21" x14ac:dyDescent="0.25">
      <c r="A68" s="458" t="s">
        <v>100</v>
      </c>
      <c r="B68" s="458"/>
      <c r="C68" s="458"/>
      <c r="D68" s="91"/>
      <c r="E68" s="74" t="s">
        <v>3</v>
      </c>
      <c r="F68" s="174">
        <f>'0054'!F68</f>
        <v>35355377</v>
      </c>
      <c r="G68" s="41" t="s">
        <v>6</v>
      </c>
      <c r="H68" s="167">
        <f>H63</f>
        <v>5.0900000000000001E-4</v>
      </c>
      <c r="I68" s="130">
        <f>ROUND(F68*H68,2)</f>
        <v>17995.89</v>
      </c>
      <c r="N68" s="461" t="s">
        <v>100</v>
      </c>
      <c r="O68" s="461"/>
      <c r="P68" s="461"/>
      <c r="Q68" s="52" t="s">
        <v>3</v>
      </c>
      <c r="R68" s="168">
        <f>F68</f>
        <v>35355377</v>
      </c>
      <c r="S68" s="43" t="s">
        <v>6</v>
      </c>
      <c r="T68" s="169">
        <f>T63</f>
        <v>5.0900000000000001E-4</v>
      </c>
      <c r="U68" s="125">
        <f>ROUND(R68*T68,0)</f>
        <v>17996</v>
      </c>
    </row>
    <row r="69" spans="1:21" x14ac:dyDescent="0.25">
      <c r="A69" s="571" t="s">
        <v>119</v>
      </c>
      <c r="B69" s="458"/>
      <c r="C69" s="458"/>
      <c r="D69" s="91"/>
      <c r="E69" s="74"/>
      <c r="F69" s="174"/>
      <c r="G69" s="41"/>
      <c r="H69" s="167"/>
      <c r="I69" s="130"/>
      <c r="N69" s="461" t="s">
        <v>99</v>
      </c>
      <c r="O69" s="461"/>
      <c r="P69" s="461"/>
      <c r="Q69" s="170"/>
      <c r="R69" s="170"/>
      <c r="S69" s="170"/>
      <c r="T69" s="170"/>
      <c r="U69" s="170"/>
    </row>
    <row r="70" spans="1:21" x14ac:dyDescent="0.25">
      <c r="A70" s="570" t="s">
        <v>180</v>
      </c>
      <c r="B70" s="458"/>
      <c r="C70" s="458"/>
      <c r="D70" s="91"/>
      <c r="E70" s="74" t="s">
        <v>3</v>
      </c>
      <c r="F70" s="174">
        <f>'0054'!F70</f>
        <v>0</v>
      </c>
      <c r="G70" s="41" t="s">
        <v>6</v>
      </c>
      <c r="H70" s="167">
        <f>H63</f>
        <v>5.0900000000000001E-4</v>
      </c>
      <c r="I70" s="130">
        <f>ROUND(F70*H70,2)</f>
        <v>0</v>
      </c>
      <c r="N70" s="53"/>
      <c r="O70" s="53"/>
      <c r="P70" s="53"/>
      <c r="Q70" s="52" t="s">
        <v>3</v>
      </c>
      <c r="R70" s="168">
        <f>F70</f>
        <v>0</v>
      </c>
      <c r="S70" s="43" t="s">
        <v>6</v>
      </c>
      <c r="T70" s="169">
        <f>T63</f>
        <v>5.0900000000000001E-4</v>
      </c>
      <c r="U70" s="125">
        <f>ROUND(R70*T70,0)</f>
        <v>0</v>
      </c>
    </row>
    <row r="71" spans="1:21" x14ac:dyDescent="0.25">
      <c r="A71" s="458" t="s">
        <v>98</v>
      </c>
      <c r="B71" s="458"/>
      <c r="C71" s="458"/>
      <c r="D71" s="91"/>
      <c r="E71" s="74" t="s">
        <v>128</v>
      </c>
      <c r="F71" s="174">
        <f>'0054'!F71</f>
        <v>3088857</v>
      </c>
      <c r="G71" s="41" t="s">
        <v>6</v>
      </c>
      <c r="H71" s="167">
        <f>H63</f>
        <v>5.0900000000000001E-4</v>
      </c>
      <c r="I71" s="130">
        <f>ROUND(F71*H71,2)</f>
        <v>1572.23</v>
      </c>
      <c r="N71" s="461" t="s">
        <v>98</v>
      </c>
      <c r="O71" s="461"/>
      <c r="P71" s="461"/>
      <c r="Q71" s="52" t="s">
        <v>86</v>
      </c>
      <c r="R71" s="168">
        <f>F71</f>
        <v>3088857</v>
      </c>
      <c r="S71" s="43" t="s">
        <v>6</v>
      </c>
      <c r="T71" s="169">
        <f>T63</f>
        <v>5.0900000000000001E-4</v>
      </c>
      <c r="U71" s="125">
        <f>ROUND(R71*T71,0)</f>
        <v>1572</v>
      </c>
    </row>
    <row r="72" spans="1:21" x14ac:dyDescent="0.25">
      <c r="A72" s="458" t="s">
        <v>97</v>
      </c>
      <c r="B72" s="458"/>
      <c r="C72" s="458"/>
      <c r="D72" s="91"/>
      <c r="E72" s="74" t="s">
        <v>3</v>
      </c>
      <c r="F72" s="174">
        <f>'0054'!F72</f>
        <v>4226978</v>
      </c>
      <c r="G72" s="41" t="s">
        <v>6</v>
      </c>
      <c r="H72" s="167">
        <f>H63</f>
        <v>5.0900000000000001E-4</v>
      </c>
      <c r="I72" s="130">
        <f>ROUND(F72*H72,2)</f>
        <v>2151.5300000000002</v>
      </c>
      <c r="N72" s="461" t="s">
        <v>97</v>
      </c>
      <c r="O72" s="461"/>
      <c r="P72" s="461"/>
      <c r="Q72" s="52" t="s">
        <v>3</v>
      </c>
      <c r="R72" s="168">
        <f>F72</f>
        <v>4226978</v>
      </c>
      <c r="S72" s="43" t="s">
        <v>6</v>
      </c>
      <c r="T72" s="169">
        <f>T63</f>
        <v>5.0900000000000001E-4</v>
      </c>
      <c r="U72" s="125">
        <f>ROUND(R72*T72,0)</f>
        <v>2152</v>
      </c>
    </row>
    <row r="73" spans="1:21" x14ac:dyDescent="0.25">
      <c r="A73" s="458" t="s">
        <v>96</v>
      </c>
      <c r="B73" s="458"/>
      <c r="C73" s="458"/>
      <c r="D73" s="91"/>
      <c r="E73" s="74" t="s">
        <v>3</v>
      </c>
      <c r="F73" s="174">
        <f>'0054'!F73</f>
        <v>14485979</v>
      </c>
      <c r="G73" s="41" t="s">
        <v>6</v>
      </c>
      <c r="H73" s="167">
        <f>H63</f>
        <v>5.0900000000000001E-4</v>
      </c>
      <c r="I73" s="130">
        <f>ROUND(F73*H73,2)</f>
        <v>7373.36</v>
      </c>
      <c r="N73" s="461" t="s">
        <v>96</v>
      </c>
      <c r="O73" s="461"/>
      <c r="P73" s="461"/>
      <c r="Q73" s="52" t="s">
        <v>3</v>
      </c>
      <c r="R73" s="171">
        <f>F73</f>
        <v>14485979</v>
      </c>
      <c r="S73" s="43" t="s">
        <v>6</v>
      </c>
      <c r="T73" s="169">
        <f>T63</f>
        <v>5.0900000000000001E-4</v>
      </c>
      <c r="U73" s="125">
        <f>ROUND(R73*T73,0)</f>
        <v>7373</v>
      </c>
    </row>
    <row r="74" spans="1:21" x14ac:dyDescent="0.25">
      <c r="A74" s="375" t="s">
        <v>129</v>
      </c>
      <c r="D74" s="91"/>
      <c r="E74" s="54" t="s">
        <v>130</v>
      </c>
      <c r="F74" s="496"/>
      <c r="G74" s="496"/>
      <c r="H74" s="496"/>
      <c r="I74" s="130">
        <v>0</v>
      </c>
      <c r="N74" s="461" t="s">
        <v>156</v>
      </c>
      <c r="O74" s="461"/>
      <c r="P74" s="461"/>
      <c r="Q74" s="461"/>
      <c r="R74" s="461"/>
      <c r="S74" s="461"/>
      <c r="T74" s="461"/>
      <c r="U74" s="125">
        <f>IF($H$115=1,I74,0)</f>
        <v>0</v>
      </c>
    </row>
    <row r="75" spans="1:21" x14ac:dyDescent="0.25">
      <c r="A75" s="376" t="s">
        <v>181</v>
      </c>
      <c r="I75" s="130"/>
      <c r="N75" s="461" t="s">
        <v>44</v>
      </c>
      <c r="O75" s="461"/>
      <c r="P75" s="461"/>
      <c r="Q75" s="461"/>
      <c r="R75" s="461"/>
      <c r="S75" s="461"/>
      <c r="T75" s="461"/>
      <c r="U75" s="125">
        <f>IF($H$115=1,I75,0)</f>
        <v>0</v>
      </c>
    </row>
    <row r="76" spans="1:21" x14ac:dyDescent="0.25">
      <c r="A76" s="90" t="s">
        <v>134</v>
      </c>
      <c r="B76" s="91"/>
      <c r="C76" s="91"/>
      <c r="D76" s="91"/>
      <c r="E76" s="91"/>
      <c r="F76" s="91"/>
      <c r="G76" s="91"/>
      <c r="H76" s="91"/>
      <c r="I76" s="172"/>
      <c r="N76" s="173" t="s">
        <v>45</v>
      </c>
      <c r="O76" s="53"/>
      <c r="P76" s="53"/>
      <c r="Q76" s="53"/>
      <c r="R76" s="53"/>
      <c r="S76" s="53"/>
      <c r="T76" s="53"/>
      <c r="U76" s="132"/>
    </row>
    <row r="77" spans="1:21" x14ac:dyDescent="0.25">
      <c r="A77" s="509" t="s">
        <v>182</v>
      </c>
      <c r="B77" s="458"/>
      <c r="C77" s="458"/>
      <c r="D77" s="91"/>
      <c r="E77" s="74" t="s">
        <v>4</v>
      </c>
      <c r="F77" s="174">
        <f>'0054'!F77</f>
        <v>0</v>
      </c>
      <c r="G77" s="41" t="s">
        <v>6</v>
      </c>
      <c r="H77" s="167">
        <f>H66</f>
        <v>7.5500000000000003E-4</v>
      </c>
      <c r="I77" s="130">
        <f>ROUND(F77*H77,2)</f>
        <v>0</v>
      </c>
      <c r="N77" s="461" t="s">
        <v>101</v>
      </c>
      <c r="O77" s="461"/>
      <c r="P77" s="461"/>
      <c r="Q77" s="52" t="s">
        <v>4</v>
      </c>
      <c r="R77" s="171">
        <f>F77</f>
        <v>0</v>
      </c>
      <c r="S77" s="43" t="s">
        <v>6</v>
      </c>
      <c r="T77" s="169">
        <f>T66</f>
        <v>4.6299999999999998E-4</v>
      </c>
      <c r="U77" s="125">
        <f>ROUND(R77*T77,0)</f>
        <v>0</v>
      </c>
    </row>
    <row r="78" spans="1:21" x14ac:dyDescent="0.25">
      <c r="A78" s="458" t="s">
        <v>67</v>
      </c>
      <c r="B78" s="458"/>
      <c r="C78" s="458"/>
      <c r="D78" s="91"/>
      <c r="E78" s="74" t="s">
        <v>4</v>
      </c>
      <c r="F78" s="174">
        <f>'0054'!F78</f>
        <v>0</v>
      </c>
      <c r="G78" s="41" t="s">
        <v>6</v>
      </c>
      <c r="H78" s="167">
        <f>H66</f>
        <v>7.5500000000000003E-4</v>
      </c>
      <c r="I78" s="130">
        <f>ROUND(F78*H78,2)</f>
        <v>0</v>
      </c>
      <c r="N78" s="461" t="s">
        <v>67</v>
      </c>
      <c r="O78" s="461"/>
      <c r="P78" s="461"/>
      <c r="Q78" s="52" t="s">
        <v>4</v>
      </c>
      <c r="R78" s="171">
        <f>F78</f>
        <v>0</v>
      </c>
      <c r="S78" s="43" t="s">
        <v>6</v>
      </c>
      <c r="T78" s="169">
        <f>T66</f>
        <v>4.6299999999999998E-4</v>
      </c>
      <c r="U78" s="125">
        <f>ROUND(R78*T78,0)</f>
        <v>0</v>
      </c>
    </row>
    <row r="79" spans="1:21" x14ac:dyDescent="0.25">
      <c r="A79" s="458" t="s">
        <v>88</v>
      </c>
      <c r="B79" s="458"/>
      <c r="C79" s="458"/>
      <c r="D79" s="91"/>
      <c r="E79" s="74" t="s">
        <v>4</v>
      </c>
      <c r="F79" s="174">
        <f>'0054'!F79</f>
        <v>118620773</v>
      </c>
      <c r="G79" s="41" t="s">
        <v>6</v>
      </c>
      <c r="H79" s="167">
        <f>H66</f>
        <v>7.5500000000000003E-4</v>
      </c>
      <c r="I79" s="130">
        <f>ROUND(F79*H79,2)</f>
        <v>89558.68</v>
      </c>
      <c r="N79" s="461" t="s">
        <v>88</v>
      </c>
      <c r="O79" s="461"/>
      <c r="P79" s="461"/>
      <c r="Q79" s="52" t="s">
        <v>4</v>
      </c>
      <c r="R79" s="171">
        <f>F79</f>
        <v>118620773</v>
      </c>
      <c r="S79" s="43" t="s">
        <v>6</v>
      </c>
      <c r="T79" s="169">
        <f>T66</f>
        <v>4.6299999999999998E-4</v>
      </c>
      <c r="U79" s="125">
        <f>ROUND(R79*T79,0)</f>
        <v>54921</v>
      </c>
    </row>
    <row r="80" spans="1:21" x14ac:dyDescent="0.25">
      <c r="A80" s="458" t="s">
        <v>89</v>
      </c>
      <c r="B80" s="458"/>
      <c r="C80" s="458"/>
      <c r="D80" s="91"/>
      <c r="E80" s="74" t="s">
        <v>4</v>
      </c>
      <c r="F80" s="174">
        <f>'0054'!F80</f>
        <v>-391991</v>
      </c>
      <c r="G80" s="41" t="s">
        <v>6</v>
      </c>
      <c r="H80" s="167">
        <f>H66</f>
        <v>7.5500000000000003E-4</v>
      </c>
      <c r="I80" s="130">
        <f>ROUND(F80*H80,2)</f>
        <v>-295.95</v>
      </c>
      <c r="N80" s="461" t="s">
        <v>89</v>
      </c>
      <c r="O80" s="461"/>
      <c r="P80" s="461"/>
      <c r="Q80" s="52" t="s">
        <v>4</v>
      </c>
      <c r="R80" s="168">
        <f>F80</f>
        <v>-391991</v>
      </c>
      <c r="S80" s="43" t="s">
        <v>6</v>
      </c>
      <c r="T80" s="169">
        <f>T66</f>
        <v>4.6299999999999998E-4</v>
      </c>
      <c r="U80" s="125">
        <f>ROUND(R80*T80,0)</f>
        <v>-181</v>
      </c>
    </row>
    <row r="81" spans="1:21" x14ac:dyDescent="0.25">
      <c r="A81" s="458" t="s">
        <v>90</v>
      </c>
      <c r="B81" s="458"/>
      <c r="C81" s="458"/>
      <c r="D81" s="91"/>
      <c r="E81" s="74" t="s">
        <v>4</v>
      </c>
      <c r="F81" s="174">
        <f>'0054'!F81</f>
        <v>698197</v>
      </c>
      <c r="G81" s="41" t="s">
        <v>6</v>
      </c>
      <c r="H81" s="167">
        <f>H66</f>
        <v>7.5500000000000003E-4</v>
      </c>
      <c r="I81" s="130">
        <f>ROUND(F81*H81,2)</f>
        <v>527.14</v>
      </c>
      <c r="N81" s="461" t="s">
        <v>90</v>
      </c>
      <c r="O81" s="461"/>
      <c r="P81" s="461"/>
      <c r="Q81" s="52" t="s">
        <v>4</v>
      </c>
      <c r="R81" s="171">
        <f>F81</f>
        <v>698197</v>
      </c>
      <c r="S81" s="43" t="s">
        <v>6</v>
      </c>
      <c r="T81" s="169">
        <f>T66</f>
        <v>4.6299999999999998E-4</v>
      </c>
      <c r="U81" s="125">
        <f>ROUND(R81*T81,0)</f>
        <v>323</v>
      </c>
    </row>
    <row r="82" spans="1:21" x14ac:dyDescent="0.25">
      <c r="B82" s="91"/>
      <c r="C82" s="91"/>
      <c r="D82" s="91"/>
      <c r="E82" s="74"/>
      <c r="F82" s="174"/>
      <c r="G82" s="41"/>
      <c r="H82" s="167"/>
      <c r="I82" s="130"/>
      <c r="N82" s="53"/>
      <c r="O82" s="53"/>
      <c r="P82" s="53"/>
      <c r="Q82" s="52"/>
      <c r="R82" s="175"/>
      <c r="S82" s="43"/>
      <c r="T82" s="169"/>
      <c r="U82" s="132"/>
    </row>
    <row r="83" spans="1:21" x14ac:dyDescent="0.25">
      <c r="A83" s="458" t="s">
        <v>112</v>
      </c>
      <c r="B83" s="458"/>
      <c r="C83" s="458"/>
      <c r="D83" s="458"/>
      <c r="E83" s="458"/>
      <c r="F83" s="458"/>
      <c r="G83" s="458"/>
      <c r="H83" s="458"/>
      <c r="I83" s="458"/>
      <c r="N83" s="461" t="s">
        <v>91</v>
      </c>
      <c r="O83" s="461"/>
      <c r="P83" s="461"/>
      <c r="Q83" s="461"/>
      <c r="R83" s="461"/>
      <c r="S83" s="461"/>
      <c r="T83" s="461"/>
      <c r="U83" s="461"/>
    </row>
    <row r="84" spans="1:21" x14ac:dyDescent="0.25">
      <c r="B84" s="91"/>
      <c r="C84" s="496" t="s">
        <v>77</v>
      </c>
      <c r="D84" s="496"/>
      <c r="E84" s="91"/>
      <c r="F84" s="153" t="s">
        <v>38</v>
      </c>
      <c r="G84" s="91"/>
      <c r="H84" s="91"/>
      <c r="I84" s="91"/>
      <c r="N84" s="53"/>
      <c r="O84" s="53"/>
      <c r="P84" s="53"/>
      <c r="Q84" s="53"/>
      <c r="R84" s="53"/>
      <c r="S84" s="53"/>
      <c r="T84" s="53"/>
      <c r="U84" s="53"/>
    </row>
    <row r="85" spans="1:21" x14ac:dyDescent="0.25">
      <c r="A85" s="4"/>
      <c r="B85" s="176"/>
      <c r="C85" s="481" t="s">
        <v>184</v>
      </c>
      <c r="D85" s="481"/>
      <c r="E85" s="177" t="s">
        <v>190</v>
      </c>
      <c r="F85" s="178" t="s">
        <v>189</v>
      </c>
      <c r="G85" s="179"/>
      <c r="H85" s="179"/>
      <c r="I85" s="179"/>
      <c r="N85" s="497" t="s">
        <v>49</v>
      </c>
      <c r="O85" s="497"/>
      <c r="P85" s="498" t="s">
        <v>157</v>
      </c>
      <c r="Q85" s="498"/>
      <c r="R85" s="499" t="s">
        <v>41</v>
      </c>
      <c r="S85" s="499"/>
      <c r="T85" s="499"/>
      <c r="U85" s="499"/>
    </row>
    <row r="86" spans="1:21" x14ac:dyDescent="0.25">
      <c r="A86" s="55"/>
      <c r="B86" s="67" t="s">
        <v>188</v>
      </c>
      <c r="C86" s="494">
        <f>H13+H14+H19+H22+H25</f>
        <v>0</v>
      </c>
      <c r="D86" s="494"/>
      <c r="E86" s="56">
        <f>H8</f>
        <v>1.0319</v>
      </c>
      <c r="F86" s="346">
        <f>'0054'!F86</f>
        <v>1313.27</v>
      </c>
      <c r="G86" s="200" t="s">
        <v>13</v>
      </c>
      <c r="H86" s="130">
        <f>ROUND(C86*E86*F86,2)</f>
        <v>0</v>
      </c>
      <c r="I86" s="134"/>
      <c r="N86" s="59" t="s">
        <v>22</v>
      </c>
      <c r="O86" s="60">
        <f>T13+T14+T19+T22+T25</f>
        <v>0</v>
      </c>
      <c r="P86" s="495">
        <f>T8</f>
        <v>1.0319</v>
      </c>
      <c r="Q86" s="495"/>
      <c r="R86" s="61">
        <f>F86</f>
        <v>1313.27</v>
      </c>
      <c r="S86" s="62" t="s">
        <v>13</v>
      </c>
      <c r="T86" s="171">
        <f>ROUND(O86*P86*R86,0)</f>
        <v>0</v>
      </c>
      <c r="U86" s="131"/>
    </row>
    <row r="87" spans="1:21" x14ac:dyDescent="0.25">
      <c r="A87" s="63"/>
      <c r="B87" s="63" t="s">
        <v>187</v>
      </c>
      <c r="C87" s="494">
        <f>H15+H16+H20+H23+H26</f>
        <v>0</v>
      </c>
      <c r="D87" s="494"/>
      <c r="E87" s="56">
        <f>H8</f>
        <v>1.0319</v>
      </c>
      <c r="F87" s="346">
        <f>'0054'!F87</f>
        <v>895.79</v>
      </c>
      <c r="G87" s="200" t="s">
        <v>13</v>
      </c>
      <c r="H87" s="130">
        <f>ROUND(C87*E87*F87,2)</f>
        <v>0</v>
      </c>
      <c r="I87" s="64"/>
      <c r="N87" s="65" t="s">
        <v>14</v>
      </c>
      <c r="O87" s="60">
        <f>T15+T16+T20+T23+T26</f>
        <v>0</v>
      </c>
      <c r="P87" s="495">
        <f>T8</f>
        <v>1.0319</v>
      </c>
      <c r="Q87" s="495"/>
      <c r="R87" s="61">
        <f>F87</f>
        <v>895.79</v>
      </c>
      <c r="S87" s="62" t="s">
        <v>13</v>
      </c>
      <c r="T87" s="171">
        <f>ROUND(O87*P87*R87,0)</f>
        <v>0</v>
      </c>
      <c r="U87" s="66"/>
    </row>
    <row r="88" spans="1:21" ht="16.5" thickBot="1" x14ac:dyDescent="0.3">
      <c r="A88" s="67"/>
      <c r="B88" s="67" t="s">
        <v>186</v>
      </c>
      <c r="C88" s="494">
        <f>H17+H18+H21+H24+H27+H28</f>
        <v>154.7364</v>
      </c>
      <c r="D88" s="494"/>
      <c r="E88" s="56">
        <f>H8</f>
        <v>1.0319</v>
      </c>
      <c r="F88" s="346">
        <f>'0054'!F88</f>
        <v>897.95</v>
      </c>
      <c r="G88" s="200" t="s">
        <v>13</v>
      </c>
      <c r="H88" s="123">
        <f>ROUND(C88*E88*F88,2)</f>
        <v>143377.91</v>
      </c>
      <c r="I88" s="64"/>
      <c r="N88" s="68" t="s">
        <v>15</v>
      </c>
      <c r="O88" s="69">
        <f>T17+T18+T21+T24+T27+T28</f>
        <v>94.8</v>
      </c>
      <c r="P88" s="495">
        <f>T8</f>
        <v>1.0319</v>
      </c>
      <c r="Q88" s="495"/>
      <c r="R88" s="61">
        <f>F88</f>
        <v>897.95</v>
      </c>
      <c r="S88" s="62" t="s">
        <v>13</v>
      </c>
      <c r="T88" s="171">
        <f>ROUND(O88*P88*R88,0)</f>
        <v>87841</v>
      </c>
      <c r="U88" s="66"/>
    </row>
    <row r="89" spans="1:21" ht="16.5" thickBot="1" x14ac:dyDescent="0.3">
      <c r="A89" s="70"/>
      <c r="B89" s="180" t="s">
        <v>185</v>
      </c>
      <c r="C89" s="487">
        <f>SUM(C86:C88)</f>
        <v>154.7364</v>
      </c>
      <c r="D89" s="487"/>
      <c r="E89" s="181"/>
      <c r="F89" s="181"/>
      <c r="G89" s="181"/>
      <c r="H89" s="182" t="s">
        <v>183</v>
      </c>
      <c r="I89" s="130">
        <f>IF(A1=75,0,H88+H87+H86)</f>
        <v>143377.91</v>
      </c>
      <c r="N89" s="73" t="s">
        <v>158</v>
      </c>
      <c r="O89" s="72">
        <f>SUM(O86:O88)</f>
        <v>94.8</v>
      </c>
      <c r="P89" s="488" t="s">
        <v>18</v>
      </c>
      <c r="Q89" s="489"/>
      <c r="R89" s="489"/>
      <c r="S89" s="489"/>
      <c r="T89" s="489"/>
      <c r="U89" s="125">
        <f>IF(N1=75,0,T88+T87+T86)</f>
        <v>87841</v>
      </c>
    </row>
    <row r="90" spans="1:21" ht="16.5" thickTop="1" x14ac:dyDescent="0.25">
      <c r="A90" s="490" t="s">
        <v>107</v>
      </c>
      <c r="B90" s="490"/>
      <c r="C90" s="490"/>
      <c r="D90" s="490"/>
      <c r="E90" s="490"/>
      <c r="F90" s="490"/>
      <c r="G90" s="490"/>
      <c r="H90" s="490"/>
      <c r="I90" s="490"/>
      <c r="N90" s="491" t="s">
        <v>107</v>
      </c>
      <c r="O90" s="491"/>
      <c r="P90" s="491"/>
      <c r="Q90" s="491"/>
      <c r="R90" s="491"/>
      <c r="S90" s="491"/>
      <c r="T90" s="491"/>
      <c r="U90" s="491"/>
    </row>
    <row r="91" spans="1:21" x14ac:dyDescent="0.25">
      <c r="A91" s="183"/>
      <c r="B91" s="183"/>
      <c r="C91" s="183"/>
      <c r="D91" s="183"/>
      <c r="E91" s="183"/>
      <c r="F91" s="183"/>
      <c r="G91" s="183"/>
      <c r="H91" s="183"/>
      <c r="I91" s="183"/>
      <c r="N91" s="184"/>
      <c r="O91" s="184"/>
      <c r="P91" s="184"/>
      <c r="Q91" s="184"/>
      <c r="R91" s="184"/>
      <c r="S91" s="184"/>
      <c r="T91" s="184"/>
      <c r="U91" s="184"/>
    </row>
    <row r="92" spans="1:21" x14ac:dyDescent="0.25">
      <c r="A92" s="4" t="s">
        <v>92</v>
      </c>
      <c r="C92" s="74"/>
      <c r="D92" s="91"/>
      <c r="E92" s="74" t="s">
        <v>46</v>
      </c>
      <c r="F92" s="492"/>
      <c r="G92" s="492"/>
      <c r="H92" s="492"/>
      <c r="I92" s="492"/>
      <c r="N92" s="461" t="s">
        <v>92</v>
      </c>
      <c r="O92" s="461"/>
      <c r="P92" s="461"/>
      <c r="Q92" s="493" t="s">
        <v>46</v>
      </c>
      <c r="R92" s="493"/>
      <c r="S92" s="493"/>
      <c r="T92" s="493"/>
      <c r="U92" s="132"/>
    </row>
    <row r="93" spans="1:21" x14ac:dyDescent="0.25">
      <c r="B93" s="91"/>
      <c r="C93" s="117" t="s">
        <v>162</v>
      </c>
      <c r="D93" s="117" t="s">
        <v>163</v>
      </c>
      <c r="E93" s="118" t="s">
        <v>191</v>
      </c>
      <c r="F93" s="74"/>
      <c r="G93" s="74"/>
      <c r="H93" s="74"/>
      <c r="I93" s="74"/>
      <c r="N93" s="53"/>
      <c r="O93" s="53"/>
      <c r="P93" s="53"/>
      <c r="Q93" s="185"/>
      <c r="R93" s="185"/>
      <c r="S93" s="185"/>
      <c r="T93" s="185"/>
      <c r="U93" s="132"/>
    </row>
    <row r="94" spans="1:21" x14ac:dyDescent="0.25">
      <c r="B94" s="91"/>
      <c r="C94" s="119" t="s">
        <v>2</v>
      </c>
      <c r="D94" s="119" t="s">
        <v>2</v>
      </c>
      <c r="E94" s="119" t="s">
        <v>2</v>
      </c>
      <c r="F94" s="74"/>
      <c r="G94" s="74"/>
      <c r="H94" s="74"/>
      <c r="I94" s="74"/>
      <c r="N94" s="53"/>
      <c r="O94" s="53"/>
      <c r="P94" s="53"/>
      <c r="Q94" s="185"/>
      <c r="R94" s="185"/>
      <c r="S94" s="185"/>
      <c r="T94" s="185"/>
      <c r="U94" s="132"/>
    </row>
    <row r="95" spans="1:21" x14ac:dyDescent="0.25">
      <c r="A95" s="465" t="s">
        <v>69</v>
      </c>
      <c r="B95" s="465"/>
      <c r="C95" s="206">
        <v>75</v>
      </c>
      <c r="D95" s="206">
        <v>87</v>
      </c>
      <c r="E95" s="159">
        <f>AVERAGE(C95:D95)</f>
        <v>81</v>
      </c>
      <c r="F95" s="186" t="s">
        <v>40</v>
      </c>
      <c r="G95" s="189">
        <f>'0054'!G95</f>
        <v>371</v>
      </c>
      <c r="I95" s="130">
        <f>ROUND(G95*E95,2)</f>
        <v>30051</v>
      </c>
      <c r="N95" s="486" t="s">
        <v>69</v>
      </c>
      <c r="O95" s="486"/>
      <c r="P95" s="485">
        <f>IF(H115=1,E95,0)</f>
        <v>81</v>
      </c>
      <c r="Q95" s="485"/>
      <c r="R95" s="485"/>
      <c r="S95" s="111" t="s">
        <v>40</v>
      </c>
      <c r="T95" s="76">
        <f>G95</f>
        <v>371</v>
      </c>
      <c r="U95" s="125">
        <f>ROUND(T95*P95,0)</f>
        <v>30051</v>
      </c>
    </row>
    <row r="96" spans="1:21" x14ac:dyDescent="0.25">
      <c r="A96" s="465" t="s">
        <v>87</v>
      </c>
      <c r="B96" s="465"/>
      <c r="C96" s="206">
        <v>1</v>
      </c>
      <c r="D96" s="206">
        <v>0</v>
      </c>
      <c r="E96" s="159">
        <f>AVERAGE(C96:D96)</f>
        <v>0.5</v>
      </c>
      <c r="F96" s="186" t="s">
        <v>40</v>
      </c>
      <c r="G96" s="189">
        <f>'0054'!G96</f>
        <v>1391</v>
      </c>
      <c r="I96" s="130">
        <f>ROUND(G96*E96,2)</f>
        <v>695.5</v>
      </c>
      <c r="N96" s="486" t="s">
        <v>87</v>
      </c>
      <c r="O96" s="486"/>
      <c r="P96" s="470"/>
      <c r="Q96" s="470"/>
      <c r="R96" s="470"/>
      <c r="S96" s="111" t="s">
        <v>40</v>
      </c>
      <c r="T96" s="76">
        <f>G96</f>
        <v>1391</v>
      </c>
      <c r="U96" s="125">
        <f>ROUND(T96*P96,0)</f>
        <v>0</v>
      </c>
    </row>
    <row r="97" spans="1:21" x14ac:dyDescent="0.25">
      <c r="A97" s="187"/>
      <c r="B97" s="187"/>
      <c r="C97" s="94"/>
      <c r="D97" s="94"/>
      <c r="E97" s="94"/>
      <c r="F97" s="94"/>
      <c r="G97" s="188"/>
      <c r="H97" s="189"/>
      <c r="I97" s="130"/>
      <c r="N97" s="190"/>
      <c r="O97" s="190"/>
      <c r="P97" s="191"/>
      <c r="Q97" s="191"/>
      <c r="R97" s="191"/>
      <c r="S97" s="111"/>
      <c r="T97" s="76"/>
      <c r="U97" s="132"/>
    </row>
    <row r="98" spans="1:21" x14ac:dyDescent="0.25">
      <c r="A98" s="187"/>
      <c r="B98" s="187"/>
      <c r="C98" s="94"/>
      <c r="D98" s="94"/>
      <c r="E98" s="94"/>
      <c r="F98" s="94"/>
      <c r="G98" s="188"/>
      <c r="H98" s="189"/>
      <c r="I98" s="130"/>
      <c r="N98" s="190"/>
      <c r="O98" s="190"/>
      <c r="P98" s="191"/>
      <c r="Q98" s="191"/>
      <c r="R98" s="191"/>
      <c r="S98" s="111"/>
      <c r="T98" s="76"/>
      <c r="U98" s="132"/>
    </row>
    <row r="99" spans="1:21" hidden="1" x14ac:dyDescent="0.25">
      <c r="A99" s="458" t="s">
        <v>131</v>
      </c>
      <c r="B99" s="458"/>
      <c r="C99" s="458"/>
      <c r="D99" s="91"/>
      <c r="E99" s="54" t="s">
        <v>132</v>
      </c>
      <c r="F99" s="496"/>
      <c r="G99" s="496"/>
      <c r="H99" s="496"/>
      <c r="I99" s="496"/>
      <c r="N99" s="461" t="s">
        <v>106</v>
      </c>
      <c r="O99" s="461"/>
      <c r="P99" s="461"/>
      <c r="Q99" s="461"/>
      <c r="R99" s="461"/>
      <c r="S99" s="461"/>
      <c r="T99" s="461"/>
      <c r="U99" s="461"/>
    </row>
    <row r="100" spans="1:21" hidden="1" x14ac:dyDescent="0.25">
      <c r="B100" s="91"/>
      <c r="C100" s="481" t="s">
        <v>108</v>
      </c>
      <c r="D100" s="481"/>
      <c r="E100" s="481"/>
      <c r="F100" s="54"/>
      <c r="G100" s="54"/>
      <c r="H100" s="200" t="s">
        <v>192</v>
      </c>
      <c r="I100" s="54"/>
      <c r="N100" s="53"/>
      <c r="O100" s="53"/>
      <c r="P100" s="53"/>
      <c r="Q100" s="53"/>
      <c r="R100" s="53"/>
      <c r="S100" s="53"/>
      <c r="T100" s="53"/>
      <c r="U100" s="53"/>
    </row>
    <row r="101" spans="1:21" hidden="1" x14ac:dyDescent="0.25">
      <c r="B101" s="91"/>
      <c r="C101" s="117" t="s">
        <v>162</v>
      </c>
      <c r="D101" s="117" t="s">
        <v>163</v>
      </c>
      <c r="E101" s="199" t="s">
        <v>8</v>
      </c>
      <c r="F101" s="577" t="s">
        <v>193</v>
      </c>
      <c r="G101" s="472"/>
      <c r="H101" s="41" t="s">
        <v>39</v>
      </c>
      <c r="I101" s="54"/>
      <c r="N101" s="53"/>
      <c r="O101" s="53"/>
      <c r="P101" s="53"/>
      <c r="Q101" s="53"/>
      <c r="R101" s="53"/>
      <c r="S101" s="53"/>
      <c r="T101" s="53"/>
      <c r="U101" s="53"/>
    </row>
    <row r="102" spans="1:21" hidden="1" x14ac:dyDescent="0.25">
      <c r="A102" s="481" t="s">
        <v>113</v>
      </c>
      <c r="B102" s="481"/>
      <c r="C102" s="119" t="s">
        <v>2</v>
      </c>
      <c r="D102" s="119" t="s">
        <v>2</v>
      </c>
      <c r="E102" s="77" t="s">
        <v>2</v>
      </c>
      <c r="F102" s="481" t="s">
        <v>38</v>
      </c>
      <c r="G102" s="481"/>
      <c r="H102" s="77" t="s">
        <v>38</v>
      </c>
      <c r="I102" s="77" t="s">
        <v>8</v>
      </c>
      <c r="N102" s="471" t="s">
        <v>70</v>
      </c>
      <c r="O102" s="471"/>
      <c r="P102" s="485" t="s">
        <v>108</v>
      </c>
      <c r="Q102" s="485"/>
      <c r="R102" s="471" t="s">
        <v>71</v>
      </c>
      <c r="S102" s="471"/>
      <c r="T102" s="78" t="s">
        <v>72</v>
      </c>
      <c r="U102" s="78" t="s">
        <v>8</v>
      </c>
    </row>
    <row r="103" spans="1:21" hidden="1" x14ac:dyDescent="0.25">
      <c r="A103" s="474" t="s">
        <v>73</v>
      </c>
      <c r="B103" s="474"/>
      <c r="C103" s="204">
        <v>0</v>
      </c>
      <c r="D103" s="204">
        <v>0</v>
      </c>
      <c r="E103" s="276">
        <f>IF(D$59=0,C103*2,C103+D103)</f>
        <v>0</v>
      </c>
      <c r="F103" s="475">
        <v>0</v>
      </c>
      <c r="G103" s="475"/>
      <c r="H103" s="349">
        <f>IF(C103=0,0,125)</f>
        <v>0</v>
      </c>
      <c r="I103" s="130">
        <f>ROUND((H103+F103)*E103,2)</f>
        <v>0</v>
      </c>
      <c r="N103" s="476" t="s">
        <v>73</v>
      </c>
      <c r="O103" s="476"/>
      <c r="P103" s="470">
        <f>IF(H$115=1,C103,0)</f>
        <v>0</v>
      </c>
      <c r="Q103" s="470"/>
      <c r="R103" s="477">
        <f>F103</f>
        <v>0</v>
      </c>
      <c r="S103" s="477"/>
      <c r="T103" s="80">
        <f>H103</f>
        <v>0</v>
      </c>
      <c r="U103" s="125">
        <f>ROUND((T103+R103)*P103,0)</f>
        <v>0</v>
      </c>
    </row>
    <row r="104" spans="1:21" hidden="1" x14ac:dyDescent="0.25">
      <c r="A104" s="450" t="s">
        <v>74</v>
      </c>
      <c r="B104" s="450"/>
      <c r="C104" s="206">
        <v>0</v>
      </c>
      <c r="D104" s="206">
        <v>0</v>
      </c>
      <c r="E104" s="159">
        <f>IF(D$59=0,C104*2,C104+D104)</f>
        <v>0</v>
      </c>
      <c r="F104" s="572">
        <f>ROUND(F103/2,2)</f>
        <v>0</v>
      </c>
      <c r="G104" s="572"/>
      <c r="H104" s="350">
        <f>IF(C104=0,0,62.5)</f>
        <v>0</v>
      </c>
      <c r="I104" s="130">
        <f>ROUND((H104+F104)*E104,2)</f>
        <v>0</v>
      </c>
      <c r="N104" s="476" t="s">
        <v>74</v>
      </c>
      <c r="O104" s="476"/>
      <c r="P104" s="470">
        <f>IF(H$115=1,C104,0)</f>
        <v>0</v>
      </c>
      <c r="Q104" s="470"/>
      <c r="R104" s="479">
        <f>ROUND(R103/2,2)</f>
        <v>0</v>
      </c>
      <c r="S104" s="479"/>
      <c r="T104" s="82">
        <f>H104</f>
        <v>0</v>
      </c>
      <c r="U104" s="125">
        <f>ROUND((T104+R104)*P104,0)</f>
        <v>0</v>
      </c>
    </row>
    <row r="105" spans="1:21" ht="16.5" hidden="1" thickBot="1" x14ac:dyDescent="0.3">
      <c r="A105" s="450" t="s">
        <v>75</v>
      </c>
      <c r="B105" s="450"/>
      <c r="C105" s="206">
        <v>0</v>
      </c>
      <c r="D105" s="206">
        <v>0</v>
      </c>
      <c r="E105" s="159">
        <f>IF(D$59=0,C105*2,C105+D105)</f>
        <v>0</v>
      </c>
      <c r="F105" s="468"/>
      <c r="G105" s="468"/>
      <c r="H105" s="351">
        <f>IF(H103&gt;0,436,0)</f>
        <v>0</v>
      </c>
      <c r="I105" s="130">
        <f>ROUND(H105*E105,2)</f>
        <v>0</v>
      </c>
      <c r="N105" s="469" t="s">
        <v>75</v>
      </c>
      <c r="O105" s="469"/>
      <c r="P105" s="470">
        <f>IF(H$115=1,C105,0)</f>
        <v>0</v>
      </c>
      <c r="Q105" s="470"/>
      <c r="R105" s="471"/>
      <c r="S105" s="471"/>
      <c r="T105" s="84">
        <f>H105</f>
        <v>0</v>
      </c>
      <c r="U105" s="132">
        <f>ROUND(T105*P105,0)</f>
        <v>0</v>
      </c>
    </row>
    <row r="106" spans="1:21" ht="16.5" hidden="1" thickBot="1" x14ac:dyDescent="0.3">
      <c r="A106" s="472" t="s">
        <v>8</v>
      </c>
      <c r="B106" s="472"/>
      <c r="C106" s="85"/>
      <c r="D106" s="85"/>
      <c r="E106" s="85"/>
      <c r="F106" s="85"/>
      <c r="G106" s="85"/>
      <c r="H106" s="85"/>
      <c r="I106" s="126">
        <f>SUM(I103:I105)</f>
        <v>0</v>
      </c>
      <c r="N106" s="473" t="s">
        <v>8</v>
      </c>
      <c r="O106" s="473"/>
      <c r="P106" s="86"/>
      <c r="Q106" s="86"/>
      <c r="R106" s="86"/>
      <c r="S106" s="86"/>
      <c r="T106" s="86"/>
      <c r="U106" s="87">
        <f>SUM(U103:U105)</f>
        <v>0</v>
      </c>
    </row>
    <row r="107" spans="1:21" hidden="1" x14ac:dyDescent="0.25">
      <c r="A107" s="41"/>
      <c r="B107" s="41"/>
      <c r="C107" s="85"/>
      <c r="D107" s="85"/>
      <c r="E107" s="85"/>
      <c r="F107" s="85"/>
      <c r="G107" s="85"/>
      <c r="H107" s="85"/>
      <c r="I107" s="130"/>
      <c r="N107" s="43"/>
      <c r="O107" s="43"/>
      <c r="P107" s="86"/>
      <c r="Q107" s="86"/>
      <c r="R107" s="86"/>
      <c r="S107" s="86"/>
      <c r="T107" s="86"/>
      <c r="U107" s="201"/>
    </row>
    <row r="108" spans="1:21" x14ac:dyDescent="0.25">
      <c r="A108" s="458" t="s">
        <v>93</v>
      </c>
      <c r="B108" s="458"/>
      <c r="C108" s="458"/>
      <c r="D108" s="91"/>
      <c r="E108" s="89" t="s">
        <v>42</v>
      </c>
      <c r="F108" s="463"/>
      <c r="G108" s="463"/>
      <c r="H108" s="463"/>
      <c r="I108" s="159">
        <v>0</v>
      </c>
      <c r="N108" s="461" t="s">
        <v>93</v>
      </c>
      <c r="O108" s="461"/>
      <c r="P108" s="461"/>
      <c r="Q108" s="462" t="s">
        <v>42</v>
      </c>
      <c r="R108" s="462"/>
      <c r="S108" s="462"/>
      <c r="T108" s="462"/>
      <c r="U108" s="125">
        <f>IF('2521'!$H$115=1,'2521'!U109,0)</f>
        <v>0</v>
      </c>
    </row>
    <row r="109" spans="1:21" x14ac:dyDescent="0.25">
      <c r="A109" s="458" t="s">
        <v>94</v>
      </c>
      <c r="B109" s="458"/>
      <c r="C109" s="458"/>
      <c r="D109" s="91"/>
      <c r="E109" s="467"/>
      <c r="F109" s="467"/>
      <c r="G109" s="467"/>
      <c r="H109" s="467"/>
      <c r="I109" s="159">
        <v>0</v>
      </c>
      <c r="N109" s="461" t="s">
        <v>94</v>
      </c>
      <c r="O109" s="461"/>
      <c r="P109" s="461"/>
      <c r="Q109" s="462" t="s">
        <v>47</v>
      </c>
      <c r="R109" s="462"/>
      <c r="S109" s="462"/>
      <c r="T109" s="462"/>
      <c r="U109" s="125">
        <f>IF('2521'!$H$115=1,'2521'!U110,0)</f>
        <v>0</v>
      </c>
    </row>
    <row r="110" spans="1:21" x14ac:dyDescent="0.25">
      <c r="A110" s="90" t="s">
        <v>122</v>
      </c>
      <c r="B110" s="91"/>
      <c r="C110" s="91"/>
      <c r="D110" s="91"/>
      <c r="E110" s="192"/>
      <c r="F110" s="192"/>
      <c r="G110" s="192"/>
      <c r="H110" s="192"/>
      <c r="I110" s="219"/>
      <c r="N110" s="461" t="s">
        <v>95</v>
      </c>
      <c r="O110" s="461"/>
      <c r="P110" s="461"/>
      <c r="Q110" s="462" t="s">
        <v>48</v>
      </c>
      <c r="R110" s="462"/>
      <c r="S110" s="462"/>
      <c r="T110" s="462"/>
      <c r="U110" s="125">
        <f>IF('2521'!$H$115=1,'2521'!U113,0)</f>
        <v>0</v>
      </c>
    </row>
    <row r="111" spans="1:21" ht="16.5" thickBot="1" x14ac:dyDescent="0.3">
      <c r="A111" s="458" t="s">
        <v>95</v>
      </c>
      <c r="B111" s="458"/>
      <c r="C111" s="458"/>
      <c r="D111" s="91"/>
      <c r="E111" s="89" t="s">
        <v>47</v>
      </c>
      <c r="F111" s="463"/>
      <c r="G111" s="463"/>
      <c r="H111" s="463"/>
      <c r="I111" s="220">
        <v>0</v>
      </c>
      <c r="N111" s="464" t="s">
        <v>43</v>
      </c>
      <c r="O111" s="464"/>
      <c r="P111" s="464"/>
      <c r="Q111" s="464"/>
      <c r="R111" s="464"/>
      <c r="S111" s="464"/>
      <c r="T111" s="464"/>
      <c r="U111" s="193">
        <f>SUM(U109,U108,U106,U95,U89,U75,U74,U73,U72,U71,U70,U68,U59,U45,U77,U78,U79,U80,U81,U110)</f>
        <v>608453</v>
      </c>
    </row>
    <row r="112" spans="1:21" ht="16.5" thickTop="1" x14ac:dyDescent="0.25">
      <c r="B112" s="91"/>
      <c r="C112" s="91"/>
      <c r="D112" s="91"/>
      <c r="E112" s="89"/>
      <c r="F112" s="89"/>
      <c r="G112" s="89"/>
      <c r="H112" s="89"/>
      <c r="I112" s="159"/>
      <c r="N112" s="59"/>
      <c r="O112" s="59"/>
      <c r="P112" s="59"/>
      <c r="Q112" s="59"/>
      <c r="R112" s="59"/>
      <c r="S112" s="59"/>
      <c r="T112" s="59"/>
      <c r="U112" s="201"/>
    </row>
    <row r="113" spans="1:21" x14ac:dyDescent="0.25">
      <c r="A113" s="465" t="s">
        <v>8</v>
      </c>
      <c r="B113" s="465"/>
      <c r="C113" s="465"/>
      <c r="D113" s="465"/>
      <c r="E113" s="465"/>
      <c r="F113" s="465"/>
      <c r="G113" s="465"/>
      <c r="H113" s="465"/>
      <c r="I113" s="130">
        <f>SUM(I111,I109,I108,I106,I96,I95,I89,I81,I80,I79,I78,I77,I75,I74,I73,I72,I71,I70,I68,I59,I45)</f>
        <v>1371350.8599999999</v>
      </c>
      <c r="N113" s="466"/>
      <c r="O113" s="466"/>
      <c r="P113" s="466"/>
      <c r="Q113" s="466"/>
      <c r="R113" s="466"/>
      <c r="S113" s="466"/>
      <c r="T113" s="466"/>
      <c r="U113" s="466"/>
    </row>
    <row r="114" spans="1:21" x14ac:dyDescent="0.25">
      <c r="A114" s="458" t="s">
        <v>121</v>
      </c>
      <c r="B114" s="458"/>
      <c r="C114" s="458"/>
      <c r="D114" s="458"/>
      <c r="E114" s="458"/>
      <c r="F114" s="458"/>
      <c r="G114" s="458"/>
      <c r="H114" s="91" t="s">
        <v>48</v>
      </c>
      <c r="I114" s="195"/>
      <c r="N114" s="459" t="s">
        <v>7</v>
      </c>
      <c r="O114" s="459"/>
      <c r="P114" s="459"/>
      <c r="Q114" s="459"/>
      <c r="R114" s="459"/>
      <c r="S114" s="459"/>
      <c r="T114" s="459"/>
      <c r="U114" s="459"/>
    </row>
    <row r="115" spans="1:21" x14ac:dyDescent="0.25">
      <c r="A115" s="458" t="s">
        <v>116</v>
      </c>
      <c r="B115" s="458"/>
      <c r="C115" s="458"/>
      <c r="D115" s="458"/>
      <c r="E115" s="458"/>
      <c r="F115" s="458"/>
      <c r="G115" s="458"/>
      <c r="H115" s="92">
        <f>IF(E29=0,"",IF((E14+E16+SUM(E18:E24))/E29&gt;0.75,1,""))</f>
        <v>1</v>
      </c>
      <c r="I115" s="159">
        <f>U111</f>
        <v>608453</v>
      </c>
      <c r="N115" s="93" t="s">
        <v>144</v>
      </c>
      <c r="O115" s="93"/>
      <c r="P115" s="93"/>
      <c r="Q115" s="93"/>
      <c r="R115" s="93"/>
      <c r="S115" s="93"/>
      <c r="T115" s="93"/>
      <c r="U115" s="93"/>
    </row>
    <row r="116" spans="1:21" x14ac:dyDescent="0.25">
      <c r="B116" s="91"/>
      <c r="C116" s="91"/>
      <c r="D116" s="91"/>
      <c r="E116" s="91"/>
      <c r="F116" s="91"/>
      <c r="G116" s="91"/>
      <c r="H116" s="94"/>
      <c r="I116" s="130"/>
      <c r="N116" s="95" t="s">
        <v>145</v>
      </c>
      <c r="O116" s="93"/>
      <c r="P116" s="93"/>
      <c r="Q116" s="93"/>
      <c r="R116" s="93"/>
      <c r="S116" s="93"/>
      <c r="T116" s="93"/>
      <c r="U116" s="93"/>
    </row>
    <row r="117" spans="1:21" x14ac:dyDescent="0.25">
      <c r="A117" s="4" t="s">
        <v>138</v>
      </c>
      <c r="B117" s="91"/>
      <c r="C117" s="91"/>
      <c r="D117" s="91"/>
      <c r="E117" s="91"/>
      <c r="F117" s="91"/>
      <c r="G117" s="91"/>
      <c r="H117" s="202">
        <f>IF(H115=1,I115,I113)</f>
        <v>608453</v>
      </c>
      <c r="I117" s="123">
        <f>IF(E29=0,0,IF(E29&gt;250,-(((250/E29)*H117)*IF(J117="H",0.02,0.05)),IF(J117="H",-0.02*H117,-0.05*H117)))</f>
        <v>-30422.65</v>
      </c>
      <c r="N117" s="97"/>
      <c r="O117" s="97"/>
      <c r="P117" s="97"/>
      <c r="Q117" s="97"/>
      <c r="R117" s="97"/>
      <c r="S117" s="97"/>
      <c r="T117" s="97"/>
      <c r="U117" s="97"/>
    </row>
    <row r="118" spans="1:21" x14ac:dyDescent="0.25">
      <c r="B118" s="91"/>
      <c r="C118" s="91"/>
      <c r="D118" s="91"/>
      <c r="E118" s="91"/>
      <c r="F118" s="91"/>
      <c r="G118" s="91"/>
      <c r="H118" s="94"/>
      <c r="I118" s="130"/>
      <c r="N118" s="97"/>
      <c r="O118" s="97"/>
      <c r="P118" s="97"/>
      <c r="Q118" s="97"/>
      <c r="R118" s="97"/>
      <c r="S118" s="97"/>
      <c r="T118" s="97"/>
      <c r="U118" s="97"/>
    </row>
    <row r="119" spans="1:21" x14ac:dyDescent="0.25">
      <c r="A119" s="4" t="s">
        <v>139</v>
      </c>
      <c r="B119" s="91"/>
      <c r="C119" s="91"/>
      <c r="D119" s="91"/>
      <c r="E119" s="91"/>
      <c r="F119" s="91"/>
      <c r="G119" s="91"/>
      <c r="H119" s="94"/>
      <c r="I119" s="130">
        <f>I113+I117</f>
        <v>1340928.21</v>
      </c>
      <c r="N119" s="97"/>
      <c r="O119" s="97"/>
      <c r="P119" s="97"/>
      <c r="Q119" s="97"/>
      <c r="R119" s="97"/>
      <c r="S119" s="97"/>
      <c r="T119" s="97"/>
      <c r="U119" s="97"/>
    </row>
    <row r="120" spans="1:21" x14ac:dyDescent="0.25">
      <c r="B120" s="91"/>
      <c r="C120" s="91"/>
      <c r="D120" s="91"/>
      <c r="E120" s="91"/>
      <c r="F120" s="91"/>
      <c r="G120" s="91"/>
      <c r="H120" s="94"/>
      <c r="I120" s="130"/>
      <c r="N120" s="97"/>
      <c r="O120" s="97"/>
      <c r="P120" s="97"/>
      <c r="Q120" s="97"/>
      <c r="R120" s="97"/>
      <c r="S120" s="97"/>
      <c r="T120" s="97"/>
      <c r="U120" s="97"/>
    </row>
    <row r="121" spans="1:21" x14ac:dyDescent="0.25">
      <c r="A121" s="106" t="s">
        <v>140</v>
      </c>
      <c r="B121" s="91"/>
      <c r="C121" s="203">
        <f>'0054'!C121</f>
        <v>2</v>
      </c>
      <c r="D121" s="91"/>
      <c r="E121" s="4" t="s">
        <v>141</v>
      </c>
      <c r="F121" s="91"/>
      <c r="G121" s="91"/>
      <c r="H121" s="94"/>
      <c r="I121" s="130">
        <f>ROUND(I119/12*C121,2)</f>
        <v>223488.04</v>
      </c>
      <c r="N121" s="97"/>
      <c r="O121" s="97"/>
      <c r="P121" s="97"/>
      <c r="Q121" s="97"/>
      <c r="R121" s="97"/>
      <c r="S121" s="97"/>
      <c r="T121" s="97"/>
      <c r="U121" s="97"/>
    </row>
    <row r="122" spans="1:21" x14ac:dyDescent="0.25">
      <c r="B122" s="91"/>
      <c r="C122" s="91"/>
      <c r="D122" s="91"/>
      <c r="E122" s="91"/>
      <c r="F122" s="91"/>
      <c r="G122" s="91"/>
      <c r="H122" s="94"/>
      <c r="I122" s="130"/>
      <c r="N122" s="97"/>
      <c r="O122" s="97"/>
      <c r="P122" s="97"/>
      <c r="Q122" s="97"/>
      <c r="R122" s="97"/>
      <c r="S122" s="97"/>
      <c r="T122" s="97"/>
      <c r="U122" s="97"/>
    </row>
    <row r="123" spans="1:21" x14ac:dyDescent="0.25">
      <c r="A123" s="4" t="s">
        <v>142</v>
      </c>
      <c r="B123" s="91"/>
      <c r="C123" s="91"/>
      <c r="D123" s="91"/>
      <c r="E123" s="91"/>
      <c r="F123" s="91"/>
      <c r="G123" s="91"/>
      <c r="H123" s="94"/>
      <c r="I123" s="123">
        <v>-111744.02</v>
      </c>
      <c r="N123" s="97"/>
      <c r="O123" s="97"/>
      <c r="P123" s="97"/>
      <c r="Q123" s="97"/>
      <c r="R123" s="97"/>
      <c r="S123" s="97"/>
      <c r="T123" s="97"/>
      <c r="U123" s="97"/>
    </row>
    <row r="124" spans="1:21" x14ac:dyDescent="0.25">
      <c r="B124" s="91"/>
      <c r="C124" s="91"/>
      <c r="D124" s="91"/>
      <c r="E124" s="91"/>
      <c r="F124" s="91"/>
      <c r="G124" s="91"/>
      <c r="H124" s="94"/>
      <c r="I124" s="130"/>
      <c r="N124" s="97"/>
      <c r="O124" s="97"/>
      <c r="P124" s="97"/>
      <c r="Q124" s="97"/>
      <c r="R124" s="97"/>
      <c r="S124" s="97"/>
      <c r="T124" s="97"/>
      <c r="U124" s="97"/>
    </row>
    <row r="125" spans="1:21" ht="16.5" thickBot="1" x14ac:dyDescent="0.3">
      <c r="A125" s="4" t="s">
        <v>143</v>
      </c>
      <c r="B125" s="91"/>
      <c r="C125" s="91"/>
      <c r="D125" s="91"/>
      <c r="E125" s="91"/>
      <c r="F125" s="91"/>
      <c r="G125" s="91"/>
      <c r="H125" s="94"/>
      <c r="I125" s="222">
        <f>I121+I123</f>
        <v>111744.02</v>
      </c>
      <c r="N125" s="97"/>
      <c r="O125" s="97"/>
      <c r="P125" s="97"/>
      <c r="Q125" s="97"/>
      <c r="R125" s="97"/>
      <c r="S125" s="97"/>
      <c r="T125" s="97"/>
      <c r="U125" s="97"/>
    </row>
    <row r="126" spans="1:21" ht="16.5" thickTop="1" x14ac:dyDescent="0.25">
      <c r="B126" s="91"/>
      <c r="C126" s="91"/>
      <c r="D126" s="91"/>
      <c r="E126" s="91"/>
      <c r="F126" s="91"/>
      <c r="G126" s="91"/>
      <c r="H126" s="94"/>
      <c r="I126" s="130"/>
      <c r="N126" s="97"/>
      <c r="O126" s="97"/>
      <c r="P126" s="97"/>
      <c r="Q126" s="97"/>
      <c r="R126" s="97"/>
      <c r="S126" s="97"/>
      <c r="T126" s="97"/>
      <c r="U126" s="97"/>
    </row>
    <row r="127" spans="1:21" ht="16.5" thickBot="1" x14ac:dyDescent="0.3">
      <c r="A127" s="4" t="s">
        <v>159</v>
      </c>
      <c r="B127" s="91"/>
      <c r="C127" s="91"/>
      <c r="D127" s="91"/>
      <c r="E127" s="91"/>
      <c r="F127" s="91"/>
      <c r="G127" s="91"/>
      <c r="H127" s="94"/>
      <c r="I127" s="194">
        <f>IF(J117="H",(H117*0.02)+I117,(H117*0.05)+I117)</f>
        <v>0</v>
      </c>
      <c r="N127" s="97"/>
      <c r="O127" s="97"/>
      <c r="P127" s="97"/>
      <c r="Q127" s="97"/>
      <c r="R127" s="97"/>
      <c r="S127" s="97"/>
      <c r="T127" s="97"/>
      <c r="U127" s="97"/>
    </row>
    <row r="128" spans="1:21" ht="16.5" thickTop="1" x14ac:dyDescent="0.25">
      <c r="B128" s="91"/>
      <c r="C128" s="91"/>
      <c r="D128" s="91"/>
      <c r="E128" s="91"/>
      <c r="F128" s="91"/>
      <c r="G128" s="91"/>
      <c r="H128" s="94"/>
      <c r="I128" s="195"/>
      <c r="N128" s="97"/>
      <c r="O128" s="97"/>
      <c r="P128" s="97"/>
      <c r="Q128" s="97"/>
      <c r="R128" s="97"/>
      <c r="S128" s="97"/>
      <c r="T128" s="97"/>
      <c r="U128" s="97"/>
    </row>
    <row r="129" spans="1:21" x14ac:dyDescent="0.25">
      <c r="B129" s="91"/>
      <c r="C129" s="91"/>
      <c r="D129" s="91"/>
      <c r="E129" s="91"/>
      <c r="F129" s="91"/>
      <c r="G129" s="91"/>
      <c r="H129" s="94"/>
      <c r="I129" s="195"/>
      <c r="N129" s="97"/>
      <c r="O129" s="97"/>
      <c r="P129" s="97"/>
      <c r="Q129" s="97"/>
      <c r="R129" s="97"/>
      <c r="S129" s="97"/>
      <c r="T129" s="97"/>
      <c r="U129" s="97"/>
    </row>
    <row r="130" spans="1:21" x14ac:dyDescent="0.25">
      <c r="B130" s="91"/>
      <c r="C130" s="91"/>
      <c r="D130" s="91"/>
      <c r="E130" s="91"/>
      <c r="F130" s="91"/>
      <c r="G130" s="91"/>
      <c r="H130" s="94"/>
      <c r="I130" s="195"/>
      <c r="N130" s="97"/>
      <c r="O130" s="97"/>
      <c r="P130" s="97"/>
      <c r="Q130" s="97"/>
      <c r="R130" s="97"/>
      <c r="S130" s="97"/>
      <c r="T130" s="97"/>
      <c r="U130" s="97"/>
    </row>
    <row r="131" spans="1:21" x14ac:dyDescent="0.25">
      <c r="A131" s="455" t="s">
        <v>7</v>
      </c>
      <c r="B131" s="455"/>
      <c r="C131" s="455"/>
      <c r="D131" s="455"/>
      <c r="E131" s="455"/>
      <c r="F131" s="455"/>
      <c r="G131" s="455"/>
      <c r="H131" s="455"/>
      <c r="I131" s="455"/>
      <c r="J131" s="196"/>
      <c r="N131" s="455"/>
      <c r="O131" s="455"/>
      <c r="P131" s="455"/>
      <c r="Q131" s="455"/>
      <c r="R131" s="455"/>
      <c r="S131" s="455"/>
      <c r="T131" s="455"/>
      <c r="U131" s="455"/>
    </row>
    <row r="132" spans="1:21" s="101" customFormat="1" ht="28.5" customHeight="1" x14ac:dyDescent="0.2">
      <c r="A132" s="460" t="s">
        <v>114</v>
      </c>
      <c r="B132" s="460"/>
      <c r="C132" s="460"/>
      <c r="D132" s="460"/>
      <c r="E132" s="460"/>
      <c r="F132" s="460"/>
      <c r="G132" s="460"/>
      <c r="H132" s="460"/>
      <c r="I132" s="460"/>
      <c r="J132" s="102"/>
      <c r="N132" s="103"/>
      <c r="O132" s="104"/>
      <c r="P132" s="104"/>
      <c r="Q132" s="104"/>
      <c r="R132" s="104"/>
      <c r="S132" s="104"/>
      <c r="T132" s="104"/>
      <c r="U132" s="104"/>
    </row>
    <row r="133" spans="1:21" s="101" customFormat="1" ht="15.75" customHeight="1" x14ac:dyDescent="0.2">
      <c r="A133" s="455" t="s">
        <v>64</v>
      </c>
      <c r="B133" s="455"/>
      <c r="C133" s="455"/>
      <c r="D133" s="455"/>
      <c r="E133" s="455"/>
      <c r="F133" s="455"/>
      <c r="G133" s="455"/>
      <c r="H133" s="455"/>
      <c r="I133" s="455"/>
      <c r="N133" s="103"/>
    </row>
    <row r="134" spans="1:21" s="101" customFormat="1" ht="15.75" customHeight="1" x14ac:dyDescent="0.2">
      <c r="A134" s="455" t="s">
        <v>65</v>
      </c>
      <c r="B134" s="455"/>
      <c r="C134" s="455"/>
      <c r="D134" s="455"/>
      <c r="E134" s="455"/>
      <c r="F134" s="455"/>
      <c r="G134" s="455"/>
      <c r="H134" s="455"/>
      <c r="I134" s="455"/>
      <c r="N134" s="103"/>
    </row>
    <row r="135" spans="1:21" s="101" customFormat="1" ht="28.5" customHeight="1" x14ac:dyDescent="0.2">
      <c r="A135" s="454" t="s">
        <v>115</v>
      </c>
      <c r="B135" s="454"/>
      <c r="C135" s="454"/>
      <c r="D135" s="454"/>
      <c r="E135" s="454"/>
      <c r="F135" s="454"/>
      <c r="G135" s="454"/>
      <c r="H135" s="454"/>
      <c r="I135" s="454"/>
      <c r="N135" s="103"/>
    </row>
    <row r="136" spans="1:21" s="101" customFormat="1" ht="28.5" customHeight="1" x14ac:dyDescent="0.2">
      <c r="A136" s="454" t="s">
        <v>123</v>
      </c>
      <c r="B136" s="454"/>
      <c r="C136" s="454"/>
      <c r="D136" s="454"/>
      <c r="E136" s="454"/>
      <c r="F136" s="454"/>
      <c r="G136" s="454"/>
      <c r="H136" s="454"/>
      <c r="I136" s="454"/>
      <c r="N136" s="103"/>
    </row>
    <row r="137" spans="1:21" s="101" customFormat="1" ht="28.5" customHeight="1" x14ac:dyDescent="0.2">
      <c r="A137" s="454" t="s">
        <v>111</v>
      </c>
      <c r="B137" s="454"/>
      <c r="C137" s="454"/>
      <c r="D137" s="454"/>
      <c r="E137" s="454"/>
      <c r="F137" s="454"/>
      <c r="G137" s="454"/>
      <c r="H137" s="454"/>
      <c r="I137" s="454"/>
      <c r="N137" s="103"/>
    </row>
    <row r="138" spans="1:21" s="101" customFormat="1" ht="28.5" customHeight="1" x14ac:dyDescent="0.2">
      <c r="A138" s="454" t="s">
        <v>120</v>
      </c>
      <c r="B138" s="454"/>
      <c r="C138" s="454"/>
      <c r="D138" s="454"/>
      <c r="E138" s="454"/>
      <c r="F138" s="454"/>
      <c r="G138" s="454"/>
      <c r="H138" s="454"/>
      <c r="I138" s="454"/>
      <c r="N138" s="103"/>
    </row>
    <row r="139" spans="1:21" s="101" customFormat="1" ht="41.25" customHeight="1" x14ac:dyDescent="0.2">
      <c r="A139" s="454" t="s">
        <v>133</v>
      </c>
      <c r="B139" s="454"/>
      <c r="C139" s="454"/>
      <c r="D139" s="454"/>
      <c r="E139" s="454"/>
      <c r="F139" s="454"/>
      <c r="G139" s="454"/>
      <c r="H139" s="454"/>
      <c r="I139" s="454"/>
      <c r="N139" s="103"/>
    </row>
    <row r="140" spans="1:21" s="101" customFormat="1" ht="15.75" customHeight="1" x14ac:dyDescent="0.2">
      <c r="A140" s="455" t="s">
        <v>117</v>
      </c>
      <c r="B140" s="455"/>
      <c r="C140" s="455"/>
      <c r="D140" s="455"/>
      <c r="E140" s="455"/>
      <c r="F140" s="455"/>
      <c r="G140" s="455"/>
      <c r="H140" s="455"/>
      <c r="I140" s="455"/>
      <c r="N140" s="103"/>
    </row>
    <row r="141" spans="1:21" s="101" customFormat="1" ht="28.5" customHeight="1" x14ac:dyDescent="0.2">
      <c r="A141" s="456" t="s">
        <v>118</v>
      </c>
      <c r="B141" s="456"/>
      <c r="C141" s="456"/>
      <c r="D141" s="456"/>
      <c r="E141" s="456"/>
      <c r="F141" s="456"/>
      <c r="G141" s="456"/>
      <c r="H141" s="456"/>
      <c r="I141" s="456"/>
      <c r="N141" s="103"/>
    </row>
    <row r="142" spans="1:21" s="101" customFormat="1" ht="26.25" customHeight="1" x14ac:dyDescent="0.2">
      <c r="A142" s="457" t="s">
        <v>109</v>
      </c>
      <c r="B142" s="456"/>
      <c r="C142" s="456"/>
      <c r="D142" s="456"/>
      <c r="E142" s="456"/>
      <c r="F142" s="456"/>
      <c r="G142" s="456"/>
      <c r="H142" s="456"/>
      <c r="I142" s="456"/>
      <c r="N142" s="103"/>
    </row>
    <row r="143" spans="1:21" s="101" customFormat="1" ht="54" customHeight="1" x14ac:dyDescent="0.2">
      <c r="A143" s="452" t="s">
        <v>125</v>
      </c>
      <c r="B143" s="452"/>
      <c r="C143" s="452"/>
      <c r="D143" s="452"/>
      <c r="E143" s="452"/>
      <c r="F143" s="452"/>
      <c r="G143" s="452"/>
      <c r="H143" s="452"/>
      <c r="I143" s="452"/>
      <c r="N143" s="103"/>
    </row>
    <row r="144" spans="1:21" ht="57" customHeight="1" x14ac:dyDescent="0.25">
      <c r="A144" s="452" t="s">
        <v>124</v>
      </c>
      <c r="B144" s="452"/>
      <c r="C144" s="452"/>
      <c r="D144" s="452"/>
      <c r="E144" s="452"/>
      <c r="F144" s="452"/>
      <c r="G144" s="452"/>
      <c r="H144" s="452"/>
      <c r="I144" s="452"/>
      <c r="N144" s="98"/>
    </row>
    <row r="145" spans="1:14" s="101" customFormat="1" ht="26.25" customHeight="1" x14ac:dyDescent="0.2">
      <c r="A145" s="451" t="s">
        <v>110</v>
      </c>
      <c r="B145" s="451"/>
      <c r="C145" s="451"/>
      <c r="D145" s="451"/>
      <c r="E145" s="451"/>
      <c r="F145" s="451"/>
      <c r="G145" s="451"/>
      <c r="H145" s="451"/>
      <c r="I145" s="451"/>
      <c r="N145" s="103"/>
    </row>
    <row r="146" spans="1:14" s="101" customFormat="1" ht="28.5" customHeight="1" x14ac:dyDescent="0.2">
      <c r="A146" s="452" t="s">
        <v>36</v>
      </c>
      <c r="B146" s="452"/>
      <c r="C146" s="452"/>
      <c r="D146" s="452"/>
      <c r="E146" s="452"/>
      <c r="F146" s="452"/>
      <c r="G146" s="452"/>
      <c r="H146" s="452"/>
      <c r="I146" s="452"/>
      <c r="N146" s="103"/>
    </row>
    <row r="147" spans="1:14" s="101" customFormat="1" ht="15.75" customHeight="1" x14ac:dyDescent="0.2">
      <c r="A147" s="453" t="s">
        <v>12</v>
      </c>
      <c r="B147" s="453"/>
      <c r="C147" s="453"/>
      <c r="D147" s="453"/>
      <c r="E147" s="453"/>
      <c r="F147" s="453"/>
      <c r="G147" s="453"/>
      <c r="H147" s="453"/>
      <c r="I147" s="453"/>
      <c r="N147" s="103"/>
    </row>
    <row r="148" spans="1:14" x14ac:dyDescent="0.25">
      <c r="A148" s="453"/>
      <c r="B148" s="453"/>
      <c r="C148" s="453"/>
      <c r="D148" s="453"/>
      <c r="E148" s="453"/>
      <c r="F148" s="453"/>
      <c r="G148" s="453"/>
      <c r="H148" s="453"/>
      <c r="I148" s="453"/>
      <c r="N148" s="98"/>
    </row>
    <row r="149" spans="1:14" x14ac:dyDescent="0.25">
      <c r="A149" s="98"/>
      <c r="N149" s="98"/>
    </row>
    <row r="150" spans="1:14" x14ac:dyDescent="0.25">
      <c r="A150" s="98"/>
      <c r="N150" s="98"/>
    </row>
    <row r="151" spans="1:14" x14ac:dyDescent="0.25">
      <c r="A151" s="98"/>
      <c r="N151" s="98"/>
    </row>
    <row r="152" spans="1:14" x14ac:dyDescent="0.25">
      <c r="A152" s="98"/>
      <c r="B152" s="197"/>
      <c r="C152" s="197"/>
      <c r="D152" s="197"/>
      <c r="E152" s="197"/>
      <c r="F152" s="197"/>
      <c r="G152" s="197"/>
      <c r="H152" s="197"/>
      <c r="I152" s="197"/>
      <c r="N152" s="98"/>
    </row>
    <row r="153" spans="1:14" x14ac:dyDescent="0.25">
      <c r="A153" s="98"/>
      <c r="N153" s="98"/>
    </row>
    <row r="154" spans="1:14" x14ac:dyDescent="0.25">
      <c r="A154" s="98"/>
      <c r="N154" s="98"/>
    </row>
    <row r="155" spans="1:14" x14ac:dyDescent="0.25">
      <c r="A155" s="98"/>
      <c r="N155" s="98"/>
    </row>
    <row r="156" spans="1:14" x14ac:dyDescent="0.25">
      <c r="A156" s="98"/>
      <c r="N156" s="98"/>
    </row>
    <row r="157" spans="1:14" x14ac:dyDescent="0.25">
      <c r="A157" s="98"/>
      <c r="N157" s="98"/>
    </row>
    <row r="158" spans="1:14" x14ac:dyDescent="0.25">
      <c r="A158" s="98"/>
      <c r="N158" s="98"/>
    </row>
    <row r="159" spans="1:14" x14ac:dyDescent="0.25">
      <c r="A159" s="98"/>
      <c r="N159" s="98"/>
    </row>
    <row r="160" spans="1:14" x14ac:dyDescent="0.25">
      <c r="A160" s="98"/>
      <c r="N160" s="98"/>
    </row>
    <row r="161" spans="1:14" x14ac:dyDescent="0.25">
      <c r="A161" s="98"/>
      <c r="N161" s="98"/>
    </row>
    <row r="162" spans="1:14" x14ac:dyDescent="0.25">
      <c r="A162" s="98"/>
      <c r="N162" s="98"/>
    </row>
    <row r="163" spans="1:14" x14ac:dyDescent="0.25">
      <c r="A163" s="98"/>
      <c r="N163" s="98"/>
    </row>
    <row r="164" spans="1:14" x14ac:dyDescent="0.25">
      <c r="A164" s="98"/>
      <c r="N164" s="98"/>
    </row>
    <row r="165" spans="1:14" x14ac:dyDescent="0.25">
      <c r="A165" s="98"/>
      <c r="N165" s="98"/>
    </row>
    <row r="166" spans="1:14" x14ac:dyDescent="0.25">
      <c r="A166" s="98"/>
      <c r="N166" s="98"/>
    </row>
    <row r="167" spans="1:14" x14ac:dyDescent="0.25">
      <c r="A167" s="98"/>
      <c r="N167" s="98"/>
    </row>
    <row r="168" spans="1:14" x14ac:dyDescent="0.25">
      <c r="A168" s="98"/>
      <c r="N168" s="98"/>
    </row>
    <row r="169" spans="1:14" x14ac:dyDescent="0.25">
      <c r="A169" s="98"/>
      <c r="N169" s="98"/>
    </row>
    <row r="170" spans="1:14" x14ac:dyDescent="0.25">
      <c r="A170" s="98"/>
      <c r="N170" s="98"/>
    </row>
    <row r="171" spans="1:14" x14ac:dyDescent="0.25">
      <c r="A171" s="98"/>
      <c r="N171" s="98"/>
    </row>
    <row r="172" spans="1:14" x14ac:dyDescent="0.25">
      <c r="A172" s="98"/>
      <c r="N172" s="98"/>
    </row>
    <row r="173" spans="1:14" x14ac:dyDescent="0.25">
      <c r="A173" s="98"/>
      <c r="N173" s="98"/>
    </row>
    <row r="174" spans="1:14" x14ac:dyDescent="0.25">
      <c r="A174" s="98"/>
      <c r="N174" s="98"/>
    </row>
    <row r="175" spans="1:14" x14ac:dyDescent="0.25">
      <c r="A175" s="98"/>
      <c r="N175" s="98"/>
    </row>
    <row r="176" spans="1:14" x14ac:dyDescent="0.25">
      <c r="A176" s="98"/>
      <c r="N176" s="98"/>
    </row>
    <row r="177" spans="1:14" x14ac:dyDescent="0.25">
      <c r="A177" s="98"/>
      <c r="N177" s="98"/>
    </row>
    <row r="178" spans="1:14" x14ac:dyDescent="0.25">
      <c r="A178" s="98"/>
      <c r="N178" s="98"/>
    </row>
    <row r="179" spans="1:14" x14ac:dyDescent="0.25">
      <c r="A179" s="98"/>
      <c r="N179" s="98"/>
    </row>
    <row r="180" spans="1:14" x14ac:dyDescent="0.25">
      <c r="A180" s="98"/>
      <c r="N180" s="98"/>
    </row>
    <row r="181" spans="1:14" x14ac:dyDescent="0.25">
      <c r="A181" s="98"/>
      <c r="N181" s="98"/>
    </row>
    <row r="182" spans="1:14" x14ac:dyDescent="0.25">
      <c r="A182" s="98"/>
      <c r="N182" s="98"/>
    </row>
    <row r="183" spans="1:14" x14ac:dyDescent="0.25">
      <c r="A183" s="98"/>
      <c r="N183" s="98"/>
    </row>
    <row r="184" spans="1:14" x14ac:dyDescent="0.25">
      <c r="A184" s="98"/>
      <c r="N184" s="98"/>
    </row>
    <row r="185" spans="1:14" x14ac:dyDescent="0.25">
      <c r="A185" s="98"/>
      <c r="N185" s="98"/>
    </row>
    <row r="186" spans="1:14" x14ac:dyDescent="0.25">
      <c r="A186" s="98"/>
      <c r="N186" s="98"/>
    </row>
    <row r="187" spans="1:14" x14ac:dyDescent="0.25">
      <c r="A187" s="98"/>
      <c r="N187" s="98"/>
    </row>
    <row r="188" spans="1:14" x14ac:dyDescent="0.25">
      <c r="A188" s="98"/>
      <c r="N188" s="98"/>
    </row>
    <row r="189" spans="1:14" x14ac:dyDescent="0.25">
      <c r="A189" s="98"/>
    </row>
    <row r="190" spans="1:14" x14ac:dyDescent="0.25">
      <c r="A190" s="98"/>
    </row>
    <row r="191" spans="1:14" x14ac:dyDescent="0.25">
      <c r="A191" s="98"/>
    </row>
    <row r="192" spans="1:14" x14ac:dyDescent="0.25">
      <c r="A192" s="98"/>
    </row>
    <row r="193" spans="1:1" x14ac:dyDescent="0.25">
      <c r="A193" s="98"/>
    </row>
    <row r="194" spans="1:1" x14ac:dyDescent="0.25">
      <c r="A194" s="98"/>
    </row>
    <row r="195" spans="1:1" x14ac:dyDescent="0.25">
      <c r="A195" s="98"/>
    </row>
    <row r="196" spans="1:1" x14ac:dyDescent="0.25">
      <c r="A196" s="98"/>
    </row>
    <row r="197" spans="1:1" x14ac:dyDescent="0.25">
      <c r="A197" s="98"/>
    </row>
    <row r="198" spans="1:1" x14ac:dyDescent="0.25">
      <c r="A198" s="98"/>
    </row>
    <row r="199" spans="1:1" x14ac:dyDescent="0.25">
      <c r="A199" s="98"/>
    </row>
    <row r="200" spans="1:1" x14ac:dyDescent="0.25">
      <c r="A200" s="98"/>
    </row>
    <row r="201" spans="1:1" x14ac:dyDescent="0.25">
      <c r="A201" s="98"/>
    </row>
    <row r="202" spans="1:1" x14ac:dyDescent="0.25">
      <c r="A202" s="98"/>
    </row>
    <row r="203" spans="1:1" x14ac:dyDescent="0.25">
      <c r="A203" s="98"/>
    </row>
    <row r="204" spans="1:1" x14ac:dyDescent="0.25">
      <c r="A204" s="98"/>
    </row>
    <row r="205" spans="1:1" x14ac:dyDescent="0.25">
      <c r="A205" s="98"/>
    </row>
    <row r="206" spans="1:1" x14ac:dyDescent="0.25">
      <c r="A206" s="98"/>
    </row>
    <row r="207" spans="1:1" x14ac:dyDescent="0.25">
      <c r="A207" s="98"/>
    </row>
    <row r="208" spans="1:1" x14ac:dyDescent="0.25">
      <c r="A208" s="98"/>
    </row>
  </sheetData>
  <sheetProtection password="CDD2" sheet="1" objects="1" scenarios="1"/>
  <mergeCells count="290">
    <mergeCell ref="B1:I1"/>
    <mergeCell ref="O1:U1"/>
    <mergeCell ref="N2:U2"/>
    <mergeCell ref="N3:U3"/>
    <mergeCell ref="A4:B4"/>
    <mergeCell ref="C4:E4"/>
    <mergeCell ref="N4:O4"/>
    <mergeCell ref="P4:Q4"/>
    <mergeCell ref="A7:I7"/>
    <mergeCell ref="N7:U7"/>
    <mergeCell ref="N8:O8"/>
    <mergeCell ref="P8:Q8"/>
    <mergeCell ref="R8:S8"/>
    <mergeCell ref="T8:U8"/>
    <mergeCell ref="F10:G10"/>
    <mergeCell ref="R10:S10"/>
    <mergeCell ref="A11:B11"/>
    <mergeCell ref="F11:G11"/>
    <mergeCell ref="N11:O11"/>
    <mergeCell ref="P11:Q11"/>
    <mergeCell ref="R11:S11"/>
    <mergeCell ref="A12:B12"/>
    <mergeCell ref="F12:G12"/>
    <mergeCell ref="N12:O12"/>
    <mergeCell ref="P12:Q12"/>
    <mergeCell ref="R12:S12"/>
    <mergeCell ref="A13:B13"/>
    <mergeCell ref="F13:G13"/>
    <mergeCell ref="N13:O13"/>
    <mergeCell ref="P13:Q13"/>
    <mergeCell ref="R13:S13"/>
    <mergeCell ref="A14:B14"/>
    <mergeCell ref="F14:G14"/>
    <mergeCell ref="N14:O14"/>
    <mergeCell ref="P14:Q14"/>
    <mergeCell ref="R14:S14"/>
    <mergeCell ref="A15:B15"/>
    <mergeCell ref="F15:G15"/>
    <mergeCell ref="N15:O15"/>
    <mergeCell ref="P15:Q15"/>
    <mergeCell ref="R15:S15"/>
    <mergeCell ref="A16:B16"/>
    <mergeCell ref="F16:G16"/>
    <mergeCell ref="N16:O16"/>
    <mergeCell ref="P16:Q16"/>
    <mergeCell ref="R16:S16"/>
    <mergeCell ref="A17:B17"/>
    <mergeCell ref="F17:G17"/>
    <mergeCell ref="N17:O17"/>
    <mergeCell ref="P17:Q17"/>
    <mergeCell ref="R17:S17"/>
    <mergeCell ref="A18:B18"/>
    <mergeCell ref="F18:G18"/>
    <mergeCell ref="N18:O18"/>
    <mergeCell ref="P18:Q18"/>
    <mergeCell ref="R18:S18"/>
    <mergeCell ref="A19:B19"/>
    <mergeCell ref="F19:G19"/>
    <mergeCell ref="N19:O19"/>
    <mergeCell ref="P19:Q19"/>
    <mergeCell ref="R19:S19"/>
    <mergeCell ref="A20:B20"/>
    <mergeCell ref="F20:G20"/>
    <mergeCell ref="N20:O20"/>
    <mergeCell ref="P20:Q20"/>
    <mergeCell ref="R20:S20"/>
    <mergeCell ref="A21:B21"/>
    <mergeCell ref="F21:G21"/>
    <mergeCell ref="N21:O21"/>
    <mergeCell ref="P21:Q21"/>
    <mergeCell ref="R21:S21"/>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N34:T34"/>
    <mergeCell ref="A36:B36"/>
    <mergeCell ref="N36:O36"/>
    <mergeCell ref="P36:T36"/>
    <mergeCell ref="A37:B37"/>
    <mergeCell ref="N37:O37"/>
    <mergeCell ref="P37:T37"/>
    <mergeCell ref="F33:H36"/>
    <mergeCell ref="A38:B38"/>
    <mergeCell ref="N38:O38"/>
    <mergeCell ref="P38:T38"/>
    <mergeCell ref="A39:B39"/>
    <mergeCell ref="N39:O39"/>
    <mergeCell ref="P39:T39"/>
    <mergeCell ref="A40:B40"/>
    <mergeCell ref="N40:O40"/>
    <mergeCell ref="P40:T40"/>
    <mergeCell ref="A41:B41"/>
    <mergeCell ref="N41:O41"/>
    <mergeCell ref="P41:T41"/>
    <mergeCell ref="A42:B42"/>
    <mergeCell ref="N42:O42"/>
    <mergeCell ref="P42:T42"/>
    <mergeCell ref="N43:Q43"/>
    <mergeCell ref="S43:T43"/>
    <mergeCell ref="N45:Q45"/>
    <mergeCell ref="S45:T45"/>
    <mergeCell ref="N49:O49"/>
    <mergeCell ref="P49:Q49"/>
    <mergeCell ref="A50:B58"/>
    <mergeCell ref="N50:O58"/>
    <mergeCell ref="P50:Q50"/>
    <mergeCell ref="P51:Q51"/>
    <mergeCell ref="P52:Q52"/>
    <mergeCell ref="P53:Q53"/>
    <mergeCell ref="P54:Q54"/>
    <mergeCell ref="P55:Q55"/>
    <mergeCell ref="P56:Q56"/>
    <mergeCell ref="P57:Q57"/>
    <mergeCell ref="P58:Q58"/>
    <mergeCell ref="A59:B59"/>
    <mergeCell ref="F59:H59"/>
    <mergeCell ref="N59:O59"/>
    <mergeCell ref="P59:Q59"/>
    <mergeCell ref="R59:T59"/>
    <mergeCell ref="A60:I60"/>
    <mergeCell ref="N60:U60"/>
    <mergeCell ref="A61:I61"/>
    <mergeCell ref="N61:U61"/>
    <mergeCell ref="A62:B62"/>
    <mergeCell ref="D62:G62"/>
    <mergeCell ref="N62:O62"/>
    <mergeCell ref="Q62:S62"/>
    <mergeCell ref="T62:U62"/>
    <mergeCell ref="N63:S63"/>
    <mergeCell ref="T63:U63"/>
    <mergeCell ref="A64:I64"/>
    <mergeCell ref="N64:U64"/>
    <mergeCell ref="A65:B65"/>
    <mergeCell ref="D65:G65"/>
    <mergeCell ref="N65:O65"/>
    <mergeCell ref="Q65:S65"/>
    <mergeCell ref="T65:U65"/>
    <mergeCell ref="N66:S66"/>
    <mergeCell ref="T66:U66"/>
    <mergeCell ref="A68:C68"/>
    <mergeCell ref="N68:P68"/>
    <mergeCell ref="A69:C69"/>
    <mergeCell ref="N69:P69"/>
    <mergeCell ref="A70:C70"/>
    <mergeCell ref="A71:C71"/>
    <mergeCell ref="N71:P71"/>
    <mergeCell ref="A72:C72"/>
    <mergeCell ref="N72:P72"/>
    <mergeCell ref="A73:C73"/>
    <mergeCell ref="N73:P73"/>
    <mergeCell ref="F74:H74"/>
    <mergeCell ref="N74:T74"/>
    <mergeCell ref="N75:T75"/>
    <mergeCell ref="A77:C77"/>
    <mergeCell ref="N77:P77"/>
    <mergeCell ref="A78:C78"/>
    <mergeCell ref="N78:P78"/>
    <mergeCell ref="A79:C79"/>
    <mergeCell ref="N79:P79"/>
    <mergeCell ref="A80:C80"/>
    <mergeCell ref="N80:P80"/>
    <mergeCell ref="A81:C81"/>
    <mergeCell ref="N81:P81"/>
    <mergeCell ref="A83:I83"/>
    <mergeCell ref="N83:U83"/>
    <mergeCell ref="C84:D84"/>
    <mergeCell ref="C85:D85"/>
    <mergeCell ref="N85:O85"/>
    <mergeCell ref="P85:Q85"/>
    <mergeCell ref="R85:U85"/>
    <mergeCell ref="C86:D86"/>
    <mergeCell ref="P86:Q86"/>
    <mergeCell ref="C87:D87"/>
    <mergeCell ref="P87:Q87"/>
    <mergeCell ref="C88:D88"/>
    <mergeCell ref="P88:Q88"/>
    <mergeCell ref="C89:D89"/>
    <mergeCell ref="P89:T89"/>
    <mergeCell ref="A90:I90"/>
    <mergeCell ref="N90:U90"/>
    <mergeCell ref="F92:I92"/>
    <mergeCell ref="N92:P92"/>
    <mergeCell ref="Q92:T92"/>
    <mergeCell ref="A95:B95"/>
    <mergeCell ref="N95:O95"/>
    <mergeCell ref="P95:R95"/>
    <mergeCell ref="A96:B96"/>
    <mergeCell ref="N96:O96"/>
    <mergeCell ref="P96:R96"/>
    <mergeCell ref="A99:C99"/>
    <mergeCell ref="F99:I99"/>
    <mergeCell ref="N99:U99"/>
    <mergeCell ref="C100:E100"/>
    <mergeCell ref="F101:G101"/>
    <mergeCell ref="A102:B102"/>
    <mergeCell ref="F102:G102"/>
    <mergeCell ref="N102:O102"/>
    <mergeCell ref="P102:Q102"/>
    <mergeCell ref="R102:S102"/>
    <mergeCell ref="A103:B103"/>
    <mergeCell ref="F103:G103"/>
    <mergeCell ref="N103:O103"/>
    <mergeCell ref="P103:Q103"/>
    <mergeCell ref="R103:S103"/>
    <mergeCell ref="A104:B104"/>
    <mergeCell ref="F104:G104"/>
    <mergeCell ref="N104:O104"/>
    <mergeCell ref="P104:Q104"/>
    <mergeCell ref="R104:S104"/>
    <mergeCell ref="A105:B105"/>
    <mergeCell ref="F105:G105"/>
    <mergeCell ref="N105:O105"/>
    <mergeCell ref="P105:Q105"/>
    <mergeCell ref="R105:S105"/>
    <mergeCell ref="A106:B106"/>
    <mergeCell ref="N106:O106"/>
    <mergeCell ref="A108:C108"/>
    <mergeCell ref="F108:H108"/>
    <mergeCell ref="N108:P108"/>
    <mergeCell ref="Q108:T108"/>
    <mergeCell ref="A109:C109"/>
    <mergeCell ref="E109:H109"/>
    <mergeCell ref="N109:P109"/>
    <mergeCell ref="Q109:T109"/>
    <mergeCell ref="N110:P110"/>
    <mergeCell ref="Q110:T110"/>
    <mergeCell ref="A111:C111"/>
    <mergeCell ref="F111:H111"/>
    <mergeCell ref="N111:T111"/>
    <mergeCell ref="A113:H113"/>
    <mergeCell ref="N113:U113"/>
    <mergeCell ref="A114:G114"/>
    <mergeCell ref="N114:U114"/>
    <mergeCell ref="A115:G115"/>
    <mergeCell ref="A131:I131"/>
    <mergeCell ref="N131:U131"/>
    <mergeCell ref="A132:I132"/>
    <mergeCell ref="A133:I133"/>
    <mergeCell ref="A134:I134"/>
    <mergeCell ref="A135:I135"/>
    <mergeCell ref="A136:I136"/>
    <mergeCell ref="A137:I137"/>
    <mergeCell ref="A138:I138"/>
    <mergeCell ref="A145:I145"/>
    <mergeCell ref="A146:I146"/>
    <mergeCell ref="A147:I147"/>
    <mergeCell ref="A148:I148"/>
    <mergeCell ref="A139:I139"/>
    <mergeCell ref="A140:I140"/>
    <mergeCell ref="A141:I141"/>
    <mergeCell ref="A142:I142"/>
    <mergeCell ref="A143:I143"/>
    <mergeCell ref="A144:I144"/>
  </mergeCells>
  <pageMargins left="0.1" right="0.1" top="0.5" bottom="0.5" header="0" footer="0.1"/>
  <pageSetup scale="70" fitToHeight="3" orientation="portrait" r:id="rId1"/>
  <headerFooter alignWithMargins="0">
    <oddFooter>&amp;R&amp;P of &amp;N</oddFooter>
  </headerFooter>
  <rowBreaks count="1" manualBreakCount="1">
    <brk id="129" max="16383" man="1"/>
  </rowBreaks>
  <colBreaks count="1" manualBreakCount="1">
    <brk id="9" max="1048575" man="1"/>
  </col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55</vt:i4>
      </vt:variant>
      <vt:variant>
        <vt:lpstr>Named Ranges</vt:lpstr>
      </vt:variant>
      <vt:variant>
        <vt:i4>7</vt:i4>
      </vt:variant>
    </vt:vector>
  </HeadingPairs>
  <TitlesOfParts>
    <vt:vector size="62" baseType="lpstr">
      <vt:lpstr>Consolidated</vt:lpstr>
      <vt:lpstr>Net Payment</vt:lpstr>
      <vt:lpstr>Charter Schools</vt:lpstr>
      <vt:lpstr>0054</vt:lpstr>
      <vt:lpstr>0642</vt:lpstr>
      <vt:lpstr>0664</vt:lpstr>
      <vt:lpstr>1461</vt:lpstr>
      <vt:lpstr>1571</vt:lpstr>
      <vt:lpstr>2521</vt:lpstr>
      <vt:lpstr>2531</vt:lpstr>
      <vt:lpstr>2641</vt:lpstr>
      <vt:lpstr>2791</vt:lpstr>
      <vt:lpstr>2801</vt:lpstr>
      <vt:lpstr>2911</vt:lpstr>
      <vt:lpstr>2941</vt:lpstr>
      <vt:lpstr>3083</vt:lpstr>
      <vt:lpstr>3345</vt:lpstr>
      <vt:lpstr>3381</vt:lpstr>
      <vt:lpstr>3382</vt:lpstr>
      <vt:lpstr>3385</vt:lpstr>
      <vt:lpstr>3386</vt:lpstr>
      <vt:lpstr>3391</vt:lpstr>
      <vt:lpstr>3394</vt:lpstr>
      <vt:lpstr>3395</vt:lpstr>
      <vt:lpstr>3396</vt:lpstr>
      <vt:lpstr>3398</vt:lpstr>
      <vt:lpstr>3400</vt:lpstr>
      <vt:lpstr>3401</vt:lpstr>
      <vt:lpstr>3413</vt:lpstr>
      <vt:lpstr>3421</vt:lpstr>
      <vt:lpstr>3431</vt:lpstr>
      <vt:lpstr>3441</vt:lpstr>
      <vt:lpstr>3443</vt:lpstr>
      <vt:lpstr>3924</vt:lpstr>
      <vt:lpstr>3941</vt:lpstr>
      <vt:lpstr>3961</vt:lpstr>
      <vt:lpstr>3971</vt:lpstr>
      <vt:lpstr>4000</vt:lpstr>
      <vt:lpstr>4001</vt:lpstr>
      <vt:lpstr>4002</vt:lpstr>
      <vt:lpstr>4010</vt:lpstr>
      <vt:lpstr>4012</vt:lpstr>
      <vt:lpstr>4013</vt:lpstr>
      <vt:lpstr>4020</vt:lpstr>
      <vt:lpstr>4021</vt:lpstr>
      <vt:lpstr>4037</vt:lpstr>
      <vt:lpstr>4040</vt:lpstr>
      <vt:lpstr>4041</vt:lpstr>
      <vt:lpstr>4050</vt:lpstr>
      <vt:lpstr>4051</vt:lpstr>
      <vt:lpstr>4061</vt:lpstr>
      <vt:lpstr>4072</vt:lpstr>
      <vt:lpstr>4080</vt:lpstr>
      <vt:lpstr>4081</vt:lpstr>
      <vt:lpstr>xxxx</vt:lpstr>
      <vt:lpstr>'0054'!Print_Area</vt:lpstr>
      <vt:lpstr>'4040'!Print_Area</vt:lpstr>
      <vt:lpstr>Consolidated!Print_Area</vt:lpstr>
      <vt:lpstr>'Net Payment'!Print_Area</vt:lpstr>
      <vt:lpstr>'0054'!Print_Titles</vt:lpstr>
      <vt:lpstr>Consolidated!Print_Titles</vt:lpstr>
      <vt:lpstr>'Net Payment'!Print_Titles</vt:lpstr>
    </vt:vector>
  </TitlesOfParts>
  <Company>DEPARTMENT OF EDUCATION</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LeeDavis</dc:creator>
  <cp:lastModifiedBy>Tamara Dowdell</cp:lastModifiedBy>
  <cp:lastPrinted>2015-08-05T19:23:00Z</cp:lastPrinted>
  <dcterms:created xsi:type="dcterms:W3CDTF">1998-02-12T20:21:54Z</dcterms:created>
  <dcterms:modified xsi:type="dcterms:W3CDTF">2015-08-06T18:12:49Z</dcterms:modified>
</cp:coreProperties>
</file>