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GRANTS\IVANIA\Charter Schools Payments\FY2018.Charter Schools\"/>
    </mc:Choice>
  </mc:AlternateContent>
  <bookViews>
    <workbookView xWindow="120" yWindow="105" windowWidth="15135" windowHeight="7620" tabRatio="794" firstSheet="3" activeTab="3"/>
  </bookViews>
  <sheets>
    <sheet name="Template" sheetId="56" state="hidden" r:id="rId1"/>
    <sheet name="#0054 Boca Raton CS " sheetId="60" state="hidden" r:id="rId2"/>
    <sheet name="#0642 DayStar Academy " sheetId="5" state="hidden" r:id="rId3"/>
    <sheet name="#0664 Academy Positive Learning" sheetId="57" r:id="rId4"/>
    <sheet name="#1461 Inlet Grove Comm. HS " sheetId="75" r:id="rId5"/>
    <sheet name="#1571 South Tech Charter Acad" sheetId="95" r:id="rId6"/>
    <sheet name="#2521 Ed Venture " sheetId="63" r:id="rId7"/>
    <sheet name="#2531 Potentials " sheetId="85" r:id="rId8"/>
    <sheet name="#2641 Lakeside Academy " sheetId="78" state="hidden" r:id="rId9"/>
    <sheet name="#2791 Renaissance Learning Cntr" sheetId="92" r:id="rId10"/>
    <sheet name="#2801 Palm Beach Maritime Acad " sheetId="83" r:id="rId11"/>
    <sheet name="#2911 Western Academy" sheetId="98" r:id="rId12"/>
    <sheet name="#2941 Palm Beach School Autism " sheetId="84" r:id="rId13"/>
    <sheet name="#3083 Renaissance Learning Acad" sheetId="91" r:id="rId14"/>
    <sheet name="#3345 Gulfstream Goodwill Life " sheetId="70" r:id="rId15"/>
    <sheet name="#3381 Imagine Schools " sheetId="74" r:id="rId16"/>
    <sheet name="#3382 Glades Academy " sheetId="69" r:id="rId17"/>
    <sheet name="#3385 Bright Futures Academy " sheetId="61" r:id="rId18"/>
    <sheet name="#3386 Toussaint L'Ouverture " sheetId="97" r:id="rId19"/>
    <sheet name="#3391 Seagull Academy Ind. Liv" sheetId="94" r:id="rId20"/>
    <sheet name="#3394 Montessori Acad Early  " sheetId="81" r:id="rId21"/>
    <sheet name="#3395 JFK Medical Center CS " sheetId="76" r:id="rId22"/>
    <sheet name="#3396 G-Star of the Arts " sheetId="67" r:id="rId23"/>
    <sheet name="#3398 Everglades Preparatory " sheetId="64" r:id="rId24"/>
    <sheet name="#3400 Believers Academy " sheetId="58" r:id="rId25"/>
    <sheet name="#3401 Quantum High School " sheetId="86" r:id="rId26"/>
    <sheet name="#3413 Somerset Acad Boca East" sheetId="103" r:id="rId27"/>
    <sheet name="#3421 Worthington High School" sheetId="99" r:id="rId28"/>
    <sheet name=" #3431 Renaissance CS @ WPB" sheetId="90" r:id="rId29"/>
    <sheet name="#3441 South Tech Preparatory " sheetId="55" state="hidden" r:id="rId30"/>
    <sheet name="#3443 Riviera Bch Maritime Acad" sheetId="93" state="hidden" r:id="rId31"/>
    <sheet name="#3924 PB Maritime Academy HS " sheetId="119" r:id="rId32"/>
    <sheet name="#3941 Ben Gamla " sheetId="59" r:id="rId33"/>
    <sheet name="#3961 Gardens Schl Tech Arts" sheetId="68" r:id="rId34"/>
    <sheet name="#3971 Mavericks @ Palm Springs " sheetId="80" r:id="rId35"/>
    <sheet name="#4000 Renaissance  @ Palms West" sheetId="88" r:id="rId36"/>
    <sheet name="#4001 Renaissance CS @ Welling " sheetId="110" r:id="rId37"/>
    <sheet name="#4002 Renaissance CS @ Summit " sheetId="89" r:id="rId38"/>
    <sheet name="#4010 Belle Glade Excel  " sheetId="102" r:id="rId39"/>
    <sheet name="#4012 Somerset Canyons Middle  " sheetId="105" r:id="rId40"/>
    <sheet name="#4013 Somerset Acad Canyons HS " sheetId="100" r:id="rId41"/>
    <sheet name="#4020 Franklin Academy &quot;B&quot; " sheetId="66" r:id="rId42"/>
    <sheet name="#4021 Franklin Academy &quot;C&quot; " sheetId="116" r:id="rId43"/>
    <sheet name="#4037 Learning Path Academy " sheetId="101" state="hidden" r:id="rId44"/>
    <sheet name="#4041 Somerset Acad Boca Middle" sheetId="104" r:id="rId45"/>
    <sheet name="#4050 Renaissance CS @ Cypress" sheetId="111" r:id="rId46"/>
    <sheet name="#4051 Renaissance CS @ Central " sheetId="106" r:id="rId47"/>
    <sheet name="#4061 Franklin Academy &quot;D&quot; " sheetId="117" r:id="rId48"/>
    <sheet name="#4072 Eagle Arts Academy " sheetId="115" r:id="rId49"/>
    <sheet name="#4080 University Prep Academy" sheetId="120" r:id="rId50"/>
    <sheet name="#4081 Florida Futures Academy N" sheetId="121" r:id="rId51"/>
    <sheet name="#4090 Sprts Leadership Mgnt" sheetId="122" r:id="rId52"/>
    <sheet name="#4091 SomersetAcadLks" sheetId="124" r:id="rId53"/>
    <sheet name="#4100 ConnectionsEd.CenterPB" sheetId="123" r:id="rId54"/>
    <sheet name="#4102 Bridge Prep" sheetId="126" r:id="rId55"/>
  </sheets>
  <definedNames>
    <definedName name="Indirect_Cost_Plan___2015_16">'#0054 Boca Raton CS '!$B$24</definedName>
    <definedName name="_xlnm.Print_Area" localSheetId="28">' #3431 Renaissance CS @ WPB'!$B$1:$S$38</definedName>
    <definedName name="_xlnm.Print_Area" localSheetId="1">'#0054 Boca Raton CS '!$B$1:$S$36</definedName>
    <definedName name="_xlnm.Print_Area" localSheetId="2">'#0642 DayStar Academy '!$B$1:$S$38</definedName>
    <definedName name="_xlnm.Print_Area" localSheetId="3">'#0664 Academy Positive Learning'!$B$1:$S$32</definedName>
    <definedName name="_xlnm.Print_Area" localSheetId="4">'#1461 Inlet Grove Comm. HS '!$B$1:$S$27</definedName>
    <definedName name="_xlnm.Print_Area" localSheetId="5">'#1571 South Tech Charter Acad'!$B$1:$S$36</definedName>
    <definedName name="_xlnm.Print_Area" localSheetId="6">'#2521 Ed Venture '!$B$1:$S$38</definedName>
    <definedName name="_xlnm.Print_Area" localSheetId="7">'#2531 Potentials '!$B$1:$S$38</definedName>
    <definedName name="_xlnm.Print_Area" localSheetId="8">'#2641 Lakeside Academy '!$B$1:$S$36</definedName>
    <definedName name="_xlnm.Print_Area" localSheetId="9">'#2791 Renaissance Learning Cntr'!$B$1:$S$38</definedName>
    <definedName name="_xlnm.Print_Area" localSheetId="10">'#2801 Palm Beach Maritime Acad '!$B$1:$S$38</definedName>
    <definedName name="_xlnm.Print_Area" localSheetId="11">'#2911 Western Academy'!$B$1:$S$31</definedName>
    <definedName name="_xlnm.Print_Area" localSheetId="12">'#2941 Palm Beach School Autism '!$B$1:$S$39</definedName>
    <definedName name="_xlnm.Print_Area" localSheetId="13">'#3083 Renaissance Learning Acad'!$B$1:$S$38</definedName>
    <definedName name="_xlnm.Print_Area" localSheetId="14">'#3345 Gulfstream Goodwill Life '!$B$1:$S$38</definedName>
    <definedName name="_xlnm.Print_Area" localSheetId="15">'#3381 Imagine Schools '!$B$1:$S$38</definedName>
    <definedName name="_xlnm.Print_Area" localSheetId="16">'#3382 Glades Academy '!$B$1:$S$37</definedName>
    <definedName name="_xlnm.Print_Area" localSheetId="17">'#3385 Bright Futures Academy '!$B$1:$S$38</definedName>
    <definedName name="_xlnm.Print_Area" localSheetId="18">'#3386 Toussaint L''Ouverture '!$B$1:$S$34</definedName>
    <definedName name="_xlnm.Print_Area" localSheetId="19">'#3391 Seagull Academy Ind. Liv'!$B$1:$S$38</definedName>
    <definedName name="_xlnm.Print_Area" localSheetId="20">'#3394 Montessori Acad Early  '!$B$1:$S$35</definedName>
    <definedName name="_xlnm.Print_Area" localSheetId="21">'#3395 JFK Medical Center CS '!$B$1:$S$39</definedName>
    <definedName name="_xlnm.Print_Area" localSheetId="22">'#3396 G-Star of the Arts '!$B$1:$S$38</definedName>
    <definedName name="_xlnm.Print_Area" localSheetId="23">'#3398 Everglades Preparatory '!$B$1:$S$39</definedName>
    <definedName name="_xlnm.Print_Area" localSheetId="24">'#3400 Believers Academy '!$B$1:$S$38</definedName>
    <definedName name="_xlnm.Print_Area" localSheetId="25">'#3401 Quantum High School '!$B$1:$S$38</definedName>
    <definedName name="_xlnm.Print_Area" localSheetId="26">'#3413 Somerset Acad Boca East'!$B$1:$S$37</definedName>
    <definedName name="_xlnm.Print_Area" localSheetId="27">'#3421 Worthington High School'!$B$1:$S$30</definedName>
    <definedName name="_xlnm.Print_Area" localSheetId="29">'#3441 South Tech Preparatory '!$B$1:$S$37</definedName>
    <definedName name="_xlnm.Print_Area" localSheetId="30">'#3443 Riviera Bch Maritime Acad'!$B$1:$S$38</definedName>
    <definedName name="_xlnm.Print_Area" localSheetId="31">'#3924 PB Maritime Academy HS '!$B$1:$S$38</definedName>
    <definedName name="_xlnm.Print_Area" localSheetId="32">'#3941 Ben Gamla '!$B$1:$S$30</definedName>
    <definedName name="_xlnm.Print_Area" localSheetId="33">'#3961 Gardens Schl Tech Arts'!$B$1:$S$38</definedName>
    <definedName name="_xlnm.Print_Area" localSheetId="34">'#3971 Mavericks @ Palm Springs '!$B$1:$S$38</definedName>
    <definedName name="_xlnm.Print_Area" localSheetId="35">'#4000 Renaissance  @ Palms West'!$B$1:$S$37</definedName>
    <definedName name="_xlnm.Print_Area" localSheetId="36">'#4001 Renaissance CS @ Welling '!$B$1:$S$38</definedName>
    <definedName name="_xlnm.Print_Area" localSheetId="37">'#4002 Renaissance CS @ Summit '!$B$1:$S$39</definedName>
    <definedName name="_xlnm.Print_Area" localSheetId="38">'#4010 Belle Glade Excel  '!$B$1:$S$39</definedName>
    <definedName name="_xlnm.Print_Area" localSheetId="39">'#4012 Somerset Canyons Middle  '!$B$1:$S$38</definedName>
    <definedName name="_xlnm.Print_Area" localSheetId="40">'#4013 Somerset Acad Canyons HS '!$B$1:$S$30</definedName>
    <definedName name="_xlnm.Print_Area" localSheetId="41">'#4020 Franklin Academy "B" '!$B$1:$S$38</definedName>
    <definedName name="_xlnm.Print_Area" localSheetId="42">'#4021 Franklin Academy "C" '!$B$1:$S$38</definedName>
    <definedName name="_xlnm.Print_Area" localSheetId="43">'#4037 Learning Path Academy '!$B$1:$S$35</definedName>
    <definedName name="_xlnm.Print_Area" localSheetId="44">'#4041 Somerset Acad Boca Middle'!$B$1:$S$37</definedName>
    <definedName name="_xlnm.Print_Area" localSheetId="45">'#4050 Renaissance CS @ Cypress'!$B$1:$S$38</definedName>
    <definedName name="_xlnm.Print_Area" localSheetId="46">'#4051 Renaissance CS @ Central '!$B$1:$S$38</definedName>
    <definedName name="_xlnm.Print_Area" localSheetId="47">'#4061 Franklin Academy "D" '!$B$1:$S$38</definedName>
    <definedName name="_xlnm.Print_Area" localSheetId="48">'#4072 Eagle Arts Academy '!$B$1:$S$37</definedName>
    <definedName name="_xlnm.Print_Area" localSheetId="49">'#4080 University Prep Academy'!$B$1:$S$37</definedName>
    <definedName name="_xlnm.Print_Area" localSheetId="50">'#4081 Florida Futures Academy N'!$B$1:$S$37</definedName>
    <definedName name="_xlnm.Print_Area" localSheetId="51">'#4090 Sprts Leadership Mgnt'!$B$1:$S$38</definedName>
    <definedName name="_xlnm.Print_Area" localSheetId="52">'#4091 SomersetAcadLks'!$B$1:$S$38</definedName>
    <definedName name="_xlnm.Print_Area" localSheetId="53">'#4100 ConnectionsEd.CenterPB'!$B$1:$S$38</definedName>
    <definedName name="_xlnm.Print_Area" localSheetId="54">'#4102 Bridge Prep'!$B$1:$S$36</definedName>
    <definedName name="_xlnm.Print_Area" localSheetId="0">Template!$B$1:$M$20</definedName>
  </definedNames>
  <calcPr calcId="152511"/>
</workbook>
</file>

<file path=xl/calcChain.xml><?xml version="1.0" encoding="utf-8"?>
<calcChain xmlns="http://schemas.openxmlformats.org/spreadsheetml/2006/main">
  <c r="Q9" i="75" l="1"/>
  <c r="R9" i="75"/>
  <c r="Q7" i="123"/>
  <c r="Q9" i="124"/>
  <c r="Q7" i="124"/>
  <c r="Q11" i="122"/>
  <c r="Q8" i="122"/>
  <c r="Q7" i="122"/>
  <c r="Q8" i="121"/>
  <c r="Q7" i="120"/>
  <c r="Q7" i="106"/>
  <c r="Q8" i="111"/>
  <c r="Q7" i="111"/>
  <c r="Q8" i="100"/>
  <c r="Q7" i="89"/>
  <c r="Q7" i="80"/>
  <c r="Q7" i="119"/>
  <c r="Q9" i="90"/>
  <c r="Q7" i="90"/>
  <c r="Q7" i="103"/>
  <c r="Q7" i="64"/>
  <c r="Q7" i="81"/>
  <c r="Q7" i="69"/>
  <c r="Q7" i="98"/>
  <c r="Q7" i="83"/>
  <c r="Q8" i="85"/>
  <c r="Q7" i="85"/>
  <c r="Q7" i="75"/>
  <c r="Q7" i="57"/>
  <c r="Q8" i="58" l="1"/>
  <c r="Q7" i="70"/>
  <c r="S7" i="98"/>
  <c r="O7" i="98"/>
  <c r="N10" i="98"/>
  <c r="O10" i="98"/>
  <c r="Q10" i="98"/>
  <c r="R10" i="98"/>
  <c r="S10" i="98"/>
  <c r="M10" i="98"/>
  <c r="Q8" i="63"/>
  <c r="Q10" i="123" l="1"/>
  <c r="Q9" i="120"/>
  <c r="Q9" i="89"/>
  <c r="Q7" i="88"/>
  <c r="Q8" i="64"/>
  <c r="M7" i="119" l="1"/>
  <c r="Q8" i="123" l="1"/>
  <c r="Q8" i="98"/>
  <c r="M12" i="124" l="1"/>
  <c r="M10" i="120"/>
  <c r="R11" i="126" l="1"/>
  <c r="Q11" i="126"/>
  <c r="N11" i="126"/>
  <c r="M11" i="126"/>
  <c r="S8" i="126"/>
  <c r="O8" i="126"/>
  <c r="S7" i="126"/>
  <c r="O7" i="126"/>
  <c r="O11" i="126" s="1"/>
  <c r="S11" i="126"/>
  <c r="M11" i="85"/>
  <c r="L8" i="90" l="1"/>
  <c r="K8" i="90"/>
  <c r="J8" i="90"/>
  <c r="I8" i="90"/>
  <c r="H8" i="90"/>
  <c r="G8" i="90"/>
  <c r="L8" i="58"/>
  <c r="K8" i="58"/>
  <c r="J8" i="58"/>
  <c r="I8" i="58"/>
  <c r="H8" i="58"/>
  <c r="G8" i="58"/>
  <c r="L8" i="64"/>
  <c r="K8" i="64"/>
  <c r="J8" i="64"/>
  <c r="I8" i="64"/>
  <c r="H8" i="64"/>
  <c r="G8" i="64"/>
  <c r="G9" i="81"/>
  <c r="H9" i="81"/>
  <c r="I10" i="81"/>
  <c r="J10" i="81"/>
  <c r="K9" i="81"/>
  <c r="G10" i="81"/>
  <c r="H10" i="81"/>
  <c r="K10" i="81"/>
  <c r="L10" i="81"/>
  <c r="K8" i="81"/>
  <c r="H8" i="81"/>
  <c r="G8" i="81"/>
  <c r="L8" i="94"/>
  <c r="K8" i="94"/>
  <c r="J8" i="94"/>
  <c r="I8" i="94"/>
  <c r="H8" i="94"/>
  <c r="G8" i="94"/>
  <c r="L8" i="97"/>
  <c r="K8" i="97"/>
  <c r="J8" i="97"/>
  <c r="I8" i="97"/>
  <c r="H8" i="97"/>
  <c r="G8" i="97"/>
  <c r="L8" i="61"/>
  <c r="K8" i="61"/>
  <c r="J8" i="61"/>
  <c r="I8" i="61"/>
  <c r="H8" i="61"/>
  <c r="G8" i="61"/>
  <c r="K8" i="69"/>
  <c r="J8" i="69"/>
  <c r="I8" i="69"/>
  <c r="L8" i="69"/>
  <c r="H8" i="69"/>
  <c r="G8" i="69"/>
  <c r="L8" i="84"/>
  <c r="K8" i="84"/>
  <c r="J8" i="84"/>
  <c r="I8" i="84"/>
  <c r="H8" i="84"/>
  <c r="G8" i="84"/>
  <c r="J8" i="83"/>
  <c r="K8" i="83"/>
  <c r="L8" i="83"/>
  <c r="I8" i="83"/>
  <c r="H8" i="83"/>
  <c r="G8" i="83"/>
  <c r="L8" i="92"/>
  <c r="K8" i="92"/>
  <c r="J8" i="92"/>
  <c r="I8" i="92"/>
  <c r="H8" i="92"/>
  <c r="G8" i="92"/>
  <c r="J9" i="85"/>
  <c r="K9" i="85"/>
  <c r="L9" i="85"/>
  <c r="I9" i="85"/>
  <c r="H9" i="85"/>
  <c r="G9" i="85"/>
  <c r="H10" i="75"/>
  <c r="G10" i="75"/>
  <c r="L9" i="75" l="1"/>
  <c r="K9" i="75"/>
  <c r="J9" i="75"/>
  <c r="I9" i="75"/>
  <c r="H9" i="75"/>
  <c r="J8" i="75"/>
  <c r="K8" i="75"/>
  <c r="L8" i="75"/>
  <c r="I8" i="75"/>
  <c r="H8" i="75"/>
  <c r="G9" i="75"/>
  <c r="G8" i="75"/>
  <c r="L8" i="57"/>
  <c r="J8" i="57"/>
  <c r="K8" i="57"/>
  <c r="I8" i="57"/>
  <c r="H8" i="57"/>
  <c r="G8" i="57"/>
  <c r="S8" i="89" l="1"/>
  <c r="O8" i="89"/>
  <c r="Q12" i="81"/>
  <c r="M12" i="81"/>
  <c r="O8" i="81"/>
  <c r="S8" i="81"/>
  <c r="S7" i="124" l="1"/>
  <c r="S9" i="124"/>
  <c r="N12" i="124"/>
  <c r="Q12" i="124"/>
  <c r="R12" i="124"/>
  <c r="O7" i="124"/>
  <c r="S9" i="122"/>
  <c r="S10" i="122"/>
  <c r="S11" i="122"/>
  <c r="S7" i="122"/>
  <c r="N12" i="122"/>
  <c r="Q12" i="122"/>
  <c r="R12" i="122"/>
  <c r="M12" i="122"/>
  <c r="O7" i="122"/>
  <c r="S8" i="105"/>
  <c r="M10" i="105"/>
  <c r="O8" i="105"/>
  <c r="E36" i="75"/>
  <c r="S7" i="123" l="1"/>
  <c r="N13" i="123"/>
  <c r="R13" i="123"/>
  <c r="M13" i="123"/>
  <c r="O7" i="123"/>
  <c r="Q13" i="123" l="1"/>
  <c r="S9" i="123" l="1"/>
  <c r="O9" i="123"/>
  <c r="O9" i="124"/>
  <c r="O11" i="122"/>
  <c r="R10" i="111"/>
  <c r="Q10" i="111"/>
  <c r="O9" i="111"/>
  <c r="N10" i="111"/>
  <c r="M10" i="111"/>
  <c r="O8" i="80"/>
  <c r="O9" i="80"/>
  <c r="S9" i="90" l="1"/>
  <c r="O9" i="90"/>
  <c r="S9" i="102"/>
  <c r="O9" i="102"/>
  <c r="S8" i="124" l="1"/>
  <c r="S12" i="124" s="1"/>
  <c r="O8" i="124"/>
  <c r="O12" i="124" s="1"/>
  <c r="S8" i="123"/>
  <c r="O8" i="123"/>
  <c r="S8" i="122"/>
  <c r="S12" i="122" s="1"/>
  <c r="O8" i="122"/>
  <c r="S10" i="123" l="1"/>
  <c r="S13" i="123" s="1"/>
  <c r="O10" i="123"/>
  <c r="O13" i="123" s="1"/>
  <c r="O10" i="122"/>
  <c r="O9" i="122"/>
  <c r="O12" i="122" s="1"/>
  <c r="S7" i="60" l="1"/>
  <c r="S7" i="104" l="1"/>
  <c r="S9" i="101"/>
  <c r="S8" i="102"/>
  <c r="S7" i="110"/>
  <c r="S7" i="86"/>
  <c r="S10" i="81"/>
  <c r="O7" i="61"/>
  <c r="N10" i="74" l="1"/>
  <c r="M10" i="74"/>
  <c r="R10" i="74"/>
  <c r="Q10" i="74"/>
  <c r="S7" i="74"/>
  <c r="O7" i="74"/>
  <c r="S8" i="78"/>
  <c r="S7" i="103" l="1"/>
  <c r="E32" i="100" l="1"/>
  <c r="M10" i="61" l="1"/>
  <c r="N10" i="61"/>
  <c r="R10" i="61"/>
  <c r="Q10" i="61"/>
  <c r="S7" i="61"/>
  <c r="Q10" i="121"/>
  <c r="R10" i="121"/>
  <c r="N10" i="121"/>
  <c r="M10" i="121"/>
  <c r="S7" i="121"/>
  <c r="O7" i="121"/>
  <c r="S9" i="89" l="1"/>
  <c r="S10" i="89"/>
  <c r="S8" i="90"/>
  <c r="E36" i="95" l="1"/>
  <c r="S7" i="120"/>
  <c r="N10" i="120"/>
  <c r="Q10" i="120"/>
  <c r="R10" i="120"/>
  <c r="O7" i="120"/>
  <c r="S8" i="97"/>
  <c r="S7" i="117" l="1"/>
  <c r="S8" i="111"/>
  <c r="Q10" i="59"/>
  <c r="S8" i="59"/>
  <c r="O8" i="59"/>
  <c r="Q11" i="85" l="1"/>
  <c r="S8" i="63"/>
  <c r="S7" i="63"/>
  <c r="R10" i="63"/>
  <c r="Q10" i="63"/>
  <c r="S9" i="120" l="1"/>
  <c r="O9" i="120"/>
  <c r="R11" i="85"/>
  <c r="N9" i="115"/>
  <c r="Q9" i="115"/>
  <c r="R9" i="115"/>
  <c r="R11" i="95" l="1"/>
  <c r="Q11" i="95"/>
  <c r="N11" i="95"/>
  <c r="M11" i="95"/>
  <c r="M9" i="115" l="1"/>
  <c r="M10" i="97" l="1"/>
  <c r="N10" i="84"/>
  <c r="M10" i="84"/>
  <c r="N10" i="83"/>
  <c r="M10" i="83"/>
  <c r="N10" i="92"/>
  <c r="M10" i="92"/>
  <c r="N10" i="78"/>
  <c r="M10" i="78"/>
  <c r="N11" i="85"/>
  <c r="N10" i="63"/>
  <c r="M10" i="63"/>
  <c r="M11" i="75"/>
  <c r="O8" i="69" l="1"/>
  <c r="O7" i="69"/>
  <c r="N11" i="106"/>
  <c r="Q11" i="106"/>
  <c r="R11" i="106"/>
  <c r="M11" i="106"/>
  <c r="N12" i="101"/>
  <c r="Q12" i="101"/>
  <c r="R12" i="101"/>
  <c r="M12" i="101"/>
  <c r="O8" i="102"/>
  <c r="N12" i="81" l="1"/>
  <c r="R12" i="81"/>
  <c r="Q10" i="92"/>
  <c r="R10" i="92"/>
  <c r="Q11" i="57" l="1"/>
  <c r="R11" i="57"/>
  <c r="M11" i="57"/>
  <c r="N11" i="75"/>
  <c r="Q11" i="75"/>
  <c r="R11" i="75"/>
  <c r="M10" i="100" l="1"/>
  <c r="M10" i="80"/>
  <c r="S8" i="121"/>
  <c r="S10" i="121" s="1"/>
  <c r="O8" i="121"/>
  <c r="O10" i="121" s="1"/>
  <c r="S8" i="120"/>
  <c r="S10" i="120" s="1"/>
  <c r="O8" i="120"/>
  <c r="O10" i="120" s="1"/>
  <c r="S9" i="81" l="1"/>
  <c r="R10" i="116" l="1"/>
  <c r="S8" i="64" l="1"/>
  <c r="S8" i="94"/>
  <c r="S7" i="91"/>
  <c r="S8" i="84"/>
  <c r="S7" i="84"/>
  <c r="S8" i="85"/>
  <c r="S8" i="57"/>
  <c r="R9" i="60"/>
  <c r="Q9" i="60"/>
  <c r="S9" i="60"/>
  <c r="S8" i="106" l="1"/>
  <c r="S7" i="106"/>
  <c r="S8" i="101"/>
  <c r="S8" i="76"/>
  <c r="S11" i="106" l="1"/>
  <c r="S8" i="100"/>
  <c r="Q10" i="116" l="1"/>
  <c r="S8" i="80" l="1"/>
  <c r="S7" i="80"/>
  <c r="S8" i="69"/>
  <c r="O8" i="100" l="1"/>
  <c r="S8" i="55" l="1"/>
  <c r="S8" i="58" l="1"/>
  <c r="R10" i="66" l="1"/>
  <c r="Q10" i="66"/>
  <c r="S10" i="95" l="1"/>
  <c r="O10" i="95"/>
  <c r="R9" i="88" l="1"/>
  <c r="Q9" i="88"/>
  <c r="S7" i="88"/>
  <c r="S9" i="88" s="1"/>
  <c r="S7" i="93"/>
  <c r="Q10" i="76"/>
  <c r="S7" i="76"/>
  <c r="S10" i="76" s="1"/>
  <c r="S7" i="115" l="1"/>
  <c r="S9" i="115" s="1"/>
  <c r="Q10" i="105" l="1"/>
  <c r="S7" i="105"/>
  <c r="S7" i="100"/>
  <c r="S7" i="68" l="1"/>
  <c r="R10" i="59" l="1"/>
  <c r="S7" i="59"/>
  <c r="S10" i="59" s="1"/>
  <c r="S7" i="67"/>
  <c r="S8" i="75" l="1"/>
  <c r="S7" i="70" l="1"/>
  <c r="S9" i="67" l="1"/>
  <c r="R9" i="67"/>
  <c r="Q9" i="67"/>
  <c r="N10" i="76" l="1"/>
  <c r="M10" i="76"/>
  <c r="N10" i="59"/>
  <c r="M10" i="59"/>
  <c r="O8" i="97"/>
  <c r="O8" i="55"/>
  <c r="N10" i="105"/>
  <c r="O7" i="105"/>
  <c r="O7" i="100"/>
  <c r="O7" i="103"/>
  <c r="O8" i="94"/>
  <c r="O7" i="93"/>
  <c r="O7" i="91"/>
  <c r="O8" i="90"/>
  <c r="O9" i="89"/>
  <c r="M9" i="88"/>
  <c r="O7" i="88"/>
  <c r="O8" i="111"/>
  <c r="O8" i="106"/>
  <c r="O7" i="86"/>
  <c r="O8" i="85"/>
  <c r="O8" i="84"/>
  <c r="O7" i="84"/>
  <c r="O10" i="81"/>
  <c r="O9" i="81"/>
  <c r="O9" i="101"/>
  <c r="O7" i="80"/>
  <c r="O8" i="78"/>
  <c r="O8" i="75"/>
  <c r="O7" i="68"/>
  <c r="O7" i="67"/>
  <c r="O9" i="67" s="1"/>
  <c r="N9" i="67"/>
  <c r="M9" i="67"/>
  <c r="O7" i="117"/>
  <c r="O8" i="64"/>
  <c r="O10" i="84" l="1"/>
  <c r="O7" i="115"/>
  <c r="O9" i="115" s="1"/>
  <c r="N9" i="60"/>
  <c r="M9" i="60"/>
  <c r="O7" i="60"/>
  <c r="O9" i="60" s="1"/>
  <c r="O7" i="59"/>
  <c r="O10" i="59" s="1"/>
  <c r="O8" i="58"/>
  <c r="O8" i="57"/>
  <c r="S8" i="92" l="1"/>
  <c r="O8" i="92" l="1"/>
  <c r="O7" i="106" l="1"/>
  <c r="S7" i="111"/>
  <c r="S10" i="111" s="1"/>
  <c r="O7" i="111"/>
  <c r="O10" i="111" s="1"/>
  <c r="R13" i="89" l="1"/>
  <c r="Q13" i="89"/>
  <c r="R10" i="119" l="1"/>
  <c r="Q10" i="119"/>
  <c r="N10" i="119"/>
  <c r="M10" i="119"/>
  <c r="S8" i="119"/>
  <c r="O8" i="119"/>
  <c r="S7" i="119"/>
  <c r="O7" i="119"/>
  <c r="S10" i="119" l="1"/>
  <c r="O10" i="119"/>
  <c r="O10" i="89"/>
  <c r="N10" i="66" l="1"/>
  <c r="O7" i="76" l="1"/>
  <c r="S10" i="75" l="1"/>
  <c r="O10" i="75" l="1"/>
  <c r="R9" i="117" l="1"/>
  <c r="Q9" i="117"/>
  <c r="N9" i="117"/>
  <c r="M9" i="117"/>
  <c r="S9" i="117"/>
  <c r="O9" i="117"/>
  <c r="N10" i="116"/>
  <c r="M10" i="116"/>
  <c r="S8" i="116"/>
  <c r="O8" i="116"/>
  <c r="S7" i="116"/>
  <c r="O7" i="116"/>
  <c r="S10" i="116" l="1"/>
  <c r="O10" i="116"/>
  <c r="N9" i="110"/>
  <c r="R9" i="110"/>
  <c r="Q9" i="110"/>
  <c r="M9" i="110"/>
  <c r="O7" i="110"/>
  <c r="O9" i="110" s="1"/>
  <c r="S9" i="110"/>
  <c r="S7" i="66" l="1"/>
  <c r="S7" i="89" l="1"/>
  <c r="R10" i="105" l="1"/>
  <c r="Q10" i="90" l="1"/>
  <c r="S7" i="90"/>
  <c r="S10" i="90" s="1"/>
  <c r="R10" i="100" l="1"/>
  <c r="Q10" i="100"/>
  <c r="N10" i="100"/>
  <c r="O8" i="66" l="1"/>
  <c r="O7" i="70"/>
  <c r="O8" i="101"/>
  <c r="O8" i="83"/>
  <c r="O9" i="85"/>
  <c r="O9" i="88"/>
  <c r="O9" i="92"/>
  <c r="O7" i="104"/>
  <c r="O10" i="105"/>
  <c r="O7" i="99"/>
  <c r="O8" i="61"/>
  <c r="O10" i="61" s="1"/>
  <c r="O7" i="66"/>
  <c r="O8" i="74"/>
  <c r="O10" i="74" s="1"/>
  <c r="O7" i="75"/>
  <c r="O8" i="76"/>
  <c r="O10" i="76" s="1"/>
  <c r="O7" i="78"/>
  <c r="O10" i="78" s="1"/>
  <c r="O7" i="101"/>
  <c r="O7" i="83"/>
  <c r="O7" i="85"/>
  <c r="O11" i="106"/>
  <c r="O7" i="89"/>
  <c r="O7" i="92"/>
  <c r="O7" i="94"/>
  <c r="O7" i="95"/>
  <c r="O7" i="55"/>
  <c r="O7" i="97"/>
  <c r="O8" i="98"/>
  <c r="O10" i="92" l="1"/>
  <c r="O11" i="85"/>
  <c r="O10" i="83"/>
  <c r="O12" i="101"/>
  <c r="O7" i="90"/>
  <c r="O8" i="95" l="1"/>
  <c r="N9" i="88" l="1"/>
  <c r="N10" i="90"/>
  <c r="M10" i="90"/>
  <c r="O10" i="90"/>
  <c r="M10" i="66" l="1"/>
  <c r="O10" i="66"/>
  <c r="S7" i="101" l="1"/>
  <c r="S12" i="101" s="1"/>
  <c r="N13" i="89" l="1"/>
  <c r="M13" i="89"/>
  <c r="O7" i="81" l="1"/>
  <c r="O12" i="81" s="1"/>
  <c r="S10" i="105" l="1"/>
  <c r="R9" i="104"/>
  <c r="Q9" i="104"/>
  <c r="N9" i="104"/>
  <c r="M9" i="104"/>
  <c r="S9" i="104"/>
  <c r="O9" i="104"/>
  <c r="R9" i="103"/>
  <c r="Q9" i="103"/>
  <c r="N9" i="103"/>
  <c r="M9" i="103"/>
  <c r="S9" i="103"/>
  <c r="O9" i="103"/>
  <c r="R10" i="102"/>
  <c r="Q10" i="102"/>
  <c r="M10" i="102"/>
  <c r="S7" i="102"/>
  <c r="S10" i="102" s="1"/>
  <c r="O7" i="102"/>
  <c r="O10" i="102" l="1"/>
  <c r="S10" i="100"/>
  <c r="O10" i="100"/>
  <c r="S9" i="95"/>
  <c r="N10" i="102" l="1"/>
  <c r="R10" i="55" l="1"/>
  <c r="Q10" i="55"/>
  <c r="N10" i="55"/>
  <c r="M10" i="55"/>
  <c r="S7" i="55"/>
  <c r="S10" i="55" s="1"/>
  <c r="O10" i="55"/>
  <c r="R9" i="99" l="1"/>
  <c r="Q9" i="99"/>
  <c r="N9" i="99"/>
  <c r="M9" i="99"/>
  <c r="S7" i="99"/>
  <c r="S9" i="99" s="1"/>
  <c r="M11" i="56"/>
  <c r="M10" i="56"/>
  <c r="I11" i="56"/>
  <c r="I10" i="56"/>
  <c r="M8" i="56"/>
  <c r="I8" i="56"/>
  <c r="S8" i="98"/>
  <c r="R10" i="97"/>
  <c r="Q10" i="97"/>
  <c r="N10" i="97"/>
  <c r="S7" i="97"/>
  <c r="O9" i="95"/>
  <c r="O11" i="95" s="1"/>
  <c r="S8" i="95"/>
  <c r="S7" i="95"/>
  <c r="R10" i="94"/>
  <c r="Q10" i="94"/>
  <c r="N10" i="94"/>
  <c r="S7" i="94"/>
  <c r="M10" i="94"/>
  <c r="R9" i="93"/>
  <c r="N9" i="93"/>
  <c r="M9" i="93"/>
  <c r="Q9" i="93"/>
  <c r="S7" i="92"/>
  <c r="S10" i="92" s="1"/>
  <c r="M7" i="56"/>
  <c r="I7" i="56"/>
  <c r="R9" i="91"/>
  <c r="Q9" i="91"/>
  <c r="N9" i="91"/>
  <c r="M9" i="91"/>
  <c r="S9" i="91"/>
  <c r="O9" i="91"/>
  <c r="L14" i="56"/>
  <c r="K14" i="56"/>
  <c r="H14" i="56"/>
  <c r="G14" i="56"/>
  <c r="S13" i="89"/>
  <c r="O13" i="89"/>
  <c r="R9" i="86"/>
  <c r="Q9" i="86"/>
  <c r="N9" i="86"/>
  <c r="M9" i="86"/>
  <c r="O9" i="86"/>
  <c r="S9" i="85"/>
  <c r="S7" i="85"/>
  <c r="S11" i="85" l="1"/>
  <c r="S11" i="95"/>
  <c r="S10" i="94"/>
  <c r="S9" i="86"/>
  <c r="O9" i="99"/>
  <c r="O9" i="93"/>
  <c r="S10" i="97"/>
  <c r="O10" i="97"/>
  <c r="I14" i="56"/>
  <c r="O10" i="94"/>
  <c r="S9" i="93"/>
  <c r="M14" i="56"/>
  <c r="R10" i="84"/>
  <c r="Q10" i="84"/>
  <c r="S10" i="84"/>
  <c r="R10" i="83"/>
  <c r="S8" i="83"/>
  <c r="Q10" i="83"/>
  <c r="S7" i="81"/>
  <c r="S12" i="81" s="1"/>
  <c r="R10" i="80"/>
  <c r="Q10" i="80"/>
  <c r="N10" i="80"/>
  <c r="S10" i="80"/>
  <c r="F28" i="78"/>
  <c r="R10" i="78"/>
  <c r="Q10" i="78"/>
  <c r="R10" i="76"/>
  <c r="O9" i="75"/>
  <c r="O11" i="75" s="1"/>
  <c r="S7" i="75"/>
  <c r="S8" i="74"/>
  <c r="S10" i="74" s="1"/>
  <c r="O10" i="80" l="1"/>
  <c r="S7" i="83"/>
  <c r="S10" i="83" s="1"/>
  <c r="S7" i="78"/>
  <c r="S10" i="78" s="1"/>
  <c r="S9" i="75"/>
  <c r="S11" i="75" s="1"/>
  <c r="R9" i="70"/>
  <c r="Q9" i="70"/>
  <c r="N9" i="70"/>
  <c r="M9" i="70"/>
  <c r="S9" i="70"/>
  <c r="O9" i="70"/>
  <c r="R10" i="69"/>
  <c r="Q10" i="69"/>
  <c r="N10" i="69"/>
  <c r="S7" i="69"/>
  <c r="M10" i="69"/>
  <c r="Q9" i="68"/>
  <c r="N9" i="68"/>
  <c r="M9" i="68"/>
  <c r="R9" i="68"/>
  <c r="S10" i="69" l="1"/>
  <c r="O9" i="68"/>
  <c r="O10" i="69"/>
  <c r="S9" i="68"/>
  <c r="S8" i="66" l="1"/>
  <c r="S10" i="66" s="1"/>
  <c r="R10" i="64" l="1"/>
  <c r="Q10" i="64"/>
  <c r="S7" i="64"/>
  <c r="O7" i="64"/>
  <c r="M10" i="64"/>
  <c r="S10" i="64" l="1"/>
  <c r="S10" i="63"/>
  <c r="O7" i="63"/>
  <c r="O10" i="64" l="1"/>
  <c r="N10" i="64"/>
  <c r="O8" i="63" l="1"/>
  <c r="O10" i="63" s="1"/>
  <c r="S8" i="61" l="1"/>
  <c r="S10" i="61" s="1"/>
  <c r="R10" i="58" l="1"/>
  <c r="S7" i="58"/>
  <c r="Q10" i="58"/>
  <c r="O7" i="58"/>
  <c r="M10" i="58"/>
  <c r="S7" i="57"/>
  <c r="S11" i="57" s="1"/>
  <c r="O7" i="57" l="1"/>
  <c r="O11" i="57" s="1"/>
  <c r="N11" i="57"/>
  <c r="S10" i="58"/>
  <c r="R10" i="5"/>
  <c r="N7" i="5"/>
  <c r="O7" i="5" s="1"/>
  <c r="Q10" i="5"/>
  <c r="M10" i="5"/>
  <c r="N10" i="58" l="1"/>
  <c r="O10" i="58"/>
  <c r="N10" i="5"/>
  <c r="S7" i="5"/>
  <c r="S10" i="5" l="1"/>
  <c r="O10" i="5"/>
</calcChain>
</file>

<file path=xl/sharedStrings.xml><?xml version="1.0" encoding="utf-8"?>
<sst xmlns="http://schemas.openxmlformats.org/spreadsheetml/2006/main" count="3900" uniqueCount="333">
  <si>
    <t>Academy for Positive Learning</t>
  </si>
  <si>
    <t>Program Title</t>
  </si>
  <si>
    <t>CFDA #</t>
  </si>
  <si>
    <t>Award #</t>
  </si>
  <si>
    <t>Awarding Federal Agency</t>
  </si>
  <si>
    <t>Project Period</t>
  </si>
  <si>
    <t>Amount</t>
  </si>
  <si>
    <t>U.S. Dept. of Education</t>
  </si>
  <si>
    <t>Title 1 Part A Education of Disadvantaged Children &amp; Youth</t>
  </si>
  <si>
    <t xml:space="preserve">IDEA, Part B, Entitlement </t>
  </si>
  <si>
    <t>Believers Academy</t>
  </si>
  <si>
    <t xml:space="preserve">DayStar Academy of Excellence </t>
  </si>
  <si>
    <t>Ed Venture</t>
  </si>
  <si>
    <t>Everglades Preparatory Academy</t>
  </si>
  <si>
    <t>Montessori Academy of Early Enrichment</t>
  </si>
  <si>
    <t>Potentials Charter School</t>
  </si>
  <si>
    <t>Riviera Beach Maritime Academy</t>
  </si>
  <si>
    <t>Boca Raton Charter School</t>
  </si>
  <si>
    <t>Bright Futures International</t>
  </si>
  <si>
    <t>G-Star School of the Arts for Motion Pictures and Television</t>
  </si>
  <si>
    <t>Palm Beach School for Autism</t>
  </si>
  <si>
    <t>Renaissance Learning Academy</t>
  </si>
  <si>
    <t>Renaissance Learning Center</t>
  </si>
  <si>
    <t>Imagine Schools - Chancellor Campus</t>
  </si>
  <si>
    <t>Fund</t>
  </si>
  <si>
    <t>Ben Gamla</t>
  </si>
  <si>
    <t>Gardens School of Technology Arts</t>
  </si>
  <si>
    <t>07/01/2012 - 06/30/2013</t>
  </si>
  <si>
    <t>500-2123A-3CB01</t>
  </si>
  <si>
    <t>500-2633A-3CB01</t>
  </si>
  <si>
    <t>FY 2013</t>
  </si>
  <si>
    <t>Quantum High School</t>
  </si>
  <si>
    <t>Worthington High School</t>
  </si>
  <si>
    <t>500-2982A-2C030</t>
  </si>
  <si>
    <t>Renaissance Charter School at West Palm Beach</t>
  </si>
  <si>
    <t>Carl D. Perkins - Career &amp; Technical Education, Secondary Sec. 131</t>
  </si>
  <si>
    <t>*'= No cost extension effective 08/01/2012</t>
  </si>
  <si>
    <t>Total</t>
  </si>
  <si>
    <t>Charter Schools</t>
  </si>
  <si>
    <t>08/01/2011 - 01/31/2013*</t>
  </si>
  <si>
    <t>Renaissance Charter School at Summit</t>
  </si>
  <si>
    <t>Renaissance Charter School at Palms West</t>
  </si>
  <si>
    <t>500-2982A-3C001</t>
  </si>
  <si>
    <t>12/07/2012 - 07/31/2014</t>
  </si>
  <si>
    <t>Revised</t>
  </si>
  <si>
    <t>Incr&lt;Decr&gt;</t>
  </si>
  <si>
    <t>South Tech Preparatory Academy</t>
  </si>
  <si>
    <t>Original</t>
  </si>
  <si>
    <t>Award</t>
  </si>
  <si>
    <t>Cash</t>
  </si>
  <si>
    <t>Payments</t>
  </si>
  <si>
    <t>On-Behalf</t>
  </si>
  <si>
    <t>*</t>
  </si>
  <si>
    <t>**</t>
  </si>
  <si>
    <t>Paid To</t>
  </si>
  <si>
    <t>On-Behalf Amount</t>
  </si>
  <si>
    <t>Date Paid</t>
  </si>
  <si>
    <t>Description</t>
  </si>
  <si>
    <t>the applicable Federal Award</t>
  </si>
  <si>
    <t>TOTAL</t>
  </si>
  <si>
    <r>
      <rPr>
        <b/>
        <sz val="11"/>
        <color rgb="FFFF0000"/>
        <rFont val="Times New Roman"/>
        <family val="1"/>
      </rPr>
      <t>*</t>
    </r>
    <r>
      <rPr>
        <b/>
        <sz val="11"/>
        <color theme="1"/>
        <rFont val="Times New Roman"/>
        <family val="1"/>
      </rPr>
      <t xml:space="preserve">  On-Behalf Payment Detail:</t>
    </r>
  </si>
  <si>
    <r>
      <rPr>
        <sz val="11"/>
        <color rgb="FF00B0F0"/>
        <rFont val="Times New Roman"/>
        <family val="1"/>
      </rPr>
      <t>**</t>
    </r>
    <r>
      <rPr>
        <sz val="11"/>
        <color theme="1"/>
        <rFont val="Times New Roman"/>
        <family val="1"/>
      </rPr>
      <t xml:space="preserve"> Required to be recorded as Revenue and Expenditure under </t>
    </r>
  </si>
  <si>
    <t>Franklin Academy School "B"</t>
  </si>
  <si>
    <t>Gulfstream Goodwill to Life Academy</t>
  </si>
  <si>
    <t>Inlet Grove Community High School</t>
  </si>
  <si>
    <t>JFK Medical Center Charter School</t>
  </si>
  <si>
    <t>Lakeside Academy</t>
  </si>
  <si>
    <t>Mavericks High School at Palm Springs</t>
  </si>
  <si>
    <t>Palm Beach Maritime Academy</t>
  </si>
  <si>
    <t>Seagull Academy for Independent Living (SAIL)</t>
  </si>
  <si>
    <t>South Tech Charter Academy</t>
  </si>
  <si>
    <t>Toussaint L'Ouverture High School</t>
  </si>
  <si>
    <t>Western Academy Charter School</t>
  </si>
  <si>
    <t>Department #</t>
  </si>
  <si>
    <t>Department # 0664</t>
  </si>
  <si>
    <t>Department # 3400</t>
  </si>
  <si>
    <t>Department # 3941</t>
  </si>
  <si>
    <t>Department # 0054</t>
  </si>
  <si>
    <t>Department # 3385</t>
  </si>
  <si>
    <t>Department # 0642</t>
  </si>
  <si>
    <t>Department # 2521</t>
  </si>
  <si>
    <t>Department # 3398</t>
  </si>
  <si>
    <t>Department # 4020</t>
  </si>
  <si>
    <t>Department # 3396</t>
  </si>
  <si>
    <t>Department # 3961</t>
  </si>
  <si>
    <t>Department # 3382</t>
  </si>
  <si>
    <t>Department # 3345</t>
  </si>
  <si>
    <t>Department # 3381</t>
  </si>
  <si>
    <t>Department # 1461</t>
  </si>
  <si>
    <t>Department # 3395</t>
  </si>
  <si>
    <t>Department # 2641</t>
  </si>
  <si>
    <t>Department # 3971</t>
  </si>
  <si>
    <t>Department # 3394</t>
  </si>
  <si>
    <t>Department # 2801</t>
  </si>
  <si>
    <t>Department # 2941</t>
  </si>
  <si>
    <t>Department # 2531</t>
  </si>
  <si>
    <t>Department # 3401</t>
  </si>
  <si>
    <t>Department # 4000</t>
  </si>
  <si>
    <t>Department # 4002</t>
  </si>
  <si>
    <t>Department # 3431</t>
  </si>
  <si>
    <t>Department # 3083</t>
  </si>
  <si>
    <t>Department # 2791</t>
  </si>
  <si>
    <t>Department # 3443</t>
  </si>
  <si>
    <t>Department # 3391</t>
  </si>
  <si>
    <t>Department # 1571</t>
  </si>
  <si>
    <t>Department # 3441</t>
  </si>
  <si>
    <t>Department # 3386</t>
  </si>
  <si>
    <t>Department # 2911</t>
  </si>
  <si>
    <t>Department # 3421</t>
  </si>
  <si>
    <t>Reimbursements</t>
  </si>
  <si>
    <t>July 1, 2012 - June 30, 2013</t>
  </si>
  <si>
    <t>Somerset Academy Canyons High School</t>
  </si>
  <si>
    <t>Department # 4013</t>
  </si>
  <si>
    <t>Learning Path Academy</t>
  </si>
  <si>
    <t>Department # 4037</t>
  </si>
  <si>
    <t>Department # 4010</t>
  </si>
  <si>
    <t>Belle Glade Excel</t>
  </si>
  <si>
    <t>Somerset Academy Boca East</t>
  </si>
  <si>
    <t>Department # 3413</t>
  </si>
  <si>
    <t>Somerset Academy Boca Middle School</t>
  </si>
  <si>
    <t>Department # 4041</t>
  </si>
  <si>
    <t>Somerset Academy Canyons Middle School</t>
  </si>
  <si>
    <t>Department # 4012</t>
  </si>
  <si>
    <t>Department # 4001</t>
  </si>
  <si>
    <t>Expenditure under the applicable Federal Award</t>
  </si>
  <si>
    <r>
      <rPr>
        <sz val="10.5"/>
        <color rgb="FF00B0F0"/>
        <rFont val="Times New Roman"/>
        <family val="1"/>
      </rPr>
      <t>**</t>
    </r>
    <r>
      <rPr>
        <sz val="10.5"/>
        <rFont val="Times New Roman"/>
        <family val="1"/>
      </rPr>
      <t xml:space="preserve"> Required to be recorded as Revenue and </t>
    </r>
  </si>
  <si>
    <r>
      <t>**</t>
    </r>
    <r>
      <rPr>
        <sz val="10.5"/>
        <rFont val="Times New Roman"/>
        <family val="1"/>
      </rPr>
      <t xml:space="preserve"> Required to be recorded as Revenue and </t>
    </r>
  </si>
  <si>
    <t>Renaissance Charter School at Wellington</t>
  </si>
  <si>
    <t>Department # 4051</t>
  </si>
  <si>
    <t>Renaissance Charter School at Central Palm</t>
  </si>
  <si>
    <t>Renaissance Charter School at Cypress</t>
  </si>
  <si>
    <t>Department # 4050</t>
  </si>
  <si>
    <t>Eagle Arts Academy</t>
  </si>
  <si>
    <t>Department # 4072</t>
  </si>
  <si>
    <t>Franklin Academy School "C"</t>
  </si>
  <si>
    <t>Department # 4021</t>
  </si>
  <si>
    <t>The "I-TEACH" ITT Project</t>
  </si>
  <si>
    <t>U350A110032</t>
  </si>
  <si>
    <t>Palm Beach Maritime Academy High School</t>
  </si>
  <si>
    <t>Department # 3924</t>
  </si>
  <si>
    <t>Franklin Academy School "D"</t>
  </si>
  <si>
    <t>Department # 4061</t>
  </si>
  <si>
    <t>Glades Academy Inc.</t>
  </si>
  <si>
    <t xml:space="preserve"> </t>
  </si>
  <si>
    <t>University Prep Academy</t>
  </si>
  <si>
    <t>Department # 4080</t>
  </si>
  <si>
    <t>Florida Futures Academy North</t>
  </si>
  <si>
    <t>Department # 4081</t>
  </si>
  <si>
    <t>Project/Program Title</t>
  </si>
  <si>
    <t>84.010 Title I, Part A, Basic</t>
  </si>
  <si>
    <t>FAIN#</t>
  </si>
  <si>
    <t>S010A150009</t>
  </si>
  <si>
    <t>Palm Beach County School District Contacts:</t>
  </si>
  <si>
    <t>Title I</t>
  </si>
  <si>
    <t>IDEA</t>
  </si>
  <si>
    <t>Name</t>
  </si>
  <si>
    <t>Phone#</t>
  </si>
  <si>
    <t>Linda Guzman</t>
  </si>
  <si>
    <t>Carl D. Perkins</t>
  </si>
  <si>
    <t>The "I-Teach"ITT Project</t>
  </si>
  <si>
    <t>Peter Licata</t>
  </si>
  <si>
    <t>Amy Barningham</t>
  </si>
  <si>
    <t>Victoria Brioc</t>
  </si>
  <si>
    <t>561-434-8967</t>
  </si>
  <si>
    <t>561-434-8674</t>
  </si>
  <si>
    <t>561-969-5820</t>
  </si>
  <si>
    <t>561-649-6851</t>
  </si>
  <si>
    <t>Federal Award Date</t>
  </si>
  <si>
    <t xml:space="preserve">IDEA, Part B -K-12, Entitlement </t>
  </si>
  <si>
    <t>84.027 IDEA Part B -K-12 Entitlement</t>
  </si>
  <si>
    <t>H027A150024</t>
  </si>
  <si>
    <t>84.048 Carld D Perkins Career &amp; Technical Education</t>
  </si>
  <si>
    <t>V048A150009</t>
  </si>
  <si>
    <t>84.350 The "I-TEACH" TTT</t>
  </si>
  <si>
    <t>-</t>
  </si>
  <si>
    <t>TERMS AND SPECIAL CONDITIONS</t>
  </si>
  <si>
    <r>
      <t xml:space="preserve">This project and any amendments are subject to the procedures outlined in the </t>
    </r>
    <r>
      <rPr>
        <u/>
        <sz val="11"/>
        <color theme="1"/>
        <rFont val="Times New Roman"/>
        <family val="1"/>
      </rPr>
      <t>Project Application and Amendment Procedures for Federal and State Programs</t>
    </r>
    <r>
      <rPr>
        <sz val="11"/>
        <color theme="1"/>
        <rFont val="Times New Roman"/>
        <family val="1"/>
      </rPr>
      <t xml:space="preserve"> (Green Book) and the General Assurances for Participation in Federal and State Programs.</t>
    </r>
  </si>
  <si>
    <t>CFDA#/Name</t>
  </si>
  <si>
    <t>IDEA, Part B -K-12, Entitlement</t>
  </si>
  <si>
    <t>As a sub-recipient of Federal funds there is a requirement that you permit the Palm Beach County School District and auditors to have access to your records and financial statements as necessary for the Palm Beach County School District to meet the requirements of section, 200.300 Statutory and national policy requirements through 300.309 Period of performance, and Subpart F-Audit Requirements of this Part.</t>
  </si>
  <si>
    <t>IDEA, Part B, Pre-K Entitlement</t>
  </si>
  <si>
    <t>84.173 IDEA Part B- Preschool Disc</t>
  </si>
  <si>
    <t>H173A150027</t>
  </si>
  <si>
    <t>Title 1 - Part A School Improvement Initiative</t>
  </si>
  <si>
    <t>84.010 School Improvement - Title I, Part A</t>
  </si>
  <si>
    <t>S010A140009</t>
  </si>
  <si>
    <t>Career Technical Education, Secondary Sec.131</t>
  </si>
  <si>
    <t>84.048 Carl D Perkins Career &amp; Technical Education</t>
  </si>
  <si>
    <t>Dr. Peter Licata</t>
  </si>
  <si>
    <t>The "I-TEACH" TTT</t>
  </si>
  <si>
    <t>U282A110004</t>
  </si>
  <si>
    <t>84.282 Charter Schools, Title V, Part B</t>
  </si>
  <si>
    <t>Last Date to Incur Expenditures</t>
  </si>
  <si>
    <t>Last Date to Submit Reimbursement Request/Close out Grants</t>
  </si>
  <si>
    <t>DUNS#964828615</t>
  </si>
  <si>
    <t>DUNS#165371993</t>
  </si>
  <si>
    <t>DUNS#150889900</t>
  </si>
  <si>
    <t>DUNS# 027844371</t>
  </si>
  <si>
    <t>DUNS#011508885</t>
  </si>
  <si>
    <t>DUNS#073070786</t>
  </si>
  <si>
    <t>DUNS#037015104</t>
  </si>
  <si>
    <t>DUNS#795961601</t>
  </si>
  <si>
    <t>DUNS#016097565</t>
  </si>
  <si>
    <t>DUNS#030522168</t>
  </si>
  <si>
    <t>DUNS#033772073</t>
  </si>
  <si>
    <t>DUNS#961696932</t>
  </si>
  <si>
    <t>DUNS# 827552923</t>
  </si>
  <si>
    <t>DUNS#612894431</t>
  </si>
  <si>
    <t>DUNS#035031908</t>
  </si>
  <si>
    <t>DUNS# 125489356</t>
  </si>
  <si>
    <t>DUNS#859278587</t>
  </si>
  <si>
    <t>DUNS#841871739</t>
  </si>
  <si>
    <t>DUNS#052256857</t>
  </si>
  <si>
    <t>DUNS#023651488</t>
  </si>
  <si>
    <t>DUNS#196102870</t>
  </si>
  <si>
    <t>DUNS#784432671</t>
  </si>
  <si>
    <t>DUNS#078502772</t>
  </si>
  <si>
    <t>DUNS#793687661</t>
  </si>
  <si>
    <t>DUNS#051220203</t>
  </si>
  <si>
    <t>DUNS#016589484</t>
  </si>
  <si>
    <t>DUNS# 076430816</t>
  </si>
  <si>
    <t>DUNS#007428274</t>
  </si>
  <si>
    <t>DUNS#789409716</t>
  </si>
  <si>
    <t>DUNS#078787501</t>
  </si>
  <si>
    <t>DUNS#019735705</t>
  </si>
  <si>
    <t>DUNS#068857040</t>
  </si>
  <si>
    <t>DUNS#963338012</t>
  </si>
  <si>
    <t>DUNS#056551866</t>
  </si>
  <si>
    <t>DUNS#799614078</t>
  </si>
  <si>
    <t>DUNS#005951851</t>
  </si>
  <si>
    <t>DUNS#025297519</t>
  </si>
  <si>
    <t>DUNS#798803354</t>
  </si>
  <si>
    <t>DUNS#072149445</t>
  </si>
  <si>
    <t>Sharon Kovner</t>
  </si>
  <si>
    <t>DUNS#007245687</t>
  </si>
  <si>
    <t>DUNS# 039601442</t>
  </si>
  <si>
    <t>Restricted Indirect Cost Rate+</t>
  </si>
  <si>
    <t>Unrestricted Indirect Cost Rate+</t>
  </si>
  <si>
    <t>zSspace 300 All-In-One System</t>
  </si>
  <si>
    <t>Title II-Teacher/Principal Training</t>
  </si>
  <si>
    <t>84.367 Title II Teacher/Principal Trng</t>
  </si>
  <si>
    <t>S367A150009</t>
  </si>
  <si>
    <t>Title II-Teacher/Principal Trng</t>
  </si>
  <si>
    <t>FY 2017</t>
  </si>
  <si>
    <t>07/01/2016 - 06/30/2017</t>
  </si>
  <si>
    <t>500-2637B-7CB01</t>
  </si>
  <si>
    <t>July 1, 2016 - June 30, 2017</t>
  </si>
  <si>
    <t>500-2127B-7CB01</t>
  </si>
  <si>
    <t>500-1617A-7CS01</t>
  </si>
  <si>
    <t>500-2127A-7CB01</t>
  </si>
  <si>
    <t>500-2637A-7CB01</t>
  </si>
  <si>
    <t>500-2677B-7CP01</t>
  </si>
  <si>
    <t>500-2247B-7CT01</t>
  </si>
  <si>
    <t>500-2267B-7CS01</t>
  </si>
  <si>
    <t>500-2982A-6C001</t>
  </si>
  <si>
    <t>Department # 4100</t>
  </si>
  <si>
    <t>Department # 4090</t>
  </si>
  <si>
    <t>Sport Leadership Mgnt (SLAM) MD</t>
  </si>
  <si>
    <t>Connections Education Center PB</t>
  </si>
  <si>
    <t>Chater Schools</t>
  </si>
  <si>
    <t>500-2982A-6C006</t>
  </si>
  <si>
    <t>Indirect Cost Plan 2016-17</t>
  </si>
  <si>
    <t>Department # 4091</t>
  </si>
  <si>
    <t>Somerset Academy Lakes</t>
  </si>
  <si>
    <t>Reimbursements as of 11/30/16</t>
  </si>
  <si>
    <t>84.287 21st CCLC</t>
  </si>
  <si>
    <t>500-2447B-7CCC8</t>
  </si>
  <si>
    <t>07/01/16 - 06/30/17</t>
  </si>
  <si>
    <t>08/01/16 - 07/31/17</t>
  </si>
  <si>
    <t>21st Century Community Learning Centers</t>
  </si>
  <si>
    <t>S287C160009</t>
  </si>
  <si>
    <t>84.287 21st CCLC NCLB</t>
  </si>
  <si>
    <t>500-2447B-7CCC9</t>
  </si>
  <si>
    <t>07/01/2016 - 09/30/2017</t>
  </si>
  <si>
    <t>Indirect Cost Plan - 2016-17</t>
  </si>
  <si>
    <t>DUNS# 066783649</t>
  </si>
  <si>
    <t>DUNS# 080139612</t>
  </si>
  <si>
    <t>DUNS# 968049465</t>
  </si>
  <si>
    <t>DUNS# 091015950</t>
  </si>
  <si>
    <t>561-434-7315</t>
  </si>
  <si>
    <t>561-434-7515</t>
  </si>
  <si>
    <t>Federal Grant Allocations/Reimbursements as of :</t>
  </si>
  <si>
    <t>U.S. Dept</t>
  </si>
  <si>
    <t>500-2982A-6C002</t>
  </si>
  <si>
    <t>84.282 Charter Schools</t>
  </si>
  <si>
    <t>500-2982A-6C004</t>
  </si>
  <si>
    <t>10/01/11 - 09/30/17</t>
  </si>
  <si>
    <t>4201</t>
  </si>
  <si>
    <t>4253</t>
  </si>
  <si>
    <t>4255</t>
  </si>
  <si>
    <t>4400</t>
  </si>
  <si>
    <t>Linda Nadeau</t>
  </si>
  <si>
    <t>561-434-7365</t>
  </si>
  <si>
    <t>Carl D. Perkins - Career &amp; Technical Education, Secondary Sec. 132</t>
  </si>
  <si>
    <t>Medical Supplies</t>
  </si>
  <si>
    <t>Fisher Scientific</t>
  </si>
  <si>
    <t>Title I School Improvement</t>
  </si>
  <si>
    <t>10/01/16 - 9/30/17</t>
  </si>
  <si>
    <t>S010A160009</t>
  </si>
  <si>
    <t>July 1, 2017 - June 30, 2018</t>
  </si>
  <si>
    <t>07/01/17 - 06/30/18</t>
  </si>
  <si>
    <t>FY18</t>
  </si>
  <si>
    <t>500-2128B-8CB01</t>
  </si>
  <si>
    <t>500-2128A-8CB01</t>
  </si>
  <si>
    <t>500-2638B-8CB01</t>
  </si>
  <si>
    <t>500-1618A-8CS01</t>
  </si>
  <si>
    <t>500-2638A-8CB01</t>
  </si>
  <si>
    <t>500-2678A-8CP01</t>
  </si>
  <si>
    <t>500-2248B-8CT01</t>
  </si>
  <si>
    <t>500-2678B-8CP01</t>
  </si>
  <si>
    <t>Bridge Prep Academy of PB</t>
  </si>
  <si>
    <t>Department # 4102</t>
  </si>
  <si>
    <t>Reimbursements as of 11/30/17</t>
  </si>
  <si>
    <t>10/1/16-9/30/17</t>
  </si>
  <si>
    <t>07/01/17- 6/30/18</t>
  </si>
  <si>
    <t>07/01/17-06/30/18</t>
  </si>
  <si>
    <t>04/8/16-7/31/2018</t>
  </si>
  <si>
    <t>07/01/2017 - 06/30/18</t>
  </si>
  <si>
    <t>Indirect Cost Plan - 2017-18</t>
  </si>
  <si>
    <t>Title I Unified School Improvement</t>
  </si>
  <si>
    <t>500-2268A-8CS03</t>
  </si>
  <si>
    <t>09/28/17-8/31/18</t>
  </si>
  <si>
    <t>04/08/16 - 04/07/18</t>
  </si>
  <si>
    <t>04/08/2016 - 04/07/18</t>
  </si>
  <si>
    <t>HERFF JONES LLC</t>
  </si>
  <si>
    <t>CV63885A Sorg Cover</t>
  </si>
  <si>
    <t>Dell Computer</t>
  </si>
  <si>
    <t>16 Chrome Book 11,3180</t>
  </si>
  <si>
    <t>84.367 Title II</t>
  </si>
  <si>
    <t>S367A170009</t>
  </si>
  <si>
    <t>Reimbursements as of 6/30/18</t>
  </si>
  <si>
    <t>Milo Food</t>
  </si>
  <si>
    <t>Demo Table with Mirror/Induction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</si>
</sst>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
    <numFmt numFmtId="165" formatCode="mm/dd/yy;@"/>
    <numFmt numFmtId="166" formatCode="&quot;$&quot;#,##0.00"/>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sz val="11"/>
      <color theme="1"/>
      <name val="Times New Roman"/>
      <family val="1"/>
    </font>
    <font>
      <u/>
      <sz val="11"/>
      <color theme="1"/>
      <name val="Times New Roman"/>
      <family val="1"/>
    </font>
    <font>
      <b/>
      <sz val="11"/>
      <color theme="1"/>
      <name val="Times New Roman"/>
      <family val="1"/>
    </font>
    <font>
      <sz val="10"/>
      <color theme="1"/>
      <name val="Calibri"/>
      <family val="2"/>
      <scheme val="minor"/>
    </font>
    <font>
      <sz val="11"/>
      <name val="Times New Roman"/>
      <family val="1"/>
    </font>
    <font>
      <b/>
      <sz val="11"/>
      <color rgb="FFFF0000"/>
      <name val="Times New Roman"/>
      <family val="1"/>
    </font>
    <font>
      <sz val="11"/>
      <color rgb="FF00B0F0"/>
      <name val="Times New Roman"/>
      <family val="1"/>
    </font>
    <font>
      <sz val="11"/>
      <color rgb="FFFF0000"/>
      <name val="Times New Roman"/>
      <family val="1"/>
    </font>
    <font>
      <b/>
      <sz val="11"/>
      <color indexed="8"/>
      <name val="Times New Roman"/>
      <family val="1"/>
    </font>
    <font>
      <b/>
      <sz val="10"/>
      <color theme="1"/>
      <name val="Times New Roman"/>
      <family val="1"/>
    </font>
    <font>
      <b/>
      <sz val="10"/>
      <color indexed="8"/>
      <name val="Times New Roman"/>
      <family val="1"/>
    </font>
    <font>
      <sz val="11"/>
      <color rgb="FF3D3D3D"/>
      <name val="Times New Roman"/>
      <family val="1"/>
    </font>
    <font>
      <sz val="10"/>
      <name val="Arial"/>
      <family val="2"/>
    </font>
    <font>
      <sz val="10"/>
      <name val="Arial"/>
      <family val="2"/>
    </font>
    <font>
      <sz val="10.5"/>
      <name val="Times New Roman"/>
      <family val="1"/>
    </font>
    <font>
      <sz val="10.5"/>
      <color theme="1"/>
      <name val="Times New Roman"/>
      <family val="1"/>
    </font>
    <font>
      <sz val="10.5"/>
      <color rgb="FF00B0F0"/>
      <name val="Times New Roman"/>
      <family val="1"/>
    </font>
    <font>
      <b/>
      <sz val="8"/>
      <color theme="1"/>
      <name val="Times New Roman"/>
      <family val="1"/>
    </font>
    <font>
      <sz val="10"/>
      <color theme="1"/>
      <name val="Times New Roman"/>
      <family val="1"/>
    </font>
    <font>
      <sz val="8"/>
      <color theme="1"/>
      <name val="Times New Roman"/>
      <family val="1"/>
    </font>
    <font>
      <u/>
      <sz val="11"/>
      <color theme="10"/>
      <name val="Calibri"/>
      <family val="2"/>
      <scheme val="minor"/>
    </font>
    <font>
      <i/>
      <sz val="11"/>
      <color theme="1"/>
      <name val="Times New Roman"/>
      <family val="1"/>
    </font>
    <font>
      <sz val="11"/>
      <color rgb="FF0000FF"/>
      <name val="Verdana"/>
      <family val="2"/>
    </font>
    <font>
      <b/>
      <sz val="11"/>
      <color indexed="10"/>
      <name val="Times New Roman"/>
      <family val="1"/>
    </font>
    <font>
      <sz val="9"/>
      <color theme="1"/>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19">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s>
  <cellStyleXfs count="13">
    <xf numFmtId="0" fontId="0" fillId="0" borderId="0"/>
    <xf numFmtId="44" fontId="1" fillId="0" borderId="0" applyFont="0" applyFill="0" applyBorder="0" applyAlignment="0" applyProtection="0"/>
    <xf numFmtId="0" fontId="16" fillId="0" borderId="0"/>
    <xf numFmtId="43" fontId="17" fillId="0" borderId="0" applyFont="0" applyFill="0" applyBorder="0" applyAlignment="0" applyProtection="0"/>
    <xf numFmtId="44" fontId="17" fillId="0" borderId="0" applyFont="0" applyFill="0" applyBorder="0" applyAlignment="0" applyProtection="0"/>
    <xf numFmtId="0" fontId="17" fillId="0" borderId="11"/>
    <xf numFmtId="9" fontId="17"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0" fontId="16" fillId="0" borderId="11"/>
    <xf numFmtId="9" fontId="16" fillId="0" borderId="0" applyFont="0" applyFill="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265">
    <xf numFmtId="0" fontId="0" fillId="0" borderId="0" xfId="0"/>
    <xf numFmtId="0" fontId="3" fillId="0" borderId="0" xfId="0" applyFont="1"/>
    <xf numFmtId="0" fontId="4" fillId="0" borderId="0" xfId="0" applyFont="1"/>
    <xf numFmtId="0" fontId="4" fillId="0" borderId="0" xfId="0" applyFont="1" applyAlignment="1">
      <alignment horizontal="left"/>
    </xf>
    <xf numFmtId="0" fontId="5" fillId="0" borderId="0" xfId="0" applyFont="1" applyBorder="1"/>
    <xf numFmtId="164" fontId="4" fillId="0" borderId="0" xfId="0" applyNumberFormat="1" applyFont="1" applyAlignment="1">
      <alignment horizontal="left"/>
    </xf>
    <xf numFmtId="0" fontId="6" fillId="0" borderId="1" xfId="0" applyFont="1" applyBorder="1" applyAlignment="1">
      <alignment horizontal="center"/>
    </xf>
    <xf numFmtId="0" fontId="0" fillId="0" borderId="0" xfId="0" applyFont="1"/>
    <xf numFmtId="44" fontId="4" fillId="0" borderId="0" xfId="0" applyNumberFormat="1" applyFont="1"/>
    <xf numFmtId="0" fontId="6" fillId="0" borderId="0" xfId="0" applyFont="1" applyAlignment="1">
      <alignment horizontal="right"/>
    </xf>
    <xf numFmtId="44" fontId="4" fillId="0" borderId="0" xfId="1" applyFont="1" applyBorder="1"/>
    <xf numFmtId="0" fontId="6" fillId="0" borderId="0" xfId="0" applyFont="1" applyAlignment="1">
      <alignment horizontal="center"/>
    </xf>
    <xf numFmtId="0" fontId="6" fillId="0" borderId="0" xfId="0" applyFont="1"/>
    <xf numFmtId="0" fontId="6" fillId="0" borderId="0"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7" xfId="0" applyFont="1" applyBorder="1" applyAlignment="1">
      <alignment horizontal="center"/>
    </xf>
    <xf numFmtId="0" fontId="4" fillId="0" borderId="1" xfId="0" applyFont="1" applyBorder="1"/>
    <xf numFmtId="0" fontId="4" fillId="0" borderId="0" xfId="0" applyFont="1" applyFill="1" applyBorder="1"/>
    <xf numFmtId="0" fontId="8" fillId="0" borderId="0" xfId="0" applyFont="1"/>
    <xf numFmtId="49" fontId="4" fillId="0" borderId="0" xfId="0" applyNumberFormat="1" applyFont="1" applyAlignment="1">
      <alignment horizontal="center"/>
    </xf>
    <xf numFmtId="0" fontId="4" fillId="0" borderId="0" xfId="0" applyFont="1" applyFill="1"/>
    <xf numFmtId="44" fontId="4" fillId="0" borderId="0" xfId="1" applyFont="1" applyFill="1" applyAlignment="1">
      <alignment horizontal="center"/>
    </xf>
    <xf numFmtId="165" fontId="4" fillId="0" borderId="0" xfId="0" applyNumberFormat="1" applyFont="1" applyFill="1" applyAlignment="1">
      <alignment horizontal="center"/>
    </xf>
    <xf numFmtId="0" fontId="6" fillId="0" borderId="1" xfId="0" applyFont="1" applyFill="1" applyBorder="1"/>
    <xf numFmtId="0" fontId="4" fillId="0" borderId="0" xfId="0" applyFont="1" applyFill="1" applyAlignment="1">
      <alignment wrapText="1"/>
    </xf>
    <xf numFmtId="0" fontId="4" fillId="0" borderId="0" xfId="0" applyFont="1" applyAlignment="1">
      <alignment wrapText="1"/>
    </xf>
    <xf numFmtId="0" fontId="4" fillId="0" borderId="0" xfId="0" applyFont="1" applyFill="1" applyAlignment="1"/>
    <xf numFmtId="0" fontId="0" fillId="0" borderId="0" xfId="0" applyBorder="1"/>
    <xf numFmtId="0" fontId="6" fillId="0" borderId="0" xfId="0" applyFont="1" applyFill="1" applyBorder="1" applyAlignment="1">
      <alignment horizontal="right"/>
    </xf>
    <xf numFmtId="44" fontId="4" fillId="0" borderId="0" xfId="1" applyNumberFormat="1" applyFont="1"/>
    <xf numFmtId="44" fontId="4" fillId="0" borderId="0" xfId="0" applyNumberFormat="1" applyFont="1" applyBorder="1"/>
    <xf numFmtId="44" fontId="4" fillId="0" borderId="4" xfId="0" applyNumberFormat="1" applyFont="1" applyBorder="1"/>
    <xf numFmtId="44" fontId="4" fillId="0" borderId="3" xfId="0" applyNumberFormat="1" applyFont="1" applyBorder="1"/>
    <xf numFmtId="44" fontId="4" fillId="0" borderId="1" xfId="1" applyNumberFormat="1" applyFont="1" applyBorder="1"/>
    <xf numFmtId="44" fontId="4" fillId="0" borderId="1" xfId="0" applyNumberFormat="1" applyFont="1" applyBorder="1"/>
    <xf numFmtId="44" fontId="4" fillId="0" borderId="2" xfId="0" applyNumberFormat="1" applyFont="1" applyBorder="1"/>
    <xf numFmtId="0" fontId="4" fillId="0" borderId="3" xfId="0" applyFont="1" applyBorder="1"/>
    <xf numFmtId="0" fontId="4" fillId="0" borderId="2" xfId="0" applyFont="1" applyBorder="1"/>
    <xf numFmtId="0" fontId="4" fillId="0" borderId="0" xfId="0" applyFont="1" applyBorder="1"/>
    <xf numFmtId="0" fontId="6" fillId="0" borderId="0" xfId="0" applyFont="1" applyAlignment="1">
      <alignment horizontal="left"/>
    </xf>
    <xf numFmtId="0" fontId="11" fillId="0" borderId="7" xfId="0" applyFont="1" applyBorder="1" applyAlignment="1">
      <alignment horizontal="center"/>
    </xf>
    <xf numFmtId="0" fontId="10" fillId="0" borderId="2" xfId="0" applyFont="1" applyBorder="1" applyAlignment="1">
      <alignment horizontal="center"/>
    </xf>
    <xf numFmtId="0" fontId="4" fillId="0" borderId="0" xfId="0" applyFont="1" applyFill="1" applyAlignment="1">
      <alignment horizontal="left"/>
    </xf>
    <xf numFmtId="0" fontId="4" fillId="0" borderId="0" xfId="0" applyFont="1" applyAlignment="1">
      <alignment horizontal="left"/>
    </xf>
    <xf numFmtId="44" fontId="4" fillId="0" borderId="1" xfId="1" applyFont="1" applyBorder="1"/>
    <xf numFmtId="165" fontId="4" fillId="0" borderId="0" xfId="0" applyNumberFormat="1" applyFont="1" applyFill="1" applyAlignment="1">
      <alignment horizontal="right"/>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Alignment="1"/>
    <xf numFmtId="0" fontId="4" fillId="0" borderId="0" xfId="0" applyFont="1" applyFill="1" applyAlignment="1">
      <alignment horizontal="left" vertical="center" wrapText="1"/>
    </xf>
    <xf numFmtId="44" fontId="4" fillId="0" borderId="0" xfId="1" applyFont="1" applyFill="1" applyAlignment="1"/>
    <xf numFmtId="165" fontId="4" fillId="0" borderId="0" xfId="0" applyNumberFormat="1" applyFont="1" applyFill="1" applyAlignment="1"/>
    <xf numFmtId="49" fontId="4" fillId="0" borderId="0" xfId="0" applyNumberFormat="1" applyFont="1" applyAlignment="1">
      <alignment horizontal="right"/>
    </xf>
    <xf numFmtId="0" fontId="4" fillId="0" borderId="0" xfId="0" applyFont="1" applyFill="1" applyAlignment="1">
      <alignment horizontal="right"/>
    </xf>
    <xf numFmtId="0" fontId="7" fillId="0" borderId="0" xfId="0" applyFont="1" applyBorder="1"/>
    <xf numFmtId="0" fontId="0" fillId="0" borderId="0" xfId="0" applyBorder="1" applyAlignment="1">
      <alignment horizontal="left" wrapText="1"/>
    </xf>
    <xf numFmtId="44" fontId="2" fillId="0" borderId="0" xfId="0" applyNumberFormat="1" applyFont="1" applyBorder="1"/>
    <xf numFmtId="0" fontId="4" fillId="0" borderId="0" xfId="0" applyFont="1" applyBorder="1" applyAlignment="1">
      <alignment horizontal="center"/>
    </xf>
    <xf numFmtId="44" fontId="4" fillId="0" borderId="0" xfId="0" applyNumberFormat="1" applyFont="1" applyBorder="1" applyAlignment="1">
      <alignment horizontal="center"/>
    </xf>
    <xf numFmtId="44" fontId="8" fillId="0" borderId="0" xfId="0" applyNumberFormat="1" applyFont="1" applyFill="1" applyBorder="1" applyAlignment="1">
      <alignment horizontal="center"/>
    </xf>
    <xf numFmtId="0" fontId="12" fillId="0" borderId="0" xfId="0" applyFont="1"/>
    <xf numFmtId="0" fontId="15" fillId="0" borderId="0" xfId="0" applyFont="1" applyAlignment="1">
      <alignment horizontal="left" vertical="center" wrapText="1"/>
    </xf>
    <xf numFmtId="0" fontId="4" fillId="0" borderId="0" xfId="0" applyFont="1" applyAlignment="1">
      <alignment horizontal="left" wrapText="1"/>
    </xf>
    <xf numFmtId="0" fontId="4" fillId="0" borderId="0" xfId="0" applyFont="1" applyAlignment="1">
      <alignment horizontal="left"/>
    </xf>
    <xf numFmtId="44" fontId="4" fillId="0" borderId="1" xfId="1" applyNumberFormat="1" applyFont="1" applyBorder="1" applyAlignment="1">
      <alignment horizontal="left"/>
    </xf>
    <xf numFmtId="0" fontId="4" fillId="0" borderId="0" xfId="0" applyFont="1" applyFill="1" applyAlignment="1">
      <alignment horizontal="left" wrapText="1"/>
    </xf>
    <xf numFmtId="0" fontId="4" fillId="0" borderId="1" xfId="0" applyFont="1" applyBorder="1" applyAlignment="1">
      <alignment horizontal="left"/>
    </xf>
    <xf numFmtId="0" fontId="4" fillId="0" borderId="0" xfId="0" applyFont="1" applyBorder="1" applyAlignment="1">
      <alignment horizontal="left"/>
    </xf>
    <xf numFmtId="0" fontId="18" fillId="0" borderId="0" xfId="0" applyFont="1" applyBorder="1" applyAlignment="1">
      <alignment horizontal="left"/>
    </xf>
    <xf numFmtId="0" fontId="18" fillId="0" borderId="0" xfId="0" applyFont="1" applyAlignment="1">
      <alignment horizontal="left"/>
    </xf>
    <xf numFmtId="0" fontId="19" fillId="0" borderId="0" xfId="0" applyFont="1"/>
    <xf numFmtId="0" fontId="18" fillId="0" borderId="1" xfId="0" applyFont="1" applyBorder="1" applyAlignment="1">
      <alignment horizontal="left"/>
    </xf>
    <xf numFmtId="0" fontId="18" fillId="0" borderId="2" xfId="0" applyFont="1" applyBorder="1" applyAlignment="1">
      <alignment horizontal="left"/>
    </xf>
    <xf numFmtId="0" fontId="19" fillId="0" borderId="1" xfId="0" applyFont="1" applyBorder="1"/>
    <xf numFmtId="0" fontId="19" fillId="0" borderId="2" xfId="0" applyFont="1" applyBorder="1"/>
    <xf numFmtId="0" fontId="19" fillId="0" borderId="0" xfId="0" applyFont="1" applyBorder="1"/>
    <xf numFmtId="0" fontId="20" fillId="0" borderId="1" xfId="0" applyFont="1" applyBorder="1" applyAlignment="1">
      <alignment horizontal="left"/>
    </xf>
    <xf numFmtId="0" fontId="20" fillId="0" borderId="0" xfId="0" applyFont="1"/>
    <xf numFmtId="0" fontId="20" fillId="0" borderId="0" xfId="0" applyFont="1" applyBorder="1" applyAlignment="1">
      <alignment horizontal="left"/>
    </xf>
    <xf numFmtId="0" fontId="11" fillId="0" borderId="0" xfId="0" applyFont="1" applyBorder="1" applyAlignment="1">
      <alignment horizontal="center"/>
    </xf>
    <xf numFmtId="44" fontId="4" fillId="0" borderId="0" xfId="0" applyNumberFormat="1" applyFont="1" applyBorder="1" applyAlignment="1">
      <alignment horizontal="righ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xf numFmtId="0" fontId="6" fillId="0" borderId="0" xfId="0" applyFont="1" applyFill="1" applyBorder="1"/>
    <xf numFmtId="44" fontId="4" fillId="0" borderId="0" xfId="1" applyNumberFormat="1" applyFont="1" applyFill="1"/>
    <xf numFmtId="44" fontId="4" fillId="0" borderId="0" xfId="1" applyFont="1"/>
    <xf numFmtId="44" fontId="4" fillId="0" borderId="0" xfId="0" applyNumberFormat="1" applyFont="1"/>
    <xf numFmtId="44" fontId="4" fillId="0" borderId="0" xfId="0" applyNumberFormat="1" applyFont="1" applyBorder="1"/>
    <xf numFmtId="44" fontId="4" fillId="0" borderId="3" xfId="0" applyNumberFormat="1" applyFont="1" applyBorder="1"/>
    <xf numFmtId="44" fontId="4" fillId="0" borderId="0" xfId="1" applyFont="1" applyFill="1"/>
    <xf numFmtId="44" fontId="4" fillId="0" borderId="0" xfId="0" applyNumberFormat="1" applyFont="1" applyBorder="1" applyAlignment="1">
      <alignment horizontal="center"/>
    </xf>
    <xf numFmtId="14" fontId="6" fillId="0" borderId="0" xfId="0" applyNumberFormat="1" applyFont="1" applyAlignment="1">
      <alignment horizontal="center"/>
    </xf>
    <xf numFmtId="44" fontId="11" fillId="0" borderId="0" xfId="0" applyNumberFormat="1" applyFont="1" applyBorder="1"/>
    <xf numFmtId="44" fontId="8" fillId="0" borderId="4" xfId="0" applyNumberFormat="1" applyFont="1" applyBorder="1" applyAlignment="1">
      <alignment horizontal="center"/>
    </xf>
    <xf numFmtId="40" fontId="4" fillId="0" borderId="0" xfId="0" applyNumberFormat="1" applyFont="1" applyBorder="1" applyAlignment="1">
      <alignment horizontal="center"/>
    </xf>
    <xf numFmtId="166" fontId="4" fillId="0" borderId="0" xfId="0" applyNumberFormat="1" applyFont="1"/>
    <xf numFmtId="44" fontId="4" fillId="0" borderId="0" xfId="1" applyFont="1" applyBorder="1" applyAlignment="1">
      <alignment horizontal="center"/>
    </xf>
    <xf numFmtId="44" fontId="4" fillId="0" borderId="1" xfId="1" applyNumberFormat="1" applyFont="1" applyFill="1" applyBorder="1"/>
    <xf numFmtId="0" fontId="8" fillId="0" borderId="0" xfId="0" applyNumberFormat="1" applyFont="1" applyFill="1" applyAlignment="1">
      <alignment horizontal="left"/>
    </xf>
    <xf numFmtId="44" fontId="8" fillId="0" borderId="0" xfId="0" applyNumberFormat="1" applyFont="1"/>
    <xf numFmtId="166" fontId="4" fillId="0" borderId="3" xfId="0" applyNumberFormat="1" applyFont="1" applyBorder="1"/>
    <xf numFmtId="44" fontId="4" fillId="0" borderId="0" xfId="1" applyNumberFormat="1" applyFont="1" applyBorder="1"/>
    <xf numFmtId="44" fontId="4" fillId="0" borderId="0" xfId="1" applyNumberFormat="1" applyFont="1" applyFill="1" applyBorder="1"/>
    <xf numFmtId="39" fontId="4" fillId="0" borderId="0" xfId="0" applyNumberFormat="1" applyFont="1" applyBorder="1" applyAlignment="1">
      <alignment horizontal="right"/>
    </xf>
    <xf numFmtId="44" fontId="4" fillId="0" borderId="0" xfId="1" applyNumberFormat="1" applyFont="1" applyBorder="1" applyAlignment="1">
      <alignment horizontal="left"/>
    </xf>
    <xf numFmtId="44" fontId="8" fillId="0" borderId="3" xfId="0" applyNumberFormat="1" applyFont="1" applyBorder="1" applyAlignment="1">
      <alignment horizontal="center"/>
    </xf>
    <xf numFmtId="44" fontId="6" fillId="0" borderId="0" xfId="0" applyNumberFormat="1" applyFont="1" applyBorder="1" applyAlignment="1">
      <alignment horizontal="center"/>
    </xf>
    <xf numFmtId="0" fontId="6" fillId="2" borderId="14" xfId="0" applyFont="1" applyFill="1" applyBorder="1" applyAlignment="1">
      <alignment horizontal="center" wrapText="1"/>
    </xf>
    <xf numFmtId="0" fontId="6" fillId="2" borderId="13" xfId="0" applyFont="1" applyFill="1" applyBorder="1" applyAlignment="1">
      <alignment horizontal="center" wrapText="1"/>
    </xf>
    <xf numFmtId="0" fontId="6" fillId="2" borderId="15" xfId="0" applyFont="1" applyFill="1" applyBorder="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9" fillId="0" borderId="0" xfId="0" applyFont="1"/>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164" fontId="4" fillId="0" borderId="0" xfId="0" applyNumberFormat="1" applyFont="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Alignment="1">
      <alignment horizontal="center" wrapText="1"/>
    </xf>
    <xf numFmtId="0" fontId="6" fillId="0" borderId="1" xfId="0" applyFont="1" applyBorder="1" applyAlignment="1">
      <alignment horizontal="center"/>
    </xf>
    <xf numFmtId="0" fontId="11" fillId="3" borderId="17" xfId="0" applyFont="1" applyFill="1" applyBorder="1" applyAlignment="1">
      <alignment horizontal="center"/>
    </xf>
    <xf numFmtId="0" fontId="10" fillId="3" borderId="17" xfId="0" applyFont="1" applyFill="1" applyBorder="1" applyAlignment="1">
      <alignment horizontal="center"/>
    </xf>
    <xf numFmtId="0" fontId="4" fillId="0" borderId="0" xfId="0" applyFont="1" applyBorder="1" applyAlignment="1">
      <alignment horizontal="left" wrapText="1"/>
    </xf>
    <xf numFmtId="0" fontId="4" fillId="0" borderId="0" xfId="0" applyFont="1" applyBorder="1" applyAlignment="1"/>
    <xf numFmtId="0" fontId="5" fillId="0" borderId="0" xfId="0" applyFont="1"/>
    <xf numFmtId="164" fontId="6" fillId="0" borderId="0" xfId="0" applyNumberFormat="1" applyFont="1" applyAlignment="1">
      <alignment horizontal="center"/>
    </xf>
    <xf numFmtId="44" fontId="6" fillId="0" borderId="0" xfId="0" applyNumberFormat="1" applyFont="1" applyBorder="1"/>
    <xf numFmtId="0" fontId="4" fillId="0" borderId="0" xfId="0" applyFont="1" applyAlignment="1">
      <alignment wrapText="1"/>
    </xf>
    <xf numFmtId="0" fontId="21" fillId="2" borderId="14" xfId="0" applyFont="1" applyFill="1" applyBorder="1" applyAlignment="1">
      <alignment horizontal="center" vertical="top" wrapText="1"/>
    </xf>
    <xf numFmtId="0" fontId="22" fillId="0" borderId="0" xfId="0" applyFont="1" applyBorder="1"/>
    <xf numFmtId="0" fontId="4" fillId="0" borderId="0" xfId="0" applyFont="1" applyBorder="1" applyAlignment="1">
      <alignment wrapText="1"/>
    </xf>
    <xf numFmtId="44" fontId="11" fillId="0" borderId="0" xfId="0" applyNumberFormat="1" applyFont="1" applyBorder="1" applyAlignment="1">
      <alignment horizontal="center"/>
    </xf>
    <xf numFmtId="0" fontId="21" fillId="2" borderId="14" xfId="0" applyFont="1" applyFill="1" applyBorder="1" applyAlignment="1">
      <alignment horizontal="center" wrapText="1"/>
    </xf>
    <xf numFmtId="0" fontId="21" fillId="2" borderId="13" xfId="0" applyFont="1" applyFill="1" applyBorder="1" applyAlignment="1">
      <alignment horizontal="center" wrapText="1"/>
    </xf>
    <xf numFmtId="0" fontId="4" fillId="0" borderId="0" xfId="0" applyFont="1" applyAlignment="1">
      <alignment horizontal="left" vertical="top" wrapText="1"/>
    </xf>
    <xf numFmtId="0" fontId="4" fillId="0" borderId="0" xfId="0" applyFont="1" applyAlignment="1">
      <alignment horizontal="center" vertical="top" wrapText="1"/>
    </xf>
    <xf numFmtId="0" fontId="4" fillId="0" borderId="12" xfId="0" applyFont="1" applyBorder="1"/>
    <xf numFmtId="164" fontId="4" fillId="0" borderId="0" xfId="0" applyNumberFormat="1" applyFont="1" applyAlignment="1">
      <alignment horizontal="center"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4" fillId="0" borderId="0" xfId="0" applyFont="1" applyAlignment="1">
      <alignment wrapText="1"/>
    </xf>
    <xf numFmtId="0" fontId="6" fillId="0" borderId="1" xfId="0" applyFont="1" applyBorder="1" applyAlignment="1">
      <alignment horizontal="center"/>
    </xf>
    <xf numFmtId="0" fontId="4" fillId="0" borderId="0" xfId="0" applyFont="1" applyAlignment="1">
      <alignment vertical="top" wrapText="1"/>
    </xf>
    <xf numFmtId="165" fontId="4" fillId="0" borderId="0" xfId="0" applyNumberFormat="1" applyFont="1"/>
    <xf numFmtId="165" fontId="4" fillId="0" borderId="0" xfId="0" applyNumberFormat="1" applyFont="1" applyAlignment="1">
      <alignment horizontal="left"/>
    </xf>
    <xf numFmtId="165" fontId="4" fillId="0" borderId="0" xfId="0" applyNumberFormat="1" applyFont="1" applyAlignment="1">
      <alignment horizontal="center"/>
    </xf>
    <xf numFmtId="0" fontId="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4" fillId="0" borderId="0" xfId="0" applyFont="1" applyAlignment="1">
      <alignment wrapText="1"/>
    </xf>
    <xf numFmtId="0" fontId="6" fillId="0" borderId="1" xfId="0" applyFont="1" applyBorder="1" applyAlignment="1">
      <alignment horizontal="center"/>
    </xf>
    <xf numFmtId="0" fontId="4" fillId="0" borderId="0" xfId="0" applyFont="1" applyAlignment="1">
      <alignment vertical="top" wrapText="1"/>
    </xf>
    <xf numFmtId="0" fontId="4" fillId="0" borderId="0" xfId="0" quotePrefix="1" applyFont="1"/>
    <xf numFmtId="0" fontId="23" fillId="0" borderId="0" xfId="0" applyFont="1"/>
    <xf numFmtId="10" fontId="23" fillId="0" borderId="0" xfId="0" applyNumberFormat="1" applyFont="1"/>
    <xf numFmtId="0" fontId="4" fillId="0" borderId="0" xfId="0" applyFont="1" applyAlignment="1">
      <alignment wrapText="1"/>
    </xf>
    <xf numFmtId="0" fontId="24" fillId="0" borderId="0" xfId="11" quotePrefix="1"/>
    <xf numFmtId="164" fontId="4" fillId="0" borderId="0" xfId="0" quotePrefix="1" applyNumberFormat="1" applyFont="1" applyAlignment="1">
      <alignment horizontal="center"/>
    </xf>
    <xf numFmtId="0" fontId="6" fillId="0" borderId="1" xfId="0" applyFont="1" applyBorder="1" applyAlignment="1">
      <alignment horizontal="center"/>
    </xf>
    <xf numFmtId="4" fontId="6" fillId="0" borderId="1" xfId="0" applyNumberFormat="1" applyFont="1" applyBorder="1" applyAlignment="1">
      <alignment horizontal="center" wrapText="1"/>
    </xf>
    <xf numFmtId="43" fontId="4" fillId="0" borderId="0" xfId="12" applyFont="1"/>
    <xf numFmtId="14" fontId="4" fillId="0" borderId="0" xfId="0" applyNumberFormat="1" applyFont="1" applyFill="1" applyBorder="1" applyAlignment="1">
      <alignment horizontal="center"/>
    </xf>
    <xf numFmtId="14" fontId="4" fillId="0" borderId="0" xfId="0" applyNumberFormat="1" applyFont="1" applyFill="1" applyBorder="1" applyAlignment="1">
      <alignment horizontal="center" vertical="center"/>
    </xf>
    <xf numFmtId="44" fontId="6" fillId="0" borderId="0" xfId="1" applyFont="1"/>
    <xf numFmtId="164" fontId="4" fillId="0" borderId="12" xfId="0" applyNumberFormat="1" applyFont="1" applyBorder="1" applyAlignment="1">
      <alignment horizontal="center"/>
    </xf>
    <xf numFmtId="43" fontId="4" fillId="0" borderId="12" xfId="12" applyFont="1" applyFill="1" applyBorder="1" applyAlignment="1">
      <alignment wrapText="1"/>
    </xf>
    <xf numFmtId="43" fontId="4" fillId="0" borderId="0" xfId="12" applyFont="1" applyFill="1" applyAlignment="1">
      <alignment horizontal="right"/>
    </xf>
    <xf numFmtId="43" fontId="6" fillId="0" borderId="0" xfId="12" applyFont="1" applyFill="1" applyBorder="1" applyAlignment="1">
      <alignment horizontal="right"/>
    </xf>
    <xf numFmtId="14" fontId="4" fillId="0" borderId="12" xfId="1" applyNumberFormat="1" applyFont="1" applyFill="1" applyBorder="1" applyAlignment="1">
      <alignment horizontal="center"/>
    </xf>
    <xf numFmtId="44" fontId="4" fillId="0" borderId="0" xfId="1" applyFont="1" applyFill="1" applyBorder="1" applyAlignment="1"/>
    <xf numFmtId="165" fontId="4" fillId="0" borderId="0" xfId="0" applyNumberFormat="1" applyFont="1" applyFill="1" applyBorder="1" applyAlignment="1"/>
    <xf numFmtId="0" fontId="4" fillId="0" borderId="0" xfId="0" applyFont="1" applyFill="1" applyBorder="1" applyAlignment="1">
      <alignment vertical="top" wrapText="1"/>
    </xf>
    <xf numFmtId="0" fontId="4" fillId="0" borderId="0" xfId="0" quotePrefix="1" applyFont="1" applyBorder="1" applyAlignment="1">
      <alignment horizontal="center"/>
    </xf>
    <xf numFmtId="0" fontId="6" fillId="0" borderId="1" xfId="0" applyFont="1" applyBorder="1" applyAlignment="1">
      <alignment horizontal="center" wrapText="1"/>
    </xf>
    <xf numFmtId="43" fontId="6" fillId="0" borderId="0" xfId="12" applyFont="1" applyBorder="1" applyAlignment="1">
      <alignment horizontal="center"/>
    </xf>
    <xf numFmtId="43" fontId="4" fillId="0" borderId="0" xfId="12" applyFont="1" applyBorder="1" applyAlignment="1">
      <alignment horizontal="center"/>
    </xf>
    <xf numFmtId="14" fontId="4" fillId="0" borderId="0" xfId="0" applyNumberFormat="1" applyFont="1" applyBorder="1" applyAlignment="1">
      <alignment horizontal="center"/>
    </xf>
    <xf numFmtId="44" fontId="4" fillId="0" borderId="0" xfId="0" quotePrefix="1" applyNumberFormat="1" applyFont="1" applyBorder="1"/>
    <xf numFmtId="44" fontId="11" fillId="0" borderId="0" xfId="0" applyNumberFormat="1" applyFont="1"/>
    <xf numFmtId="0" fontId="25" fillId="0" borderId="0" xfId="0" applyFont="1"/>
    <xf numFmtId="44" fontId="8" fillId="0" borderId="2" xfId="0" applyNumberFormat="1" applyFont="1" applyBorder="1" applyAlignment="1">
      <alignment horizontal="center"/>
    </xf>
    <xf numFmtId="44" fontId="4" fillId="0" borderId="1" xfId="0" applyNumberFormat="1" applyFont="1" applyBorder="1" applyAlignment="1">
      <alignment horizontal="right"/>
    </xf>
    <xf numFmtId="0" fontId="6" fillId="0" borderId="0" xfId="0" applyFont="1" applyBorder="1" applyAlignment="1">
      <alignment horizontal="center"/>
    </xf>
    <xf numFmtId="43" fontId="11" fillId="0" borderId="0" xfId="12" applyFont="1" applyBorder="1" applyAlignment="1">
      <alignment horizontal="center"/>
    </xf>
    <xf numFmtId="14" fontId="4" fillId="0" borderId="0" xfId="0" applyNumberFormat="1" applyFont="1" applyAlignment="1">
      <alignment horizontal="center"/>
    </xf>
    <xf numFmtId="164" fontId="4" fillId="0" borderId="0" xfId="0" applyNumberFormat="1" applyFont="1" applyBorder="1" applyAlignment="1">
      <alignment horizontal="center"/>
    </xf>
    <xf numFmtId="49" fontId="4" fillId="0" borderId="0" xfId="0" applyNumberFormat="1" applyFont="1" applyBorder="1" applyAlignment="1">
      <alignment horizontal="right"/>
    </xf>
    <xf numFmtId="164" fontId="4" fillId="0" borderId="12" xfId="0" applyNumberFormat="1" applyFont="1" applyBorder="1" applyAlignment="1">
      <alignment horizontal="left"/>
    </xf>
    <xf numFmtId="49" fontId="4" fillId="0" borderId="0" xfId="0" applyNumberFormat="1" applyFont="1" applyAlignment="1">
      <alignment horizontal="left"/>
    </xf>
    <xf numFmtId="14" fontId="4" fillId="0" borderId="0" xfId="1" applyNumberFormat="1" applyFont="1" applyFill="1" applyAlignment="1">
      <alignment horizontal="center"/>
    </xf>
    <xf numFmtId="0" fontId="4" fillId="0" borderId="0" xfId="0" applyFont="1" applyAlignment="1">
      <alignment wrapText="1"/>
    </xf>
    <xf numFmtId="43" fontId="6" fillId="0" borderId="0" xfId="12" applyFont="1"/>
    <xf numFmtId="0" fontId="4" fillId="0" borderId="0" xfId="0" applyFont="1" applyAlignment="1">
      <alignment wrapText="1"/>
    </xf>
    <xf numFmtId="0" fontId="6" fillId="0" borderId="1" xfId="0" applyFont="1" applyBorder="1" applyAlignment="1">
      <alignment horizontal="center"/>
    </xf>
    <xf numFmtId="0" fontId="4" fillId="0" borderId="12" xfId="0" applyFont="1" applyBorder="1" applyAlignment="1">
      <alignment horizontal="left"/>
    </xf>
    <xf numFmtId="44" fontId="8" fillId="0" borderId="18" xfId="0" applyNumberFormat="1" applyFont="1" applyBorder="1" applyAlignment="1">
      <alignment horizontal="center"/>
    </xf>
    <xf numFmtId="43" fontId="4" fillId="0" borderId="3" xfId="12" applyFont="1" applyBorder="1"/>
    <xf numFmtId="43" fontId="4" fillId="0" borderId="2" xfId="12" applyFont="1" applyBorder="1"/>
    <xf numFmtId="10" fontId="23" fillId="0" borderId="0" xfId="0" applyNumberFormat="1" applyFont="1" applyAlignment="1">
      <alignment horizontal="left"/>
    </xf>
    <xf numFmtId="44" fontId="4" fillId="0" borderId="1" xfId="0" applyNumberFormat="1" applyFont="1" applyBorder="1" applyAlignment="1">
      <alignment horizontal="center"/>
    </xf>
    <xf numFmtId="44" fontId="8" fillId="0" borderId="1" xfId="0" applyNumberFormat="1" applyFont="1" applyFill="1" applyBorder="1" applyAlignment="1">
      <alignment horizontal="center"/>
    </xf>
    <xf numFmtId="0" fontId="18" fillId="0" borderId="12" xfId="0" applyFont="1" applyBorder="1" applyAlignment="1">
      <alignment horizontal="left"/>
    </xf>
    <xf numFmtId="0" fontId="18" fillId="0" borderId="4" xfId="0" applyFont="1" applyBorder="1" applyAlignment="1">
      <alignment horizontal="left"/>
    </xf>
    <xf numFmtId="0" fontId="18" fillId="0" borderId="3" xfId="0" applyFont="1" applyBorder="1" applyAlignment="1">
      <alignment horizontal="left"/>
    </xf>
    <xf numFmtId="0" fontId="20" fillId="0" borderId="12" xfId="0" applyFont="1" applyBorder="1" applyAlignment="1">
      <alignment horizontal="left"/>
    </xf>
    <xf numFmtId="0" fontId="19" fillId="0" borderId="3" xfId="0" applyFont="1" applyBorder="1"/>
    <xf numFmtId="44" fontId="18" fillId="0" borderId="12" xfId="0" applyNumberFormat="1" applyFont="1" applyBorder="1" applyAlignment="1">
      <alignment horizontal="left"/>
    </xf>
    <xf numFmtId="44" fontId="18" fillId="0" borderId="4" xfId="0" applyNumberFormat="1" applyFont="1" applyBorder="1" applyAlignment="1">
      <alignment horizontal="left"/>
    </xf>
    <xf numFmtId="0" fontId="20" fillId="0" borderId="12" xfId="0" applyFont="1" applyBorder="1"/>
    <xf numFmtId="0" fontId="19" fillId="0" borderId="12" xfId="0" applyFont="1" applyBorder="1"/>
    <xf numFmtId="0" fontId="19" fillId="0" borderId="4" xfId="0" applyFont="1" applyBorder="1"/>
    <xf numFmtId="0" fontId="4" fillId="0" borderId="8" xfId="0" applyFont="1" applyBorder="1"/>
    <xf numFmtId="0" fontId="4" fillId="0" borderId="10" xfId="0" applyFont="1" applyBorder="1"/>
    <xf numFmtId="0" fontId="6" fillId="0" borderId="10" xfId="0" applyFont="1" applyFill="1" applyBorder="1"/>
    <xf numFmtId="0" fontId="4" fillId="0" borderId="0" xfId="0" applyFont="1" applyAlignment="1">
      <alignment horizontal="left" vertical="top" wrapText="1"/>
    </xf>
    <xf numFmtId="0" fontId="4" fillId="0" borderId="0" xfId="0" applyFont="1" applyAlignment="1">
      <alignment wrapText="1"/>
    </xf>
    <xf numFmtId="0" fontId="6" fillId="0" borderId="1" xfId="0" applyFont="1" applyBorder="1" applyAlignment="1">
      <alignment horizontal="center"/>
    </xf>
    <xf numFmtId="0" fontId="4" fillId="0" borderId="0" xfId="0" applyFont="1" applyAlignment="1">
      <alignment horizontal="left" vertical="top" wrapText="1"/>
    </xf>
    <xf numFmtId="0" fontId="4" fillId="0" borderId="0" xfId="0" applyFont="1" applyAlignment="1">
      <alignment wrapText="1"/>
    </xf>
    <xf numFmtId="0" fontId="6" fillId="0" borderId="1" xfId="0" applyFont="1" applyBorder="1" applyAlignment="1">
      <alignment horizontal="center"/>
    </xf>
    <xf numFmtId="0" fontId="26" fillId="0" borderId="0" xfId="0" applyFont="1"/>
    <xf numFmtId="44" fontId="4" fillId="0" borderId="18" xfId="0" applyNumberFormat="1" applyFont="1" applyBorder="1"/>
    <xf numFmtId="43" fontId="4" fillId="0" borderId="1" xfId="12" applyFont="1" applyBorder="1" applyAlignment="1">
      <alignment horizontal="center"/>
    </xf>
    <xf numFmtId="43" fontId="11" fillId="0" borderId="1" xfId="12" applyFont="1" applyBorder="1" applyAlignment="1">
      <alignment horizontal="center"/>
    </xf>
    <xf numFmtId="0" fontId="6" fillId="0" borderId="1" xfId="0" applyFont="1" applyBorder="1" applyAlignment="1">
      <alignment horizontal="center"/>
    </xf>
    <xf numFmtId="14" fontId="9" fillId="0" borderId="0" xfId="0" applyNumberFormat="1" applyFont="1" applyAlignment="1">
      <alignment horizontal="center"/>
    </xf>
    <xf numFmtId="14" fontId="27" fillId="0" borderId="0" xfId="0" applyNumberFormat="1" applyFont="1" applyAlignment="1">
      <alignment horizontal="center"/>
    </xf>
    <xf numFmtId="0" fontId="12" fillId="0" borderId="0" xfId="0" applyFont="1" applyAlignment="1">
      <alignment horizontal="center"/>
    </xf>
    <xf numFmtId="0" fontId="4" fillId="0" borderId="0" xfId="0" applyFont="1" applyAlignment="1">
      <alignment wrapText="1"/>
    </xf>
    <xf numFmtId="43" fontId="4" fillId="0" borderId="0" xfId="12" applyFont="1" applyFill="1" applyAlignment="1">
      <alignment horizontal="center"/>
    </xf>
    <xf numFmtId="14" fontId="4" fillId="0" borderId="0" xfId="12" applyNumberFormat="1" applyFont="1" applyAlignment="1">
      <alignment horizontal="center"/>
    </xf>
    <xf numFmtId="10" fontId="28" fillId="0" borderId="0" xfId="0" applyNumberFormat="1" applyFont="1"/>
    <xf numFmtId="165" fontId="28" fillId="0" borderId="0" xfId="0" applyNumberFormat="1" applyFont="1"/>
    <xf numFmtId="0" fontId="28" fillId="0" borderId="0" xfId="0" applyFont="1" applyAlignment="1">
      <alignment horizontal="center"/>
    </xf>
    <xf numFmtId="165" fontId="28" fillId="0" borderId="0" xfId="0" applyNumberFormat="1" applyFont="1" applyAlignment="1">
      <alignment horizontal="center"/>
    </xf>
    <xf numFmtId="10" fontId="4" fillId="0" borderId="0" xfId="0" applyNumberFormat="1" applyFont="1"/>
    <xf numFmtId="10" fontId="4" fillId="0" borderId="0" xfId="0" applyNumberFormat="1" applyFont="1" applyAlignment="1">
      <alignment horizontal="center"/>
    </xf>
    <xf numFmtId="0" fontId="4" fillId="0" borderId="0" xfId="0" applyFont="1" applyAlignment="1">
      <alignment horizontal="left" vertical="top" wrapText="1"/>
    </xf>
    <xf numFmtId="0" fontId="4" fillId="0" borderId="0" xfId="0" applyFont="1" applyAlignment="1">
      <alignment wrapText="1"/>
    </xf>
    <xf numFmtId="0" fontId="6" fillId="0" borderId="1" xfId="0" applyFont="1" applyBorder="1" applyAlignment="1">
      <alignment horizontal="center"/>
    </xf>
    <xf numFmtId="0" fontId="24" fillId="0" borderId="0" xfId="11"/>
    <xf numFmtId="0" fontId="13" fillId="0" borderId="1" xfId="0" applyFont="1" applyBorder="1" applyAlignment="1">
      <alignment horizontal="center"/>
    </xf>
    <xf numFmtId="0" fontId="13" fillId="0" borderId="0" xfId="0" applyFont="1" applyAlignment="1">
      <alignment horizontal="center"/>
    </xf>
    <xf numFmtId="0" fontId="14" fillId="0" borderId="0" xfId="0" applyFont="1" applyAlignment="1">
      <alignment horizont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0" xfId="0" applyFont="1" applyBorder="1" applyAlignment="1">
      <alignment wrapText="1"/>
    </xf>
    <xf numFmtId="0" fontId="0" fillId="0" borderId="0" xfId="0" applyAlignment="1">
      <alignment wrapText="1"/>
    </xf>
    <xf numFmtId="0" fontId="4" fillId="0" borderId="12" xfId="0" applyFont="1" applyFill="1" applyBorder="1" applyAlignment="1"/>
    <xf numFmtId="0" fontId="0" fillId="0" borderId="12" xfId="0" applyBorder="1" applyAlignment="1"/>
    <xf numFmtId="0" fontId="4" fillId="0" borderId="0" xfId="0" applyFont="1" applyAlignment="1">
      <alignment wrapText="1"/>
    </xf>
    <xf numFmtId="0" fontId="6" fillId="0" borderId="1" xfId="0" applyFont="1" applyBorder="1" applyAlignment="1">
      <alignment horizontal="center"/>
    </xf>
    <xf numFmtId="44" fontId="4" fillId="0" borderId="12" xfId="1" applyFont="1" applyFill="1" applyBorder="1" applyAlignment="1">
      <alignment horizontal="left"/>
    </xf>
    <xf numFmtId="0" fontId="4" fillId="0" borderId="0" xfId="0" applyFont="1" applyAlignment="1">
      <alignment vertical="top" wrapText="1"/>
    </xf>
    <xf numFmtId="0" fontId="4" fillId="0" borderId="12" xfId="0" applyFont="1" applyBorder="1" applyAlignment="1">
      <alignment horizontal="left"/>
    </xf>
    <xf numFmtId="44" fontId="4" fillId="0" borderId="0" xfId="0" applyNumberFormat="1" applyFont="1" applyAlignment="1">
      <alignment horizontal="right"/>
    </xf>
  </cellXfs>
  <cellStyles count="13">
    <cellStyle name="Comma" xfId="12" builtinId="3"/>
    <cellStyle name="Comma 2" xfId="3"/>
    <cellStyle name="Comma 2 2" xfId="7"/>
    <cellStyle name="Currency" xfId="1" builtinId="4"/>
    <cellStyle name="Currency 2" xfId="4"/>
    <cellStyle name="Currency 2 2" xfId="8"/>
    <cellStyle name="Hyperlink" xfId="11" builtinId="8"/>
    <cellStyle name="n_nvision1" xfId="5"/>
    <cellStyle name="n_nvision1 2" xfId="9"/>
    <cellStyle name="Normal" xfId="0" builtinId="0"/>
    <cellStyle name="Normal 2" xfId="2"/>
    <cellStyle name="Percent 2" xfId="6"/>
    <cellStyle name="Percent 2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palmbeachschools.org/accounting/wp-content/uploads/sites/40/2018/01/00-FY-2018-FDOE-IC-Rate-Ltr-2017-03-29.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palmbeachschools.org/accounting/wp-content/uploads/sites/40/2018/01/00-FY-2018-FDOE-IC-Rate-Ltr-2017-03-29.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palmbeachschools.org/accounting/wp-content/uploads/sites/40/2018/01/00-FY-2018-FDOE-IC-Rate-Ltr-2017-03-29.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palmbeachschools.org/accounting/wp-content/uploads/sites/40/2018/01/00-FY-2018-FDOE-IC-Rate-Ltr-2017-03-29.pdf"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palmbeachschools.org/accounting/wp-content/uploads/sites/40/2018/01/00-FY-2018-FDOE-IC-Rate-Ltr-2017-03-29.pdf"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palmbeachschools.org/accounting/wp-content/uploads/sites/40/2018/01/00-FY-2018-FDOE-IC-Rate-Ltr-2017-03-29.pdf"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palmbeachschools.org/accounting/wp-content/uploads/sites/40/2018/01/00-FY-2018-FDOE-IC-Rate-Ltr-2017-03-29.pdf"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palmbeachschools.org/accounting/wp-content/uploads/sites/40/2018/01/00-FY-2018-FDOE-IC-Rate-Ltr-2017-03-29.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palmbeachschools.org/accounting/wp-content/uploads/sites/40/2018/01/00-FY-2018-FDOE-IC-Rate-Ltr-2017-03-29.pdf"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palmbeachschools.org/accounting/wp-content/uploads/sites/40/2018/01/00-FY-2018-FDOE-IC-Rate-Ltr-2017-03-2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palmbeachschools.org/accounting/wp-content/uploads/sites/40/2018/01/00-FY-2018-FDOE-IC-Rate-Ltr-2017-03-29.pdf"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palmbeachschools.org/accounting/wp-content/uploads/sites/40/2018/01/00-FY-2018-FDOE-IC-Rate-Ltr-2017-03-29.pdf"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palmbeachschools.org/accounting/wp-content/uploads/sites/40/2018/01/00-FY-2018-FDOE-IC-Rate-Ltr-2017-03-29.pdf"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palmbeachschools.org/accounting/wp-content/uploads/sites/40/2018/01/00-FY-2018-FDOE-IC-Rate-Ltr-2017-03-29.pdf"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palmbeachschools.org/accounting/wp-content/uploads/sites/40/2018/01/00-FY-2018-FDOE-IC-Rate-Ltr-2017-03-29.pdf"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palmbeachschools.org/accounting/wp-content/uploads/sites/40/2018/01/00-FY-2018-FDOE-IC-Rate-Ltr-2017-03-29.pdf"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palmbeachschools.org/accounting/wp-content/uploads/sites/40/2018/01/00-FY-2018-FDOE-IC-Rate-Ltr-2017-03-29.pdf"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palmbeachschools.org/accounting/wp-content/uploads/sites/40/2018/01/00-FY-2018-FDOE-IC-Rate-Ltr-2017-03-29.pdf"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palmbeachschools.org/accounting/wp-content/uploads/sites/40/2018/01/00-FY-2018-FDOE-IC-Rate-Ltr-2017-03-29.pdf"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palmbeachschools.org/accounting/wp-content/uploads/sites/40/2018/01/00-FY-2018-FDOE-IC-Rate-Ltr-2017-03-2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palmbeachschools.org/accounting/wp-content/uploads/sites/40/2016/02/00-FY-2017-FDOE-IC-Rate-Ltr-2016-03-29.pdf"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palmbeachschools.org/accounting/wp-content/uploads/sites/40/2016/02/00-FY-2017-FDOE-IC-Rate-Ltr-2016-03-29.pdf"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palmbeachschools.org/accounting/wp-content/uploads/sites/40/2018/01/00-FY-2018-FDOE-IC-Rate-Ltr-2017-03-29.pdf"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palmbeachschools.org/accounting/wp-content/uploads/sites/40/2018/01/00-FY-2018-FDOE-IC-Rate-Ltr-2017-03-29.pdf"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palmbeachschools.org/accounting/wp-content/uploads/sites/40/2018/01/00-FY-2018-FDOE-IC-Rate-Ltr-2017-03-29.pdf"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palmbeachschools.org/accounting/wp-content/uploads/sites/40/2018/01/00-FY-2018-FDOE-IC-Rate-Ltr-2017-03-29.pdf"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palmbeachschools.org/accounting/wp-content/uploads/sites/40/2018/01/00-FY-2018-FDOE-IC-Rate-Ltr-2017-03-29.pdf"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palmbeachschools.org/accounting/wp-content/uploads/sites/40/2018/01/00-FY-2018-FDOE-IC-Rate-Ltr-2017-03-29.pdf"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palmbeachschools.org/accounting/wp-content/uploads/sites/40/2018/01/00-FY-2018-FDOE-IC-Rate-Ltr-2017-03-29.pdf"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palmbeachschools.org/accounting/wp-content/uploads/sites/40/2018/01/00-FY-2018-FDOE-IC-Rate-Ltr-2017-03-29.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almbeachschools.org/accounting/wp-content/uploads/sites/40/2018/01/00-FY-2018-FDOE-IC-Rate-Ltr-2017-03-29.pdf"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palmbeachschools.org/accounting/wp-content/uploads/sites/40/2018/01/00-FY-2018-FDOE-IC-Rate-Ltr-2017-03-29.pdf"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palmbeachschools.org/accounting/wp-content/uploads/sites/40/2018/01/00-FY-2018-FDOE-IC-Rate-Ltr-2017-03-29.pdf"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palmbeachschools.org/accounting/wp-content/uploads/sites/40/2018/01/00-FY-2018-FDOE-IC-Rate-Ltr-2017-03-29.pdf"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palmbeachschools.org/accounting/wp-content/uploads/sites/40/2018/01/00-FY-2018-FDOE-IC-Rate-Ltr-2017-03-29.pdf"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palmbeachschools.org/accounting/wp-content/uploads/sites/40/2016/02/00-FY-2017-FDOE-IC-Rate-Ltr-2016-03-29.pdf"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www.palmbeachschools.org/accounting/wp-content/uploads/sites/40/2018/01/00-FY-2018-FDOE-IC-Rate-Ltr-2017-03-29.pdf"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www.palmbeachschools.org/accounting/wp-content/uploads/sites/40/2018/01/00-FY-2018-FDOE-IC-Rate-Ltr-2017-03-29.pdf"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www.palmbeachschools.org/accounting/wp-content/uploads/sites/40/2018/01/00-FY-2018-FDOE-IC-Rate-Ltr-2017-03-29.pdf"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s://www.palmbeachschools.org/accounting/wp-content/uploads/sites/40/2018/01/00-FY-2018-FDOE-IC-Rate-Ltr-2017-03-29.pdf"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s://www.palmbeachschools.org/accounting/wp-content/uploads/sites/40/2018/01/00-FY-2018-FDOE-IC-Rate-Ltr-2017-03-29.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palmbeachschools.org/accounting/wp-content/uploads/sites/40/2018/01/00-FY-2018-FDOE-IC-Rate-Ltr-2017-03-29.pdf"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s://www.palmbeachschools.org/accounting/wp-content/uploads/sites/40/2018/01/00-FY-2018-FDOE-IC-Rate-Ltr-2017-03-29.pdf"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s://www.palmbeachschools.org/accounting/wp-content/uploads/sites/40/2018/01/00-FY-2018-FDOE-IC-Rate-Ltr-2017-03-29.pdf"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hyperlink" Target="https://www.palmbeachschools.org/accounting/wp-content/uploads/sites/40/2018/01/00-FY-2018-FDOE-IC-Rate-Ltr-2017-03-29.pdf"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hyperlink" Target="https://www.palmbeachschools.org/accounting/wp-content/uploads/sites/40/2018/01/00-FY-2018-FDOE-IC-Rate-Ltr-2017-03-29.pdf"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hyperlink" Target="https://www.palmbeachschools.org/accounting/wp-content/uploads/sites/40/2018/01/00-FY-2018-FDOE-IC-Rate-Ltr-2017-03-29.pdf" TargetMode="External"/></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hyperlink" Target="https://www.palmbeachschools.org/accounting/wp-content/uploads/sites/40/2018/01/00-FY-2018-FDOE-IC-Rate-Ltr-2017-03-29.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almbeachschools.org/accounting/wp-content/uploads/sites/40/2018/01/00-FY-2018-FDOE-IC-Rate-Ltr-2017-03-29.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almbeachschools.org/accounting/wp-content/uploads/sites/40/2018/01/00-FY-2018-FDOE-IC-Rate-Ltr-2017-03-29.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palmbeachschools.org/accounting/wp-content/uploads/sites/40/2018/01/00-FY-2018-FDOE-IC-Rate-Ltr-2017-03-29.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topLeftCell="F1" zoomScaleNormal="100" workbookViewId="0">
      <selection activeCell="H16" sqref="H16"/>
    </sheetView>
  </sheetViews>
  <sheetFormatPr defaultRowHeight="15" x14ac:dyDescent="0.25"/>
  <cols>
    <col min="1" max="1" width="9.140625" hidden="1" customWidth="1"/>
    <col min="2" max="2" width="75.5703125" customWidth="1"/>
    <col min="3" max="3" width="9" bestFit="1" customWidth="1"/>
    <col min="4" max="4" width="19.140625" customWidth="1"/>
    <col min="5" max="5" width="26.140625" bestFit="1" customWidth="1"/>
    <col min="6" max="6" width="22.5703125" customWidth="1"/>
    <col min="7" max="7" width="13.28515625" bestFit="1" customWidth="1"/>
    <col min="8" max="8" width="13.7109375" customWidth="1"/>
    <col min="9" max="9" width="14.42578125" customWidth="1"/>
    <col min="10" max="10" width="3.140625" customWidth="1"/>
    <col min="11" max="11" width="12.7109375" customWidth="1"/>
    <col min="12" max="12" width="14.140625" customWidth="1"/>
    <col min="13" max="13" width="12.28515625" customWidth="1"/>
  </cols>
  <sheetData>
    <row r="1" spans="1:16" ht="15.75" x14ac:dyDescent="0.25">
      <c r="B1" s="1"/>
      <c r="C1" s="2"/>
      <c r="D1" s="2"/>
      <c r="E1" s="2"/>
      <c r="F1" s="2"/>
      <c r="G1" s="2"/>
      <c r="H1" s="2"/>
      <c r="I1" s="2"/>
      <c r="J1" s="2"/>
      <c r="K1" s="251" t="s">
        <v>110</v>
      </c>
      <c r="L1" s="251"/>
      <c r="M1" s="251"/>
      <c r="N1" s="2"/>
    </row>
    <row r="2" spans="1:16" x14ac:dyDescent="0.25">
      <c r="B2" s="12" t="s">
        <v>30</v>
      </c>
      <c r="C2" s="2"/>
      <c r="D2" s="2"/>
      <c r="E2" s="2"/>
      <c r="F2" s="2"/>
      <c r="G2" s="2"/>
      <c r="H2" s="2"/>
      <c r="I2" s="2"/>
      <c r="J2" s="44"/>
      <c r="K2" s="250" t="s">
        <v>109</v>
      </c>
      <c r="L2" s="250"/>
      <c r="M2" s="250"/>
      <c r="N2" s="2"/>
    </row>
    <row r="3" spans="1:16" x14ac:dyDescent="0.25">
      <c r="A3" t="s">
        <v>24</v>
      </c>
      <c r="B3" s="12" t="s">
        <v>73</v>
      </c>
      <c r="C3" s="12"/>
      <c r="D3" s="12"/>
      <c r="E3" s="2"/>
      <c r="F3" s="2"/>
      <c r="G3" s="2"/>
      <c r="H3" s="2"/>
      <c r="I3" s="2"/>
      <c r="J3" s="44"/>
      <c r="K3" s="3"/>
      <c r="L3" s="45"/>
      <c r="M3" s="2"/>
      <c r="N3" s="2"/>
      <c r="O3" s="7"/>
      <c r="P3" s="7"/>
    </row>
    <row r="4" spans="1:16" x14ac:dyDescent="0.25">
      <c r="B4" s="2"/>
      <c r="C4" s="2"/>
      <c r="D4" s="2"/>
      <c r="E4" s="2"/>
      <c r="F4" s="2"/>
      <c r="G4" s="18" t="s">
        <v>48</v>
      </c>
      <c r="H4" s="18" t="s">
        <v>48</v>
      </c>
      <c r="I4" s="16" t="s">
        <v>48</v>
      </c>
      <c r="J4" s="13"/>
      <c r="K4" s="18" t="s">
        <v>49</v>
      </c>
      <c r="L4" s="16" t="s">
        <v>51</v>
      </c>
      <c r="M4" s="15" t="s">
        <v>37</v>
      </c>
      <c r="N4" s="11"/>
      <c r="O4" s="7"/>
      <c r="P4" s="7"/>
    </row>
    <row r="5" spans="1:16" x14ac:dyDescent="0.25">
      <c r="B5" s="2"/>
      <c r="C5" s="2"/>
      <c r="D5" s="2"/>
      <c r="E5" s="2"/>
      <c r="F5" s="2"/>
      <c r="G5" s="19" t="s">
        <v>47</v>
      </c>
      <c r="H5" s="19" t="s">
        <v>45</v>
      </c>
      <c r="I5" s="17" t="s">
        <v>44</v>
      </c>
      <c r="J5" s="13"/>
      <c r="K5" s="19" t="s">
        <v>50</v>
      </c>
      <c r="L5" s="17" t="s">
        <v>50</v>
      </c>
      <c r="M5" s="14" t="s">
        <v>50</v>
      </c>
      <c r="N5" s="11"/>
      <c r="O5" s="7"/>
      <c r="P5" s="7"/>
    </row>
    <row r="6" spans="1:16" x14ac:dyDescent="0.25">
      <c r="B6" s="6" t="s">
        <v>1</v>
      </c>
      <c r="C6" s="6" t="s">
        <v>2</v>
      </c>
      <c r="D6" s="6" t="s">
        <v>3</v>
      </c>
      <c r="E6" s="6" t="s">
        <v>4</v>
      </c>
      <c r="F6" s="6" t="s">
        <v>5</v>
      </c>
      <c r="G6" s="20" t="s">
        <v>6</v>
      </c>
      <c r="H6" s="20" t="s">
        <v>6</v>
      </c>
      <c r="I6" s="21" t="s">
        <v>6</v>
      </c>
      <c r="J6" s="13"/>
      <c r="K6" s="20"/>
      <c r="L6" s="46" t="s">
        <v>52</v>
      </c>
      <c r="M6" s="47" t="s">
        <v>53</v>
      </c>
      <c r="N6" s="2"/>
      <c r="O6" s="7"/>
      <c r="P6" s="7"/>
    </row>
    <row r="7" spans="1:16" x14ac:dyDescent="0.25">
      <c r="B7" s="2" t="s">
        <v>8</v>
      </c>
      <c r="C7" s="5">
        <v>84.01</v>
      </c>
      <c r="D7" s="2" t="s">
        <v>28</v>
      </c>
      <c r="E7" s="2" t="s">
        <v>7</v>
      </c>
      <c r="F7" s="2" t="s">
        <v>27</v>
      </c>
      <c r="G7" s="64">
        <v>9025.09</v>
      </c>
      <c r="H7" s="64">
        <v>0</v>
      </c>
      <c r="I7" s="36">
        <f>G7+H7</f>
        <v>9025.09</v>
      </c>
      <c r="J7" s="63"/>
      <c r="K7" s="65">
        <v>8542.4500000000007</v>
      </c>
      <c r="L7" s="36">
        <v>0</v>
      </c>
      <c r="M7" s="38">
        <f>K7+L7</f>
        <v>8542.4500000000007</v>
      </c>
      <c r="N7" s="2"/>
      <c r="O7" s="7"/>
      <c r="P7" s="7"/>
    </row>
    <row r="8" spans="1:16" ht="14.45" x14ac:dyDescent="0.3">
      <c r="B8" s="2" t="s">
        <v>9</v>
      </c>
      <c r="C8" s="49">
        <v>84.027000000000001</v>
      </c>
      <c r="D8" s="2" t="s">
        <v>29</v>
      </c>
      <c r="E8" s="2" t="s">
        <v>7</v>
      </c>
      <c r="F8" s="2" t="s">
        <v>27</v>
      </c>
      <c r="G8" s="64">
        <v>20373.89</v>
      </c>
      <c r="H8" s="64">
        <v>0</v>
      </c>
      <c r="I8" s="36">
        <f>G8+H8</f>
        <v>20373.89</v>
      </c>
      <c r="J8" s="63"/>
      <c r="K8" s="65">
        <v>20373.89</v>
      </c>
      <c r="L8" s="36">
        <v>0</v>
      </c>
      <c r="M8" s="38">
        <f>K8+L8</f>
        <v>20373.89</v>
      </c>
      <c r="N8" s="2"/>
      <c r="O8" s="7"/>
      <c r="P8" s="7"/>
    </row>
    <row r="9" spans="1:16" ht="14.45" x14ac:dyDescent="0.3">
      <c r="B9" s="2"/>
      <c r="C9" s="49"/>
      <c r="D9" s="2"/>
      <c r="E9" s="2"/>
      <c r="F9" s="2"/>
      <c r="G9" s="64"/>
      <c r="H9" s="64"/>
      <c r="I9" s="36"/>
      <c r="J9" s="63"/>
      <c r="K9" s="65"/>
      <c r="L9" s="36"/>
      <c r="M9" s="38"/>
      <c r="N9" s="2"/>
      <c r="O9" s="7"/>
      <c r="P9" s="7"/>
    </row>
    <row r="10" spans="1:16" ht="14.45" x14ac:dyDescent="0.3">
      <c r="B10" s="2" t="s">
        <v>38</v>
      </c>
      <c r="C10" s="5">
        <v>84.281999999999996</v>
      </c>
      <c r="D10" s="2" t="s">
        <v>33</v>
      </c>
      <c r="E10" s="2" t="s">
        <v>7</v>
      </c>
      <c r="F10" s="2" t="s">
        <v>39</v>
      </c>
      <c r="G10" s="64">
        <v>25000</v>
      </c>
      <c r="H10" s="64">
        <v>0</v>
      </c>
      <c r="I10" s="36">
        <f>G10+H10</f>
        <v>25000</v>
      </c>
      <c r="J10" s="63"/>
      <c r="K10" s="65">
        <v>25000</v>
      </c>
      <c r="L10" s="36">
        <v>0</v>
      </c>
      <c r="M10" s="38">
        <f>K10+L10</f>
        <v>25000</v>
      </c>
      <c r="N10" s="2"/>
      <c r="O10" s="7"/>
      <c r="P10" s="7"/>
    </row>
    <row r="11" spans="1:16" ht="14.45" x14ac:dyDescent="0.3">
      <c r="B11" s="2" t="s">
        <v>38</v>
      </c>
      <c r="C11" s="49">
        <v>84.281999999999996</v>
      </c>
      <c r="D11" s="2" t="s">
        <v>42</v>
      </c>
      <c r="E11" s="2" t="s">
        <v>7</v>
      </c>
      <c r="F11" s="2" t="s">
        <v>43</v>
      </c>
      <c r="G11" s="64">
        <v>225000</v>
      </c>
      <c r="H11" s="64">
        <v>0</v>
      </c>
      <c r="I11" s="36">
        <f>G11+H11</f>
        <v>225000</v>
      </c>
      <c r="J11" s="63"/>
      <c r="K11" s="65">
        <v>0</v>
      </c>
      <c r="L11" s="36">
        <v>0</v>
      </c>
      <c r="M11" s="38">
        <f>K11+L11</f>
        <v>0</v>
      </c>
      <c r="N11" s="2"/>
      <c r="O11" s="7"/>
      <c r="P11" s="7"/>
    </row>
    <row r="12" spans="1:16" ht="14.45" x14ac:dyDescent="0.3">
      <c r="B12" s="2"/>
      <c r="C12" s="5"/>
      <c r="D12" s="2"/>
      <c r="E12" s="2"/>
      <c r="F12" s="9"/>
      <c r="G12" s="40"/>
      <c r="H12" s="40"/>
      <c r="I12" s="40"/>
      <c r="J12" s="22"/>
      <c r="K12" s="40"/>
      <c r="L12" s="40"/>
      <c r="M12" s="41"/>
      <c r="N12" s="2"/>
      <c r="O12" s="7"/>
      <c r="P12" s="7"/>
    </row>
    <row r="13" spans="1:16" ht="14.45" x14ac:dyDescent="0.3">
      <c r="B13" s="44"/>
      <c r="C13" s="5"/>
      <c r="D13" s="2"/>
      <c r="E13" s="2"/>
      <c r="F13" s="9"/>
      <c r="G13" s="8"/>
      <c r="H13" s="8"/>
      <c r="I13" s="8"/>
      <c r="J13" s="2"/>
      <c r="K13" s="8"/>
      <c r="L13" s="8"/>
      <c r="M13" s="38"/>
      <c r="N13" s="2"/>
      <c r="O13" s="7"/>
      <c r="P13" s="7"/>
    </row>
    <row r="14" spans="1:16" ht="14.45" x14ac:dyDescent="0.3">
      <c r="B14" s="2"/>
      <c r="C14" s="5"/>
      <c r="D14" s="2"/>
      <c r="E14" s="2"/>
      <c r="F14" s="9"/>
      <c r="G14" s="8">
        <f>SUM(G7:G12)</f>
        <v>279398.98</v>
      </c>
      <c r="H14" s="8">
        <f>SUM(H7:H12)</f>
        <v>0</v>
      </c>
      <c r="I14" s="8">
        <f>SUM(I7:I12)</f>
        <v>279398.98</v>
      </c>
      <c r="J14" s="2"/>
      <c r="K14" s="8">
        <f>SUM(K7:K12)</f>
        <v>53916.34</v>
      </c>
      <c r="L14" s="8">
        <f>SUM(L7:L12)</f>
        <v>0</v>
      </c>
      <c r="M14" s="38">
        <f>SUM(M7:M12)</f>
        <v>53916.34</v>
      </c>
      <c r="N14" s="2"/>
      <c r="O14" s="7"/>
      <c r="P14" s="7"/>
    </row>
    <row r="15" spans="1:16" ht="14.45" x14ac:dyDescent="0.3">
      <c r="B15" s="2" t="s">
        <v>36</v>
      </c>
      <c r="C15" s="5"/>
      <c r="D15" s="2"/>
      <c r="E15" s="2"/>
      <c r="F15" s="9"/>
      <c r="G15" s="8"/>
      <c r="H15" s="8"/>
      <c r="I15" s="8"/>
      <c r="J15" s="2"/>
      <c r="K15" s="8"/>
      <c r="L15" s="8"/>
      <c r="M15" s="38"/>
      <c r="N15" s="2"/>
      <c r="O15" s="7"/>
      <c r="P15" s="7"/>
    </row>
    <row r="16" spans="1:16" ht="14.45" x14ac:dyDescent="0.3">
      <c r="B16" s="2"/>
      <c r="C16" s="5"/>
      <c r="D16" s="2"/>
      <c r="E16" s="2"/>
      <c r="F16" s="9"/>
      <c r="G16" s="8"/>
      <c r="H16" s="8"/>
      <c r="I16" s="8"/>
      <c r="J16" s="2"/>
      <c r="K16" s="8"/>
      <c r="L16" s="8"/>
      <c r="M16" s="38"/>
      <c r="N16" s="2"/>
      <c r="O16" s="7"/>
      <c r="P16" s="7"/>
    </row>
    <row r="17" spans="2:16" ht="14.45" x14ac:dyDescent="0.3">
      <c r="B17" s="22"/>
      <c r="C17" s="22"/>
      <c r="D17" s="22"/>
      <c r="E17" s="22"/>
      <c r="F17" s="22"/>
      <c r="G17" s="22"/>
      <c r="H17" s="22"/>
      <c r="I17" s="22"/>
      <c r="J17" s="22"/>
      <c r="K17" s="22"/>
      <c r="L17" s="22"/>
      <c r="M17" s="43"/>
      <c r="N17" s="2"/>
      <c r="O17" s="7"/>
      <c r="P17" s="7"/>
    </row>
    <row r="18" spans="2:16" ht="14.45" x14ac:dyDescent="0.3">
      <c r="B18" s="2"/>
      <c r="C18" s="2"/>
      <c r="D18" s="2"/>
      <c r="E18" s="2"/>
      <c r="F18" s="2"/>
      <c r="G18" s="2"/>
      <c r="H18" s="2"/>
      <c r="I18" s="2"/>
      <c r="J18" s="2"/>
      <c r="K18" s="2"/>
      <c r="L18" s="2"/>
      <c r="M18" s="2"/>
      <c r="N18" s="2"/>
      <c r="O18" s="7"/>
      <c r="P18" s="7"/>
    </row>
    <row r="19" spans="2:16" ht="14.45" x14ac:dyDescent="0.3">
      <c r="B19" s="29" t="s">
        <v>60</v>
      </c>
      <c r="C19" s="6" t="s">
        <v>2</v>
      </c>
      <c r="D19" s="6" t="s">
        <v>54</v>
      </c>
      <c r="E19" s="6" t="s">
        <v>55</v>
      </c>
      <c r="F19" s="6" t="s">
        <v>56</v>
      </c>
      <c r="G19" s="6" t="s">
        <v>57</v>
      </c>
      <c r="H19" s="2"/>
      <c r="I19" s="2"/>
      <c r="J19" s="2"/>
      <c r="K19" s="2"/>
      <c r="L19" s="2"/>
      <c r="M19" s="2"/>
      <c r="N19" s="2"/>
      <c r="O19" s="7"/>
      <c r="P19" s="7"/>
    </row>
    <row r="20" spans="2:16" ht="14.45" x14ac:dyDescent="0.3">
      <c r="B20" s="24"/>
      <c r="C20" s="25"/>
      <c r="D20" s="59"/>
      <c r="E20" s="27"/>
      <c r="F20" s="28"/>
      <c r="G20" s="32"/>
      <c r="H20" s="30"/>
      <c r="I20" s="30"/>
      <c r="J20" s="30"/>
      <c r="K20" s="7"/>
      <c r="L20" s="2"/>
      <c r="M20" s="2"/>
      <c r="N20" s="2"/>
      <c r="O20" s="7"/>
      <c r="P20" s="7"/>
    </row>
    <row r="21" spans="2:16" ht="15" customHeight="1" x14ac:dyDescent="0.3">
      <c r="B21" s="24"/>
      <c r="C21" s="25"/>
      <c r="D21" s="59"/>
      <c r="E21" s="27"/>
      <c r="F21" s="51"/>
      <c r="G21" s="48"/>
      <c r="H21" s="60"/>
      <c r="I21" s="33"/>
      <c r="J21" s="30"/>
      <c r="K21" s="7"/>
      <c r="P21" s="7"/>
    </row>
    <row r="22" spans="2:16" ht="14.45" x14ac:dyDescent="0.3">
      <c r="B22" s="54"/>
      <c r="C22" s="58"/>
      <c r="D22" s="59"/>
      <c r="E22" s="56"/>
      <c r="F22" s="51"/>
      <c r="G22" s="48"/>
      <c r="H22" s="61"/>
      <c r="I22" s="2" t="s">
        <v>61</v>
      </c>
      <c r="J22" s="2"/>
      <c r="K22" s="7"/>
      <c r="L22" s="7"/>
      <c r="M22" s="7"/>
      <c r="P22" s="7"/>
    </row>
    <row r="23" spans="2:16" ht="14.45" x14ac:dyDescent="0.3">
      <c r="B23" s="54"/>
      <c r="C23" s="58"/>
      <c r="D23" s="59"/>
      <c r="E23" s="56"/>
      <c r="F23" s="51"/>
      <c r="G23" s="48"/>
      <c r="H23" s="61"/>
      <c r="I23" s="2" t="s">
        <v>58</v>
      </c>
      <c r="J23" s="2"/>
      <c r="K23" s="7"/>
      <c r="L23" s="7"/>
      <c r="M23" s="7"/>
      <c r="P23" s="7"/>
    </row>
    <row r="24" spans="2:16" ht="16.5" customHeight="1" x14ac:dyDescent="0.25">
      <c r="B24" s="54"/>
      <c r="C24" s="58"/>
      <c r="D24" s="59"/>
      <c r="E24" s="56"/>
      <c r="F24" s="57"/>
      <c r="G24" s="32"/>
      <c r="H24" s="61"/>
      <c r="I24" s="61"/>
      <c r="J24" s="33"/>
      <c r="P24" s="7"/>
    </row>
    <row r="25" spans="2:16" ht="15" hidden="1" customHeight="1" x14ac:dyDescent="0.25">
      <c r="B25" s="7"/>
      <c r="C25" s="7"/>
      <c r="D25" s="7"/>
      <c r="E25" s="7"/>
      <c r="F25" s="7"/>
      <c r="G25" s="7"/>
      <c r="H25" s="7"/>
      <c r="I25" s="7"/>
      <c r="J25" s="7"/>
      <c r="K25" s="7"/>
      <c r="L25" s="7"/>
      <c r="M25" s="7"/>
      <c r="N25" s="7"/>
      <c r="O25" s="7"/>
      <c r="P25" s="7"/>
    </row>
    <row r="26" spans="2:16" ht="15" customHeight="1" x14ac:dyDescent="0.25">
      <c r="B26" s="7"/>
      <c r="C26" s="7"/>
      <c r="D26" s="34"/>
      <c r="E26" s="62"/>
      <c r="F26" s="7"/>
      <c r="G26" s="7"/>
      <c r="H26" s="7"/>
      <c r="I26" s="7"/>
      <c r="J26" s="7"/>
      <c r="K26" s="7"/>
      <c r="L26" s="7"/>
      <c r="M26" s="7"/>
      <c r="N26" s="7"/>
      <c r="O26" s="7"/>
      <c r="P26" s="7"/>
    </row>
    <row r="27" spans="2:16" x14ac:dyDescent="0.25">
      <c r="B27" s="7"/>
      <c r="C27" s="7"/>
      <c r="D27" s="7"/>
      <c r="E27" s="7"/>
      <c r="F27" s="7"/>
      <c r="G27" s="7"/>
      <c r="H27" s="7"/>
      <c r="I27" s="2"/>
      <c r="J27" s="2"/>
      <c r="K27" s="7"/>
      <c r="L27" s="7"/>
      <c r="M27" s="7"/>
      <c r="N27" s="7"/>
      <c r="O27" s="7"/>
      <c r="P27" s="7"/>
    </row>
    <row r="28" spans="2:16" x14ac:dyDescent="0.25">
      <c r="B28" s="7"/>
      <c r="C28" s="7"/>
      <c r="D28" s="7"/>
      <c r="E28" s="7"/>
      <c r="F28" s="7"/>
      <c r="G28" s="7"/>
      <c r="H28" s="7"/>
      <c r="I28" s="2"/>
      <c r="J28" s="2"/>
      <c r="K28" s="7"/>
      <c r="L28" s="7"/>
      <c r="M28" s="7"/>
      <c r="N28" s="7"/>
      <c r="O28" s="7"/>
      <c r="P28" s="7"/>
    </row>
    <row r="29" spans="2:16" ht="15" customHeight="1" x14ac:dyDescent="0.25">
      <c r="B29" s="7"/>
      <c r="C29" s="7"/>
      <c r="D29" s="7"/>
      <c r="E29" s="7"/>
      <c r="F29" s="7"/>
      <c r="G29" s="7"/>
      <c r="H29" s="7"/>
      <c r="I29" s="7"/>
      <c r="J29" s="7"/>
      <c r="K29" s="7"/>
      <c r="L29" s="7"/>
      <c r="M29" s="7"/>
      <c r="N29" s="7"/>
      <c r="O29" s="7"/>
      <c r="P29" s="7"/>
    </row>
    <row r="30" spans="2:16" x14ac:dyDescent="0.25">
      <c r="B30" s="7"/>
      <c r="C30" s="7"/>
      <c r="D30" s="7"/>
      <c r="E30" s="7"/>
      <c r="F30" s="7"/>
      <c r="G30" s="7"/>
      <c r="H30" s="7"/>
      <c r="I30" s="7"/>
      <c r="J30" s="7"/>
      <c r="K30" s="7"/>
      <c r="L30" s="7"/>
      <c r="M30" s="7"/>
      <c r="N30" s="7"/>
      <c r="O30" s="7"/>
      <c r="P30" s="7"/>
    </row>
    <row r="31" spans="2:16" x14ac:dyDescent="0.25">
      <c r="B31" s="7"/>
      <c r="C31" s="7"/>
      <c r="D31" s="7"/>
      <c r="E31" s="7"/>
      <c r="F31" s="7"/>
      <c r="G31" s="7"/>
      <c r="H31" s="7"/>
      <c r="I31" s="7"/>
      <c r="J31" s="7"/>
      <c r="K31" s="7"/>
      <c r="L31" s="7"/>
      <c r="M31" s="7"/>
      <c r="N31" s="7"/>
      <c r="O31" s="7"/>
      <c r="P31" s="7"/>
    </row>
    <row r="32" spans="2:16" x14ac:dyDescent="0.25">
      <c r="B32" s="7"/>
      <c r="C32" s="7"/>
      <c r="D32" s="7"/>
      <c r="E32" s="7"/>
      <c r="F32" s="7"/>
      <c r="G32" s="7"/>
      <c r="H32" s="7"/>
      <c r="I32" s="7"/>
      <c r="J32" s="7"/>
      <c r="K32" s="7"/>
      <c r="L32" s="7"/>
      <c r="M32" s="7"/>
      <c r="N32" s="7"/>
      <c r="O32" s="7"/>
      <c r="P32" s="7"/>
    </row>
    <row r="33" spans="2:16" x14ac:dyDescent="0.25">
      <c r="B33" s="7"/>
      <c r="C33" s="7"/>
      <c r="D33" s="7"/>
      <c r="E33" s="7"/>
      <c r="F33" s="7"/>
      <c r="G33" s="7"/>
      <c r="H33" s="7"/>
      <c r="I33" s="7"/>
      <c r="J33" s="7"/>
      <c r="K33" s="7"/>
      <c r="L33" s="7"/>
      <c r="M33" s="7"/>
      <c r="N33" s="7"/>
      <c r="O33" s="7"/>
      <c r="P33" s="7"/>
    </row>
    <row r="34" spans="2:16" x14ac:dyDescent="0.25">
      <c r="B34" s="7"/>
      <c r="C34" s="7"/>
      <c r="D34" s="7"/>
      <c r="E34" s="7"/>
      <c r="F34" s="7"/>
      <c r="G34" s="7"/>
      <c r="H34" s="7"/>
      <c r="I34" s="7"/>
      <c r="J34" s="7"/>
      <c r="K34" s="7"/>
      <c r="L34" s="7"/>
      <c r="M34" s="7"/>
      <c r="N34" s="7"/>
      <c r="O34" s="7"/>
      <c r="P34" s="7"/>
    </row>
    <row r="35" spans="2:16" x14ac:dyDescent="0.25">
      <c r="B35" s="7"/>
      <c r="C35" s="7"/>
      <c r="D35" s="7"/>
      <c r="E35" s="7"/>
      <c r="F35" s="7"/>
      <c r="G35" s="7"/>
      <c r="H35" s="7"/>
      <c r="I35" s="7"/>
      <c r="J35" s="7"/>
      <c r="K35" s="7"/>
      <c r="L35" s="7"/>
      <c r="M35" s="7"/>
      <c r="N35" s="7"/>
      <c r="O35" s="7"/>
      <c r="P35" s="7"/>
    </row>
    <row r="36" spans="2:16" x14ac:dyDescent="0.25">
      <c r="B36" s="7"/>
      <c r="C36" s="7"/>
      <c r="D36" s="7"/>
      <c r="E36" s="7"/>
      <c r="F36" s="7"/>
      <c r="G36" s="7"/>
      <c r="H36" s="7"/>
      <c r="I36" s="7"/>
      <c r="J36" s="7"/>
      <c r="K36" s="7"/>
      <c r="L36" s="7"/>
      <c r="M36" s="7"/>
      <c r="N36" s="7"/>
      <c r="O36" s="7"/>
      <c r="P36" s="7"/>
    </row>
  </sheetData>
  <mergeCells count="2">
    <mergeCell ref="K2:M2"/>
    <mergeCell ref="K1:M1"/>
  </mergeCells>
  <printOptions horizontalCentered="1" gridLines="1"/>
  <pageMargins left="0" right="0" top="0.75" bottom="0.75" header="0.3" footer="0.3"/>
  <pageSetup paperSize="5" scale="82"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J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2.85546875" style="2" customWidth="1"/>
    <col min="3" max="3" width="30.85546875" style="2" customWidth="1"/>
    <col min="4" max="4" width="13.7109375" style="2" customWidth="1"/>
    <col min="5" max="5" width="16.5703125" style="2"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6.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22</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101</v>
      </c>
      <c r="C3" s="12"/>
      <c r="D3" s="12"/>
      <c r="E3" s="12"/>
      <c r="P3" s="44"/>
      <c r="Q3" s="69"/>
      <c r="R3" s="45"/>
    </row>
    <row r="4" spans="1:20" x14ac:dyDescent="0.25">
      <c r="B4" s="12" t="s">
        <v>202</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306</v>
      </c>
      <c r="F7" s="2" t="s">
        <v>7</v>
      </c>
      <c r="G7" s="244">
        <v>2.9100000000000001E-2</v>
      </c>
      <c r="H7" s="244">
        <v>0.16270000000000001</v>
      </c>
      <c r="I7" s="152">
        <v>43281</v>
      </c>
      <c r="J7" s="152">
        <v>43282</v>
      </c>
      <c r="K7" s="152">
        <v>42917</v>
      </c>
      <c r="L7" s="124" t="s">
        <v>300</v>
      </c>
      <c r="M7" s="97">
        <v>378421</v>
      </c>
      <c r="N7" s="97"/>
      <c r="O7" s="94">
        <f>M7+N7</f>
        <v>378421</v>
      </c>
      <c r="P7" s="63"/>
      <c r="Q7" s="65">
        <v>378421</v>
      </c>
      <c r="R7" s="94">
        <v>0</v>
      </c>
      <c r="S7" s="95">
        <f>Q7+R7</f>
        <v>378421</v>
      </c>
    </row>
    <row r="8" spans="1:20" ht="30" customHeight="1" x14ac:dyDescent="0.25">
      <c r="B8" s="2" t="s">
        <v>180</v>
      </c>
      <c r="C8" s="126" t="s">
        <v>181</v>
      </c>
      <c r="D8" s="124" t="s">
        <v>182</v>
      </c>
      <c r="E8" s="2" t="s">
        <v>307</v>
      </c>
      <c r="F8" s="2" t="s">
        <v>7</v>
      </c>
      <c r="G8" s="244">
        <f t="shared" ref="G8:L8" si="0">+G7</f>
        <v>2.9100000000000001E-2</v>
      </c>
      <c r="H8" s="244">
        <f t="shared" si="0"/>
        <v>0.16270000000000001</v>
      </c>
      <c r="I8" s="152">
        <f t="shared" si="0"/>
        <v>43281</v>
      </c>
      <c r="J8" s="152">
        <f t="shared" si="0"/>
        <v>43282</v>
      </c>
      <c r="K8" s="152">
        <f t="shared" si="0"/>
        <v>42917</v>
      </c>
      <c r="L8" s="124" t="str">
        <f t="shared" si="0"/>
        <v>07/01/17 - 06/30/18</v>
      </c>
      <c r="M8" s="97">
        <v>561</v>
      </c>
      <c r="N8" s="97"/>
      <c r="O8" s="94">
        <f>M8+N8</f>
        <v>561</v>
      </c>
      <c r="P8" s="63"/>
      <c r="Q8" s="65">
        <v>561</v>
      </c>
      <c r="R8" s="94"/>
      <c r="S8" s="95">
        <f>Q8+R8</f>
        <v>561</v>
      </c>
    </row>
    <row r="9" spans="1:20" x14ac:dyDescent="0.25">
      <c r="C9" s="124"/>
      <c r="D9" s="124"/>
      <c r="G9" s="162"/>
      <c r="H9" s="163" t="s">
        <v>143</v>
      </c>
      <c r="I9" s="152"/>
      <c r="J9" s="152"/>
      <c r="K9" s="152"/>
      <c r="L9" s="124"/>
      <c r="M9" s="40"/>
      <c r="N9" s="40"/>
      <c r="O9" s="40">
        <f>M9+N9</f>
        <v>0</v>
      </c>
      <c r="P9" s="44"/>
      <c r="Q9" s="40"/>
      <c r="R9" s="40"/>
      <c r="S9" s="41"/>
    </row>
    <row r="10" spans="1:20" x14ac:dyDescent="0.25">
      <c r="B10" s="44"/>
      <c r="C10" s="123"/>
      <c r="D10" s="123"/>
      <c r="I10" s="152"/>
      <c r="J10" s="152"/>
      <c r="K10" s="152"/>
      <c r="L10" s="9" t="s">
        <v>59</v>
      </c>
      <c r="M10" s="93">
        <f>SUM(M7:M9)</f>
        <v>378982</v>
      </c>
      <c r="N10" s="93">
        <f t="shared" ref="N10:O10" si="1">SUM(N7:N9)</f>
        <v>0</v>
      </c>
      <c r="O10" s="93">
        <f t="shared" si="1"/>
        <v>378982</v>
      </c>
      <c r="P10" s="93"/>
      <c r="Q10" s="93">
        <f t="shared" ref="Q10:S10" si="2">SUM(Q7:Q9)</f>
        <v>378982</v>
      </c>
      <c r="R10" s="93">
        <f t="shared" si="2"/>
        <v>0</v>
      </c>
      <c r="S10" s="37">
        <f t="shared" si="2"/>
        <v>378982</v>
      </c>
    </row>
    <row r="11" spans="1:20" x14ac:dyDescent="0.25">
      <c r="B11" s="44"/>
      <c r="C11" s="123"/>
      <c r="D11" s="123"/>
      <c r="I11" s="152"/>
      <c r="J11" s="152"/>
      <c r="K11" s="152"/>
      <c r="L11" s="9"/>
      <c r="M11" s="93"/>
      <c r="N11" s="93"/>
      <c r="O11" s="93"/>
      <c r="P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3"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5.7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C19" s="123"/>
      <c r="D19" s="123"/>
      <c r="E19" s="142"/>
      <c r="F19" s="142"/>
      <c r="G19" s="155"/>
      <c r="H19" s="155"/>
      <c r="I19" s="146"/>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B21" s="2" t="s">
        <v>143</v>
      </c>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22"/>
      <c r="D25" s="22"/>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32"/>
      <c r="N30" s="30"/>
      <c r="O30" s="30"/>
      <c r="P30" s="30"/>
      <c r="Q30" s="76"/>
      <c r="R30" s="76"/>
      <c r="S30" s="76"/>
      <c r="T30" s="76"/>
    </row>
    <row r="31" spans="2:20" x14ac:dyDescent="0.25">
      <c r="B31" s="24"/>
      <c r="C31" s="25"/>
      <c r="D31" s="25"/>
      <c r="E31" s="59"/>
      <c r="F31" s="27"/>
      <c r="G31" s="27"/>
      <c r="H31" s="27"/>
      <c r="I31" s="27"/>
      <c r="J31" s="27"/>
      <c r="K31" s="27"/>
      <c r="L31" s="28"/>
      <c r="M31" s="32"/>
      <c r="N31" s="30"/>
      <c r="O31" s="30"/>
      <c r="P31" s="30"/>
      <c r="Q31" s="76"/>
      <c r="R31" s="76"/>
      <c r="S31" s="76"/>
      <c r="T31" s="76"/>
    </row>
    <row r="32" spans="2:20" x14ac:dyDescent="0.25">
      <c r="B32" s="24"/>
      <c r="C32" s="25"/>
      <c r="D32" s="25"/>
      <c r="E32" s="59"/>
      <c r="F32" s="27"/>
      <c r="G32" s="27"/>
      <c r="H32" s="27"/>
      <c r="I32" s="27"/>
      <c r="J32" s="27"/>
      <c r="K32" s="27"/>
      <c r="L32" s="28"/>
      <c r="M32" s="32"/>
      <c r="N32" s="30"/>
      <c r="O32" s="30"/>
      <c r="P32" s="30"/>
      <c r="Q32" s="76"/>
      <c r="R32" s="76"/>
      <c r="S32" s="76"/>
      <c r="T32" s="76"/>
    </row>
    <row r="33" spans="2:20" x14ac:dyDescent="0.25">
      <c r="B33" s="24"/>
      <c r="C33" s="25"/>
      <c r="D33" s="25"/>
      <c r="E33" s="59"/>
      <c r="F33" s="27"/>
      <c r="G33" s="27"/>
      <c r="H33" s="27"/>
      <c r="I33" s="27"/>
      <c r="J33" s="27"/>
      <c r="K33" s="27"/>
      <c r="L33" s="28"/>
      <c r="M33" s="32"/>
      <c r="N33" s="30"/>
      <c r="O33" s="30"/>
      <c r="P33" s="30"/>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3"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J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7.5703125" style="2" hidden="1" customWidth="1"/>
    <col min="2" max="2" width="52.85546875" style="2" customWidth="1"/>
    <col min="3" max="3" width="30.85546875" style="2" customWidth="1"/>
    <col min="4" max="4" width="13.7109375" style="2" customWidth="1"/>
    <col min="5" max="5" width="16.5703125" style="2" customWidth="1"/>
    <col min="6" max="6" width="21.42578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9" width="14.140625" style="2" customWidth="1"/>
    <col min="20" max="16384" width="9.140625" style="2"/>
  </cols>
  <sheetData>
    <row r="1" spans="1:20" ht="15.6" customHeight="1" x14ac:dyDescent="0.25">
      <c r="B1" s="1" t="s">
        <v>68</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93</v>
      </c>
      <c r="C3" s="12"/>
      <c r="D3" s="12"/>
      <c r="E3" s="12"/>
      <c r="P3" s="44"/>
      <c r="Q3" s="69"/>
      <c r="R3" s="45"/>
    </row>
    <row r="4" spans="1:20" x14ac:dyDescent="0.25">
      <c r="B4" s="12" t="s">
        <v>203</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A7" s="2">
        <v>4201</v>
      </c>
      <c r="B7" s="2" t="s">
        <v>8</v>
      </c>
      <c r="C7" s="123" t="s">
        <v>149</v>
      </c>
      <c r="D7" s="123" t="s">
        <v>151</v>
      </c>
      <c r="E7" s="2" t="s">
        <v>303</v>
      </c>
      <c r="F7" s="2" t="s">
        <v>7</v>
      </c>
      <c r="G7" s="244">
        <v>2.9100000000000001E-2</v>
      </c>
      <c r="H7" s="244">
        <v>0.16270000000000001</v>
      </c>
      <c r="I7" s="152">
        <v>43281</v>
      </c>
      <c r="J7" s="152">
        <v>43282</v>
      </c>
      <c r="K7" s="152">
        <v>42917</v>
      </c>
      <c r="L7" s="124" t="s">
        <v>300</v>
      </c>
      <c r="M7" s="92">
        <v>330481.44</v>
      </c>
      <c r="N7" s="99"/>
      <c r="O7" s="94">
        <f>M7+N7</f>
        <v>330481.44</v>
      </c>
      <c r="P7" s="94"/>
      <c r="Q7" s="94">
        <f>124717.98+188388.99</f>
        <v>313106.96999999997</v>
      </c>
      <c r="R7" s="94"/>
      <c r="S7" s="95">
        <f>Q7+R7</f>
        <v>313106.96999999997</v>
      </c>
    </row>
    <row r="8" spans="1:20" ht="30" customHeight="1" x14ac:dyDescent="0.25">
      <c r="A8" s="2">
        <v>4253</v>
      </c>
      <c r="B8" s="2" t="s">
        <v>178</v>
      </c>
      <c r="C8" s="126" t="s">
        <v>169</v>
      </c>
      <c r="D8" s="124" t="s">
        <v>170</v>
      </c>
      <c r="E8" s="2" t="s">
        <v>306</v>
      </c>
      <c r="F8" s="2" t="s">
        <v>7</v>
      </c>
      <c r="G8" s="244">
        <f>+G7</f>
        <v>2.9100000000000001E-2</v>
      </c>
      <c r="H8" s="244">
        <f>+H7</f>
        <v>0.16270000000000001</v>
      </c>
      <c r="I8" s="152">
        <f>+I7</f>
        <v>43281</v>
      </c>
      <c r="J8" s="152">
        <f t="shared" ref="J8:L8" si="0">+J7</f>
        <v>43282</v>
      </c>
      <c r="K8" s="152">
        <f t="shared" si="0"/>
        <v>42917</v>
      </c>
      <c r="L8" s="152" t="str">
        <f t="shared" si="0"/>
        <v>07/01/17 - 06/30/18</v>
      </c>
      <c r="M8" s="92">
        <v>32706</v>
      </c>
      <c r="N8" s="94">
        <v>0</v>
      </c>
      <c r="O8" s="94">
        <f>M8+N8</f>
        <v>32706</v>
      </c>
      <c r="P8" s="94"/>
      <c r="Q8" s="94">
        <v>32706</v>
      </c>
      <c r="R8" s="94">
        <v>0</v>
      </c>
      <c r="S8" s="95">
        <f>Q8+R8</f>
        <v>32706</v>
      </c>
    </row>
    <row r="9" spans="1:20" x14ac:dyDescent="0.25">
      <c r="C9" s="124"/>
      <c r="D9" s="124"/>
      <c r="G9" s="162"/>
      <c r="H9" s="163" t="s">
        <v>143</v>
      </c>
      <c r="I9" s="152"/>
      <c r="J9" s="152"/>
      <c r="K9" s="152"/>
      <c r="L9" s="124"/>
      <c r="M9" s="40"/>
      <c r="N9" s="40"/>
      <c r="O9" s="40"/>
      <c r="P9" s="44"/>
      <c r="Q9" s="40"/>
      <c r="R9" s="40"/>
      <c r="S9" s="41"/>
    </row>
    <row r="10" spans="1:20" x14ac:dyDescent="0.25">
      <c r="C10" s="123"/>
      <c r="D10" s="123"/>
      <c r="I10" s="152"/>
      <c r="J10" s="152"/>
      <c r="K10" s="152"/>
      <c r="L10" s="9" t="s">
        <v>59</v>
      </c>
      <c r="M10" s="93">
        <f>SUM(M7:M9)</f>
        <v>363187.44</v>
      </c>
      <c r="N10" s="93">
        <f t="shared" ref="N10:O10" si="1">SUM(N7:N9)</f>
        <v>0</v>
      </c>
      <c r="O10" s="93">
        <f t="shared" si="1"/>
        <v>363187.44</v>
      </c>
      <c r="Q10" s="93">
        <f>SUM(Q7:Q9)</f>
        <v>345812.97</v>
      </c>
      <c r="R10" s="93">
        <f>SUM(R7:R9)</f>
        <v>0</v>
      </c>
      <c r="S10" s="95">
        <f>SUM(S7:S9)</f>
        <v>345812.97</v>
      </c>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ht="33" customHeight="1" x14ac:dyDescent="0.25">
      <c r="B13" s="12" t="s">
        <v>175</v>
      </c>
      <c r="C13" s="123"/>
      <c r="D13" s="123"/>
      <c r="L13" s="9"/>
      <c r="M13" s="93"/>
      <c r="N13" s="93"/>
      <c r="O13" s="93"/>
      <c r="Q13" s="93"/>
      <c r="R13" s="93"/>
      <c r="S13" s="95"/>
    </row>
    <row r="14" spans="1:20" ht="28.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4.2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E19" s="142"/>
      <c r="F19" s="142"/>
      <c r="G19" s="155"/>
      <c r="H19" s="155"/>
      <c r="I19" s="146"/>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48"/>
      <c r="Q30" s="76"/>
      <c r="R30" s="76"/>
      <c r="S30" s="76"/>
      <c r="T30" s="76"/>
    </row>
    <row r="31" spans="2:20" x14ac:dyDescent="0.25">
      <c r="B31" s="24"/>
      <c r="C31" s="25"/>
      <c r="D31" s="25"/>
      <c r="E31" s="59"/>
      <c r="F31" s="27"/>
      <c r="G31" s="27"/>
      <c r="H31" s="27"/>
      <c r="I31" s="27"/>
      <c r="J31" s="27"/>
      <c r="K31" s="27"/>
      <c r="L31" s="28"/>
      <c r="M31" s="48"/>
      <c r="Q31" s="76"/>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1"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zoomScale="90" zoomScaleNormal="90" workbookViewId="0">
      <pane xSplit="5" ySplit="6" topLeftCell="H7" activePane="bottomRight" state="frozen"/>
      <selection activeCell="Q3" sqref="Q3"/>
      <selection pane="topRight" activeCell="Q3" sqref="Q3"/>
      <selection pane="bottomLeft" activeCell="Q3" sqref="Q3"/>
      <selection pane="bottomRight" activeCell="N8" sqref="N8"/>
    </sheetView>
  </sheetViews>
  <sheetFormatPr defaultRowHeight="15" x14ac:dyDescent="0.25"/>
  <cols>
    <col min="1" max="1" width="9.140625" style="2" hidden="1" customWidth="1"/>
    <col min="2" max="2" width="43.5703125" style="2" customWidth="1"/>
    <col min="3" max="3" width="26.42578125" style="2" customWidth="1"/>
    <col min="4" max="4" width="13.7109375" style="2" customWidth="1"/>
    <col min="5" max="5" width="17.140625" style="2"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72</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107</v>
      </c>
      <c r="C3" s="12"/>
      <c r="D3" s="12"/>
      <c r="E3" s="12"/>
      <c r="P3" s="44"/>
      <c r="Q3" s="69"/>
      <c r="R3" s="45"/>
    </row>
    <row r="4" spans="1:20" x14ac:dyDescent="0.25">
      <c r="B4" s="12" t="s">
        <v>204</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239</v>
      </c>
      <c r="C7" s="145" t="s">
        <v>328</v>
      </c>
      <c r="D7" s="123" t="s">
        <v>329</v>
      </c>
      <c r="E7" s="2" t="s">
        <v>308</v>
      </c>
      <c r="F7" s="2" t="s">
        <v>7</v>
      </c>
      <c r="G7" s="244">
        <v>2.9100000000000001E-2</v>
      </c>
      <c r="H7" s="244">
        <v>0.16270000000000001</v>
      </c>
      <c r="I7" s="152">
        <v>43281</v>
      </c>
      <c r="J7" s="152">
        <v>43282</v>
      </c>
      <c r="K7" s="152">
        <v>42917</v>
      </c>
      <c r="L7" s="124" t="s">
        <v>300</v>
      </c>
      <c r="M7" s="97">
        <v>12658.98</v>
      </c>
      <c r="N7" s="97">
        <v>2559.64</v>
      </c>
      <c r="O7" s="94">
        <f>+M7+N7</f>
        <v>15218.619999999999</v>
      </c>
      <c r="P7" s="63"/>
      <c r="Q7" s="65">
        <f>12658.98+2559.64</f>
        <v>15218.619999999999</v>
      </c>
      <c r="R7" s="94"/>
      <c r="S7" s="95">
        <f>+Q7+R7</f>
        <v>15218.619999999999</v>
      </c>
    </row>
    <row r="8" spans="1:20" ht="30" x14ac:dyDescent="0.25">
      <c r="B8" s="2" t="s">
        <v>178</v>
      </c>
      <c r="C8" s="145" t="s">
        <v>169</v>
      </c>
      <c r="D8" s="123" t="s">
        <v>170</v>
      </c>
      <c r="E8" s="2" t="s">
        <v>306</v>
      </c>
      <c r="F8" s="2" t="s">
        <v>7</v>
      </c>
      <c r="G8" s="244">
        <v>2.9100000000000001E-2</v>
      </c>
      <c r="H8" s="244">
        <v>0.16270000000000001</v>
      </c>
      <c r="I8" s="152">
        <v>43281</v>
      </c>
      <c r="J8" s="152">
        <v>43282</v>
      </c>
      <c r="K8" s="152">
        <v>42917</v>
      </c>
      <c r="L8" s="124" t="s">
        <v>300</v>
      </c>
      <c r="M8" s="97">
        <v>16682</v>
      </c>
      <c r="N8" s="97">
        <v>0</v>
      </c>
      <c r="O8" s="94">
        <f>M8+N8</f>
        <v>16682</v>
      </c>
      <c r="P8" s="63"/>
      <c r="Q8" s="65">
        <f>6760+9922</f>
        <v>16682</v>
      </c>
      <c r="R8" s="94">
        <v>0</v>
      </c>
      <c r="S8" s="95">
        <f>Q8+R8</f>
        <v>16682</v>
      </c>
    </row>
    <row r="9" spans="1:20" x14ac:dyDescent="0.25">
      <c r="C9" s="145"/>
      <c r="D9" s="123"/>
      <c r="G9" s="163"/>
      <c r="H9" s="163"/>
      <c r="I9" s="152"/>
      <c r="J9" s="152"/>
      <c r="K9" s="152"/>
      <c r="L9" s="11"/>
      <c r="M9" s="40"/>
      <c r="N9" s="40"/>
      <c r="O9" s="40"/>
      <c r="Q9" s="40"/>
      <c r="R9" s="40"/>
      <c r="S9" s="41"/>
    </row>
    <row r="10" spans="1:20" x14ac:dyDescent="0.25">
      <c r="C10" s="123"/>
      <c r="D10" s="123"/>
      <c r="G10" s="162"/>
      <c r="H10" s="163"/>
      <c r="I10" s="152"/>
      <c r="J10" s="152"/>
      <c r="K10" s="152"/>
      <c r="L10" s="9" t="s">
        <v>59</v>
      </c>
      <c r="M10" s="93">
        <f>SUM(M7:M8)</f>
        <v>29340.98</v>
      </c>
      <c r="N10" s="93">
        <f t="shared" ref="N10:S10" si="0">SUM(N7:N8)</f>
        <v>2559.64</v>
      </c>
      <c r="O10" s="93">
        <f t="shared" si="0"/>
        <v>31900.62</v>
      </c>
      <c r="P10" s="93"/>
      <c r="Q10" s="93">
        <f t="shared" si="0"/>
        <v>31900.62</v>
      </c>
      <c r="R10" s="93">
        <f t="shared" si="0"/>
        <v>0</v>
      </c>
      <c r="S10" s="93">
        <f t="shared" si="0"/>
        <v>31900.62</v>
      </c>
    </row>
    <row r="11" spans="1:20" x14ac:dyDescent="0.25">
      <c r="C11" s="123"/>
      <c r="D11" s="123"/>
      <c r="I11" s="152"/>
      <c r="J11" s="152"/>
      <c r="K11" s="152"/>
      <c r="L11" s="9"/>
      <c r="M11" s="93"/>
      <c r="N11" s="93"/>
      <c r="O11" s="93"/>
      <c r="Q11" s="93"/>
      <c r="R11" s="93"/>
      <c r="S11" s="95"/>
    </row>
    <row r="12" spans="1:20" x14ac:dyDescent="0.25">
      <c r="C12" s="123"/>
      <c r="D12" s="123"/>
      <c r="L12" s="9"/>
      <c r="M12" s="93"/>
      <c r="N12" s="93"/>
      <c r="O12" s="93"/>
      <c r="Q12" s="93"/>
      <c r="R12" s="93"/>
      <c r="S12" s="95"/>
    </row>
    <row r="13" spans="1:20" x14ac:dyDescent="0.25">
      <c r="C13" s="123"/>
      <c r="D13" s="123"/>
      <c r="L13" s="9"/>
      <c r="M13" s="93"/>
      <c r="N13" s="93"/>
      <c r="O13" s="93"/>
      <c r="Q13" s="93"/>
      <c r="R13" s="93"/>
      <c r="S13" s="95"/>
    </row>
    <row r="14" spans="1:20" x14ac:dyDescent="0.25">
      <c r="B14" s="12" t="s">
        <v>175</v>
      </c>
      <c r="C14" s="123"/>
      <c r="D14" s="123"/>
      <c r="L14" s="9"/>
      <c r="M14" s="93"/>
      <c r="N14" s="93"/>
      <c r="O14" s="93"/>
      <c r="Q14" s="93"/>
      <c r="R14" s="93"/>
      <c r="S14" s="95"/>
    </row>
    <row r="15" spans="1:20" ht="28.5" customHeight="1" x14ac:dyDescent="0.25">
      <c r="B15" s="253" t="s">
        <v>176</v>
      </c>
      <c r="C15" s="253"/>
      <c r="D15" s="253"/>
      <c r="E15" s="253"/>
      <c r="F15" s="253"/>
      <c r="G15" s="155"/>
      <c r="H15" s="155"/>
      <c r="I15" s="146"/>
      <c r="L15" s="9"/>
      <c r="M15" s="93"/>
      <c r="N15" s="93"/>
      <c r="O15" s="93"/>
      <c r="Q15" s="93"/>
      <c r="R15" s="93"/>
      <c r="S15" s="95"/>
    </row>
    <row r="16" spans="1:20" x14ac:dyDescent="0.25">
      <c r="C16" s="123"/>
      <c r="D16" s="123"/>
      <c r="L16" s="9"/>
      <c r="M16" s="93"/>
      <c r="N16" s="93"/>
      <c r="O16" s="93"/>
      <c r="Q16" s="93"/>
      <c r="R16" s="93"/>
      <c r="S16" s="95"/>
    </row>
    <row r="17" spans="2:20" ht="59.25" customHeight="1" x14ac:dyDescent="0.25">
      <c r="B17" s="253" t="s">
        <v>179</v>
      </c>
      <c r="C17" s="253"/>
      <c r="D17" s="253"/>
      <c r="E17" s="253"/>
      <c r="F17" s="253"/>
      <c r="G17" s="155"/>
      <c r="H17" s="155"/>
      <c r="I17" s="146"/>
      <c r="L17" s="9"/>
      <c r="M17" s="93"/>
      <c r="N17" s="93"/>
      <c r="O17" s="93"/>
      <c r="Q17" s="93"/>
      <c r="R17" s="93"/>
      <c r="S17" s="95"/>
    </row>
    <row r="18" spans="2:20" x14ac:dyDescent="0.25">
      <c r="B18" s="142"/>
      <c r="C18" s="142"/>
      <c r="D18" s="142"/>
      <c r="E18" s="142"/>
      <c r="F18" s="142"/>
      <c r="G18" s="155"/>
      <c r="H18" s="155"/>
      <c r="I18" s="146"/>
      <c r="L18" s="9"/>
      <c r="M18" s="93"/>
      <c r="N18" s="93"/>
      <c r="O18" s="93"/>
      <c r="Q18" s="93"/>
      <c r="R18" s="93"/>
      <c r="S18" s="95"/>
    </row>
    <row r="19" spans="2:20" x14ac:dyDescent="0.25">
      <c r="B19" s="11" t="s">
        <v>152</v>
      </c>
      <c r="C19" s="133" t="s">
        <v>155</v>
      </c>
      <c r="D19" s="133" t="s">
        <v>156</v>
      </c>
      <c r="E19" s="142"/>
      <c r="F19" s="142"/>
      <c r="G19" s="155"/>
      <c r="H19" s="155"/>
      <c r="I19" s="146"/>
      <c r="L19" s="9"/>
      <c r="M19" s="93"/>
      <c r="N19" s="93"/>
      <c r="O19" s="93"/>
      <c r="Q19" s="93"/>
      <c r="R19" s="93"/>
      <c r="S19" s="95"/>
    </row>
    <row r="20" spans="2:20" x14ac:dyDescent="0.25">
      <c r="C20" s="123"/>
      <c r="D20" s="123"/>
      <c r="E20" s="142"/>
      <c r="F20" s="142"/>
      <c r="G20" s="155"/>
      <c r="H20" s="155"/>
      <c r="I20" s="146"/>
      <c r="L20" s="9"/>
      <c r="M20" s="93"/>
      <c r="N20" s="93"/>
      <c r="O20" s="93"/>
      <c r="Q20" s="93"/>
      <c r="R20" s="93"/>
      <c r="S20" s="95"/>
    </row>
    <row r="21" spans="2:20" x14ac:dyDescent="0.25">
      <c r="B21" s="2" t="s">
        <v>154</v>
      </c>
      <c r="C21" s="123" t="s">
        <v>157</v>
      </c>
      <c r="D21" s="123" t="s">
        <v>164</v>
      </c>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C24" s="123"/>
      <c r="D24" s="123"/>
      <c r="L24" s="9"/>
      <c r="M24" s="93"/>
      <c r="N24" s="93"/>
      <c r="O24" s="93"/>
      <c r="Q24" s="93"/>
      <c r="R24" s="93"/>
      <c r="S24" s="95"/>
    </row>
    <row r="25" spans="2:20" x14ac:dyDescent="0.25">
      <c r="B25" s="249" t="s">
        <v>318</v>
      </c>
      <c r="C25" s="123"/>
      <c r="D25" s="123"/>
      <c r="L25" s="9"/>
      <c r="M25" s="93"/>
      <c r="N25" s="93"/>
      <c r="O25" s="93"/>
      <c r="Q25" s="93"/>
      <c r="R25" s="93"/>
      <c r="S25" s="95"/>
    </row>
    <row r="26" spans="2:20" x14ac:dyDescent="0.25">
      <c r="B26" s="22"/>
      <c r="C26" s="22"/>
      <c r="D26" s="22"/>
      <c r="E26" s="22"/>
      <c r="F26" s="22"/>
      <c r="G26" s="22"/>
      <c r="H26" s="22"/>
      <c r="I26" s="22"/>
      <c r="J26" s="22"/>
      <c r="K26" s="22"/>
      <c r="L26" s="22"/>
      <c r="M26" s="22"/>
      <c r="N26" s="44"/>
      <c r="O26" s="44"/>
      <c r="P26" s="44"/>
      <c r="Q26" s="44"/>
      <c r="R26" s="44"/>
      <c r="S26" s="42"/>
    </row>
    <row r="27" spans="2:20" x14ac:dyDescent="0.25">
      <c r="N27" s="144"/>
      <c r="O27" s="144"/>
      <c r="P27" s="144"/>
      <c r="Q27" s="217" t="s">
        <v>126</v>
      </c>
      <c r="R27" s="218"/>
      <c r="S27" s="219"/>
    </row>
    <row r="28" spans="2:20" x14ac:dyDescent="0.25">
      <c r="B28" s="29" t="s">
        <v>60</v>
      </c>
      <c r="C28" s="127" t="s">
        <v>2</v>
      </c>
      <c r="D28" s="127"/>
      <c r="E28" s="127" t="s">
        <v>54</v>
      </c>
      <c r="F28" s="127" t="s">
        <v>55</v>
      </c>
      <c r="G28" s="159"/>
      <c r="H28" s="159"/>
      <c r="I28" s="150"/>
      <c r="J28" s="127"/>
      <c r="K28" s="127"/>
      <c r="L28" s="127" t="s">
        <v>56</v>
      </c>
      <c r="M28" s="127" t="s">
        <v>57</v>
      </c>
      <c r="N28" s="22"/>
      <c r="O28" s="22"/>
      <c r="P28" s="22"/>
      <c r="Q28" s="79" t="s">
        <v>124</v>
      </c>
      <c r="R28" s="79"/>
      <c r="S28" s="80"/>
    </row>
    <row r="29" spans="2:20" x14ac:dyDescent="0.25">
      <c r="B29" s="90"/>
      <c r="C29" s="13"/>
      <c r="D29" s="13"/>
      <c r="E29" s="13"/>
      <c r="F29" s="13"/>
      <c r="G29" s="13"/>
      <c r="H29" s="13"/>
      <c r="I29" s="13"/>
      <c r="J29" s="13"/>
      <c r="K29" s="13"/>
      <c r="L29" s="13"/>
      <c r="M29" s="13"/>
      <c r="Q29" s="83"/>
      <c r="R29" s="76"/>
      <c r="S29" s="76"/>
    </row>
    <row r="30" spans="2:20" x14ac:dyDescent="0.25">
      <c r="B30" s="90"/>
      <c r="C30" s="13"/>
      <c r="D30" s="13"/>
      <c r="E30" s="13"/>
      <c r="F30" s="13"/>
      <c r="G30" s="13"/>
      <c r="H30" s="13"/>
      <c r="I30" s="13"/>
      <c r="J30" s="13"/>
      <c r="K30" s="13"/>
      <c r="L30" s="13"/>
      <c r="M30" s="13"/>
      <c r="R30" s="76"/>
      <c r="S30" s="76"/>
    </row>
    <row r="31" spans="2:20" x14ac:dyDescent="0.25">
      <c r="B31" s="24"/>
      <c r="C31" s="25"/>
      <c r="D31" s="25"/>
      <c r="E31" s="59"/>
      <c r="F31" s="27"/>
      <c r="G31" s="27"/>
      <c r="H31" s="27"/>
      <c r="I31" s="27"/>
      <c r="J31" s="27"/>
      <c r="K31" s="27"/>
      <c r="L31" s="28"/>
      <c r="M31" s="32"/>
      <c r="N31" s="71"/>
      <c r="O31" s="71"/>
      <c r="P31" s="71"/>
      <c r="Q31" s="76"/>
      <c r="R31" s="76"/>
      <c r="S31" s="76"/>
      <c r="T31" s="76"/>
    </row>
    <row r="32" spans="2:20" x14ac:dyDescent="0.25">
      <c r="B32" s="24"/>
      <c r="C32" s="25"/>
      <c r="D32" s="25"/>
      <c r="E32" s="59"/>
      <c r="F32" s="27"/>
      <c r="G32" s="27"/>
      <c r="H32" s="27"/>
      <c r="I32" s="27"/>
      <c r="J32" s="27"/>
      <c r="K32" s="27"/>
      <c r="L32" s="28"/>
      <c r="M32" s="32"/>
      <c r="N32" s="71"/>
      <c r="O32" s="71"/>
      <c r="P32" s="71"/>
      <c r="Q32" s="76"/>
      <c r="R32" s="76"/>
      <c r="S32" s="76"/>
      <c r="T32" s="76"/>
    </row>
    <row r="33" spans="2:20" x14ac:dyDescent="0.25">
      <c r="B33" s="24"/>
      <c r="C33" s="25"/>
      <c r="D33" s="25"/>
      <c r="E33" s="59"/>
      <c r="F33" s="27"/>
      <c r="G33" s="27"/>
      <c r="H33" s="27"/>
      <c r="I33" s="27"/>
      <c r="J33" s="27"/>
      <c r="K33" s="27"/>
      <c r="L33" s="28"/>
      <c r="M33" s="32"/>
      <c r="N33" s="71"/>
      <c r="O33" s="71"/>
      <c r="P33" s="71"/>
      <c r="Q33" s="76"/>
      <c r="R33" s="76"/>
      <c r="S33" s="76"/>
      <c r="T33" s="76"/>
    </row>
    <row r="34" spans="2:20" x14ac:dyDescent="0.25">
      <c r="B34" s="24"/>
      <c r="C34" s="25"/>
      <c r="D34" s="25"/>
      <c r="E34" s="59"/>
      <c r="F34" s="27"/>
      <c r="G34" s="27"/>
      <c r="H34" s="27"/>
      <c r="I34" s="27"/>
      <c r="J34" s="27"/>
      <c r="K34" s="27"/>
      <c r="L34" s="28"/>
      <c r="M34" s="32"/>
      <c r="N34" s="71"/>
      <c r="O34" s="71"/>
      <c r="P34" s="71"/>
      <c r="Q34" s="76"/>
      <c r="R34" s="76"/>
      <c r="S34" s="76"/>
      <c r="T34" s="76"/>
    </row>
    <row r="35" spans="2:20" ht="15" customHeight="1" x14ac:dyDescent="0.25">
      <c r="B35" s="24"/>
      <c r="C35" s="25"/>
      <c r="D35" s="25"/>
      <c r="E35" s="59"/>
      <c r="F35" s="27"/>
      <c r="G35" s="27"/>
      <c r="H35" s="27"/>
      <c r="I35" s="27"/>
      <c r="J35" s="27"/>
      <c r="K35" s="27"/>
      <c r="L35" s="51"/>
      <c r="M35" s="48"/>
      <c r="N35" s="137"/>
      <c r="O35" s="44"/>
      <c r="P35" s="30"/>
      <c r="T35" s="76"/>
    </row>
    <row r="36" spans="2:20" x14ac:dyDescent="0.25">
      <c r="B36" s="54"/>
      <c r="C36" s="58"/>
      <c r="D36" s="58"/>
      <c r="E36" s="59"/>
      <c r="F36" s="56"/>
      <c r="G36" s="56"/>
      <c r="H36" s="56"/>
      <c r="I36" s="56"/>
      <c r="J36" s="56"/>
      <c r="K36" s="56"/>
      <c r="L36" s="51"/>
      <c r="M36" s="48"/>
      <c r="N36" s="130"/>
    </row>
    <row r="37" spans="2:20" x14ac:dyDescent="0.25">
      <c r="B37" s="54"/>
      <c r="C37" s="58"/>
      <c r="D37" s="58"/>
      <c r="E37" s="59"/>
      <c r="F37" s="56"/>
      <c r="G37" s="56"/>
      <c r="H37" s="56"/>
      <c r="I37" s="56"/>
      <c r="J37" s="56"/>
      <c r="K37" s="56"/>
      <c r="L37" s="51"/>
      <c r="M37" s="48"/>
      <c r="N37" s="130"/>
    </row>
    <row r="38" spans="2:20" ht="16.5" customHeight="1" x14ac:dyDescent="0.25">
      <c r="B38" s="54"/>
      <c r="C38" s="58"/>
      <c r="D38" s="58"/>
      <c r="E38" s="59"/>
      <c r="F38" s="56"/>
      <c r="G38" s="56"/>
      <c r="H38" s="56"/>
      <c r="I38" s="56"/>
      <c r="J38" s="56"/>
      <c r="K38" s="56"/>
      <c r="L38" s="57"/>
      <c r="M38" s="32"/>
      <c r="N38" s="130"/>
      <c r="O38" s="130"/>
      <c r="P38" s="44"/>
    </row>
    <row r="39" spans="2:20" ht="15" hidden="1" customHeight="1" x14ac:dyDescent="0.25"/>
    <row r="40" spans="2:20" ht="15" customHeight="1" x14ac:dyDescent="0.25">
      <c r="E40" s="34"/>
      <c r="F40" s="134"/>
      <c r="G40" s="134"/>
      <c r="H40" s="134"/>
      <c r="I40" s="134"/>
      <c r="J40" s="134"/>
      <c r="K40" s="134"/>
    </row>
    <row r="43" spans="2:20" ht="15" customHeight="1" x14ac:dyDescent="0.25"/>
  </sheetData>
  <mergeCells count="4">
    <mergeCell ref="Q2:S2"/>
    <mergeCell ref="Q1:S1"/>
    <mergeCell ref="B15:F15"/>
    <mergeCell ref="B17:F17"/>
  </mergeCells>
  <hyperlinks>
    <hyperlink ref="B25"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4.42578125" style="2" customWidth="1"/>
    <col min="3" max="3" width="30.85546875" style="2" customWidth="1"/>
    <col min="4" max="4" width="13.7109375" style="2" customWidth="1"/>
    <col min="5" max="5" width="17" style="2"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7.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20</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94</v>
      </c>
      <c r="C3" s="12"/>
      <c r="D3" s="12"/>
      <c r="E3" s="12"/>
      <c r="P3" s="44"/>
      <c r="Q3" s="69"/>
      <c r="R3" s="45"/>
    </row>
    <row r="4" spans="1:20" x14ac:dyDescent="0.25">
      <c r="B4" s="12" t="s">
        <v>205</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69" t="s">
        <v>170</v>
      </c>
      <c r="E7" s="2" t="s">
        <v>306</v>
      </c>
      <c r="F7" s="2" t="s">
        <v>7</v>
      </c>
      <c r="G7" s="244">
        <v>2.9100000000000001E-2</v>
      </c>
      <c r="H7" s="244">
        <v>0.16270000000000001</v>
      </c>
      <c r="I7" s="152">
        <v>43281</v>
      </c>
      <c r="J7" s="152">
        <v>43282</v>
      </c>
      <c r="K7" s="152">
        <v>42917</v>
      </c>
      <c r="L7" s="124" t="s">
        <v>300</v>
      </c>
      <c r="M7" s="94">
        <v>816571.5</v>
      </c>
      <c r="N7" s="94">
        <v>6114.5</v>
      </c>
      <c r="O7" s="94">
        <f>M7+N7</f>
        <v>822686</v>
      </c>
      <c r="P7" s="44"/>
      <c r="Q7" s="94">
        <v>777895.03</v>
      </c>
      <c r="R7" s="94"/>
      <c r="S7" s="95">
        <f>Q7+R7</f>
        <v>777895.03</v>
      </c>
    </row>
    <row r="8" spans="1:20" ht="30" customHeight="1" x14ac:dyDescent="0.25">
      <c r="B8" s="2" t="s">
        <v>180</v>
      </c>
      <c r="C8" s="126" t="s">
        <v>181</v>
      </c>
      <c r="D8" s="124" t="s">
        <v>182</v>
      </c>
      <c r="E8" s="2" t="s">
        <v>307</v>
      </c>
      <c r="F8" s="2" t="s">
        <v>7</v>
      </c>
      <c r="G8" s="244">
        <f>+G7</f>
        <v>2.9100000000000001E-2</v>
      </c>
      <c r="H8" s="244">
        <f t="shared" ref="H8" si="0">+H7</f>
        <v>0.16270000000000001</v>
      </c>
      <c r="I8" s="152">
        <f>+I7</f>
        <v>43281</v>
      </c>
      <c r="J8" s="152">
        <f>+J7</f>
        <v>43282</v>
      </c>
      <c r="K8" s="152">
        <f>+K7</f>
        <v>42917</v>
      </c>
      <c r="L8" s="244" t="str">
        <f>+L7</f>
        <v>07/01/17 - 06/30/18</v>
      </c>
      <c r="M8" s="94">
        <v>2685</v>
      </c>
      <c r="N8" s="94">
        <v>22641</v>
      </c>
      <c r="O8" s="94">
        <f>M8+N8</f>
        <v>25326</v>
      </c>
      <c r="P8" s="44"/>
      <c r="Q8" s="94">
        <v>70116.97</v>
      </c>
      <c r="R8" s="94"/>
      <c r="S8" s="95">
        <f>Q8+R8</f>
        <v>70116.97</v>
      </c>
    </row>
    <row r="9" spans="1:20" x14ac:dyDescent="0.25">
      <c r="C9" s="69"/>
      <c r="D9" s="69"/>
      <c r="G9" s="162"/>
      <c r="H9" s="163" t="s">
        <v>143</v>
      </c>
      <c r="I9" s="152"/>
      <c r="J9" s="152"/>
      <c r="K9" s="152"/>
      <c r="M9" s="40"/>
      <c r="N9" s="40"/>
      <c r="O9" s="40"/>
      <c r="P9" s="44"/>
      <c r="Q9" s="40"/>
      <c r="R9" s="40"/>
      <c r="S9" s="41"/>
    </row>
    <row r="10" spans="1:20" x14ac:dyDescent="0.25">
      <c r="C10" s="5"/>
      <c r="D10" s="5"/>
      <c r="I10" s="152"/>
      <c r="J10" s="152"/>
      <c r="K10" s="152"/>
      <c r="L10" s="9" t="s">
        <v>59</v>
      </c>
      <c r="M10" s="93">
        <f>SUM(M7:M9)</f>
        <v>819256.5</v>
      </c>
      <c r="N10" s="93">
        <f t="shared" ref="N10:O10" si="1">SUM(N7:N9)</f>
        <v>28755.5</v>
      </c>
      <c r="O10" s="93">
        <f t="shared" si="1"/>
        <v>848012</v>
      </c>
      <c r="Q10" s="93">
        <f>SUM(Q7:Q9)</f>
        <v>848012</v>
      </c>
      <c r="R10" s="93">
        <f>SUM(R7:R9)</f>
        <v>0</v>
      </c>
      <c r="S10" s="95">
        <f>SUM(S7:S9)</f>
        <v>848012</v>
      </c>
    </row>
    <row r="11" spans="1:20" x14ac:dyDescent="0.25">
      <c r="C11" s="5"/>
      <c r="D11" s="5"/>
      <c r="L11" s="9"/>
      <c r="M11" s="93"/>
      <c r="N11" s="93"/>
      <c r="O11" s="93"/>
      <c r="Q11" s="93"/>
      <c r="R11" s="93"/>
      <c r="S11" s="95"/>
    </row>
    <row r="12" spans="1:20" x14ac:dyDescent="0.25">
      <c r="C12" s="5"/>
      <c r="D12" s="5"/>
      <c r="L12" s="9"/>
      <c r="M12" s="93"/>
      <c r="N12" s="93"/>
      <c r="O12" s="93"/>
      <c r="Q12" s="93"/>
      <c r="R12" s="93"/>
      <c r="S12" s="95"/>
    </row>
    <row r="13" spans="1:20" x14ac:dyDescent="0.25">
      <c r="B13" s="12" t="s">
        <v>175</v>
      </c>
      <c r="C13" s="123"/>
      <c r="D13" s="123"/>
      <c r="L13" s="9"/>
      <c r="M13" s="93"/>
      <c r="N13" s="93"/>
      <c r="O13" s="93"/>
      <c r="Q13" s="93"/>
      <c r="R13" s="93"/>
      <c r="S13" s="95"/>
    </row>
    <row r="14" spans="1:20" ht="27.7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8.7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154</v>
      </c>
      <c r="C19" s="123" t="s">
        <v>157</v>
      </c>
      <c r="D19" s="123" t="s">
        <v>164</v>
      </c>
      <c r="L19" s="9"/>
      <c r="M19" s="93"/>
      <c r="N19" s="93"/>
      <c r="O19" s="93"/>
      <c r="Q19" s="93"/>
      <c r="R19" s="93"/>
      <c r="S19" s="95"/>
    </row>
    <row r="20" spans="2:20" x14ac:dyDescent="0.25">
      <c r="C20" s="123"/>
      <c r="D20" s="123"/>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5"/>
      <c r="D23" s="5"/>
      <c r="L23" s="9"/>
      <c r="M23" s="93"/>
      <c r="N23" s="93"/>
      <c r="O23" s="93"/>
      <c r="Q23" s="93"/>
      <c r="R23" s="93"/>
      <c r="S23" s="95"/>
    </row>
    <row r="24" spans="2:20" x14ac:dyDescent="0.25">
      <c r="B24" s="249" t="s">
        <v>318</v>
      </c>
      <c r="C24" s="5"/>
      <c r="D24" s="5"/>
      <c r="L24" s="9"/>
      <c r="M24" s="93"/>
      <c r="N24" s="93"/>
      <c r="O24" s="93"/>
      <c r="Q24" s="93"/>
      <c r="R24" s="93"/>
      <c r="S24" s="95"/>
    </row>
    <row r="25" spans="2:20" x14ac:dyDescent="0.25">
      <c r="C25" s="5"/>
      <c r="D25" s="5"/>
      <c r="L25" s="9"/>
      <c r="M25" s="93"/>
      <c r="N25" s="93"/>
      <c r="O25" s="93"/>
      <c r="Q25" s="93"/>
      <c r="R25" s="93"/>
      <c r="S25" s="95"/>
    </row>
    <row r="26" spans="2:20" x14ac:dyDescent="0.25">
      <c r="B26" s="22"/>
      <c r="C26" s="22"/>
      <c r="D26" s="22"/>
      <c r="E26" s="22"/>
      <c r="F26" s="22"/>
      <c r="G26" s="22"/>
      <c r="H26" s="22"/>
      <c r="I26" s="22"/>
      <c r="J26" s="22"/>
      <c r="K26" s="22"/>
      <c r="L26" s="22"/>
      <c r="M26" s="22"/>
      <c r="N26" s="44"/>
      <c r="O26" s="44"/>
      <c r="P26" s="44"/>
      <c r="Q26" s="44"/>
      <c r="R26" s="44"/>
      <c r="S26" s="42"/>
    </row>
    <row r="27" spans="2:20" x14ac:dyDescent="0.25">
      <c r="N27" s="144"/>
      <c r="O27" s="144"/>
      <c r="P27" s="144"/>
      <c r="Q27" s="213" t="s">
        <v>126</v>
      </c>
      <c r="R27" s="210"/>
      <c r="S27" s="211"/>
    </row>
    <row r="28" spans="2:20" x14ac:dyDescent="0.25">
      <c r="B28" s="29" t="s">
        <v>60</v>
      </c>
      <c r="C28" s="127" t="s">
        <v>2</v>
      </c>
      <c r="D28" s="127"/>
      <c r="E28" s="127" t="s">
        <v>54</v>
      </c>
      <c r="F28" s="127" t="s">
        <v>55</v>
      </c>
      <c r="G28" s="159"/>
      <c r="H28" s="159"/>
      <c r="I28" s="150"/>
      <c r="J28" s="127"/>
      <c r="K28" s="127"/>
      <c r="L28" s="127" t="s">
        <v>56</v>
      </c>
      <c r="M28" s="127" t="s">
        <v>57</v>
      </c>
      <c r="N28" s="72"/>
      <c r="O28" s="72"/>
      <c r="P28" s="72"/>
      <c r="Q28" s="79" t="s">
        <v>124</v>
      </c>
      <c r="R28" s="77"/>
      <c r="S28" s="78"/>
      <c r="T28" s="76"/>
    </row>
    <row r="29" spans="2:20" x14ac:dyDescent="0.25">
      <c r="B29" s="90"/>
      <c r="C29" s="13"/>
      <c r="D29" s="13"/>
      <c r="E29" s="13"/>
      <c r="F29" s="13"/>
      <c r="G29" s="13"/>
      <c r="H29" s="13"/>
      <c r="I29" s="13"/>
      <c r="J29" s="13"/>
      <c r="K29" s="13"/>
      <c r="L29" s="13"/>
      <c r="M29" s="13"/>
      <c r="N29" s="69"/>
      <c r="O29" s="69"/>
      <c r="P29" s="69"/>
      <c r="Q29" s="84"/>
      <c r="R29" s="75"/>
      <c r="S29" s="75"/>
      <c r="T29" s="76"/>
    </row>
    <row r="30" spans="2:20" x14ac:dyDescent="0.25">
      <c r="B30" s="90"/>
      <c r="C30" s="13"/>
      <c r="D30" s="13"/>
      <c r="E30" s="13"/>
      <c r="F30" s="13"/>
      <c r="G30" s="13"/>
      <c r="H30" s="13"/>
      <c r="I30" s="13"/>
      <c r="J30" s="13"/>
      <c r="K30" s="13"/>
      <c r="L30" s="13"/>
      <c r="M30" s="13"/>
      <c r="N30" s="69"/>
      <c r="O30" s="69"/>
      <c r="P30" s="69"/>
      <c r="R30" s="76"/>
      <c r="S30" s="76"/>
      <c r="T30" s="76"/>
    </row>
    <row r="31" spans="2:20" x14ac:dyDescent="0.25">
      <c r="B31" s="24"/>
      <c r="C31" s="25"/>
      <c r="D31" s="25"/>
      <c r="E31" s="59"/>
      <c r="F31" s="27"/>
      <c r="G31" s="27"/>
      <c r="H31" s="27"/>
      <c r="I31" s="27"/>
      <c r="J31" s="27"/>
      <c r="K31" s="27"/>
      <c r="L31" s="28"/>
      <c r="M31" s="48"/>
      <c r="Q31" s="76"/>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Q33" s="76"/>
      <c r="R33" s="76"/>
      <c r="S33" s="76"/>
      <c r="T33" s="76"/>
    </row>
    <row r="34" spans="2:20" x14ac:dyDescent="0.25">
      <c r="B34" s="24"/>
      <c r="C34" s="25"/>
      <c r="D34" s="25"/>
      <c r="E34" s="59"/>
      <c r="F34" s="27"/>
      <c r="G34" s="27"/>
      <c r="H34" s="27"/>
      <c r="I34" s="27"/>
      <c r="J34" s="27"/>
      <c r="K34" s="27"/>
      <c r="L34" s="28"/>
      <c r="M34" s="48"/>
      <c r="T34" s="76"/>
    </row>
    <row r="35" spans="2:20" ht="15" customHeight="1" x14ac:dyDescent="0.25">
      <c r="B35" s="24"/>
      <c r="C35" s="25"/>
      <c r="D35" s="25"/>
      <c r="E35" s="59"/>
      <c r="F35" s="27"/>
      <c r="G35" s="27"/>
      <c r="H35" s="27"/>
      <c r="I35" s="27"/>
      <c r="J35" s="27"/>
      <c r="K35" s="27"/>
      <c r="L35" s="28"/>
      <c r="M35" s="32"/>
      <c r="N35" s="30"/>
      <c r="O35" s="30"/>
      <c r="P35" s="30"/>
    </row>
    <row r="36" spans="2:20" x14ac:dyDescent="0.25">
      <c r="B36" s="54"/>
      <c r="C36" s="58"/>
      <c r="D36" s="58"/>
      <c r="E36" s="59"/>
      <c r="F36" s="56"/>
      <c r="G36" s="56"/>
      <c r="H36" s="56"/>
      <c r="I36" s="56"/>
      <c r="J36" s="56"/>
      <c r="K36" s="56"/>
      <c r="L36" s="57"/>
      <c r="M36" s="52"/>
      <c r="N36" s="137"/>
      <c r="O36" s="44"/>
      <c r="P36" s="44"/>
    </row>
    <row r="37" spans="2:20" x14ac:dyDescent="0.25">
      <c r="C37" s="58"/>
      <c r="D37" s="58"/>
      <c r="E37" s="59"/>
      <c r="F37" s="96"/>
      <c r="G37" s="96"/>
      <c r="H37" s="96"/>
      <c r="I37" s="96"/>
      <c r="J37" s="96"/>
      <c r="K37" s="96"/>
      <c r="L37" s="51"/>
      <c r="M37" s="48"/>
      <c r="N37" s="137"/>
    </row>
    <row r="38" spans="2:20" x14ac:dyDescent="0.25">
      <c r="C38" s="58"/>
      <c r="D38" s="58"/>
      <c r="E38" s="59"/>
      <c r="F38" s="96"/>
      <c r="G38" s="96"/>
      <c r="H38" s="96"/>
      <c r="I38" s="96"/>
      <c r="J38" s="96"/>
      <c r="K38" s="96"/>
      <c r="L38" s="51"/>
      <c r="M38" s="48"/>
      <c r="N38" s="138"/>
    </row>
    <row r="39" spans="2:20" x14ac:dyDescent="0.25">
      <c r="C39" s="58"/>
      <c r="D39" s="58"/>
      <c r="E39" s="59"/>
      <c r="F39" s="96"/>
      <c r="G39" s="96"/>
      <c r="H39" s="96"/>
      <c r="I39" s="96"/>
      <c r="J39" s="96"/>
      <c r="K39" s="96"/>
      <c r="L39" s="51"/>
      <c r="M39" s="53"/>
      <c r="N39" s="55"/>
      <c r="O39" s="55"/>
      <c r="P39" s="44"/>
    </row>
    <row r="40" spans="2:20" ht="15" customHeight="1"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x14ac:dyDescent="0.25">
      <c r="B42" s="54"/>
      <c r="C42" s="58"/>
      <c r="D42" s="58"/>
      <c r="E42" s="59"/>
      <c r="F42" s="56"/>
      <c r="G42" s="56"/>
      <c r="H42" s="56"/>
      <c r="I42" s="56"/>
      <c r="J42" s="56"/>
      <c r="K42" s="56"/>
      <c r="L42" s="51"/>
      <c r="M42" s="48"/>
      <c r="N42" s="130"/>
      <c r="O42" s="130"/>
      <c r="P42" s="44"/>
    </row>
    <row r="43" spans="2:20" ht="16.5" customHeight="1" x14ac:dyDescent="0.25">
      <c r="B43" s="54"/>
      <c r="C43" s="58"/>
      <c r="D43" s="58"/>
      <c r="E43" s="59"/>
      <c r="F43" s="56"/>
      <c r="G43" s="56"/>
      <c r="H43" s="56"/>
      <c r="I43" s="56"/>
      <c r="J43" s="56"/>
      <c r="K43" s="56"/>
      <c r="L43" s="57"/>
      <c r="M43" s="32"/>
      <c r="N43" s="130"/>
      <c r="O43" s="130"/>
      <c r="P43" s="44"/>
    </row>
    <row r="44" spans="2:20" ht="15" hidden="1" customHeight="1" x14ac:dyDescent="0.25"/>
    <row r="45" spans="2:20" ht="15" customHeight="1" x14ac:dyDescent="0.25">
      <c r="E45" s="34"/>
      <c r="F45" s="134"/>
      <c r="G45" s="134"/>
      <c r="H45" s="134"/>
      <c r="I45" s="134"/>
      <c r="J45" s="134"/>
      <c r="K45" s="134"/>
    </row>
    <row r="48" spans="2:20"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3" orientation="landscape"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4.7109375" style="2" customWidth="1"/>
    <col min="3" max="3" width="30.85546875" style="2" customWidth="1"/>
    <col min="4" max="4" width="13.7109375" style="2" customWidth="1"/>
    <col min="5" max="5" width="17.28515625" style="2" customWidth="1"/>
    <col min="6" max="6" width="21" style="2" customWidth="1"/>
    <col min="7" max="7" width="8.5703125" style="2" customWidth="1"/>
    <col min="8" max="8" width="11.5703125" style="2" customWidth="1"/>
    <col min="9" max="9" width="10.85546875" style="2" customWidth="1"/>
    <col min="10" max="10" width="10" style="2" customWidth="1"/>
    <col min="11" max="11" width="8"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21</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100</v>
      </c>
      <c r="C3" s="12"/>
      <c r="D3" s="12"/>
      <c r="E3" s="12"/>
      <c r="P3" s="44"/>
      <c r="Q3" s="69"/>
      <c r="R3" s="45"/>
    </row>
    <row r="4" spans="1:20" x14ac:dyDescent="0.25">
      <c r="B4" s="12" t="s">
        <v>206</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306</v>
      </c>
      <c r="F7" s="2" t="s">
        <v>7</v>
      </c>
      <c r="G7" s="244">
        <v>2.9100000000000001E-2</v>
      </c>
      <c r="H7" s="244">
        <v>0.16270000000000001</v>
      </c>
      <c r="I7" s="152">
        <v>43281</v>
      </c>
      <c r="J7" s="152">
        <v>43282</v>
      </c>
      <c r="K7" s="152">
        <v>42917</v>
      </c>
      <c r="L7" s="124" t="s">
        <v>300</v>
      </c>
      <c r="M7" s="94">
        <v>314767</v>
      </c>
      <c r="N7" s="94"/>
      <c r="O7" s="94">
        <f>M7+N7</f>
        <v>314767</v>
      </c>
      <c r="P7" s="44"/>
      <c r="Q7" s="94">
        <v>314767</v>
      </c>
      <c r="R7" s="94"/>
      <c r="S7" s="95">
        <f>Q7+R7</f>
        <v>314767</v>
      </c>
    </row>
    <row r="8" spans="1:20" ht="30" customHeight="1" x14ac:dyDescent="0.25">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314767</v>
      </c>
      <c r="N9" s="93">
        <f>SUM(N7:N8)</f>
        <v>0</v>
      </c>
      <c r="O9" s="93">
        <f>SUM(O7:O8)</f>
        <v>314767</v>
      </c>
      <c r="Q9" s="93">
        <f>SUM(Q7:Q8)</f>
        <v>314767</v>
      </c>
      <c r="R9" s="93">
        <f>SUM(R7:R8)</f>
        <v>0</v>
      </c>
      <c r="S9" s="95">
        <f>SUM(S7:S8)</f>
        <v>314767</v>
      </c>
    </row>
    <row r="10" spans="1:20" x14ac:dyDescent="0.25">
      <c r="C10" s="123"/>
      <c r="D10" s="123"/>
      <c r="I10" s="152"/>
      <c r="J10" s="152"/>
      <c r="K10" s="152"/>
      <c r="L10" s="9"/>
      <c r="M10" s="93"/>
      <c r="N10" s="93"/>
      <c r="O10" s="93"/>
      <c r="Q10" s="93"/>
      <c r="R10" s="93"/>
      <c r="S10" s="95"/>
    </row>
    <row r="11" spans="1:20" x14ac:dyDescent="0.25">
      <c r="C11" s="123"/>
      <c r="D11" s="123"/>
      <c r="I11" s="152"/>
      <c r="J11" s="152"/>
      <c r="K11" s="152"/>
      <c r="L11" s="9"/>
      <c r="M11" s="93"/>
      <c r="N11" s="93"/>
      <c r="O11" s="93"/>
      <c r="Q11" s="93"/>
      <c r="R11" s="93"/>
      <c r="S11" s="95"/>
    </row>
    <row r="12" spans="1:20" x14ac:dyDescent="0.25">
      <c r="C12" s="123"/>
      <c r="D12" s="123"/>
      <c r="I12" s="152"/>
      <c r="J12" s="152"/>
      <c r="K12" s="152"/>
      <c r="L12" s="9"/>
      <c r="M12" s="93"/>
      <c r="N12" s="93"/>
      <c r="O12" s="93"/>
      <c r="Q12" s="93"/>
      <c r="R12" s="93"/>
      <c r="S12" s="95"/>
    </row>
    <row r="13" spans="1:20" x14ac:dyDescent="0.25">
      <c r="B13" s="12" t="s">
        <v>175</v>
      </c>
      <c r="C13" s="123"/>
      <c r="D13" s="123"/>
      <c r="L13" s="9"/>
      <c r="M13" s="93"/>
      <c r="N13" s="93"/>
      <c r="O13" s="93"/>
      <c r="Q13" s="93"/>
      <c r="R13" s="93"/>
      <c r="S13" s="95"/>
    </row>
    <row r="14" spans="1:20" ht="32.2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9.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154</v>
      </c>
      <c r="C19" s="123" t="s">
        <v>157</v>
      </c>
      <c r="D19" s="123" t="s">
        <v>164</v>
      </c>
      <c r="L19" s="9"/>
      <c r="M19" s="93"/>
      <c r="N19" s="93"/>
      <c r="O19" s="93"/>
      <c r="Q19" s="93"/>
      <c r="R19" s="93"/>
      <c r="S19" s="95"/>
    </row>
    <row r="20" spans="2:20" x14ac:dyDescent="0.25">
      <c r="C20" s="123"/>
      <c r="D20" s="123"/>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22"/>
      <c r="D25" s="22"/>
      <c r="E25" s="22"/>
      <c r="F25" s="22"/>
      <c r="G25" s="22"/>
      <c r="H25" s="22"/>
      <c r="I25" s="22"/>
      <c r="J25" s="22"/>
      <c r="K25" s="22"/>
      <c r="L25" s="22"/>
      <c r="M25" s="22"/>
      <c r="N25" s="44"/>
      <c r="O25" s="44"/>
      <c r="P25" s="44"/>
      <c r="Q25" s="44"/>
      <c r="R25" s="44"/>
      <c r="S25" s="42"/>
    </row>
    <row r="26" spans="2:20" x14ac:dyDescent="0.25">
      <c r="N26" s="144"/>
      <c r="O26" s="144"/>
      <c r="P26" s="144"/>
      <c r="Q26" s="217" t="s">
        <v>126</v>
      </c>
      <c r="R26" s="218"/>
      <c r="S26" s="219"/>
    </row>
    <row r="27" spans="2:20" x14ac:dyDescent="0.25">
      <c r="B27" s="29" t="s">
        <v>60</v>
      </c>
      <c r="C27" s="127" t="s">
        <v>2</v>
      </c>
      <c r="D27" s="127"/>
      <c r="E27" s="127" t="s">
        <v>54</v>
      </c>
      <c r="F27" s="127" t="s">
        <v>55</v>
      </c>
      <c r="G27" s="159"/>
      <c r="H27" s="159"/>
      <c r="I27" s="150"/>
      <c r="J27" s="127"/>
      <c r="K27" s="127"/>
      <c r="L27" s="127" t="s">
        <v>56</v>
      </c>
      <c r="M27" s="127" t="s">
        <v>57</v>
      </c>
      <c r="N27" s="22"/>
      <c r="O27" s="22"/>
      <c r="P27" s="22"/>
      <c r="Q27" s="79" t="s">
        <v>124</v>
      </c>
      <c r="R27" s="79"/>
      <c r="S27" s="80"/>
    </row>
    <row r="28" spans="2:20" x14ac:dyDescent="0.25">
      <c r="B28" s="90"/>
      <c r="C28" s="13"/>
      <c r="D28" s="13"/>
      <c r="E28" s="13"/>
      <c r="F28" s="13"/>
      <c r="G28" s="13"/>
      <c r="H28" s="13"/>
      <c r="I28" s="13"/>
      <c r="J28" s="13"/>
      <c r="K28" s="13"/>
      <c r="L28" s="13"/>
      <c r="M28" s="13"/>
    </row>
    <row r="29" spans="2:20" x14ac:dyDescent="0.25">
      <c r="B29" s="90"/>
      <c r="C29" s="13"/>
      <c r="D29" s="13"/>
      <c r="E29" s="13"/>
      <c r="F29" s="13"/>
      <c r="G29" s="13"/>
      <c r="H29" s="13"/>
      <c r="I29" s="13"/>
      <c r="J29" s="13"/>
      <c r="K29" s="13"/>
      <c r="L29" s="13"/>
      <c r="M29" s="13"/>
      <c r="Q29" s="83"/>
      <c r="R29" s="76"/>
      <c r="S29" s="76"/>
    </row>
    <row r="30" spans="2:20" x14ac:dyDescent="0.25">
      <c r="B30" s="24"/>
      <c r="C30" s="25"/>
      <c r="D30" s="25"/>
      <c r="E30" s="59"/>
      <c r="F30" s="27"/>
      <c r="G30" s="27"/>
      <c r="H30" s="27"/>
      <c r="I30" s="27"/>
      <c r="J30" s="27"/>
      <c r="K30" s="27"/>
      <c r="L30" s="28"/>
      <c r="M30" s="32"/>
      <c r="N30" s="71"/>
      <c r="O30" s="71"/>
      <c r="P30" s="71"/>
      <c r="R30" s="76"/>
      <c r="S30" s="76"/>
      <c r="T30" s="76"/>
    </row>
    <row r="31" spans="2:20" ht="15" customHeight="1" x14ac:dyDescent="0.25">
      <c r="B31" s="24"/>
      <c r="C31" s="25"/>
      <c r="D31" s="25"/>
      <c r="E31" s="59"/>
      <c r="F31" s="27"/>
      <c r="G31" s="27"/>
      <c r="H31" s="27"/>
      <c r="I31" s="27"/>
      <c r="J31" s="27"/>
      <c r="K31" s="27"/>
      <c r="L31" s="28"/>
      <c r="M31" s="32"/>
      <c r="N31" s="30"/>
      <c r="O31" s="30"/>
      <c r="P31" s="30"/>
      <c r="Q31" s="76"/>
      <c r="R31" s="76"/>
      <c r="S31" s="76"/>
      <c r="T31" s="76"/>
    </row>
    <row r="32" spans="2:20" ht="15" customHeight="1" x14ac:dyDescent="0.25">
      <c r="B32" s="24"/>
      <c r="C32" s="25"/>
      <c r="D32" s="25"/>
      <c r="E32" s="59"/>
      <c r="F32" s="27"/>
      <c r="G32" s="27"/>
      <c r="H32" s="27"/>
      <c r="I32" s="27"/>
      <c r="J32" s="27"/>
      <c r="K32" s="27"/>
      <c r="L32" s="28"/>
      <c r="M32" s="32"/>
      <c r="N32" s="30"/>
      <c r="O32" s="30"/>
      <c r="P32" s="30"/>
      <c r="Q32" s="76"/>
      <c r="R32" s="76"/>
      <c r="S32" s="76"/>
      <c r="T32" s="76"/>
    </row>
    <row r="33" spans="2:20" ht="15" customHeight="1" x14ac:dyDescent="0.25">
      <c r="B33" s="24"/>
      <c r="C33" s="25"/>
      <c r="D33" s="25"/>
      <c r="E33" s="59"/>
      <c r="F33" s="27"/>
      <c r="G33" s="27"/>
      <c r="H33" s="27"/>
      <c r="I33" s="27"/>
      <c r="J33" s="27"/>
      <c r="K33" s="27"/>
      <c r="L33" s="28"/>
      <c r="M33" s="32"/>
      <c r="N33" s="30"/>
      <c r="O33" s="30"/>
      <c r="P33" s="30"/>
      <c r="Q33" s="76"/>
      <c r="R33" s="76"/>
      <c r="S33" s="76"/>
      <c r="T33" s="76"/>
    </row>
    <row r="34" spans="2:20" ht="15" customHeight="1" x14ac:dyDescent="0.25">
      <c r="B34" s="24"/>
      <c r="C34" s="25"/>
      <c r="D34" s="25"/>
      <c r="E34" s="59"/>
      <c r="F34" s="27"/>
      <c r="G34" s="27"/>
      <c r="H34" s="27"/>
      <c r="I34" s="27"/>
      <c r="J34" s="27"/>
      <c r="K34" s="27"/>
      <c r="L34" s="28"/>
      <c r="M34" s="32"/>
      <c r="N34" s="30"/>
      <c r="O34" s="30"/>
      <c r="P34" s="30"/>
      <c r="Q34" s="76"/>
      <c r="R34" s="76"/>
      <c r="S34" s="76"/>
      <c r="T34" s="76"/>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3" orientation="landscape"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28515625" style="2" customWidth="1"/>
    <col min="3" max="3" width="30.85546875" style="2" customWidth="1"/>
    <col min="4" max="4" width="13.7109375" style="2" customWidth="1"/>
    <col min="5" max="5" width="16.57031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17.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63</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86</v>
      </c>
      <c r="C3" s="12"/>
      <c r="D3" s="12"/>
      <c r="E3" s="12"/>
      <c r="P3" s="44"/>
      <c r="Q3" s="69"/>
      <c r="R3" s="45"/>
    </row>
    <row r="4" spans="1:20" x14ac:dyDescent="0.25">
      <c r="B4" s="12" t="s">
        <v>207</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3" t="s">
        <v>169</v>
      </c>
      <c r="D7" s="124" t="s">
        <v>170</v>
      </c>
      <c r="E7" s="2" t="s">
        <v>306</v>
      </c>
      <c r="F7" s="2" t="s">
        <v>7</v>
      </c>
      <c r="G7" s="244">
        <v>2.9100000000000001E-2</v>
      </c>
      <c r="H7" s="244">
        <v>0.16270000000000001</v>
      </c>
      <c r="I7" s="152">
        <v>43281</v>
      </c>
      <c r="J7" s="152">
        <v>43282</v>
      </c>
      <c r="K7" s="152">
        <v>42917</v>
      </c>
      <c r="L7" s="124" t="s">
        <v>300</v>
      </c>
      <c r="M7" s="94">
        <v>99900</v>
      </c>
      <c r="N7" s="94"/>
      <c r="O7" s="94">
        <f>M7+N7</f>
        <v>99900</v>
      </c>
      <c r="P7" s="44"/>
      <c r="Q7" s="94">
        <f>28574.09+35042.24+10130.43+14826.45+11326.79</f>
        <v>99900</v>
      </c>
      <c r="R7" s="94"/>
      <c r="S7" s="95">
        <f>Q7+R7</f>
        <v>99900</v>
      </c>
    </row>
    <row r="8" spans="1:20" x14ac:dyDescent="0.25">
      <c r="C8" s="124"/>
      <c r="D8" s="124"/>
      <c r="G8" s="163"/>
      <c r="H8" s="163" t="s">
        <v>143</v>
      </c>
      <c r="I8" s="152"/>
      <c r="J8" s="152"/>
      <c r="K8" s="152"/>
      <c r="L8" s="124"/>
      <c r="M8" s="40"/>
      <c r="N8" s="40"/>
      <c r="O8" s="40"/>
      <c r="P8" s="44"/>
      <c r="Q8" s="40"/>
      <c r="R8" s="40"/>
      <c r="S8" s="41"/>
    </row>
    <row r="9" spans="1:20" x14ac:dyDescent="0.25">
      <c r="C9" s="123"/>
      <c r="D9" s="123"/>
      <c r="G9" s="162"/>
      <c r="H9" s="163" t="s">
        <v>143</v>
      </c>
      <c r="I9" s="152"/>
      <c r="J9" s="152"/>
      <c r="K9" s="152"/>
      <c r="L9" s="9" t="s">
        <v>59</v>
      </c>
      <c r="M9" s="93">
        <f>SUM(M7:M8)</f>
        <v>99900</v>
      </c>
      <c r="N9" s="93">
        <f>SUM(N7:N8)</f>
        <v>0</v>
      </c>
      <c r="O9" s="93">
        <f>SUM(O7:O8)</f>
        <v>99900</v>
      </c>
      <c r="Q9" s="93">
        <f>SUM(Q7:Q8)</f>
        <v>99900</v>
      </c>
      <c r="R9" s="93">
        <f>SUM(R7:R8)</f>
        <v>0</v>
      </c>
      <c r="S9" s="95">
        <f>SUM(S7:S8)</f>
        <v>99900</v>
      </c>
    </row>
    <row r="10" spans="1:20" x14ac:dyDescent="0.25">
      <c r="C10" s="123"/>
      <c r="D10" s="123"/>
      <c r="I10" s="152"/>
      <c r="J10" s="152"/>
      <c r="K10" s="152"/>
      <c r="L10" s="9"/>
      <c r="M10" s="93"/>
      <c r="N10" s="93"/>
      <c r="O10" s="93"/>
      <c r="Q10" s="93"/>
      <c r="R10" s="93"/>
      <c r="S10" s="95"/>
    </row>
    <row r="11" spans="1:20" x14ac:dyDescent="0.25">
      <c r="C11" s="123"/>
      <c r="D11" s="123"/>
      <c r="I11" s="152"/>
      <c r="J11" s="152"/>
      <c r="K11" s="152"/>
      <c r="L11" s="9"/>
      <c r="M11" s="93"/>
      <c r="N11" s="93"/>
      <c r="O11" s="93"/>
      <c r="Q11" s="93"/>
      <c r="R11" s="93"/>
      <c r="S11" s="95"/>
    </row>
    <row r="12" spans="1:20" x14ac:dyDescent="0.25">
      <c r="C12" s="123"/>
      <c r="D12" s="123"/>
      <c r="I12" s="152"/>
      <c r="J12" s="152"/>
      <c r="K12" s="152"/>
      <c r="L12" s="9"/>
      <c r="M12" s="93"/>
      <c r="N12" s="93"/>
      <c r="O12" s="93"/>
      <c r="Q12" s="93"/>
      <c r="R12" s="93"/>
      <c r="S12" s="95"/>
    </row>
    <row r="13" spans="1:20" x14ac:dyDescent="0.25">
      <c r="B13" s="12" t="s">
        <v>175</v>
      </c>
      <c r="C13" s="123"/>
      <c r="D13" s="123"/>
      <c r="L13" s="9"/>
      <c r="M13" s="93"/>
      <c r="N13" s="93"/>
      <c r="O13" s="93"/>
      <c r="Q13" s="93"/>
      <c r="R13" s="93"/>
      <c r="S13" s="95"/>
    </row>
    <row r="14" spans="1:20" ht="32.2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7.2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154</v>
      </c>
      <c r="C19" s="123" t="s">
        <v>157</v>
      </c>
      <c r="D19" s="123" t="s">
        <v>164</v>
      </c>
      <c r="L19" s="9"/>
      <c r="M19" s="93"/>
      <c r="N19" s="93"/>
      <c r="O19" s="93"/>
      <c r="Q19" s="93"/>
      <c r="R19" s="93"/>
      <c r="S19" s="95"/>
    </row>
    <row r="20" spans="2:20" x14ac:dyDescent="0.25">
      <c r="C20" s="123"/>
      <c r="D20" s="123"/>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7" t="s">
        <v>126</v>
      </c>
      <c r="R26" s="218"/>
      <c r="S26" s="219"/>
    </row>
    <row r="27" spans="2:20" x14ac:dyDescent="0.25">
      <c r="B27" s="29" t="s">
        <v>60</v>
      </c>
      <c r="C27" s="127" t="s">
        <v>2</v>
      </c>
      <c r="D27" s="127"/>
      <c r="E27" s="127" t="s">
        <v>54</v>
      </c>
      <c r="F27" s="127" t="s">
        <v>55</v>
      </c>
      <c r="G27" s="159"/>
      <c r="H27" s="159"/>
      <c r="I27" s="150"/>
      <c r="J27" s="127"/>
      <c r="K27" s="127"/>
      <c r="L27" s="127" t="s">
        <v>56</v>
      </c>
      <c r="M27" s="127" t="s">
        <v>57</v>
      </c>
      <c r="N27" s="22"/>
      <c r="O27" s="22"/>
      <c r="P27" s="22"/>
      <c r="Q27" s="79" t="s">
        <v>124</v>
      </c>
      <c r="R27" s="79"/>
      <c r="S27" s="80"/>
    </row>
    <row r="28" spans="2:20" x14ac:dyDescent="0.25">
      <c r="B28" s="90"/>
      <c r="C28" s="13"/>
      <c r="D28" s="13"/>
      <c r="E28" s="13"/>
      <c r="F28" s="13"/>
      <c r="G28" s="13"/>
      <c r="H28" s="13"/>
      <c r="I28" s="13"/>
      <c r="J28" s="13"/>
      <c r="K28" s="13"/>
      <c r="L28" s="13"/>
      <c r="M28" s="13"/>
    </row>
    <row r="29" spans="2:20" x14ac:dyDescent="0.25">
      <c r="B29" s="90"/>
      <c r="C29" s="13"/>
      <c r="D29" s="13"/>
      <c r="E29" s="13"/>
      <c r="F29" s="13"/>
      <c r="G29" s="13"/>
      <c r="H29" s="13"/>
      <c r="I29" s="13"/>
      <c r="J29" s="13"/>
      <c r="K29" s="13"/>
      <c r="L29" s="13"/>
      <c r="M29" s="13"/>
      <c r="Q29" s="83"/>
      <c r="R29" s="76"/>
      <c r="S29" s="76"/>
    </row>
    <row r="30" spans="2:20" x14ac:dyDescent="0.25">
      <c r="B30" s="24"/>
      <c r="C30" s="25"/>
      <c r="D30" s="25"/>
      <c r="E30" s="26"/>
      <c r="F30" s="27"/>
      <c r="G30" s="27"/>
      <c r="H30" s="27"/>
      <c r="I30" s="27"/>
      <c r="J30" s="27"/>
      <c r="K30" s="27"/>
      <c r="L30" s="28"/>
      <c r="M30" s="48"/>
      <c r="N30" s="69"/>
      <c r="O30" s="69"/>
      <c r="P30" s="69"/>
      <c r="R30" s="76"/>
      <c r="S30" s="76"/>
      <c r="T30" s="76"/>
    </row>
    <row r="31" spans="2:20" x14ac:dyDescent="0.25">
      <c r="B31" s="24"/>
      <c r="C31" s="25"/>
      <c r="D31" s="25"/>
      <c r="E31" s="26"/>
      <c r="F31" s="27"/>
      <c r="G31" s="27"/>
      <c r="H31" s="27"/>
      <c r="I31" s="27"/>
      <c r="J31" s="27"/>
      <c r="K31" s="27"/>
      <c r="L31" s="28"/>
      <c r="M31" s="48"/>
      <c r="N31" s="30"/>
      <c r="O31" s="30"/>
      <c r="P31" s="30"/>
      <c r="Q31" s="76"/>
      <c r="R31" s="76"/>
      <c r="S31" s="76"/>
      <c r="T31" s="76"/>
    </row>
    <row r="32" spans="2:20" x14ac:dyDescent="0.25">
      <c r="B32" s="24"/>
      <c r="C32" s="25"/>
      <c r="D32" s="25"/>
      <c r="E32" s="26"/>
      <c r="F32" s="27"/>
      <c r="G32" s="27"/>
      <c r="H32" s="27"/>
      <c r="I32" s="27"/>
      <c r="J32" s="27"/>
      <c r="K32" s="27"/>
      <c r="L32" s="28"/>
      <c r="M32" s="48"/>
      <c r="N32" s="30"/>
      <c r="O32" s="30"/>
      <c r="P32" s="30"/>
      <c r="Q32" s="76"/>
      <c r="R32" s="76"/>
      <c r="S32" s="76"/>
      <c r="T32" s="76"/>
    </row>
    <row r="33" spans="2:20" x14ac:dyDescent="0.25">
      <c r="B33" s="24"/>
      <c r="C33" s="25"/>
      <c r="D33" s="25"/>
      <c r="E33" s="26"/>
      <c r="F33" s="27"/>
      <c r="G33" s="27"/>
      <c r="H33" s="27"/>
      <c r="I33" s="27"/>
      <c r="J33" s="27"/>
      <c r="K33" s="27"/>
      <c r="L33" s="28"/>
      <c r="M33" s="48"/>
      <c r="N33" s="30"/>
      <c r="O33" s="30"/>
      <c r="P33" s="30"/>
      <c r="Q33" s="76"/>
      <c r="R33" s="76"/>
      <c r="S33" s="76"/>
      <c r="T33" s="76"/>
    </row>
    <row r="34" spans="2:20" x14ac:dyDescent="0.25">
      <c r="B34" s="24"/>
      <c r="C34" s="25"/>
      <c r="D34" s="25"/>
      <c r="E34" s="26"/>
      <c r="F34" s="27"/>
      <c r="G34" s="27"/>
      <c r="H34" s="27"/>
      <c r="I34" s="27"/>
      <c r="J34" s="27"/>
      <c r="K34" s="27"/>
      <c r="L34" s="28"/>
      <c r="M34" s="48"/>
      <c r="N34" s="30"/>
      <c r="O34" s="30"/>
      <c r="P34" s="30"/>
      <c r="Q34" s="76"/>
      <c r="R34" s="76"/>
      <c r="S34" s="76"/>
      <c r="T34" s="76"/>
    </row>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3" orientation="landscape" horizontalDpi="1200" verticalDpi="12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8" style="2" hidden="1" customWidth="1"/>
    <col min="2" max="2" width="43" style="2" customWidth="1"/>
    <col min="3" max="3" width="30.85546875" style="2" customWidth="1"/>
    <col min="4" max="4" width="13.7109375" style="2" customWidth="1"/>
    <col min="5" max="5" width="17.28515625" style="2" customWidth="1"/>
    <col min="6" max="6" width="20.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9.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23</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87</v>
      </c>
      <c r="C3" s="12"/>
      <c r="D3" s="12"/>
      <c r="E3" s="12"/>
      <c r="P3" s="44"/>
      <c r="Q3" s="69"/>
      <c r="R3" s="45"/>
    </row>
    <row r="4" spans="1:20" x14ac:dyDescent="0.25">
      <c r="B4" s="12" t="s">
        <v>208</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idden="1" x14ac:dyDescent="0.25">
      <c r="B7" s="2" t="s">
        <v>8</v>
      </c>
      <c r="C7" s="123" t="s">
        <v>149</v>
      </c>
      <c r="D7" s="123" t="s">
        <v>151</v>
      </c>
      <c r="E7" s="2" t="s">
        <v>249</v>
      </c>
      <c r="F7" s="2" t="s">
        <v>7</v>
      </c>
      <c r="G7" s="163">
        <v>2.9100000000000001E-2</v>
      </c>
      <c r="H7" s="163">
        <v>0.16270000000000001</v>
      </c>
      <c r="I7" s="152">
        <v>43281</v>
      </c>
      <c r="J7" s="152">
        <v>43282</v>
      </c>
      <c r="K7" s="152">
        <v>42917</v>
      </c>
      <c r="L7" s="2" t="s">
        <v>300</v>
      </c>
      <c r="M7" s="92">
        <v>0</v>
      </c>
      <c r="N7" s="94"/>
      <c r="O7" s="94">
        <f>M7+N7</f>
        <v>0</v>
      </c>
      <c r="P7" s="94"/>
      <c r="Q7" s="94">
        <v>0</v>
      </c>
      <c r="R7" s="94"/>
      <c r="S7" s="95">
        <f>Q7+R7</f>
        <v>0</v>
      </c>
    </row>
    <row r="8" spans="1:20" ht="30" x14ac:dyDescent="0.25">
      <c r="B8" s="44" t="s">
        <v>178</v>
      </c>
      <c r="C8" s="145" t="s">
        <v>169</v>
      </c>
      <c r="D8" s="123" t="s">
        <v>170</v>
      </c>
      <c r="E8" s="2" t="s">
        <v>306</v>
      </c>
      <c r="F8" s="2" t="s">
        <v>7</v>
      </c>
      <c r="G8" s="244">
        <v>2.9100000000000001E-2</v>
      </c>
      <c r="H8" s="244">
        <v>0.16270000000000001</v>
      </c>
      <c r="I8" s="152">
        <v>43281</v>
      </c>
      <c r="J8" s="152">
        <v>43282</v>
      </c>
      <c r="K8" s="152">
        <v>42917</v>
      </c>
      <c r="L8" s="124" t="s">
        <v>300</v>
      </c>
      <c r="M8" s="92">
        <v>37754</v>
      </c>
      <c r="N8" s="94">
        <v>0</v>
      </c>
      <c r="O8" s="94">
        <f>M8+N8</f>
        <v>37754</v>
      </c>
      <c r="P8" s="94"/>
      <c r="Q8" s="94">
        <v>37754</v>
      </c>
      <c r="R8" s="94">
        <v>0</v>
      </c>
      <c r="S8" s="95">
        <f>Q8+R8</f>
        <v>37754</v>
      </c>
    </row>
    <row r="9" spans="1:20" x14ac:dyDescent="0.25">
      <c r="B9" s="44"/>
      <c r="C9" s="123"/>
      <c r="D9" s="123"/>
      <c r="G9" s="162"/>
      <c r="H9" s="163" t="s">
        <v>143</v>
      </c>
      <c r="I9" s="152"/>
      <c r="J9" s="152"/>
      <c r="K9" s="152"/>
      <c r="L9" s="11"/>
      <c r="M9" s="40"/>
      <c r="N9" s="40"/>
      <c r="O9" s="40"/>
      <c r="P9" s="44"/>
      <c r="Q9" s="40"/>
      <c r="R9" s="40"/>
      <c r="S9" s="41"/>
    </row>
    <row r="10" spans="1:20" x14ac:dyDescent="0.25">
      <c r="C10" s="123"/>
      <c r="D10" s="123"/>
      <c r="G10" s="162"/>
      <c r="H10" s="162"/>
      <c r="I10" s="152"/>
      <c r="J10" s="152"/>
      <c r="K10" s="152"/>
      <c r="L10" s="9" t="s">
        <v>59</v>
      </c>
      <c r="M10" s="93">
        <f>SUM(M7:M9)</f>
        <v>37754</v>
      </c>
      <c r="N10" s="93">
        <f t="shared" ref="N10:O10" si="0">SUM(N7:N9)</f>
        <v>0</v>
      </c>
      <c r="O10" s="93">
        <f t="shared" si="0"/>
        <v>37754</v>
      </c>
      <c r="Q10" s="93">
        <f>SUM(Q7:Q9)</f>
        <v>37754</v>
      </c>
      <c r="R10" s="93">
        <f t="shared" ref="R10:S10" si="1">SUM(R7:R9)</f>
        <v>0</v>
      </c>
      <c r="S10" s="93">
        <f t="shared" si="1"/>
        <v>37754</v>
      </c>
    </row>
    <row r="11" spans="1:20" x14ac:dyDescent="0.25">
      <c r="C11" s="123"/>
      <c r="D11" s="123"/>
      <c r="I11" s="152"/>
      <c r="J11" s="152"/>
      <c r="K11" s="152"/>
      <c r="L11" s="9"/>
      <c r="M11" s="93"/>
      <c r="N11" s="93"/>
      <c r="O11" s="93"/>
      <c r="Q11" s="93"/>
      <c r="R11" s="93"/>
      <c r="S11" s="95"/>
    </row>
    <row r="12" spans="1:20" x14ac:dyDescent="0.25">
      <c r="C12" s="123"/>
      <c r="D12" s="123"/>
      <c r="I12" s="152"/>
      <c r="J12" s="152"/>
      <c r="K12" s="152"/>
      <c r="L12" s="9"/>
      <c r="M12" s="93"/>
      <c r="N12" s="93"/>
      <c r="O12" s="93"/>
      <c r="Q12" s="93"/>
      <c r="R12" s="93"/>
      <c r="S12" s="95"/>
    </row>
    <row r="13" spans="1:20" x14ac:dyDescent="0.25">
      <c r="B13" s="12" t="s">
        <v>175</v>
      </c>
      <c r="C13" s="123"/>
      <c r="D13" s="123"/>
      <c r="L13" s="9"/>
      <c r="M13" s="93"/>
      <c r="N13" s="93"/>
      <c r="O13" s="93"/>
      <c r="Q13" s="93"/>
      <c r="R13" s="93"/>
      <c r="S13" s="95"/>
    </row>
    <row r="14" spans="1:20" ht="28.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4.25" customHeight="1" x14ac:dyDescent="0.25">
      <c r="B16" s="253" t="s">
        <v>179</v>
      </c>
      <c r="C16" s="253"/>
      <c r="D16" s="253"/>
      <c r="E16" s="253"/>
      <c r="F16" s="253"/>
      <c r="G16" s="155"/>
      <c r="H16" s="155"/>
      <c r="I16" s="146"/>
      <c r="L16" s="9"/>
      <c r="M16" s="93"/>
      <c r="N16" s="93"/>
      <c r="O16" s="93"/>
      <c r="Q16" s="93"/>
      <c r="R16" s="93"/>
      <c r="S16" s="95"/>
    </row>
    <row r="17" spans="1:20" x14ac:dyDescent="0.25">
      <c r="B17" s="142"/>
      <c r="C17" s="142"/>
      <c r="D17" s="142"/>
      <c r="E17" s="142"/>
      <c r="F17" s="142"/>
      <c r="G17" s="155"/>
      <c r="H17" s="155"/>
      <c r="I17" s="146"/>
      <c r="L17" s="9"/>
      <c r="M17" s="93"/>
      <c r="N17" s="93"/>
      <c r="O17" s="93"/>
      <c r="Q17" s="93"/>
      <c r="R17" s="93"/>
      <c r="S17" s="95"/>
    </row>
    <row r="18" spans="1:20" x14ac:dyDescent="0.25">
      <c r="B18" s="11" t="s">
        <v>152</v>
      </c>
      <c r="C18" s="133" t="s">
        <v>155</v>
      </c>
      <c r="D18" s="133" t="s">
        <v>156</v>
      </c>
      <c r="E18" s="142"/>
      <c r="F18" s="142"/>
      <c r="G18" s="155"/>
      <c r="H18" s="155"/>
      <c r="I18" s="146"/>
      <c r="L18" s="9"/>
      <c r="M18" s="93"/>
      <c r="N18" s="93"/>
      <c r="O18" s="93"/>
      <c r="Q18" s="93"/>
      <c r="R18" s="93"/>
      <c r="S18" s="95"/>
    </row>
    <row r="19" spans="1:20" x14ac:dyDescent="0.25">
      <c r="B19" s="2" t="s">
        <v>154</v>
      </c>
      <c r="C19" s="123" t="s">
        <v>157</v>
      </c>
      <c r="D19" s="123" t="s">
        <v>164</v>
      </c>
      <c r="L19" s="9"/>
      <c r="M19" s="93"/>
      <c r="N19" s="93"/>
      <c r="O19" s="93"/>
      <c r="Q19" s="93"/>
      <c r="R19" s="93"/>
      <c r="S19" s="95"/>
    </row>
    <row r="20" spans="1:20" x14ac:dyDescent="0.25">
      <c r="C20" s="123"/>
      <c r="D20" s="123"/>
      <c r="L20" s="9"/>
      <c r="M20" s="93"/>
      <c r="N20" s="93"/>
      <c r="O20" s="93"/>
      <c r="Q20" s="93"/>
      <c r="R20" s="93"/>
      <c r="S20" s="95"/>
    </row>
    <row r="21" spans="1:20" x14ac:dyDescent="0.25">
      <c r="C21" s="123"/>
      <c r="D21" s="123"/>
      <c r="L21" s="9"/>
      <c r="M21" s="93"/>
      <c r="N21" s="93"/>
      <c r="O21" s="93"/>
      <c r="Q21" s="93"/>
      <c r="R21" s="93"/>
      <c r="S21" s="95"/>
    </row>
    <row r="22" spans="1:20" x14ac:dyDescent="0.25">
      <c r="C22" s="123"/>
      <c r="D22" s="123"/>
      <c r="L22" s="9"/>
      <c r="M22" s="93"/>
      <c r="N22" s="93"/>
      <c r="O22" s="93"/>
      <c r="Q22" s="93"/>
      <c r="R22" s="93"/>
      <c r="S22" s="95"/>
    </row>
    <row r="23" spans="1:20" x14ac:dyDescent="0.25">
      <c r="C23" s="123"/>
      <c r="D23" s="123"/>
      <c r="L23" s="9"/>
      <c r="M23" s="93"/>
      <c r="N23" s="93"/>
      <c r="O23" s="93"/>
      <c r="Q23" s="93"/>
      <c r="R23" s="93"/>
      <c r="S23" s="95"/>
    </row>
    <row r="24" spans="1:20" x14ac:dyDescent="0.25">
      <c r="B24" s="249" t="s">
        <v>318</v>
      </c>
      <c r="C24" s="123"/>
      <c r="D24" s="123"/>
      <c r="L24" s="9"/>
      <c r="M24" s="93"/>
      <c r="N24" s="93"/>
      <c r="O24" s="93"/>
      <c r="Q24" s="93"/>
      <c r="R24" s="93"/>
      <c r="S24" s="95"/>
    </row>
    <row r="25" spans="1:20" x14ac:dyDescent="0.25">
      <c r="C25" s="123"/>
      <c r="D25" s="123"/>
      <c r="L25" s="9"/>
      <c r="M25" s="93"/>
      <c r="N25" s="93"/>
      <c r="O25" s="93"/>
      <c r="Q25" s="93"/>
      <c r="R25" s="93"/>
      <c r="S25" s="95"/>
    </row>
    <row r="26" spans="1:20" x14ac:dyDescent="0.25">
      <c r="A26" s="220"/>
      <c r="B26" s="144"/>
      <c r="C26" s="144"/>
      <c r="D26" s="144"/>
      <c r="E26" s="144"/>
      <c r="F26" s="144"/>
      <c r="G26" s="144"/>
      <c r="H26" s="144"/>
      <c r="I26" s="144"/>
      <c r="J26" s="144"/>
      <c r="K26" s="144"/>
      <c r="L26" s="144"/>
      <c r="M26" s="144"/>
      <c r="N26" s="144"/>
      <c r="O26" s="144"/>
      <c r="P26" s="144"/>
      <c r="Q26" s="217" t="s">
        <v>126</v>
      </c>
      <c r="R26" s="218"/>
      <c r="S26" s="219"/>
    </row>
    <row r="27" spans="1:20" x14ac:dyDescent="0.25">
      <c r="A27" s="221"/>
      <c r="B27" s="29" t="s">
        <v>60</v>
      </c>
      <c r="C27" s="202" t="s">
        <v>2</v>
      </c>
      <c r="D27" s="202"/>
      <c r="E27" s="202" t="s">
        <v>54</v>
      </c>
      <c r="F27" s="202" t="s">
        <v>55</v>
      </c>
      <c r="G27" s="202"/>
      <c r="H27" s="202"/>
      <c r="I27" s="202"/>
      <c r="J27" s="202"/>
      <c r="K27" s="202"/>
      <c r="L27" s="202" t="s">
        <v>56</v>
      </c>
      <c r="M27" s="202" t="s">
        <v>57</v>
      </c>
      <c r="N27" s="22"/>
      <c r="O27" s="22"/>
      <c r="P27" s="22"/>
      <c r="Q27" s="79" t="s">
        <v>124</v>
      </c>
      <c r="R27" s="79"/>
      <c r="S27" s="80"/>
    </row>
    <row r="28" spans="1:20" x14ac:dyDescent="0.25">
      <c r="B28" s="90"/>
      <c r="C28" s="13"/>
      <c r="D28" s="13"/>
      <c r="E28" s="13"/>
      <c r="F28" s="13"/>
      <c r="G28" s="13"/>
      <c r="H28" s="13"/>
      <c r="I28" s="13"/>
      <c r="J28" s="13"/>
      <c r="K28" s="13"/>
      <c r="L28" s="13"/>
      <c r="M28" s="13"/>
    </row>
    <row r="29" spans="1:20" x14ac:dyDescent="0.25">
      <c r="B29" s="90"/>
      <c r="C29" s="13"/>
      <c r="D29" s="13"/>
      <c r="E29" s="13"/>
      <c r="F29" s="13"/>
      <c r="G29" s="13"/>
      <c r="H29" s="13"/>
      <c r="I29" s="13"/>
      <c r="J29" s="13"/>
      <c r="K29" s="13"/>
      <c r="L29" s="13"/>
      <c r="M29" s="13"/>
      <c r="Q29" s="83"/>
      <c r="R29" s="76"/>
      <c r="S29" s="76"/>
    </row>
    <row r="30" spans="1:20" x14ac:dyDescent="0.25">
      <c r="B30" s="24"/>
      <c r="C30" s="25"/>
      <c r="D30" s="25"/>
      <c r="E30" s="26"/>
      <c r="F30" s="27"/>
      <c r="G30" s="27"/>
      <c r="H30" s="27"/>
      <c r="I30" s="27"/>
      <c r="J30" s="27"/>
      <c r="K30" s="27"/>
      <c r="L30" s="28"/>
      <c r="M30" s="48"/>
      <c r="N30" s="69"/>
      <c r="O30" s="69"/>
      <c r="P30" s="69"/>
      <c r="R30" s="76"/>
      <c r="S30" s="76"/>
      <c r="T30" s="76"/>
    </row>
    <row r="31" spans="1:20" x14ac:dyDescent="0.25">
      <c r="B31" s="24"/>
      <c r="C31" s="25"/>
      <c r="D31" s="25"/>
      <c r="E31" s="26"/>
      <c r="F31" s="27"/>
      <c r="G31" s="27"/>
      <c r="H31" s="27"/>
      <c r="I31" s="27"/>
      <c r="J31" s="27"/>
      <c r="K31" s="27"/>
      <c r="L31" s="28"/>
      <c r="M31" s="48"/>
      <c r="N31" s="30"/>
      <c r="O31" s="30"/>
      <c r="P31" s="30"/>
      <c r="Q31" s="76"/>
      <c r="R31" s="76"/>
      <c r="S31" s="76"/>
      <c r="T31" s="76"/>
    </row>
    <row r="32" spans="1:20" x14ac:dyDescent="0.25">
      <c r="B32" s="24"/>
      <c r="C32" s="25"/>
      <c r="D32" s="25"/>
      <c r="E32" s="26"/>
      <c r="F32" s="27"/>
      <c r="G32" s="27"/>
      <c r="H32" s="27"/>
      <c r="I32" s="27"/>
      <c r="J32" s="27"/>
      <c r="K32" s="27"/>
      <c r="L32" s="28"/>
      <c r="M32" s="48"/>
      <c r="N32" s="30"/>
      <c r="O32" s="30"/>
      <c r="P32" s="30"/>
      <c r="Q32" s="76"/>
      <c r="R32" s="76"/>
      <c r="S32" s="76"/>
      <c r="T32" s="76"/>
    </row>
    <row r="33" spans="2:20" x14ac:dyDescent="0.25">
      <c r="B33" s="24"/>
      <c r="C33" s="25"/>
      <c r="D33" s="25"/>
      <c r="E33" s="26"/>
      <c r="F33" s="27"/>
      <c r="G33" s="27"/>
      <c r="H33" s="27"/>
      <c r="I33" s="27"/>
      <c r="J33" s="27"/>
      <c r="K33" s="27"/>
      <c r="L33" s="28"/>
      <c r="M33" s="48"/>
      <c r="N33" s="30"/>
      <c r="O33" s="30"/>
      <c r="P33" s="30"/>
      <c r="Q33" s="76"/>
      <c r="R33" s="76"/>
      <c r="S33" s="76"/>
      <c r="T33" s="76"/>
    </row>
    <row r="34" spans="2:20" x14ac:dyDescent="0.25">
      <c r="B34" s="24"/>
      <c r="C34" s="25"/>
      <c r="D34" s="25"/>
      <c r="E34" s="26"/>
      <c r="F34" s="27"/>
      <c r="G34" s="27"/>
      <c r="H34" s="27"/>
      <c r="I34" s="27"/>
      <c r="J34" s="27"/>
      <c r="K34" s="27"/>
      <c r="L34" s="28"/>
      <c r="M34" s="48"/>
      <c r="N34" s="30"/>
      <c r="O34" s="30"/>
      <c r="P34" s="30"/>
      <c r="Q34" s="76"/>
      <c r="R34" s="76"/>
      <c r="S34" s="76"/>
      <c r="T34" s="76"/>
    </row>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3" orientation="landscape" horizontalDpi="1200" verticalDpi="12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J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3.140625" style="2" customWidth="1"/>
    <col min="3" max="3" width="30.85546875" style="2" customWidth="1"/>
    <col min="4" max="4" width="13.7109375" style="2" customWidth="1"/>
    <col min="5" max="5" width="17.2851562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142</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85</v>
      </c>
      <c r="C3" s="12"/>
      <c r="D3" s="12"/>
      <c r="E3" s="12"/>
      <c r="P3" s="44"/>
      <c r="Q3" s="69"/>
      <c r="R3" s="45"/>
    </row>
    <row r="4" spans="1:20" x14ac:dyDescent="0.25">
      <c r="B4" s="12" t="s">
        <v>209</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303</v>
      </c>
      <c r="F7" s="2" t="s">
        <v>7</v>
      </c>
      <c r="G7" s="244">
        <v>2.9100000000000001E-2</v>
      </c>
      <c r="H7" s="244">
        <v>0.16270000000000001</v>
      </c>
      <c r="I7" s="152">
        <v>43281</v>
      </c>
      <c r="J7" s="152">
        <v>43282</v>
      </c>
      <c r="K7" s="152">
        <v>42917</v>
      </c>
      <c r="L7" s="124" t="s">
        <v>300</v>
      </c>
      <c r="M7" s="92">
        <v>148629.06</v>
      </c>
      <c r="N7" s="93">
        <v>0</v>
      </c>
      <c r="O7" s="93">
        <f>SUM(M7:N7)</f>
        <v>148629.06</v>
      </c>
      <c r="P7" s="93"/>
      <c r="Q7" s="93">
        <f>25521.22+6292.42+21560.15+9631.77+15165.12+9298.35+35640.23</f>
        <v>123109.26000000001</v>
      </c>
      <c r="R7" s="93"/>
      <c r="S7" s="95">
        <f>Q7+R7</f>
        <v>123109.26000000001</v>
      </c>
    </row>
    <row r="8" spans="1:20" ht="30" customHeight="1" x14ac:dyDescent="0.25">
      <c r="B8" s="2" t="s">
        <v>178</v>
      </c>
      <c r="C8" s="126" t="s">
        <v>169</v>
      </c>
      <c r="D8" s="124" t="s">
        <v>170</v>
      </c>
      <c r="E8" s="2" t="s">
        <v>306</v>
      </c>
      <c r="F8" s="2" t="s">
        <v>7</v>
      </c>
      <c r="G8" s="244">
        <f>+G7</f>
        <v>2.9100000000000001E-2</v>
      </c>
      <c r="H8" s="244">
        <f>+H7</f>
        <v>0.16270000000000001</v>
      </c>
      <c r="I8" s="152">
        <f>+I7</f>
        <v>43281</v>
      </c>
      <c r="J8" s="152">
        <f>+J7</f>
        <v>43282</v>
      </c>
      <c r="K8" s="152">
        <f>+K7</f>
        <v>42917</v>
      </c>
      <c r="L8" s="244" t="str">
        <f t="shared" ref="L8" si="0">+L7</f>
        <v>07/01/17 - 06/30/18</v>
      </c>
      <c r="M8" s="92">
        <v>8780</v>
      </c>
      <c r="N8" s="93"/>
      <c r="O8" s="93">
        <f>SUM(M8:N8)</f>
        <v>8780</v>
      </c>
      <c r="P8" s="93"/>
      <c r="Q8" s="93">
        <v>8780</v>
      </c>
      <c r="R8" s="93"/>
      <c r="S8" s="95">
        <f>Q8+R8</f>
        <v>8780</v>
      </c>
    </row>
    <row r="9" spans="1:20" x14ac:dyDescent="0.25">
      <c r="C9" s="5"/>
      <c r="D9" s="5"/>
      <c r="G9" s="162"/>
      <c r="H9" s="163" t="s">
        <v>143</v>
      </c>
      <c r="I9" s="152"/>
      <c r="J9" s="152"/>
      <c r="K9" s="152"/>
      <c r="L9" s="9"/>
      <c r="M9" s="40"/>
      <c r="N9" s="40"/>
      <c r="O9" s="40"/>
      <c r="P9" s="44"/>
      <c r="Q9" s="40"/>
      <c r="R9" s="40"/>
      <c r="S9" s="41"/>
    </row>
    <row r="10" spans="1:20" x14ac:dyDescent="0.25">
      <c r="C10" s="5"/>
      <c r="D10" s="5"/>
      <c r="I10" s="152"/>
      <c r="J10" s="152"/>
      <c r="K10" s="152"/>
      <c r="L10" s="9" t="s">
        <v>59</v>
      </c>
      <c r="M10" s="93">
        <f>SUM(M7:M9)</f>
        <v>157409.06</v>
      </c>
      <c r="N10" s="93">
        <f>SUM(N7:N9)</f>
        <v>0</v>
      </c>
      <c r="O10" s="93">
        <f>SUM(O7:O9)</f>
        <v>157409.06</v>
      </c>
      <c r="Q10" s="93">
        <f>SUM(Q7:Q9)</f>
        <v>131889.26</v>
      </c>
      <c r="R10" s="93">
        <f>SUM(R7:R9)</f>
        <v>0</v>
      </c>
      <c r="S10" s="95">
        <f>SUM(S7:S9)</f>
        <v>131889.26</v>
      </c>
    </row>
    <row r="11" spans="1:20" x14ac:dyDescent="0.25">
      <c r="C11" s="5"/>
      <c r="D11" s="5"/>
      <c r="I11" s="152"/>
      <c r="J11" s="152"/>
      <c r="K11" s="152"/>
      <c r="L11" s="9"/>
      <c r="M11" s="93"/>
      <c r="N11" s="93"/>
      <c r="O11" s="93"/>
      <c r="Q11" s="93"/>
      <c r="R11" s="93"/>
      <c r="S11" s="95"/>
    </row>
    <row r="12" spans="1:20" x14ac:dyDescent="0.25">
      <c r="C12" s="5"/>
      <c r="D12" s="5"/>
      <c r="L12" s="9"/>
      <c r="M12" s="93"/>
      <c r="N12" s="93"/>
      <c r="O12" s="93"/>
      <c r="Q12" s="93"/>
      <c r="R12" s="93"/>
      <c r="S12" s="95"/>
    </row>
    <row r="13" spans="1:20" x14ac:dyDescent="0.25">
      <c r="B13" s="12" t="s">
        <v>175</v>
      </c>
      <c r="C13" s="123"/>
      <c r="D13" s="123"/>
      <c r="L13" s="9"/>
      <c r="M13" s="93"/>
      <c r="N13" s="93"/>
      <c r="O13" s="93"/>
      <c r="Q13" s="93"/>
      <c r="R13" s="93"/>
      <c r="S13" s="95"/>
    </row>
    <row r="14" spans="1:20" ht="28.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6.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5"/>
      <c r="D24" s="5"/>
      <c r="L24" s="9"/>
      <c r="M24" s="93"/>
      <c r="N24" s="93"/>
      <c r="O24" s="93"/>
      <c r="Q24" s="93"/>
      <c r="R24" s="93"/>
      <c r="S24" s="95"/>
    </row>
    <row r="25" spans="2:20" x14ac:dyDescent="0.25">
      <c r="B25" s="22"/>
      <c r="C25" s="22"/>
      <c r="D25" s="22"/>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c r="T26" s="76"/>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48"/>
      <c r="Q30" s="76"/>
      <c r="R30" s="76"/>
      <c r="S30" s="76"/>
      <c r="T30" s="76"/>
    </row>
    <row r="31" spans="2:20" x14ac:dyDescent="0.25">
      <c r="B31" s="24"/>
      <c r="C31" s="25"/>
      <c r="D31" s="25"/>
      <c r="E31" s="59"/>
      <c r="F31" s="27"/>
      <c r="G31" s="27"/>
      <c r="H31" s="27"/>
      <c r="I31" s="27"/>
      <c r="J31" s="27"/>
      <c r="K31" s="27"/>
      <c r="L31" s="28"/>
      <c r="M31" s="48"/>
      <c r="Q31" s="76"/>
      <c r="R31" s="76"/>
      <c r="S31" s="76"/>
      <c r="T31" s="76"/>
    </row>
    <row r="32" spans="2:20" x14ac:dyDescent="0.25">
      <c r="B32" s="24"/>
      <c r="C32" s="25"/>
      <c r="D32" s="25"/>
      <c r="E32" s="59"/>
      <c r="F32" s="27"/>
      <c r="G32" s="27"/>
      <c r="H32" s="27"/>
      <c r="I32" s="27"/>
      <c r="J32" s="27"/>
      <c r="K32" s="27"/>
      <c r="L32" s="28"/>
      <c r="M32" s="48"/>
      <c r="Q32" s="76"/>
      <c r="R32" s="76"/>
      <c r="S32" s="76"/>
      <c r="T32" s="76"/>
    </row>
    <row r="33" spans="2:16" x14ac:dyDescent="0.25">
      <c r="B33" s="24"/>
      <c r="C33" s="25"/>
      <c r="D33" s="25"/>
      <c r="E33" s="59"/>
      <c r="F33" s="27"/>
      <c r="G33" s="27"/>
      <c r="H33" s="27"/>
      <c r="I33" s="27"/>
      <c r="J33" s="27"/>
      <c r="K33" s="27"/>
      <c r="L33" s="28"/>
      <c r="M33" s="48"/>
    </row>
    <row r="34" spans="2:16" x14ac:dyDescent="0.25">
      <c r="B34" s="24"/>
      <c r="C34" s="25"/>
      <c r="D34" s="25"/>
      <c r="E34" s="26"/>
      <c r="F34" s="27"/>
      <c r="G34" s="27"/>
      <c r="H34" s="27"/>
      <c r="I34" s="27"/>
      <c r="J34" s="27"/>
      <c r="K34" s="27"/>
      <c r="L34" s="28"/>
      <c r="M34" s="48"/>
      <c r="N34" s="30"/>
      <c r="O34" s="30"/>
      <c r="P34" s="30"/>
    </row>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1" orientation="landscape" horizontalDpi="1200"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28515625" style="2" customWidth="1"/>
    <col min="3" max="3" width="30.85546875" style="2" customWidth="1"/>
    <col min="4" max="4" width="13.7109375" style="2" customWidth="1"/>
    <col min="5" max="5" width="17" style="2" bestFit="1" customWidth="1"/>
    <col min="6" max="6" width="21.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18</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78</v>
      </c>
      <c r="C3" s="12"/>
      <c r="D3" s="12"/>
      <c r="E3" s="12"/>
      <c r="P3" s="44"/>
      <c r="Q3" s="69"/>
      <c r="R3" s="45"/>
    </row>
    <row r="4" spans="1:20" x14ac:dyDescent="0.25">
      <c r="B4" s="12" t="s">
        <v>210</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2.25" customHeight="1" x14ac:dyDescent="0.25">
      <c r="B7" s="2" t="s">
        <v>239</v>
      </c>
      <c r="C7" s="126" t="s">
        <v>240</v>
      </c>
      <c r="D7" s="124" t="s">
        <v>241</v>
      </c>
      <c r="E7" s="2" t="s">
        <v>308</v>
      </c>
      <c r="F7" s="2" t="s">
        <v>7</v>
      </c>
      <c r="G7" s="244">
        <v>2.9100000000000001E-2</v>
      </c>
      <c r="H7" s="244">
        <v>0.16270000000000001</v>
      </c>
      <c r="I7" s="152">
        <v>43281</v>
      </c>
      <c r="J7" s="152">
        <v>43282</v>
      </c>
      <c r="K7" s="152">
        <v>42917</v>
      </c>
      <c r="L7" s="2" t="s">
        <v>300</v>
      </c>
      <c r="M7" s="91">
        <v>12181.07</v>
      </c>
      <c r="N7" s="93">
        <v>0</v>
      </c>
      <c r="O7" s="93">
        <f>SUM(M7:N7)</f>
        <v>12181.07</v>
      </c>
      <c r="P7" s="93"/>
      <c r="Q7" s="93">
        <v>12181.07</v>
      </c>
      <c r="R7" s="93"/>
      <c r="S7" s="95">
        <f>Q7+R7</f>
        <v>12181.07</v>
      </c>
    </row>
    <row r="8" spans="1:20" ht="30" x14ac:dyDescent="0.25">
      <c r="B8" s="2" t="s">
        <v>178</v>
      </c>
      <c r="C8" s="126" t="s">
        <v>169</v>
      </c>
      <c r="D8" s="124" t="s">
        <v>170</v>
      </c>
      <c r="E8" s="2" t="s">
        <v>306</v>
      </c>
      <c r="F8" s="2" t="s">
        <v>7</v>
      </c>
      <c r="G8" s="244">
        <f>+G7</f>
        <v>2.9100000000000001E-2</v>
      </c>
      <c r="H8" s="244">
        <f t="shared" ref="H8" si="0">+H7</f>
        <v>0.16270000000000001</v>
      </c>
      <c r="I8" s="152">
        <f>+I7</f>
        <v>43281</v>
      </c>
      <c r="J8" s="152">
        <f>+J7</f>
        <v>43282</v>
      </c>
      <c r="K8" s="152">
        <f>+K7</f>
        <v>42917</v>
      </c>
      <c r="L8" s="244" t="str">
        <f>+L7</f>
        <v>07/01/17 - 06/30/18</v>
      </c>
      <c r="M8" s="91">
        <v>8560.5</v>
      </c>
      <c r="N8" s="93"/>
      <c r="O8" s="93">
        <f>M8+N8</f>
        <v>8560.5</v>
      </c>
      <c r="P8" s="93"/>
      <c r="Q8" s="93">
        <v>8560.5</v>
      </c>
      <c r="R8" s="93">
        <v>0</v>
      </c>
      <c r="S8" s="95">
        <f>Q8+R8</f>
        <v>8560.5</v>
      </c>
    </row>
    <row r="9" spans="1:20" x14ac:dyDescent="0.25">
      <c r="C9" s="124"/>
      <c r="D9" s="124"/>
      <c r="G9" s="162"/>
      <c r="H9" s="163" t="s">
        <v>143</v>
      </c>
      <c r="I9" s="152"/>
      <c r="J9" s="152"/>
      <c r="K9" s="152"/>
      <c r="L9" s="124"/>
      <c r="M9" s="39"/>
      <c r="N9" s="40"/>
      <c r="O9" s="40"/>
      <c r="P9" s="94"/>
      <c r="Q9" s="40"/>
      <c r="R9" s="40"/>
      <c r="S9" s="41"/>
    </row>
    <row r="10" spans="1:20" x14ac:dyDescent="0.25">
      <c r="C10" s="124"/>
      <c r="D10" s="124"/>
      <c r="G10" s="162"/>
      <c r="H10" s="162"/>
      <c r="I10" s="152"/>
      <c r="J10" s="152"/>
      <c r="K10" s="152"/>
      <c r="L10" s="34" t="s">
        <v>59</v>
      </c>
      <c r="M10" s="93">
        <f>SUM(M7:M9)</f>
        <v>20741.57</v>
      </c>
      <c r="N10" s="93">
        <f>SUM(N7:N9)</f>
        <v>0</v>
      </c>
      <c r="O10" s="93">
        <f>SUM(O7:O9)</f>
        <v>20741.57</v>
      </c>
      <c r="P10" s="93"/>
      <c r="Q10" s="93">
        <f>SUM(Q7:Q9)</f>
        <v>20741.57</v>
      </c>
      <c r="R10" s="93">
        <f>SUM(R7:R9)</f>
        <v>0</v>
      </c>
      <c r="S10" s="93">
        <f>SUM(S7:S9)</f>
        <v>20741.57</v>
      </c>
    </row>
    <row r="11" spans="1:20" x14ac:dyDescent="0.25">
      <c r="C11" s="124"/>
      <c r="D11" s="124"/>
      <c r="I11" s="152"/>
      <c r="J11" s="152"/>
      <c r="K11" s="152"/>
      <c r="S11" s="42"/>
    </row>
    <row r="12" spans="1:20" x14ac:dyDescent="0.25">
      <c r="C12" s="124"/>
      <c r="D12" s="124"/>
      <c r="I12" s="152"/>
      <c r="J12" s="152"/>
      <c r="K12" s="152"/>
      <c r="S12" s="42"/>
    </row>
    <row r="13" spans="1:20" x14ac:dyDescent="0.25">
      <c r="B13" s="12" t="s">
        <v>175</v>
      </c>
      <c r="C13" s="123"/>
      <c r="D13" s="123"/>
      <c r="S13" s="42"/>
    </row>
    <row r="14" spans="1:20" ht="32.25" customHeight="1" x14ac:dyDescent="0.25">
      <c r="B14" s="253" t="s">
        <v>176</v>
      </c>
      <c r="C14" s="253"/>
      <c r="D14" s="253"/>
      <c r="E14" s="253"/>
      <c r="F14" s="253"/>
      <c r="G14" s="155"/>
      <c r="H14" s="155"/>
      <c r="I14" s="146"/>
      <c r="S14" s="42"/>
    </row>
    <row r="15" spans="1:20" x14ac:dyDescent="0.25">
      <c r="C15" s="123"/>
      <c r="D15" s="123"/>
      <c r="S15" s="42"/>
    </row>
    <row r="16" spans="1:20" ht="46.5" customHeight="1" x14ac:dyDescent="0.25">
      <c r="B16" s="253" t="s">
        <v>179</v>
      </c>
      <c r="C16" s="253"/>
      <c r="D16" s="253"/>
      <c r="E16" s="253"/>
      <c r="F16" s="253"/>
      <c r="G16" s="155"/>
      <c r="H16" s="155"/>
      <c r="I16" s="146"/>
      <c r="S16" s="42"/>
    </row>
    <row r="17" spans="2:20" x14ac:dyDescent="0.25">
      <c r="B17" s="142"/>
      <c r="C17" s="142"/>
      <c r="D17" s="142"/>
      <c r="E17" s="142"/>
      <c r="F17" s="142"/>
      <c r="G17" s="155"/>
      <c r="H17" s="155"/>
      <c r="I17" s="146"/>
      <c r="S17" s="42"/>
    </row>
    <row r="18" spans="2:20" x14ac:dyDescent="0.25">
      <c r="B18" s="11" t="s">
        <v>152</v>
      </c>
      <c r="C18" s="133" t="s">
        <v>155</v>
      </c>
      <c r="D18" s="133" t="s">
        <v>156</v>
      </c>
      <c r="E18" s="142"/>
      <c r="F18" s="142"/>
      <c r="G18" s="155"/>
      <c r="H18" s="155"/>
      <c r="I18" s="146"/>
      <c r="S18" s="42"/>
    </row>
    <row r="19" spans="2:20" x14ac:dyDescent="0.25">
      <c r="B19" s="2" t="s">
        <v>239</v>
      </c>
      <c r="C19" s="123" t="s">
        <v>291</v>
      </c>
      <c r="D19" s="123" t="s">
        <v>292</v>
      </c>
      <c r="S19" s="42"/>
    </row>
    <row r="20" spans="2:20" x14ac:dyDescent="0.25">
      <c r="B20" s="2" t="s">
        <v>154</v>
      </c>
      <c r="C20" s="123" t="s">
        <v>157</v>
      </c>
      <c r="D20" s="123" t="s">
        <v>164</v>
      </c>
      <c r="S20" s="42"/>
    </row>
    <row r="21" spans="2:20" x14ac:dyDescent="0.25">
      <c r="C21" s="123"/>
      <c r="D21" s="123"/>
      <c r="S21" s="42"/>
    </row>
    <row r="22" spans="2:20" x14ac:dyDescent="0.25">
      <c r="C22" s="123"/>
      <c r="D22" s="123"/>
      <c r="S22" s="42"/>
    </row>
    <row r="23" spans="2:20" x14ac:dyDescent="0.25">
      <c r="C23" s="124"/>
      <c r="D23" s="124"/>
      <c r="S23" s="42"/>
    </row>
    <row r="24" spans="2:20" x14ac:dyDescent="0.25">
      <c r="B24" s="249" t="s">
        <v>318</v>
      </c>
      <c r="C24" s="124"/>
      <c r="D24" s="124"/>
      <c r="S24" s="42"/>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7" t="s">
        <v>126</v>
      </c>
      <c r="R26" s="218"/>
      <c r="S26" s="219"/>
    </row>
    <row r="27" spans="2:20" ht="15" customHeight="1" x14ac:dyDescent="0.25">
      <c r="B27" s="29" t="s">
        <v>60</v>
      </c>
      <c r="C27" s="127" t="s">
        <v>2</v>
      </c>
      <c r="D27" s="127"/>
      <c r="E27" s="127" t="s">
        <v>54</v>
      </c>
      <c r="F27" s="127" t="s">
        <v>55</v>
      </c>
      <c r="G27" s="159"/>
      <c r="H27" s="159"/>
      <c r="I27" s="150"/>
      <c r="J27" s="127"/>
      <c r="K27" s="127"/>
      <c r="L27" s="127" t="s">
        <v>56</v>
      </c>
      <c r="M27" s="127" t="s">
        <v>57</v>
      </c>
      <c r="N27" s="22"/>
      <c r="O27" s="22"/>
      <c r="P27" s="22"/>
      <c r="Q27" s="79" t="s">
        <v>124</v>
      </c>
      <c r="R27" s="79"/>
      <c r="S27" s="80"/>
    </row>
    <row r="28" spans="2:20" ht="15" customHeight="1" x14ac:dyDescent="0.25">
      <c r="B28" s="90"/>
      <c r="C28" s="13"/>
      <c r="D28" s="13"/>
      <c r="E28" s="13"/>
      <c r="F28" s="13"/>
      <c r="G28" s="13"/>
      <c r="H28" s="13"/>
      <c r="I28" s="13"/>
      <c r="J28" s="13"/>
      <c r="K28" s="13"/>
      <c r="L28" s="13"/>
      <c r="M28" s="13"/>
      <c r="Q28" s="83"/>
      <c r="R28" s="76"/>
      <c r="S28" s="76"/>
    </row>
    <row r="29" spans="2:20" ht="15" customHeight="1" x14ac:dyDescent="0.25">
      <c r="B29" s="90"/>
      <c r="C29" s="13"/>
      <c r="D29" s="13"/>
      <c r="E29" s="13"/>
      <c r="F29" s="13"/>
      <c r="G29" s="13"/>
      <c r="H29" s="13"/>
      <c r="I29" s="13"/>
      <c r="J29" s="13"/>
      <c r="K29" s="13"/>
      <c r="L29" s="13"/>
      <c r="M29" s="13"/>
      <c r="R29" s="76"/>
      <c r="S29" s="76"/>
    </row>
    <row r="30" spans="2:20" x14ac:dyDescent="0.25">
      <c r="B30" s="23"/>
      <c r="C30" s="13"/>
      <c r="D30" s="13"/>
      <c r="E30" s="13"/>
      <c r="N30" s="69"/>
      <c r="O30" s="69"/>
      <c r="P30" s="69"/>
      <c r="Q30" s="76"/>
      <c r="R30" s="76"/>
      <c r="S30" s="76"/>
      <c r="T30" s="76"/>
    </row>
    <row r="31" spans="2:20" x14ac:dyDescent="0.25">
      <c r="B31" s="24"/>
      <c r="C31" s="25"/>
      <c r="D31" s="25"/>
      <c r="E31" s="26"/>
      <c r="F31" s="27"/>
      <c r="G31" s="27"/>
      <c r="H31" s="27"/>
      <c r="I31" s="27"/>
      <c r="J31" s="27"/>
      <c r="K31" s="27"/>
      <c r="L31" s="28"/>
      <c r="M31" s="32"/>
      <c r="N31" s="30"/>
      <c r="O31" s="30"/>
      <c r="P31" s="30"/>
      <c r="Q31" s="76"/>
      <c r="R31" s="76"/>
      <c r="S31" s="76"/>
      <c r="T31" s="76"/>
    </row>
    <row r="32" spans="2:20" x14ac:dyDescent="0.25">
      <c r="B32" s="24"/>
      <c r="C32" s="25"/>
      <c r="D32" s="25"/>
      <c r="E32" s="26"/>
      <c r="F32" s="27"/>
      <c r="G32" s="27"/>
      <c r="H32" s="27"/>
      <c r="I32" s="27"/>
      <c r="J32" s="27"/>
      <c r="K32" s="27"/>
      <c r="L32" s="28"/>
      <c r="M32" s="32"/>
      <c r="N32" s="30"/>
      <c r="O32" s="30"/>
      <c r="P32" s="30"/>
      <c r="Q32" s="76"/>
      <c r="R32" s="76"/>
      <c r="S32" s="76"/>
      <c r="T32" s="76"/>
    </row>
    <row r="33" spans="2:20" x14ac:dyDescent="0.25">
      <c r="B33" s="24"/>
      <c r="C33" s="25"/>
      <c r="D33" s="25"/>
      <c r="E33" s="26"/>
      <c r="F33" s="27"/>
      <c r="G33" s="27"/>
      <c r="H33" s="27"/>
      <c r="I33" s="27"/>
      <c r="J33" s="27"/>
      <c r="K33" s="27"/>
      <c r="L33" s="28"/>
      <c r="M33" s="32"/>
      <c r="N33" s="30"/>
      <c r="O33" s="30"/>
      <c r="P33" s="30"/>
      <c r="Q33" s="76"/>
      <c r="R33" s="76"/>
      <c r="S33" s="76"/>
      <c r="T33" s="76"/>
    </row>
    <row r="34" spans="2:20" x14ac:dyDescent="0.25">
      <c r="B34" s="24"/>
      <c r="C34" s="25"/>
      <c r="D34" s="25"/>
      <c r="E34" s="26"/>
      <c r="F34" s="27"/>
      <c r="G34" s="27"/>
      <c r="H34" s="27"/>
      <c r="I34" s="27"/>
      <c r="J34" s="27"/>
      <c r="K34" s="27"/>
      <c r="L34" s="28"/>
      <c r="M34" s="32"/>
      <c r="N34" s="30"/>
      <c r="O34" s="30"/>
      <c r="P34" s="30"/>
      <c r="T34" s="76"/>
    </row>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3" orientation="landscape" horizontalDpi="1200"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6.140625" style="2" customWidth="1"/>
    <col min="3" max="3" width="30.85546875" style="2" customWidth="1"/>
    <col min="4" max="4" width="13.7109375" style="2" customWidth="1"/>
    <col min="5" max="5" width="18"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7.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71</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106</v>
      </c>
      <c r="C3" s="12"/>
      <c r="D3" s="12"/>
      <c r="E3" s="12"/>
      <c r="P3" s="44"/>
      <c r="Q3" s="69"/>
      <c r="R3" s="45"/>
    </row>
    <row r="4" spans="1:20" x14ac:dyDescent="0.25">
      <c r="B4" s="12" t="s">
        <v>211</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idden="1" x14ac:dyDescent="0.25">
      <c r="B7" s="2" t="s">
        <v>8</v>
      </c>
      <c r="C7" s="123" t="s">
        <v>149</v>
      </c>
      <c r="D7" s="123" t="s">
        <v>151</v>
      </c>
      <c r="E7" s="2" t="s">
        <v>249</v>
      </c>
      <c r="F7" s="2" t="s">
        <v>7</v>
      </c>
      <c r="G7" s="244">
        <v>2.9100000000000001E-2</v>
      </c>
      <c r="H7" s="244">
        <v>0.16270000000000001</v>
      </c>
      <c r="I7" s="152">
        <v>43281</v>
      </c>
      <c r="J7" s="152">
        <v>43282</v>
      </c>
      <c r="K7" s="152">
        <v>42917</v>
      </c>
      <c r="L7" s="124" t="s">
        <v>300</v>
      </c>
      <c r="M7" s="97"/>
      <c r="N7" s="97"/>
      <c r="O7" s="94">
        <f>M7+N7</f>
        <v>0</v>
      </c>
      <c r="P7" s="63"/>
      <c r="Q7" s="65">
        <v>0</v>
      </c>
      <c r="R7" s="94"/>
      <c r="S7" s="95">
        <f>Q7+R7</f>
        <v>0</v>
      </c>
    </row>
    <row r="8" spans="1:20" ht="30" customHeight="1" x14ac:dyDescent="0.25">
      <c r="B8" s="2" t="s">
        <v>178</v>
      </c>
      <c r="C8" s="126" t="s">
        <v>169</v>
      </c>
      <c r="D8" s="124" t="s">
        <v>170</v>
      </c>
      <c r="E8" s="2" t="s">
        <v>306</v>
      </c>
      <c r="F8" s="2" t="s">
        <v>7</v>
      </c>
      <c r="G8" s="244">
        <f>+G7</f>
        <v>2.9100000000000001E-2</v>
      </c>
      <c r="H8" s="244">
        <f t="shared" ref="H8" si="0">+H7</f>
        <v>0.16270000000000001</v>
      </c>
      <c r="I8" s="152">
        <f>+I7</f>
        <v>43281</v>
      </c>
      <c r="J8" s="152">
        <f>+J7</f>
        <v>43282</v>
      </c>
      <c r="K8" s="152">
        <f>+K7</f>
        <v>42917</v>
      </c>
      <c r="L8" s="244" t="str">
        <f>+L7</f>
        <v>07/01/17 - 06/30/18</v>
      </c>
      <c r="M8" s="94">
        <v>1317</v>
      </c>
      <c r="N8" s="94"/>
      <c r="O8" s="94">
        <f>M8+N8</f>
        <v>1317</v>
      </c>
      <c r="P8" s="44"/>
      <c r="Q8" s="94">
        <v>0</v>
      </c>
      <c r="R8" s="94"/>
      <c r="S8" s="95">
        <f>Q8+R8</f>
        <v>0</v>
      </c>
    </row>
    <row r="9" spans="1:20" x14ac:dyDescent="0.25">
      <c r="B9" s="44"/>
      <c r="C9" s="5"/>
      <c r="D9" s="5"/>
      <c r="G9" s="162"/>
      <c r="H9" s="163" t="s">
        <v>143</v>
      </c>
      <c r="I9" s="152"/>
      <c r="J9" s="152"/>
      <c r="K9" s="152"/>
      <c r="L9" s="11"/>
      <c r="M9" s="40"/>
      <c r="N9" s="40"/>
      <c r="O9" s="40"/>
      <c r="P9" s="44"/>
      <c r="Q9" s="40"/>
      <c r="R9" s="40"/>
      <c r="S9" s="41"/>
    </row>
    <row r="10" spans="1:20" x14ac:dyDescent="0.25">
      <c r="C10" s="5"/>
      <c r="D10" s="5"/>
      <c r="I10" s="152"/>
      <c r="J10" s="152"/>
      <c r="K10" s="152"/>
      <c r="L10" s="9" t="s">
        <v>59</v>
      </c>
      <c r="M10" s="93">
        <f>SUM(M7:M8)</f>
        <v>1317</v>
      </c>
      <c r="N10" s="93">
        <f>SUM(N7:N8)</f>
        <v>0</v>
      </c>
      <c r="O10" s="93">
        <f>SUM(O7:O8)</f>
        <v>1317</v>
      </c>
      <c r="Q10" s="93">
        <f>SUM(Q7:Q8)</f>
        <v>0</v>
      </c>
      <c r="R10" s="93">
        <f>SUM(R7:R8)</f>
        <v>0</v>
      </c>
      <c r="S10" s="95">
        <f>SUM(S7:S8)</f>
        <v>0</v>
      </c>
    </row>
    <row r="11" spans="1:20" x14ac:dyDescent="0.25">
      <c r="C11" s="5"/>
      <c r="D11" s="5"/>
      <c r="L11" s="9"/>
      <c r="M11" s="93"/>
      <c r="N11" s="93"/>
      <c r="O11" s="93"/>
      <c r="Q11" s="93"/>
      <c r="R11" s="93"/>
      <c r="S11" s="95"/>
    </row>
    <row r="12" spans="1:20" x14ac:dyDescent="0.25">
      <c r="C12" s="5"/>
      <c r="D12" s="5"/>
      <c r="L12" s="9"/>
      <c r="M12" s="93"/>
      <c r="N12" s="93"/>
      <c r="O12" s="93"/>
      <c r="Q12" s="93"/>
      <c r="R12" s="93"/>
      <c r="S12" s="95"/>
    </row>
    <row r="13" spans="1:20" x14ac:dyDescent="0.25">
      <c r="B13" s="12" t="s">
        <v>175</v>
      </c>
      <c r="C13" s="123"/>
      <c r="D13" s="123"/>
      <c r="L13" s="9"/>
      <c r="M13" s="93"/>
      <c r="N13" s="93"/>
      <c r="O13" s="93"/>
      <c r="Q13" s="93"/>
      <c r="R13" s="93"/>
      <c r="S13" s="95"/>
    </row>
    <row r="14" spans="1:20" ht="28.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52.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5"/>
      <c r="D24" s="5"/>
      <c r="L24" s="9"/>
      <c r="M24" s="93"/>
      <c r="N24" s="93"/>
      <c r="O24" s="93"/>
      <c r="P24" s="44"/>
      <c r="Q24" s="93"/>
      <c r="R24" s="93"/>
      <c r="S24" s="95"/>
    </row>
    <row r="25" spans="2:20" x14ac:dyDescent="0.25">
      <c r="B25" s="22"/>
      <c r="C25" s="22"/>
      <c r="D25" s="22"/>
      <c r="E25" s="22"/>
      <c r="F25" s="22"/>
      <c r="G25" s="22"/>
      <c r="H25" s="22"/>
      <c r="I25" s="22"/>
      <c r="J25" s="22"/>
      <c r="K25" s="22"/>
      <c r="L25" s="22"/>
      <c r="M25" s="22"/>
      <c r="N25" s="44"/>
      <c r="O25" s="44"/>
      <c r="P25" s="44"/>
      <c r="Q25" s="44"/>
      <c r="R25" s="44"/>
      <c r="S25" s="42"/>
    </row>
    <row r="26" spans="2:20" x14ac:dyDescent="0.25">
      <c r="N26" s="203"/>
      <c r="O26" s="203"/>
      <c r="P26" s="203"/>
      <c r="Q26" s="213" t="s">
        <v>126</v>
      </c>
      <c r="R26" s="210"/>
      <c r="S26" s="211"/>
      <c r="T26" s="76"/>
    </row>
    <row r="27" spans="2:20" x14ac:dyDescent="0.25">
      <c r="B27" s="29" t="s">
        <v>60</v>
      </c>
      <c r="C27" s="127" t="s">
        <v>2</v>
      </c>
      <c r="D27" s="127"/>
      <c r="E27" s="127" t="s">
        <v>54</v>
      </c>
      <c r="F27" s="127" t="s">
        <v>55</v>
      </c>
      <c r="G27" s="159"/>
      <c r="H27" s="159"/>
      <c r="I27" s="150"/>
      <c r="J27" s="127"/>
      <c r="K27" s="127"/>
      <c r="L27" s="127" t="s">
        <v>56</v>
      </c>
      <c r="M27" s="127" t="s">
        <v>57</v>
      </c>
      <c r="N27" s="22"/>
      <c r="O27" s="22"/>
      <c r="P27" s="22"/>
      <c r="Q27" s="79" t="s">
        <v>124</v>
      </c>
      <c r="R27" s="77"/>
      <c r="S27" s="78"/>
      <c r="T27" s="76"/>
    </row>
    <row r="28" spans="2:20" x14ac:dyDescent="0.25">
      <c r="B28" s="90"/>
      <c r="C28" s="13"/>
      <c r="D28" s="13"/>
      <c r="E28" s="13"/>
      <c r="F28" s="13"/>
      <c r="G28" s="13"/>
      <c r="H28" s="13"/>
      <c r="I28" s="13"/>
      <c r="J28" s="13"/>
      <c r="K28" s="13"/>
      <c r="L28" s="13"/>
      <c r="M28" s="13"/>
      <c r="Q28" s="84"/>
      <c r="R28" s="75"/>
      <c r="S28" s="75"/>
      <c r="T28" s="76"/>
    </row>
    <row r="29" spans="2:20" x14ac:dyDescent="0.25">
      <c r="B29" s="90"/>
      <c r="C29" s="13"/>
      <c r="D29" s="13"/>
      <c r="E29" s="13"/>
      <c r="F29" s="13"/>
      <c r="G29" s="13"/>
      <c r="H29" s="13"/>
      <c r="I29" s="13"/>
      <c r="J29" s="13"/>
      <c r="K29" s="13"/>
      <c r="L29" s="13"/>
      <c r="M29" s="13"/>
      <c r="R29" s="76"/>
      <c r="S29" s="76"/>
      <c r="T29" s="76"/>
    </row>
    <row r="30" spans="2:20" x14ac:dyDescent="0.25">
      <c r="B30" s="24"/>
      <c r="C30" s="25"/>
      <c r="D30" s="25"/>
      <c r="E30" s="59"/>
      <c r="F30" s="27"/>
      <c r="G30" s="27"/>
      <c r="H30" s="27"/>
      <c r="I30" s="27"/>
      <c r="J30" s="27"/>
      <c r="K30" s="27"/>
      <c r="L30" s="28"/>
      <c r="M30" s="32"/>
      <c r="N30" s="30"/>
      <c r="O30" s="30"/>
      <c r="P30" s="30"/>
      <c r="Q30" s="76"/>
      <c r="R30" s="76"/>
      <c r="S30" s="76"/>
    </row>
    <row r="31" spans="2:20" x14ac:dyDescent="0.25">
      <c r="B31" s="24"/>
      <c r="C31" s="25"/>
      <c r="D31" s="25"/>
      <c r="E31" s="59"/>
      <c r="F31" s="27"/>
      <c r="G31" s="27"/>
      <c r="H31" s="27"/>
      <c r="I31" s="27"/>
      <c r="J31" s="27"/>
      <c r="K31" s="27"/>
      <c r="L31" s="28"/>
      <c r="M31" s="32"/>
      <c r="N31" s="30"/>
      <c r="O31" s="30"/>
      <c r="P31" s="30"/>
      <c r="Q31" s="76"/>
      <c r="R31" s="76"/>
      <c r="S31" s="76"/>
    </row>
    <row r="32" spans="2:20" x14ac:dyDescent="0.25">
      <c r="B32" s="24"/>
      <c r="C32" s="25"/>
      <c r="D32" s="25"/>
      <c r="E32" s="59"/>
      <c r="F32" s="27"/>
      <c r="G32" s="27"/>
      <c r="H32" s="27"/>
      <c r="I32" s="27"/>
      <c r="J32" s="27"/>
      <c r="K32" s="27"/>
      <c r="L32" s="28"/>
      <c r="M32" s="32"/>
      <c r="N32" s="30"/>
      <c r="O32" s="30"/>
      <c r="P32" s="30"/>
      <c r="Q32" s="76"/>
      <c r="R32" s="76"/>
      <c r="S32" s="76"/>
    </row>
    <row r="33" spans="2:16" x14ac:dyDescent="0.25">
      <c r="B33" s="24"/>
      <c r="C33" s="25"/>
      <c r="D33" s="25"/>
      <c r="E33" s="59"/>
      <c r="F33" s="27"/>
      <c r="G33" s="27"/>
      <c r="H33" s="27"/>
      <c r="I33" s="27"/>
      <c r="J33" s="27"/>
      <c r="K33" s="27"/>
      <c r="L33" s="28"/>
      <c r="M33" s="32"/>
      <c r="N33" s="30"/>
      <c r="O33" s="30"/>
      <c r="P33" s="30"/>
    </row>
    <row r="34" spans="2:16" ht="15" customHeight="1" x14ac:dyDescent="0.25">
      <c r="B34" s="24"/>
      <c r="C34" s="25"/>
      <c r="D34" s="25"/>
      <c r="E34" s="59"/>
      <c r="F34" s="27"/>
      <c r="G34" s="27"/>
      <c r="H34" s="27"/>
      <c r="I34" s="27"/>
      <c r="J34" s="27"/>
      <c r="K34" s="27"/>
      <c r="L34" s="51"/>
      <c r="M34" s="48"/>
      <c r="N34" s="137"/>
      <c r="O34" s="44"/>
      <c r="P34" s="30"/>
    </row>
    <row r="35" spans="2:16" ht="15" customHeight="1" x14ac:dyDescent="0.25">
      <c r="C35" s="25"/>
      <c r="D35" s="25"/>
      <c r="E35" s="59"/>
      <c r="F35" s="27"/>
      <c r="G35" s="27"/>
      <c r="H35" s="27"/>
      <c r="I35" s="27"/>
      <c r="J35" s="27"/>
      <c r="K35" s="27"/>
      <c r="L35" s="51"/>
      <c r="M35" s="48"/>
      <c r="O35" s="44"/>
      <c r="P35" s="30"/>
    </row>
    <row r="36" spans="2:16" ht="15" customHeight="1" x14ac:dyDescent="0.25">
      <c r="B36" s="24"/>
      <c r="C36" s="25"/>
      <c r="D36" s="25"/>
      <c r="E36" s="59"/>
      <c r="F36" s="27"/>
      <c r="G36" s="27"/>
      <c r="H36" s="27"/>
      <c r="I36" s="27"/>
      <c r="J36" s="27"/>
      <c r="K36" s="27"/>
      <c r="L36" s="51"/>
      <c r="M36" s="48"/>
      <c r="N36" s="137"/>
      <c r="O36" s="44"/>
      <c r="P36" s="30"/>
    </row>
    <row r="37" spans="2:16" x14ac:dyDescent="0.25">
      <c r="B37" s="54"/>
      <c r="C37" s="58"/>
      <c r="D37" s="58"/>
      <c r="E37" s="59"/>
      <c r="F37" s="56"/>
      <c r="G37" s="56"/>
      <c r="H37" s="56"/>
      <c r="I37" s="56"/>
      <c r="J37" s="56"/>
      <c r="K37" s="56"/>
      <c r="L37" s="51"/>
      <c r="M37" s="48"/>
      <c r="N37" s="130"/>
    </row>
    <row r="38" spans="2:16" x14ac:dyDescent="0.25">
      <c r="B38" s="54"/>
      <c r="C38" s="58"/>
      <c r="D38" s="58"/>
      <c r="E38" s="59"/>
      <c r="F38" s="56"/>
      <c r="G38" s="56"/>
      <c r="H38" s="56"/>
      <c r="I38" s="56"/>
      <c r="J38" s="56"/>
      <c r="K38" s="56"/>
      <c r="L38" s="51"/>
      <c r="M38" s="48"/>
      <c r="N38" s="130"/>
    </row>
    <row r="39" spans="2:16" ht="16.5" customHeight="1" x14ac:dyDescent="0.25">
      <c r="B39" s="54"/>
      <c r="C39" s="58"/>
      <c r="D39" s="58"/>
      <c r="E39" s="59"/>
      <c r="F39" s="56"/>
      <c r="G39" s="56"/>
      <c r="H39" s="56"/>
      <c r="I39" s="56"/>
      <c r="J39" s="56"/>
      <c r="K39" s="56"/>
      <c r="L39" s="57"/>
      <c r="M39" s="32"/>
      <c r="N39" s="130"/>
      <c r="O39" s="130"/>
      <c r="P39" s="44"/>
    </row>
    <row r="40" spans="2:16" ht="15" hidden="1" customHeight="1" x14ac:dyDescent="0.25"/>
    <row r="41" spans="2:16" ht="15" customHeight="1" x14ac:dyDescent="0.25">
      <c r="E41" s="34"/>
      <c r="F41" s="134"/>
      <c r="G41" s="134"/>
      <c r="H41" s="134"/>
      <c r="I41" s="134"/>
      <c r="J41" s="134"/>
      <c r="K41" s="134"/>
    </row>
    <row r="44" spans="2:16"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0"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3"/>
  <sheetViews>
    <sheetView topLeftCell="B1" zoomScale="90" zoomScaleNormal="90" workbookViewId="0">
      <pane xSplit="4" ySplit="6" topLeftCell="F7" activePane="bottomRight" state="frozen"/>
      <selection activeCell="B24" sqref="B24"/>
      <selection pane="topRight" activeCell="B24" sqref="B24"/>
      <selection pane="bottomLeft" activeCell="B24" sqref="B24"/>
      <selection pane="bottomRight" activeCell="K14" sqref="K14"/>
    </sheetView>
  </sheetViews>
  <sheetFormatPr defaultRowHeight="15" x14ac:dyDescent="0.25"/>
  <cols>
    <col min="1" max="1" width="0" style="2" hidden="1" customWidth="1"/>
    <col min="2" max="2" width="46.28515625" style="2" customWidth="1"/>
    <col min="3" max="3" width="24.42578125" style="124" bestFit="1" customWidth="1"/>
    <col min="4" max="4" width="13.7109375" style="124" customWidth="1"/>
    <col min="5" max="5" width="17" style="2" bestFit="1" customWidth="1"/>
    <col min="6" max="6" width="22.5703125" style="2" customWidth="1"/>
    <col min="7" max="7" width="8.5703125" style="2" customWidth="1"/>
    <col min="8" max="8" width="11.5703125" style="2" customWidth="1"/>
    <col min="9" max="9" width="8.71093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2:20" x14ac:dyDescent="0.25">
      <c r="B1" s="12" t="s">
        <v>17</v>
      </c>
      <c r="Q1" s="252" t="s">
        <v>299</v>
      </c>
      <c r="R1" s="252"/>
      <c r="S1" s="252"/>
    </row>
    <row r="2" spans="2:20" x14ac:dyDescent="0.25">
      <c r="B2" s="119" t="s">
        <v>281</v>
      </c>
      <c r="C2" s="234">
        <v>43069</v>
      </c>
      <c r="M2" s="98"/>
      <c r="N2" s="98"/>
      <c r="P2" s="44"/>
      <c r="Q2" s="250" t="s">
        <v>312</v>
      </c>
      <c r="R2" s="250"/>
      <c r="S2" s="250"/>
    </row>
    <row r="3" spans="2:20" ht="15.75" thickBot="1" x14ac:dyDescent="0.3">
      <c r="B3" s="66" t="s">
        <v>77</v>
      </c>
      <c r="C3" s="11"/>
      <c r="D3" s="11"/>
      <c r="E3" s="12"/>
      <c r="P3" s="44"/>
      <c r="Q3" s="69"/>
      <c r="R3" s="45"/>
    </row>
    <row r="4" spans="2:20" x14ac:dyDescent="0.25">
      <c r="B4" s="12" t="s">
        <v>194</v>
      </c>
      <c r="M4" s="116" t="s">
        <v>48</v>
      </c>
      <c r="N4" s="116" t="s">
        <v>48</v>
      </c>
      <c r="O4" s="116" t="s">
        <v>48</v>
      </c>
      <c r="P4" s="13"/>
      <c r="Q4" s="120" t="s">
        <v>49</v>
      </c>
      <c r="R4" s="120" t="s">
        <v>51</v>
      </c>
      <c r="S4" s="120" t="s">
        <v>37</v>
      </c>
      <c r="T4" s="11"/>
    </row>
    <row r="5" spans="2:20" ht="15.75" thickBot="1" x14ac:dyDescent="0.3">
      <c r="G5" s="11" t="s">
        <v>301</v>
      </c>
      <c r="H5" s="11" t="s">
        <v>301</v>
      </c>
      <c r="M5" s="117" t="s">
        <v>47</v>
      </c>
      <c r="N5" s="117" t="s">
        <v>45</v>
      </c>
      <c r="O5" s="117" t="s">
        <v>44</v>
      </c>
      <c r="P5" s="13"/>
      <c r="Q5" s="121" t="s">
        <v>50</v>
      </c>
      <c r="R5" s="121" t="s">
        <v>50</v>
      </c>
      <c r="S5" s="121" t="s">
        <v>50</v>
      </c>
      <c r="T5" s="11"/>
    </row>
    <row r="6" spans="2:20" ht="85.5" customHeight="1" thickBot="1" x14ac:dyDescent="0.3">
      <c r="B6" s="115" t="s">
        <v>1</v>
      </c>
      <c r="C6" s="115" t="s">
        <v>177</v>
      </c>
      <c r="D6" s="115" t="s">
        <v>150</v>
      </c>
      <c r="E6" s="115" t="s">
        <v>3</v>
      </c>
      <c r="F6" s="115" t="s">
        <v>4</v>
      </c>
      <c r="G6" s="141" t="s">
        <v>236</v>
      </c>
      <c r="H6" s="141" t="s">
        <v>237</v>
      </c>
      <c r="I6" s="141" t="s">
        <v>192</v>
      </c>
      <c r="J6" s="141" t="s">
        <v>193</v>
      </c>
      <c r="K6" s="141" t="s">
        <v>167</v>
      </c>
      <c r="L6" s="115" t="s">
        <v>5</v>
      </c>
      <c r="M6" s="118" t="s">
        <v>6</v>
      </c>
      <c r="N6" s="118" t="s">
        <v>6</v>
      </c>
      <c r="O6" s="118" t="s">
        <v>6</v>
      </c>
      <c r="P6" s="13"/>
      <c r="Q6" s="122"/>
      <c r="R6" s="128" t="s">
        <v>52</v>
      </c>
      <c r="S6" s="129" t="s">
        <v>53</v>
      </c>
    </row>
    <row r="7" spans="2:20" ht="30" x14ac:dyDescent="0.25">
      <c r="B7" s="2" t="s">
        <v>168</v>
      </c>
      <c r="C7" s="126" t="s">
        <v>169</v>
      </c>
      <c r="D7" s="124" t="s">
        <v>170</v>
      </c>
      <c r="E7" s="2" t="s">
        <v>304</v>
      </c>
      <c r="F7" s="2" t="s">
        <v>7</v>
      </c>
      <c r="G7" s="240">
        <v>2.9100000000000001E-2</v>
      </c>
      <c r="H7" s="240">
        <v>0.16270000000000001</v>
      </c>
      <c r="I7" s="243">
        <v>43281</v>
      </c>
      <c r="J7" s="243">
        <v>43282</v>
      </c>
      <c r="K7" s="243">
        <v>42917</v>
      </c>
      <c r="L7" s="242" t="s">
        <v>300</v>
      </c>
      <c r="M7" s="111"/>
      <c r="N7" s="94"/>
      <c r="O7" s="94">
        <f>M7+N7</f>
        <v>0</v>
      </c>
      <c r="P7" s="94"/>
      <c r="Q7" s="94"/>
      <c r="R7" s="94"/>
      <c r="S7" s="95">
        <f>Q7+R7</f>
        <v>0</v>
      </c>
    </row>
    <row r="8" spans="2:20" x14ac:dyDescent="0.25">
      <c r="B8" s="67"/>
      <c r="C8" s="126"/>
      <c r="D8" s="126"/>
      <c r="E8" s="68"/>
      <c r="F8" s="69"/>
      <c r="G8" s="207"/>
      <c r="H8" s="207"/>
      <c r="I8" s="153"/>
      <c r="J8" s="153"/>
      <c r="K8" s="153"/>
      <c r="L8" s="69"/>
      <c r="M8" s="70"/>
      <c r="N8" s="40"/>
      <c r="O8" s="40"/>
      <c r="P8" s="94"/>
      <c r="Q8" s="40"/>
      <c r="R8" s="40"/>
      <c r="S8" s="41"/>
    </row>
    <row r="9" spans="2:20" x14ac:dyDescent="0.25">
      <c r="G9" s="162"/>
      <c r="H9" s="163"/>
      <c r="I9" s="152"/>
      <c r="J9" s="152"/>
      <c r="K9" s="152"/>
      <c r="L9" s="34" t="s">
        <v>59</v>
      </c>
      <c r="M9" s="93">
        <f>SUM(M7:M8)</f>
        <v>0</v>
      </c>
      <c r="N9" s="93">
        <f>SUM(N7:N8)</f>
        <v>0</v>
      </c>
      <c r="O9" s="93">
        <f>SUM(O7:O8)</f>
        <v>0</v>
      </c>
      <c r="P9" s="93"/>
      <c r="Q9" s="93">
        <f>SUM(Q7:Q8)</f>
        <v>0</v>
      </c>
      <c r="R9" s="93">
        <f>SUM(R7:R8)</f>
        <v>0</v>
      </c>
      <c r="S9" s="95">
        <f>SUM(S7:S8)</f>
        <v>0</v>
      </c>
    </row>
    <row r="10" spans="2:20" x14ac:dyDescent="0.25">
      <c r="I10" s="152"/>
      <c r="J10" s="152"/>
      <c r="K10" s="152"/>
      <c r="L10" s="34"/>
      <c r="M10" s="93"/>
      <c r="N10" s="93"/>
      <c r="O10" s="93"/>
      <c r="P10" s="93"/>
      <c r="Q10" s="93"/>
      <c r="R10" s="93"/>
      <c r="S10" s="95"/>
    </row>
    <row r="11" spans="2:20" x14ac:dyDescent="0.25">
      <c r="I11" s="152"/>
      <c r="J11" s="152"/>
      <c r="K11" s="152"/>
      <c r="L11" s="34"/>
      <c r="M11" s="93"/>
      <c r="N11" s="93"/>
      <c r="O11" s="93"/>
      <c r="P11" s="93"/>
      <c r="Q11" s="93"/>
      <c r="R11" s="93"/>
      <c r="S11" s="95"/>
    </row>
    <row r="12" spans="2:20" x14ac:dyDescent="0.25">
      <c r="I12" s="152"/>
      <c r="J12" s="152"/>
      <c r="K12" s="152"/>
      <c r="L12" s="34"/>
      <c r="M12" s="93"/>
      <c r="N12" s="93"/>
      <c r="O12" s="93"/>
      <c r="P12" s="93"/>
      <c r="Q12" s="93"/>
      <c r="R12" s="93"/>
      <c r="S12" s="95"/>
    </row>
    <row r="13" spans="2:20" x14ac:dyDescent="0.25">
      <c r="B13" s="12" t="s">
        <v>175</v>
      </c>
      <c r="L13" s="34"/>
      <c r="M13" s="93"/>
      <c r="N13" s="93"/>
      <c r="O13" s="93"/>
      <c r="P13" s="93"/>
      <c r="Q13" s="93"/>
      <c r="R13" s="93"/>
      <c r="S13" s="95"/>
    </row>
    <row r="14" spans="2:20" ht="33" customHeight="1" x14ac:dyDescent="0.25">
      <c r="B14" s="253" t="s">
        <v>176</v>
      </c>
      <c r="C14" s="254"/>
      <c r="D14" s="254"/>
      <c r="E14" s="254"/>
      <c r="F14" s="254"/>
      <c r="G14" s="156"/>
      <c r="H14" s="156"/>
      <c r="I14" s="147"/>
      <c r="L14" s="34"/>
      <c r="M14" s="93"/>
      <c r="N14" s="93"/>
      <c r="O14" s="93"/>
      <c r="P14" s="93"/>
      <c r="Q14" s="93"/>
      <c r="R14" s="93"/>
      <c r="S14" s="95"/>
    </row>
    <row r="15" spans="2:20" x14ac:dyDescent="0.25">
      <c r="L15" s="34"/>
      <c r="M15" s="93"/>
      <c r="N15" s="93"/>
      <c r="O15" s="93"/>
      <c r="P15" s="93"/>
      <c r="Q15" s="93"/>
      <c r="R15" s="93"/>
      <c r="S15" s="95"/>
    </row>
    <row r="16" spans="2:20" ht="46.5" customHeight="1" x14ac:dyDescent="0.25">
      <c r="B16" s="253" t="s">
        <v>179</v>
      </c>
      <c r="C16" s="253"/>
      <c r="D16" s="253"/>
      <c r="E16" s="253"/>
      <c r="F16" s="253"/>
      <c r="G16" s="155"/>
      <c r="H16" s="155"/>
      <c r="I16" s="146"/>
      <c r="L16" s="34"/>
      <c r="M16" s="93"/>
      <c r="N16" s="93"/>
      <c r="O16" s="93"/>
      <c r="P16" s="93"/>
      <c r="Q16" s="93"/>
      <c r="R16" s="93"/>
      <c r="S16" s="95"/>
    </row>
    <row r="17" spans="2:20" x14ac:dyDescent="0.25">
      <c r="L17" s="34"/>
      <c r="M17" s="93"/>
      <c r="N17" s="93"/>
      <c r="O17" s="93"/>
      <c r="P17" s="93"/>
      <c r="Q17" s="93"/>
      <c r="R17" s="93"/>
      <c r="S17" s="95"/>
    </row>
    <row r="18" spans="2:20" x14ac:dyDescent="0.25">
      <c r="B18" s="11" t="s">
        <v>152</v>
      </c>
      <c r="C18" s="133" t="s">
        <v>155</v>
      </c>
      <c r="D18" s="133" t="s">
        <v>156</v>
      </c>
      <c r="L18" s="34"/>
      <c r="M18" s="93"/>
      <c r="N18" s="93"/>
      <c r="O18" s="93"/>
      <c r="P18" s="93"/>
      <c r="Q18" s="93"/>
      <c r="R18" s="93"/>
      <c r="S18" s="95"/>
    </row>
    <row r="19" spans="2:20" x14ac:dyDescent="0.25">
      <c r="C19" s="123"/>
      <c r="D19" s="123"/>
      <c r="L19" s="34"/>
      <c r="M19" s="93"/>
      <c r="N19" s="93"/>
      <c r="O19" s="93"/>
      <c r="P19" s="93"/>
      <c r="Q19" s="93"/>
      <c r="R19" s="93"/>
      <c r="S19" s="95"/>
    </row>
    <row r="20" spans="2:20" x14ac:dyDescent="0.25">
      <c r="B20" s="2" t="s">
        <v>154</v>
      </c>
      <c r="C20" s="123" t="s">
        <v>157</v>
      </c>
      <c r="D20" s="123" t="s">
        <v>164</v>
      </c>
      <c r="L20" s="34"/>
      <c r="M20" s="93"/>
      <c r="N20" s="93"/>
      <c r="O20" s="93"/>
      <c r="P20" s="93"/>
      <c r="Q20" s="93"/>
      <c r="R20" s="93"/>
      <c r="S20" s="95"/>
    </row>
    <row r="21" spans="2:20" x14ac:dyDescent="0.25">
      <c r="C21" s="123"/>
      <c r="D21" s="123"/>
      <c r="L21" s="34"/>
      <c r="M21" s="93"/>
      <c r="N21" s="93"/>
      <c r="O21" s="93"/>
      <c r="P21" s="93"/>
      <c r="Q21" s="93"/>
      <c r="R21" s="93"/>
      <c r="S21" s="95"/>
    </row>
    <row r="22" spans="2:20" x14ac:dyDescent="0.25">
      <c r="B22" s="229"/>
      <c r="C22" s="123"/>
      <c r="D22" s="123"/>
      <c r="L22" s="34"/>
      <c r="M22" s="93"/>
      <c r="N22" s="93"/>
      <c r="O22" s="93"/>
      <c r="P22" s="93"/>
      <c r="Q22" s="93"/>
      <c r="R22" s="93"/>
      <c r="S22" s="95"/>
    </row>
    <row r="23" spans="2:20" x14ac:dyDescent="0.25">
      <c r="B23" s="165"/>
      <c r="L23" s="34"/>
      <c r="M23" s="93"/>
      <c r="N23" s="93"/>
      <c r="O23" s="93"/>
      <c r="P23" s="93"/>
      <c r="Q23" s="93"/>
      <c r="R23" s="93"/>
      <c r="S23" s="95"/>
    </row>
    <row r="24" spans="2:20" x14ac:dyDescent="0.25">
      <c r="B24" s="229"/>
      <c r="C24" s="229"/>
      <c r="L24" s="34"/>
      <c r="M24" s="93"/>
      <c r="N24" s="93"/>
      <c r="O24" s="93"/>
      <c r="P24" s="93"/>
      <c r="Q24" s="93"/>
      <c r="R24" s="93"/>
      <c r="S24" s="95"/>
    </row>
    <row r="25" spans="2:20" x14ac:dyDescent="0.25">
      <c r="B25" s="165"/>
      <c r="L25" s="34"/>
      <c r="M25" s="93"/>
      <c r="N25" s="93"/>
      <c r="O25" s="93"/>
      <c r="P25" s="93"/>
      <c r="Q25" s="93"/>
      <c r="R25" s="93"/>
      <c r="S25" s="95"/>
    </row>
    <row r="26" spans="2:20" x14ac:dyDescent="0.25">
      <c r="B26" s="22"/>
      <c r="C26" s="125"/>
      <c r="D26" s="125"/>
      <c r="E26" s="22"/>
      <c r="F26" s="22"/>
      <c r="G26" s="22"/>
      <c r="H26" s="22"/>
      <c r="I26" s="22"/>
      <c r="J26" s="22"/>
      <c r="K26" s="22"/>
      <c r="L26" s="22"/>
      <c r="M26" s="22"/>
      <c r="N26" s="22"/>
      <c r="O26" s="22"/>
      <c r="P26" s="44"/>
      <c r="Q26" s="22"/>
      <c r="R26" s="22"/>
      <c r="S26" s="43"/>
    </row>
    <row r="28" spans="2:20" x14ac:dyDescent="0.25">
      <c r="B28" s="29" t="s">
        <v>60</v>
      </c>
      <c r="C28" s="127" t="s">
        <v>2</v>
      </c>
      <c r="D28" s="127"/>
      <c r="E28" s="127" t="s">
        <v>54</v>
      </c>
      <c r="F28" s="127" t="s">
        <v>55</v>
      </c>
      <c r="G28" s="159"/>
      <c r="H28" s="159"/>
      <c r="I28" s="150"/>
      <c r="J28" s="127"/>
      <c r="K28" s="127"/>
      <c r="L28" s="127" t="s">
        <v>56</v>
      </c>
      <c r="M28" s="127" t="s">
        <v>57</v>
      </c>
      <c r="N28" s="69"/>
      <c r="O28" s="69"/>
      <c r="P28" s="69"/>
      <c r="Q28" s="84" t="s">
        <v>126</v>
      </c>
      <c r="R28" s="75"/>
      <c r="S28" s="75"/>
      <c r="T28" s="76"/>
    </row>
    <row r="29" spans="2:20" x14ac:dyDescent="0.25">
      <c r="B29" s="23"/>
      <c r="C29" s="13"/>
      <c r="D29" s="13"/>
      <c r="E29" s="13"/>
      <c r="Q29" s="76" t="s">
        <v>124</v>
      </c>
      <c r="R29" s="76"/>
      <c r="S29" s="76"/>
      <c r="T29" s="76"/>
    </row>
    <row r="30" spans="2:20" x14ac:dyDescent="0.25">
      <c r="B30" s="23"/>
      <c r="C30" s="13"/>
      <c r="D30" s="13"/>
      <c r="E30" s="13"/>
      <c r="Q30" s="76"/>
      <c r="R30" s="76"/>
      <c r="S30" s="76"/>
      <c r="T30" s="76"/>
    </row>
    <row r="31" spans="2:20" x14ac:dyDescent="0.25">
      <c r="B31" s="23"/>
      <c r="C31" s="13"/>
      <c r="D31" s="13"/>
      <c r="E31" s="13"/>
      <c r="Q31" s="76"/>
      <c r="R31" s="76"/>
      <c r="S31" s="76"/>
      <c r="T31" s="76"/>
    </row>
    <row r="32" spans="2:20" x14ac:dyDescent="0.25">
      <c r="B32"/>
      <c r="C32" s="25"/>
      <c r="D32" s="25"/>
      <c r="E32" s="26"/>
      <c r="F32" s="27"/>
      <c r="G32" s="27"/>
      <c r="H32" s="27"/>
      <c r="I32" s="27"/>
      <c r="J32" s="27"/>
      <c r="K32" s="27"/>
      <c r="L32" s="28"/>
      <c r="M32" s="32"/>
      <c r="N32" s="30"/>
      <c r="O32" s="30"/>
      <c r="P32" s="30"/>
    </row>
    <row r="33" spans="2:2" x14ac:dyDescent="0.25">
      <c r="B33" s="161"/>
    </row>
  </sheetData>
  <mergeCells count="4">
    <mergeCell ref="Q2:S2"/>
    <mergeCell ref="Q1:S1"/>
    <mergeCell ref="B14:F14"/>
    <mergeCell ref="B16:F16"/>
  </mergeCells>
  <printOptions horizontalCentered="1" gridLines="1"/>
  <pageMargins left="0" right="0" top="0.75" bottom="0.75" header="0.3" footer="0.3"/>
  <pageSetup scale="48" orientation="landscape"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J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2.7109375" style="2" customWidth="1"/>
    <col min="3" max="3" width="28.28515625" style="2" customWidth="1"/>
    <col min="4" max="4" width="13.7109375" style="2" customWidth="1"/>
    <col min="5" max="5" width="17"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69</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103</v>
      </c>
      <c r="C3" s="12"/>
      <c r="D3" s="12"/>
      <c r="E3" s="12"/>
      <c r="P3" s="44"/>
      <c r="Q3" s="69"/>
      <c r="R3" s="45"/>
    </row>
    <row r="4" spans="1:20" x14ac:dyDescent="0.25">
      <c r="B4" s="12" t="s">
        <v>212</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303</v>
      </c>
      <c r="F7" s="2" t="s">
        <v>7</v>
      </c>
      <c r="G7" s="244">
        <v>2.9100000000000001E-2</v>
      </c>
      <c r="H7" s="244">
        <v>0.16270000000000001</v>
      </c>
      <c r="I7" s="152">
        <v>43281</v>
      </c>
      <c r="J7" s="152">
        <v>43282</v>
      </c>
      <c r="K7" s="152">
        <v>42917</v>
      </c>
      <c r="L7" s="124" t="s">
        <v>300</v>
      </c>
      <c r="M7" s="97">
        <v>6000.96</v>
      </c>
      <c r="N7" s="97">
        <v>0</v>
      </c>
      <c r="O7" s="94">
        <f>M7+N7</f>
        <v>6000.96</v>
      </c>
      <c r="P7" s="63"/>
      <c r="Q7" s="65">
        <v>6000.96</v>
      </c>
      <c r="R7" s="94"/>
      <c r="S7" s="95">
        <f>Q7+R7</f>
        <v>6000.96</v>
      </c>
    </row>
    <row r="8" spans="1:20" ht="30" customHeight="1" x14ac:dyDescent="0.25">
      <c r="B8" s="2" t="s">
        <v>178</v>
      </c>
      <c r="C8" s="126" t="s">
        <v>169</v>
      </c>
      <c r="D8" s="124" t="s">
        <v>170</v>
      </c>
      <c r="E8" s="2" t="s">
        <v>306</v>
      </c>
      <c r="F8" s="2" t="s">
        <v>7</v>
      </c>
      <c r="G8" s="244">
        <f>+G7</f>
        <v>2.9100000000000001E-2</v>
      </c>
      <c r="H8" s="244">
        <f t="shared" ref="H8" si="0">+H7</f>
        <v>0.16270000000000001</v>
      </c>
      <c r="I8" s="152">
        <f>+I7</f>
        <v>43281</v>
      </c>
      <c r="J8" s="152">
        <f>+J7</f>
        <v>43282</v>
      </c>
      <c r="K8" s="152">
        <f>+K7</f>
        <v>42917</v>
      </c>
      <c r="L8" s="244" t="str">
        <f>+L7</f>
        <v>07/01/17 - 06/30/18</v>
      </c>
      <c r="M8" s="97">
        <v>57962</v>
      </c>
      <c r="N8" s="97"/>
      <c r="O8" s="94">
        <f>M8+N8</f>
        <v>57962</v>
      </c>
      <c r="P8" s="63"/>
      <c r="Q8" s="65">
        <v>57962</v>
      </c>
      <c r="R8" s="94"/>
      <c r="S8" s="95">
        <f>Q8+R8</f>
        <v>57962</v>
      </c>
    </row>
    <row r="9" spans="1:20" x14ac:dyDescent="0.25">
      <c r="C9" s="124"/>
      <c r="D9" s="124"/>
      <c r="G9" s="162"/>
      <c r="H9" s="163"/>
      <c r="I9" s="152"/>
      <c r="J9" s="152"/>
      <c r="K9" s="152"/>
      <c r="L9" s="124"/>
      <c r="M9" s="40"/>
      <c r="N9" s="40"/>
      <c r="O9" s="40"/>
      <c r="P9" s="44"/>
      <c r="Q9" s="40"/>
      <c r="R9" s="40"/>
      <c r="S9" s="41"/>
    </row>
    <row r="10" spans="1:20" x14ac:dyDescent="0.25">
      <c r="C10" s="123"/>
      <c r="D10" s="123"/>
      <c r="I10" s="152"/>
      <c r="J10" s="152"/>
      <c r="K10" s="152"/>
      <c r="L10" s="9" t="s">
        <v>59</v>
      </c>
      <c r="M10" s="93">
        <f>SUM(M7:M9)</f>
        <v>63962.96</v>
      </c>
      <c r="N10" s="93">
        <f>SUM(N7:N9)</f>
        <v>0</v>
      </c>
      <c r="O10" s="93">
        <f>SUM(O7:O9)</f>
        <v>63962.96</v>
      </c>
      <c r="Q10" s="93">
        <f>SUM(Q7:Q9)</f>
        <v>63962.96</v>
      </c>
      <c r="R10" s="93">
        <f>SUM(R7:R9)</f>
        <v>0</v>
      </c>
      <c r="S10" s="95">
        <f>SUM(S7:S9)</f>
        <v>63962.96</v>
      </c>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0"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6.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5"/>
      <c r="D24" s="5"/>
      <c r="L24" s="9"/>
      <c r="M24" s="93"/>
      <c r="N24" s="93"/>
      <c r="O24" s="93"/>
      <c r="Q24" s="93"/>
      <c r="R24" s="93"/>
      <c r="S24" s="95"/>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32"/>
      <c r="N30" s="30"/>
      <c r="O30" s="30"/>
      <c r="P30" s="30"/>
      <c r="Q30" s="76"/>
      <c r="R30" s="76"/>
      <c r="S30" s="76"/>
      <c r="T30" s="76"/>
    </row>
    <row r="31" spans="2:20" x14ac:dyDescent="0.25">
      <c r="B31" s="24"/>
      <c r="C31" s="25"/>
      <c r="D31" s="25"/>
      <c r="E31" s="59"/>
      <c r="F31" s="27"/>
      <c r="G31" s="27"/>
      <c r="H31" s="27"/>
      <c r="I31" s="27"/>
      <c r="J31" s="27"/>
      <c r="K31" s="27"/>
      <c r="L31" s="28"/>
      <c r="M31" s="32"/>
      <c r="N31" s="30"/>
      <c r="O31" s="30"/>
      <c r="P31" s="30"/>
      <c r="Q31" s="76"/>
      <c r="R31" s="76"/>
      <c r="S31" s="76"/>
      <c r="T31" s="76"/>
    </row>
    <row r="32" spans="2:20" x14ac:dyDescent="0.25">
      <c r="B32" s="24"/>
      <c r="C32" s="25"/>
      <c r="D32" s="25"/>
      <c r="E32" s="59"/>
      <c r="F32" s="27"/>
      <c r="G32" s="27"/>
      <c r="H32" s="27"/>
      <c r="I32" s="27"/>
      <c r="J32" s="27"/>
      <c r="K32" s="27"/>
      <c r="L32" s="28"/>
      <c r="M32" s="32"/>
      <c r="N32" s="30"/>
      <c r="O32" s="30"/>
      <c r="P32" s="30"/>
      <c r="Q32" s="76"/>
      <c r="R32" s="76"/>
      <c r="S32" s="76"/>
      <c r="T32" s="76"/>
    </row>
    <row r="33" spans="2:20" x14ac:dyDescent="0.25">
      <c r="B33" s="24"/>
      <c r="C33" s="25"/>
      <c r="D33" s="25"/>
      <c r="E33" s="59"/>
      <c r="F33" s="27"/>
      <c r="G33" s="27"/>
      <c r="H33" s="27"/>
      <c r="I33" s="27"/>
      <c r="J33" s="27"/>
      <c r="K33" s="27"/>
      <c r="L33" s="28"/>
      <c r="M33" s="32"/>
      <c r="N33" s="30"/>
      <c r="O33" s="30"/>
      <c r="P33" s="30"/>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1" orientation="landscape" horizontalDpi="1200"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B1" zoomScale="90" zoomScaleNormal="90" workbookViewId="0">
      <pane xSplit="4" ySplit="6" topLeftCell="J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6.5703125" style="2" hidden="1" customWidth="1"/>
    <col min="2" max="2" width="53.42578125" style="2" customWidth="1"/>
    <col min="3" max="3" width="30.85546875" style="2" customWidth="1"/>
    <col min="4" max="4" width="13.7109375" style="2" customWidth="1"/>
    <col min="5" max="5" width="17.28515625" style="2" customWidth="1"/>
    <col min="6" max="6" width="22.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14</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92</v>
      </c>
      <c r="C3" s="12"/>
      <c r="D3" s="12"/>
      <c r="E3" s="12"/>
      <c r="P3" s="44"/>
      <c r="Q3" s="69"/>
      <c r="R3" s="45"/>
    </row>
    <row r="4" spans="1:20" x14ac:dyDescent="0.25">
      <c r="B4" s="12" t="s">
        <v>213</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A7" s="2">
        <v>4201</v>
      </c>
      <c r="B7" s="2" t="s">
        <v>8</v>
      </c>
      <c r="C7" s="123" t="s">
        <v>149</v>
      </c>
      <c r="D7" s="123" t="s">
        <v>151</v>
      </c>
      <c r="E7" s="2" t="s">
        <v>302</v>
      </c>
      <c r="F7" s="2" t="s">
        <v>7</v>
      </c>
      <c r="G7" s="245">
        <v>2.9100000000000001E-2</v>
      </c>
      <c r="H7" s="245">
        <v>0.16270000000000001</v>
      </c>
      <c r="I7" s="154">
        <v>43281</v>
      </c>
      <c r="J7" s="154">
        <v>43282</v>
      </c>
      <c r="K7" s="154">
        <v>42917</v>
      </c>
      <c r="L7" s="124" t="s">
        <v>300</v>
      </c>
      <c r="M7" s="92">
        <v>62581.440000000002</v>
      </c>
      <c r="N7" s="94">
        <v>0</v>
      </c>
      <c r="O7" s="94">
        <f>M7+N7</f>
        <v>62581.440000000002</v>
      </c>
      <c r="P7" s="94"/>
      <c r="Q7" s="94">
        <f>50082.08+12499.36</f>
        <v>62581.440000000002</v>
      </c>
      <c r="R7" s="94"/>
      <c r="S7" s="95">
        <f>Q7+R7</f>
        <v>62581.440000000002</v>
      </c>
    </row>
    <row r="8" spans="1:20" ht="30" x14ac:dyDescent="0.25">
      <c r="A8" s="2">
        <v>4215</v>
      </c>
      <c r="B8" s="2" t="s">
        <v>183</v>
      </c>
      <c r="C8" s="126" t="s">
        <v>184</v>
      </c>
      <c r="D8" s="124" t="s">
        <v>185</v>
      </c>
      <c r="E8" s="2" t="s">
        <v>253</v>
      </c>
      <c r="F8" s="2" t="s">
        <v>7</v>
      </c>
      <c r="G8" s="245">
        <f>+G7</f>
        <v>2.9100000000000001E-2</v>
      </c>
      <c r="H8" s="245">
        <f t="shared" ref="H8" si="0">+H7</f>
        <v>0.16270000000000001</v>
      </c>
      <c r="I8" s="154">
        <v>43008</v>
      </c>
      <c r="J8" s="154">
        <v>43008</v>
      </c>
      <c r="K8" s="154">
        <f>+K7</f>
        <v>42917</v>
      </c>
      <c r="L8" s="245" t="s">
        <v>313</v>
      </c>
      <c r="M8" s="92">
        <v>5124.1400000000003</v>
      </c>
      <c r="N8" s="94"/>
      <c r="O8" s="94">
        <f t="shared" ref="O8" si="1">M8+N8</f>
        <v>5124.1400000000003</v>
      </c>
      <c r="P8" s="94"/>
      <c r="Q8" s="94">
        <v>5124.1400000000003</v>
      </c>
      <c r="R8" s="94"/>
      <c r="S8" s="95">
        <f t="shared" ref="S8" si="2">Q8+R8</f>
        <v>5124.1400000000003</v>
      </c>
    </row>
    <row r="9" spans="1:20" ht="30" x14ac:dyDescent="0.25">
      <c r="A9" s="2">
        <v>4253</v>
      </c>
      <c r="B9" s="2" t="s">
        <v>178</v>
      </c>
      <c r="C9" s="145" t="s">
        <v>169</v>
      </c>
      <c r="D9" s="123" t="s">
        <v>170</v>
      </c>
      <c r="E9" s="2" t="s">
        <v>304</v>
      </c>
      <c r="F9" s="2" t="s">
        <v>7</v>
      </c>
      <c r="G9" s="245">
        <f t="shared" ref="G9:G10" si="3">+G8</f>
        <v>2.9100000000000001E-2</v>
      </c>
      <c r="H9" s="245">
        <f t="shared" ref="H9:H10" si="4">+H8</f>
        <v>0.16270000000000001</v>
      </c>
      <c r="I9" s="154">
        <v>43281</v>
      </c>
      <c r="J9" s="154">
        <v>43282</v>
      </c>
      <c r="K9" s="154">
        <f t="shared" ref="K9:K10" si="5">+K8</f>
        <v>42917</v>
      </c>
      <c r="L9" s="245" t="s">
        <v>314</v>
      </c>
      <c r="M9" s="92">
        <v>25247.5</v>
      </c>
      <c r="N9" s="94"/>
      <c r="O9" s="94">
        <f>M9+N9</f>
        <v>25247.5</v>
      </c>
      <c r="P9" s="94"/>
      <c r="Q9" s="94">
        <v>25247.5</v>
      </c>
      <c r="R9" s="94"/>
      <c r="S9" s="95">
        <f>Q9+R9</f>
        <v>25247.5</v>
      </c>
    </row>
    <row r="10" spans="1:20" ht="30" x14ac:dyDescent="0.25">
      <c r="A10" s="2">
        <v>4255</v>
      </c>
      <c r="B10" s="2" t="s">
        <v>180</v>
      </c>
      <c r="C10" s="126" t="s">
        <v>181</v>
      </c>
      <c r="D10" s="124" t="s">
        <v>182</v>
      </c>
      <c r="E10" s="2" t="s">
        <v>309</v>
      </c>
      <c r="F10" s="2" t="s">
        <v>7</v>
      </c>
      <c r="G10" s="245">
        <f t="shared" si="3"/>
        <v>2.9100000000000001E-2</v>
      </c>
      <c r="H10" s="245">
        <f t="shared" si="4"/>
        <v>0.16270000000000001</v>
      </c>
      <c r="I10" s="154">
        <f t="shared" ref="I10" si="6">+I9</f>
        <v>43281</v>
      </c>
      <c r="J10" s="154">
        <f t="shared" ref="J10" si="7">+J9</f>
        <v>43282</v>
      </c>
      <c r="K10" s="154">
        <f t="shared" si="5"/>
        <v>42917</v>
      </c>
      <c r="L10" s="245" t="str">
        <f t="shared" ref="L10" si="8">+L9</f>
        <v>07/01/17- 6/30/18</v>
      </c>
      <c r="M10" s="92">
        <v>417</v>
      </c>
      <c r="N10" s="94"/>
      <c r="O10" s="94">
        <f>M10+N10</f>
        <v>417</v>
      </c>
      <c r="P10" s="94"/>
      <c r="Q10" s="94">
        <v>417</v>
      </c>
      <c r="R10" s="94"/>
      <c r="S10" s="95">
        <f>Q10+R10</f>
        <v>417</v>
      </c>
    </row>
    <row r="11" spans="1:20" x14ac:dyDescent="0.25">
      <c r="C11" s="124"/>
      <c r="D11" s="124"/>
      <c r="L11" s="124"/>
      <c r="M11" s="40"/>
      <c r="N11" s="40"/>
      <c r="O11" s="40"/>
      <c r="P11" s="44"/>
      <c r="Q11" s="40"/>
      <c r="R11" s="40"/>
      <c r="S11" s="41"/>
    </row>
    <row r="12" spans="1:20" x14ac:dyDescent="0.25">
      <c r="B12" s="44"/>
      <c r="C12" s="123"/>
      <c r="D12" s="123"/>
      <c r="L12" s="9" t="s">
        <v>59</v>
      </c>
      <c r="M12" s="93">
        <f>SUM(M7:M11)</f>
        <v>93370.08</v>
      </c>
      <c r="N12" s="93">
        <f>SUM(N7:N11)</f>
        <v>0</v>
      </c>
      <c r="O12" s="93">
        <f>SUM(O7:O11)</f>
        <v>93370.08</v>
      </c>
      <c r="P12" s="93"/>
      <c r="Q12" s="93">
        <f>SUM(Q7:Q11)</f>
        <v>93370.08</v>
      </c>
      <c r="R12" s="93">
        <f>SUM(R7:R11)</f>
        <v>0</v>
      </c>
      <c r="S12" s="93">
        <f>SUM(S7:S11)</f>
        <v>93370.08</v>
      </c>
    </row>
    <row r="13" spans="1:20" x14ac:dyDescent="0.25">
      <c r="B13" s="12" t="s">
        <v>175</v>
      </c>
      <c r="C13" s="123"/>
      <c r="D13" s="123"/>
      <c r="L13" s="9"/>
      <c r="M13" s="93"/>
      <c r="N13" s="93"/>
      <c r="O13" s="93"/>
      <c r="Q13" s="93"/>
      <c r="R13" s="93"/>
      <c r="S13" s="95"/>
    </row>
    <row r="14" spans="1:20" ht="30.7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8"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P21" s="44"/>
      <c r="Q21" s="93"/>
      <c r="R21" s="93"/>
      <c r="S21" s="95"/>
    </row>
    <row r="22" spans="2:20" x14ac:dyDescent="0.25">
      <c r="C22" s="123"/>
      <c r="D22" s="123"/>
      <c r="L22" s="9"/>
      <c r="M22" s="93"/>
      <c r="N22" s="93"/>
      <c r="O22" s="93"/>
      <c r="P22" s="44"/>
      <c r="Q22" s="93"/>
      <c r="R22" s="93"/>
      <c r="S22" s="95"/>
    </row>
    <row r="23" spans="2:20" x14ac:dyDescent="0.25">
      <c r="C23" s="123"/>
      <c r="D23" s="123"/>
      <c r="L23" s="9"/>
      <c r="M23" s="93"/>
      <c r="N23" s="93"/>
      <c r="O23" s="93"/>
      <c r="P23" s="44"/>
      <c r="Q23" s="93"/>
      <c r="R23" s="93"/>
      <c r="S23" s="95"/>
    </row>
    <row r="24" spans="2:20" x14ac:dyDescent="0.25">
      <c r="B24" s="249" t="s">
        <v>318</v>
      </c>
      <c r="C24" s="123"/>
      <c r="D24" s="123"/>
      <c r="L24" s="9"/>
      <c r="M24" s="93"/>
      <c r="N24" s="93"/>
      <c r="O24" s="93"/>
      <c r="P24" s="44"/>
      <c r="Q24" s="93"/>
      <c r="R24" s="93"/>
      <c r="S24" s="95"/>
    </row>
    <row r="25" spans="2:20" x14ac:dyDescent="0.25">
      <c r="B25" s="165"/>
      <c r="C25" s="123"/>
      <c r="D25" s="123"/>
      <c r="L25" s="9"/>
      <c r="M25" s="93"/>
      <c r="N25" s="93"/>
      <c r="O25" s="93"/>
      <c r="P25" s="44"/>
      <c r="Q25" s="93"/>
      <c r="R25" s="93"/>
      <c r="S25" s="41"/>
    </row>
    <row r="26" spans="2:20" x14ac:dyDescent="0.25">
      <c r="B26" s="220"/>
      <c r="C26" s="144"/>
      <c r="D26" s="144"/>
      <c r="E26" s="144"/>
      <c r="F26" s="144"/>
      <c r="G26" s="144"/>
      <c r="H26" s="144"/>
      <c r="I26" s="144"/>
      <c r="J26" s="144"/>
      <c r="K26" s="144"/>
      <c r="L26" s="144"/>
      <c r="M26" s="144"/>
      <c r="N26" s="203"/>
      <c r="O26" s="203"/>
      <c r="P26" s="203"/>
      <c r="Q26" s="213" t="s">
        <v>126</v>
      </c>
      <c r="R26" s="210"/>
      <c r="S26" s="211"/>
      <c r="T26" s="76"/>
    </row>
    <row r="27" spans="2:20" x14ac:dyDescent="0.25">
      <c r="B27" s="222" t="s">
        <v>60</v>
      </c>
      <c r="C27" s="202" t="s">
        <v>2</v>
      </c>
      <c r="D27" s="202"/>
      <c r="E27" s="202" t="s">
        <v>54</v>
      </c>
      <c r="F27" s="202" t="s">
        <v>55</v>
      </c>
      <c r="G27" s="202"/>
      <c r="H27" s="202"/>
      <c r="I27" s="202"/>
      <c r="J27" s="202"/>
      <c r="K27" s="202"/>
      <c r="L27" s="202" t="s">
        <v>56</v>
      </c>
      <c r="M27" s="202" t="s">
        <v>57</v>
      </c>
      <c r="N27" s="22"/>
      <c r="O27" s="22"/>
      <c r="P27" s="22"/>
      <c r="Q27" s="79" t="s">
        <v>124</v>
      </c>
      <c r="R27" s="79"/>
      <c r="S27" s="80"/>
      <c r="T27" s="76"/>
    </row>
    <row r="28" spans="2:20" x14ac:dyDescent="0.25">
      <c r="B28" s="90"/>
      <c r="C28" s="13"/>
      <c r="D28" s="13"/>
      <c r="E28" s="13"/>
      <c r="F28" s="13"/>
      <c r="G28" s="13"/>
      <c r="H28" s="13"/>
      <c r="I28" s="13"/>
      <c r="J28" s="13"/>
      <c r="K28" s="13"/>
      <c r="L28" s="13"/>
      <c r="M28" s="13"/>
      <c r="Q28" s="84"/>
      <c r="R28" s="75"/>
      <c r="S28" s="75"/>
      <c r="T28" s="76"/>
    </row>
    <row r="29" spans="2:20" x14ac:dyDescent="0.25">
      <c r="B29" s="90"/>
      <c r="C29" s="13"/>
      <c r="D29" s="13"/>
      <c r="E29" s="13"/>
      <c r="F29" s="13"/>
      <c r="G29" s="13"/>
      <c r="H29" s="13"/>
      <c r="I29" s="13"/>
      <c r="J29" s="13"/>
      <c r="K29" s="13"/>
      <c r="L29" s="13"/>
      <c r="M29" s="13"/>
      <c r="T29" s="76"/>
    </row>
    <row r="30" spans="2:20" x14ac:dyDescent="0.25">
      <c r="B30" s="24"/>
      <c r="C30" s="25"/>
      <c r="D30" s="25"/>
      <c r="E30" s="59"/>
      <c r="F30" s="27"/>
      <c r="G30" s="27"/>
      <c r="H30" s="27"/>
      <c r="I30" s="27"/>
      <c r="J30" s="27"/>
      <c r="K30" s="27"/>
      <c r="L30" s="28"/>
      <c r="M30" s="48"/>
    </row>
    <row r="31" spans="2:20" ht="15" customHeight="1" x14ac:dyDescent="0.25">
      <c r="B31" s="54"/>
      <c r="C31" s="58"/>
      <c r="D31" s="58"/>
      <c r="E31" s="59"/>
      <c r="F31" s="56"/>
      <c r="G31" s="56"/>
      <c r="H31" s="56"/>
      <c r="I31" s="56"/>
      <c r="J31" s="56"/>
      <c r="K31" s="56"/>
      <c r="L31" s="28"/>
      <c r="M31" s="52"/>
      <c r="N31" s="137"/>
      <c r="O31" s="44"/>
      <c r="P31" s="44"/>
    </row>
    <row r="32" spans="2:20" x14ac:dyDescent="0.25">
      <c r="B32" s="54"/>
      <c r="C32" s="58"/>
      <c r="D32" s="58"/>
      <c r="E32" s="59"/>
      <c r="F32" s="56"/>
      <c r="G32" s="56"/>
      <c r="H32" s="56"/>
      <c r="I32" s="56"/>
      <c r="J32" s="56"/>
      <c r="K32" s="56"/>
      <c r="L32" s="57"/>
      <c r="M32" s="52"/>
      <c r="N32" s="137"/>
      <c r="O32" s="44"/>
      <c r="P32" s="44"/>
    </row>
    <row r="33" spans="2:16" x14ac:dyDescent="0.25">
      <c r="C33" s="58"/>
      <c r="D33" s="58"/>
      <c r="E33" s="59"/>
      <c r="F33" s="96"/>
      <c r="G33" s="96"/>
      <c r="H33" s="96"/>
      <c r="I33" s="96"/>
      <c r="J33" s="96"/>
      <c r="K33" s="96"/>
      <c r="L33" s="51"/>
      <c r="M33" s="48"/>
      <c r="N33" s="137"/>
    </row>
    <row r="34" spans="2:16" x14ac:dyDescent="0.25">
      <c r="C34" s="58"/>
      <c r="D34" s="58"/>
      <c r="E34" s="59"/>
      <c r="F34" s="96"/>
      <c r="G34" s="96"/>
      <c r="H34" s="96"/>
      <c r="I34" s="96"/>
      <c r="J34" s="96"/>
      <c r="K34" s="96"/>
      <c r="L34" s="51"/>
      <c r="M34" s="48"/>
      <c r="N34" s="138"/>
    </row>
    <row r="35" spans="2:16" x14ac:dyDescent="0.25">
      <c r="C35" s="58"/>
      <c r="D35" s="58"/>
      <c r="E35" s="59"/>
      <c r="F35" s="96"/>
      <c r="G35" s="96"/>
      <c r="H35" s="96"/>
      <c r="I35" s="96"/>
      <c r="J35" s="96"/>
      <c r="K35" s="96"/>
      <c r="L35" s="51"/>
      <c r="M35" s="53"/>
      <c r="N35" s="55"/>
      <c r="O35" s="55"/>
      <c r="P35" s="44"/>
    </row>
    <row r="36" spans="2:16" ht="15" customHeight="1" x14ac:dyDescent="0.25">
      <c r="B36" s="54"/>
      <c r="C36" s="58"/>
      <c r="D36" s="58"/>
      <c r="E36" s="59"/>
      <c r="F36" s="56"/>
      <c r="G36" s="56"/>
      <c r="H36" s="56"/>
      <c r="I36" s="56"/>
      <c r="J36" s="56"/>
      <c r="K36" s="56"/>
      <c r="L36" s="51"/>
      <c r="M36" s="48"/>
      <c r="N36" s="130"/>
      <c r="O36" s="130"/>
      <c r="P36" s="44"/>
    </row>
    <row r="37" spans="2:16" x14ac:dyDescent="0.25">
      <c r="B37" s="54"/>
      <c r="C37" s="58"/>
      <c r="D37" s="58"/>
      <c r="E37" s="59"/>
      <c r="F37" s="56"/>
      <c r="G37" s="56"/>
      <c r="H37" s="56"/>
      <c r="I37" s="56"/>
      <c r="J37" s="56"/>
      <c r="K37" s="56"/>
      <c r="L37" s="51"/>
      <c r="M37" s="48"/>
      <c r="N37" s="130"/>
      <c r="O37" s="130"/>
      <c r="P37" s="44"/>
    </row>
    <row r="38" spans="2:16" x14ac:dyDescent="0.25">
      <c r="B38" s="54"/>
      <c r="C38" s="58"/>
      <c r="D38" s="58"/>
      <c r="E38" s="59"/>
      <c r="F38" s="56"/>
      <c r="G38" s="56"/>
      <c r="H38" s="56"/>
      <c r="I38" s="56"/>
      <c r="J38" s="56"/>
      <c r="K38" s="56"/>
      <c r="L38" s="51"/>
      <c r="M38" s="48"/>
      <c r="N38" s="130"/>
      <c r="O38" s="130"/>
      <c r="P38" s="44"/>
    </row>
    <row r="39" spans="2:16" ht="16.5" customHeight="1" x14ac:dyDescent="0.25">
      <c r="B39" s="54"/>
      <c r="C39" s="58"/>
      <c r="D39" s="58"/>
      <c r="E39" s="59"/>
      <c r="F39" s="56"/>
      <c r="G39" s="56"/>
      <c r="H39" s="56"/>
      <c r="I39" s="56"/>
      <c r="J39" s="56"/>
      <c r="K39" s="56"/>
      <c r="L39" s="57"/>
      <c r="M39" s="32"/>
      <c r="N39" s="130"/>
      <c r="O39" s="130"/>
      <c r="P39" s="44"/>
    </row>
    <row r="40" spans="2:16" ht="15" hidden="1" customHeight="1" x14ac:dyDescent="0.25"/>
    <row r="41" spans="2:16" ht="15" customHeight="1" x14ac:dyDescent="0.25">
      <c r="E41" s="34"/>
      <c r="F41" s="134"/>
      <c r="G41" s="134"/>
      <c r="H41" s="134"/>
      <c r="I41" s="134"/>
      <c r="J41" s="134"/>
      <c r="K41" s="134"/>
    </row>
    <row r="44" spans="2:16"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1" orientation="landscape" horizontalDpi="1200" verticalDpi="1200"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90" zoomScaleNormal="90" workbookViewId="0">
      <pane xSplit="4" ySplit="6" topLeftCell="I8"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3.140625" style="2" customWidth="1"/>
    <col min="3" max="3" width="25" style="2" bestFit="1" customWidth="1"/>
    <col min="4" max="4" width="13.7109375" style="2" customWidth="1"/>
    <col min="5" max="5" width="17.57031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17.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65</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89</v>
      </c>
      <c r="C3" s="12"/>
      <c r="D3" s="12"/>
      <c r="E3" s="12"/>
      <c r="P3" s="44"/>
      <c r="Q3" s="69"/>
      <c r="R3" s="45"/>
    </row>
    <row r="4" spans="1:20" x14ac:dyDescent="0.25">
      <c r="B4" s="12" t="s">
        <v>214</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idden="1" x14ac:dyDescent="0.25">
      <c r="B7" s="2" t="s">
        <v>8</v>
      </c>
      <c r="C7" s="123" t="s">
        <v>149</v>
      </c>
      <c r="D7" s="123" t="s">
        <v>151</v>
      </c>
      <c r="E7" s="2" t="s">
        <v>247</v>
      </c>
      <c r="F7" s="2" t="s">
        <v>7</v>
      </c>
      <c r="G7" s="163">
        <v>2.9100000000000001E-2</v>
      </c>
      <c r="H7" s="163">
        <v>0.16270000000000001</v>
      </c>
      <c r="I7" s="152">
        <v>43281</v>
      </c>
      <c r="J7" s="152">
        <v>43282</v>
      </c>
      <c r="K7" s="152">
        <v>42917</v>
      </c>
      <c r="L7" s="2" t="s">
        <v>300</v>
      </c>
      <c r="M7" s="92">
        <v>0</v>
      </c>
      <c r="N7" s="63">
        <v>0</v>
      </c>
      <c r="O7" s="94">
        <f>M7+N7</f>
        <v>0</v>
      </c>
      <c r="P7" s="13"/>
      <c r="Q7" s="86">
        <v>0</v>
      </c>
      <c r="R7" s="85"/>
      <c r="S7" s="112">
        <f>Q7+R7</f>
        <v>0</v>
      </c>
    </row>
    <row r="8" spans="1:20" ht="30" customHeight="1" x14ac:dyDescent="0.25">
      <c r="B8" s="2" t="s">
        <v>178</v>
      </c>
      <c r="C8" s="126" t="s">
        <v>169</v>
      </c>
      <c r="D8" s="124" t="s">
        <v>170</v>
      </c>
      <c r="E8" s="2" t="s">
        <v>304</v>
      </c>
      <c r="F8" s="2" t="s">
        <v>7</v>
      </c>
      <c r="G8" s="244">
        <v>2.9100000000000001E-2</v>
      </c>
      <c r="H8" s="244">
        <v>0.16270000000000001</v>
      </c>
      <c r="I8" s="152">
        <v>43281</v>
      </c>
      <c r="J8" s="152">
        <v>43282</v>
      </c>
      <c r="K8" s="152">
        <v>42917</v>
      </c>
      <c r="L8" s="124" t="s">
        <v>300</v>
      </c>
      <c r="M8" s="92">
        <v>18657.5</v>
      </c>
      <c r="N8" s="94"/>
      <c r="O8" s="94">
        <f>M8+N8</f>
        <v>18657.5</v>
      </c>
      <c r="P8" s="94"/>
      <c r="Q8" s="94">
        <v>18657.5</v>
      </c>
      <c r="R8" s="94"/>
      <c r="S8" s="95">
        <f>Q8+R8</f>
        <v>18657.5</v>
      </c>
    </row>
    <row r="9" spans="1:20" x14ac:dyDescent="0.25">
      <c r="C9" s="124"/>
      <c r="D9" s="124"/>
      <c r="G9" s="162"/>
      <c r="H9" s="163" t="s">
        <v>143</v>
      </c>
      <c r="I9" s="152"/>
      <c r="J9" s="152"/>
      <c r="K9" s="152"/>
      <c r="L9" s="124"/>
      <c r="M9" s="50"/>
      <c r="N9" s="40"/>
      <c r="O9" s="40"/>
      <c r="P9" s="94"/>
      <c r="Q9" s="40"/>
      <c r="R9" s="40"/>
      <c r="S9" s="41"/>
    </row>
    <row r="10" spans="1:20" x14ac:dyDescent="0.25">
      <c r="C10" s="123"/>
      <c r="D10" s="123"/>
      <c r="I10" s="152"/>
      <c r="J10" s="152"/>
      <c r="K10" s="152"/>
      <c r="L10" s="9" t="s">
        <v>59</v>
      </c>
      <c r="M10" s="93">
        <f>SUM(M7:M9)</f>
        <v>18657.5</v>
      </c>
      <c r="N10" s="93">
        <f>SUM(N7:N9)</f>
        <v>0</v>
      </c>
      <c r="O10" s="93">
        <f>SUM(O7:O9)</f>
        <v>18657.5</v>
      </c>
      <c r="Q10" s="93">
        <f>SUM(Q7:Q9)</f>
        <v>18657.5</v>
      </c>
      <c r="R10" s="93">
        <f>SUM(R8:R9)</f>
        <v>0</v>
      </c>
      <c r="S10" s="95">
        <f>SUM(S7:S9)</f>
        <v>18657.5</v>
      </c>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1.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hidden="1" x14ac:dyDescent="0.25">
      <c r="B19" s="2" t="s">
        <v>153</v>
      </c>
      <c r="C19" s="123" t="s">
        <v>161</v>
      </c>
      <c r="D19" s="123" t="s">
        <v>163</v>
      </c>
      <c r="L19" s="9"/>
      <c r="M19" s="93"/>
      <c r="N19" s="93"/>
      <c r="O19" s="93"/>
      <c r="Q19" s="93"/>
      <c r="R19" s="93"/>
      <c r="S19" s="95"/>
    </row>
    <row r="20" spans="2:20" x14ac:dyDescent="0.25">
      <c r="B20" s="31" t="s">
        <v>154</v>
      </c>
      <c r="C20" s="123" t="s">
        <v>157</v>
      </c>
      <c r="D20" s="123" t="s">
        <v>164</v>
      </c>
      <c r="L20" s="9"/>
      <c r="M20" s="93"/>
      <c r="N20" s="93"/>
      <c r="O20" s="93"/>
      <c r="Q20" s="93"/>
      <c r="R20" s="93"/>
      <c r="S20" s="95"/>
    </row>
    <row r="21" spans="2:20" x14ac:dyDescent="0.25">
      <c r="B21" s="164"/>
      <c r="C21" s="123"/>
      <c r="D21" s="123"/>
      <c r="L21" s="9"/>
      <c r="M21" s="93"/>
      <c r="N21" s="93"/>
      <c r="O21" s="93"/>
      <c r="Q21" s="93"/>
      <c r="R21" s="93"/>
      <c r="S21" s="95"/>
    </row>
    <row r="22" spans="2:20" x14ac:dyDescent="0.25">
      <c r="B22" s="201"/>
      <c r="C22" s="123"/>
      <c r="D22" s="123"/>
      <c r="L22" s="9"/>
      <c r="M22" s="93"/>
      <c r="N22" s="93"/>
      <c r="O22" s="93"/>
      <c r="Q22" s="93"/>
      <c r="R22" s="93"/>
      <c r="S22" s="95"/>
    </row>
    <row r="23" spans="2:20" x14ac:dyDescent="0.25">
      <c r="B23" s="164"/>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C25" s="123"/>
      <c r="D25" s="123"/>
      <c r="L25" s="9"/>
      <c r="M25" s="93"/>
      <c r="N25" s="93"/>
      <c r="O25" s="94"/>
      <c r="Q25" s="93"/>
      <c r="R25" s="93"/>
      <c r="S25" s="95"/>
    </row>
    <row r="26" spans="2:20" x14ac:dyDescent="0.25">
      <c r="B26" s="22"/>
      <c r="C26" s="125"/>
      <c r="D26" s="125"/>
      <c r="E26" s="22"/>
      <c r="F26" s="22"/>
      <c r="G26" s="22"/>
      <c r="H26" s="22"/>
      <c r="I26" s="22"/>
      <c r="J26" s="22"/>
      <c r="K26" s="22"/>
      <c r="L26" s="22"/>
      <c r="M26" s="22"/>
      <c r="N26" s="44"/>
      <c r="O26" s="44"/>
      <c r="P26" s="44"/>
      <c r="Q26" s="44"/>
      <c r="R26" s="44"/>
      <c r="S26" s="42"/>
    </row>
    <row r="27" spans="2:20" x14ac:dyDescent="0.25">
      <c r="N27" s="144"/>
      <c r="O27" s="144"/>
      <c r="P27" s="144"/>
      <c r="Q27" s="213" t="s">
        <v>126</v>
      </c>
      <c r="R27" s="210"/>
      <c r="S27" s="211"/>
    </row>
    <row r="28" spans="2:20" x14ac:dyDescent="0.25">
      <c r="B28" s="29" t="s">
        <v>60</v>
      </c>
      <c r="C28" s="127" t="s">
        <v>2</v>
      </c>
      <c r="D28" s="127"/>
      <c r="E28" s="127" t="s">
        <v>54</v>
      </c>
      <c r="F28" s="127" t="s">
        <v>55</v>
      </c>
      <c r="G28" s="159"/>
      <c r="H28" s="159"/>
      <c r="I28" s="150"/>
      <c r="J28" s="127"/>
      <c r="K28" s="127"/>
      <c r="L28" s="127" t="s">
        <v>56</v>
      </c>
      <c r="M28" s="127" t="s">
        <v>57</v>
      </c>
      <c r="N28" s="72"/>
      <c r="O28" s="72"/>
      <c r="P28" s="72"/>
      <c r="Q28" s="79" t="s">
        <v>124</v>
      </c>
      <c r="R28" s="77"/>
      <c r="S28" s="78"/>
      <c r="T28" s="76"/>
    </row>
    <row r="29" spans="2:20" x14ac:dyDescent="0.25">
      <c r="B29" s="90"/>
      <c r="C29" s="13"/>
      <c r="D29" s="13"/>
      <c r="E29" s="13"/>
      <c r="F29" s="13"/>
      <c r="G29" s="13"/>
      <c r="H29" s="13"/>
      <c r="I29" s="13"/>
      <c r="J29" s="13"/>
      <c r="K29" s="13"/>
      <c r="L29" s="13"/>
      <c r="M29" s="13"/>
      <c r="N29" s="69"/>
      <c r="O29" s="69"/>
      <c r="P29" s="69"/>
      <c r="Q29" s="84"/>
      <c r="R29" s="75"/>
      <c r="S29" s="75"/>
      <c r="T29" s="76"/>
    </row>
    <row r="30" spans="2:20" x14ac:dyDescent="0.25">
      <c r="B30" s="90"/>
      <c r="C30" s="13"/>
      <c r="D30" s="13"/>
      <c r="E30" s="13"/>
      <c r="F30" s="13"/>
      <c r="G30" s="13"/>
      <c r="H30" s="13"/>
      <c r="I30" s="13"/>
      <c r="J30" s="13"/>
      <c r="K30" s="13"/>
      <c r="L30" s="13"/>
      <c r="M30" s="13"/>
      <c r="N30" s="69"/>
      <c r="O30" s="69"/>
      <c r="P30" s="69"/>
      <c r="R30" s="76"/>
      <c r="S30" s="76"/>
      <c r="T30" s="76"/>
    </row>
    <row r="31" spans="2:20" x14ac:dyDescent="0.25">
      <c r="B31" s="24"/>
      <c r="C31" s="25"/>
      <c r="D31" s="25"/>
      <c r="E31" s="26"/>
      <c r="F31" s="27"/>
      <c r="G31" s="27"/>
      <c r="H31" s="27"/>
      <c r="I31" s="27"/>
      <c r="J31" s="27"/>
      <c r="K31" s="27"/>
      <c r="L31" s="28"/>
      <c r="M31" s="48"/>
      <c r="Q31" s="76"/>
      <c r="R31" s="76"/>
      <c r="S31" s="76"/>
      <c r="T31" s="76"/>
    </row>
    <row r="32" spans="2:20" x14ac:dyDescent="0.25">
      <c r="B32" s="24"/>
      <c r="C32" s="25"/>
      <c r="D32" s="25"/>
      <c r="E32" s="26"/>
      <c r="F32" s="27"/>
      <c r="G32" s="27"/>
      <c r="H32" s="27"/>
      <c r="I32" s="27"/>
      <c r="J32" s="27"/>
      <c r="K32" s="27"/>
      <c r="L32" s="28"/>
      <c r="M32" s="48"/>
      <c r="Q32" s="76"/>
      <c r="R32" s="76"/>
      <c r="S32" s="76"/>
      <c r="T32" s="76"/>
    </row>
    <row r="33" spans="2:20" x14ac:dyDescent="0.25">
      <c r="B33" s="24"/>
      <c r="C33" s="25"/>
      <c r="D33" s="25"/>
      <c r="E33" s="26"/>
      <c r="F33" s="27"/>
      <c r="G33" s="27"/>
      <c r="H33" s="27"/>
      <c r="I33" s="27"/>
      <c r="J33" s="27"/>
      <c r="K33" s="27"/>
      <c r="L33" s="28"/>
      <c r="M33" s="48"/>
      <c r="Q33" s="76"/>
      <c r="R33" s="76"/>
      <c r="S33" s="76"/>
      <c r="T33" s="76"/>
    </row>
    <row r="34" spans="2:20" x14ac:dyDescent="0.25">
      <c r="B34" s="24"/>
      <c r="C34" s="25"/>
      <c r="D34" s="25"/>
      <c r="E34" s="26"/>
      <c r="F34" s="27"/>
      <c r="G34" s="27"/>
      <c r="H34" s="27"/>
      <c r="I34" s="27"/>
      <c r="J34" s="27"/>
      <c r="K34" s="27"/>
      <c r="L34" s="28"/>
      <c r="M34" s="48"/>
      <c r="T34" s="76"/>
    </row>
    <row r="35" spans="2:20" ht="15" customHeight="1" x14ac:dyDescent="0.25">
      <c r="B35" s="24"/>
      <c r="C35" s="58"/>
      <c r="D35" s="58"/>
      <c r="E35" s="59"/>
      <c r="F35" s="27"/>
      <c r="G35" s="27"/>
      <c r="H35" s="27"/>
      <c r="I35" s="27"/>
      <c r="J35" s="27"/>
      <c r="K35" s="27"/>
      <c r="L35" s="51"/>
      <c r="M35" s="48"/>
      <c r="N35" s="137"/>
      <c r="O35" s="44"/>
      <c r="P35" s="44"/>
    </row>
    <row r="36" spans="2:20" x14ac:dyDescent="0.25">
      <c r="B36" s="54"/>
      <c r="C36" s="58"/>
      <c r="D36" s="58"/>
      <c r="E36" s="59"/>
      <c r="F36" s="56"/>
      <c r="G36" s="56"/>
      <c r="H36" s="56"/>
      <c r="I36" s="56"/>
      <c r="J36" s="56"/>
      <c r="K36" s="56"/>
      <c r="L36" s="57"/>
      <c r="M36" s="52"/>
      <c r="N36" s="137"/>
      <c r="O36" s="44"/>
      <c r="P36" s="44"/>
    </row>
    <row r="37" spans="2:20" x14ac:dyDescent="0.25">
      <c r="C37" s="58"/>
      <c r="D37" s="58"/>
      <c r="E37" s="59"/>
      <c r="F37" s="96"/>
      <c r="G37" s="96"/>
      <c r="H37" s="96"/>
      <c r="I37" s="96"/>
      <c r="J37" s="96"/>
      <c r="K37" s="96"/>
      <c r="L37" s="51"/>
      <c r="M37" s="48"/>
      <c r="N37" s="137"/>
    </row>
    <row r="38" spans="2:20" x14ac:dyDescent="0.25">
      <c r="C38" s="58"/>
      <c r="D38" s="58"/>
      <c r="E38" s="59"/>
      <c r="F38" s="96"/>
      <c r="G38" s="96"/>
      <c r="H38" s="96"/>
      <c r="I38" s="96"/>
      <c r="J38" s="96"/>
      <c r="K38" s="96"/>
      <c r="L38" s="51"/>
      <c r="M38" s="48"/>
      <c r="N38" s="138"/>
    </row>
    <row r="39" spans="2:20" x14ac:dyDescent="0.25">
      <c r="C39" s="58"/>
      <c r="D39" s="58"/>
      <c r="E39" s="59"/>
      <c r="F39" s="96"/>
      <c r="G39" s="96"/>
      <c r="H39" s="96"/>
      <c r="I39" s="96"/>
      <c r="J39" s="96"/>
      <c r="K39" s="96"/>
      <c r="L39" s="51"/>
      <c r="M39" s="53"/>
      <c r="N39" s="55"/>
      <c r="O39" s="55"/>
      <c r="P39" s="44"/>
    </row>
    <row r="40" spans="2:20" ht="15" customHeight="1"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x14ac:dyDescent="0.25">
      <c r="B42" s="54"/>
      <c r="C42" s="58"/>
      <c r="D42" s="58"/>
      <c r="E42" s="59"/>
      <c r="F42" s="56"/>
      <c r="G42" s="56"/>
      <c r="H42" s="56"/>
      <c r="I42" s="56"/>
      <c r="J42" s="56"/>
      <c r="K42" s="56"/>
      <c r="L42" s="51"/>
      <c r="M42" s="48"/>
      <c r="N42" s="130"/>
      <c r="O42" s="130"/>
      <c r="P42" s="44"/>
    </row>
    <row r="43" spans="2:20" ht="16.5" customHeight="1" x14ac:dyDescent="0.25">
      <c r="B43" s="54"/>
      <c r="C43" s="58"/>
      <c r="D43" s="58"/>
      <c r="E43" s="59"/>
      <c r="F43" s="56"/>
      <c r="G43" s="56"/>
      <c r="H43" s="56"/>
      <c r="I43" s="56"/>
      <c r="J43" s="56"/>
      <c r="K43" s="56"/>
      <c r="L43" s="57"/>
      <c r="M43" s="32"/>
      <c r="N43" s="130"/>
      <c r="O43" s="130"/>
      <c r="P43" s="44"/>
    </row>
    <row r="44" spans="2:20" ht="15" hidden="1" customHeight="1" x14ac:dyDescent="0.25"/>
    <row r="45" spans="2:20" ht="15" customHeight="1" x14ac:dyDescent="0.25">
      <c r="E45" s="34"/>
      <c r="F45" s="134"/>
      <c r="G45" s="134"/>
      <c r="H45" s="134"/>
      <c r="I45" s="134"/>
      <c r="J45" s="134"/>
      <c r="K45" s="134"/>
    </row>
    <row r="48" spans="2:20"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2" orientation="landscape" horizontalDpi="1200" verticalDpi="120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4.5703125" style="2" customWidth="1"/>
    <col min="3" max="3" width="24.42578125" style="2" bestFit="1" customWidth="1"/>
    <col min="4" max="4" width="13.7109375" style="2" customWidth="1"/>
    <col min="5" max="5" width="16.7109375" style="2"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19</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83</v>
      </c>
      <c r="C3" s="12"/>
      <c r="D3" s="12"/>
      <c r="E3" s="12"/>
      <c r="P3" s="44"/>
      <c r="Q3" s="69"/>
      <c r="R3" s="45"/>
    </row>
    <row r="4" spans="1:20" x14ac:dyDescent="0.25">
      <c r="B4" s="12" t="s">
        <v>215</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67" t="s">
        <v>178</v>
      </c>
      <c r="C7" s="126" t="s">
        <v>169</v>
      </c>
      <c r="D7" s="68" t="s">
        <v>170</v>
      </c>
      <c r="E7" s="2" t="s">
        <v>304</v>
      </c>
      <c r="F7" s="2" t="s">
        <v>7</v>
      </c>
      <c r="G7" s="244">
        <v>2.9100000000000001E-2</v>
      </c>
      <c r="H7" s="244">
        <v>0.16270000000000001</v>
      </c>
      <c r="I7" s="152">
        <v>43281</v>
      </c>
      <c r="J7" s="152">
        <v>43282</v>
      </c>
      <c r="K7" s="152">
        <v>42917</v>
      </c>
      <c r="L7" s="124" t="s">
        <v>300</v>
      </c>
      <c r="M7" s="86">
        <v>22828</v>
      </c>
      <c r="N7" s="94">
        <v>-16775.86</v>
      </c>
      <c r="O7" s="86">
        <f>M7+N7</f>
        <v>6052.1399999999994</v>
      </c>
      <c r="P7" s="94"/>
      <c r="Q7" s="94">
        <v>6052.14</v>
      </c>
      <c r="R7" s="94"/>
      <c r="S7" s="95">
        <f>Q7+R7</f>
        <v>6052.14</v>
      </c>
    </row>
    <row r="8" spans="1:20" x14ac:dyDescent="0.25">
      <c r="B8" s="67"/>
      <c r="C8" s="126"/>
      <c r="D8" s="68"/>
      <c r="E8" s="68"/>
      <c r="F8" s="69"/>
      <c r="G8" s="207"/>
      <c r="H8" s="207"/>
      <c r="I8" s="153"/>
      <c r="J8" s="153"/>
      <c r="K8" s="153"/>
      <c r="L8" s="69"/>
      <c r="M8" s="22"/>
      <c r="N8" s="22"/>
      <c r="O8" s="22"/>
      <c r="P8" s="44"/>
      <c r="Q8" s="22"/>
      <c r="R8" s="22"/>
      <c r="S8" s="43"/>
    </row>
    <row r="9" spans="1:20" x14ac:dyDescent="0.25">
      <c r="C9" s="5"/>
      <c r="D9" s="5"/>
      <c r="G9" s="162"/>
      <c r="H9" s="163"/>
      <c r="I9" s="152"/>
      <c r="J9" s="152"/>
      <c r="K9" s="152"/>
      <c r="L9" s="9" t="s">
        <v>59</v>
      </c>
      <c r="M9" s="93">
        <f>SUM(M7:M8)</f>
        <v>22828</v>
      </c>
      <c r="N9" s="93">
        <f>SUM(N7:N8)</f>
        <v>-16775.86</v>
      </c>
      <c r="O9" s="93">
        <f>SUM(O7:O8)</f>
        <v>6052.1399999999994</v>
      </c>
      <c r="Q9" s="93">
        <f>SUM(Q7:Q8)</f>
        <v>6052.14</v>
      </c>
      <c r="R9" s="93">
        <f>SUM(R7:R8)</f>
        <v>0</v>
      </c>
      <c r="S9" s="95">
        <f>SUM(S7:S8)</f>
        <v>6052.14</v>
      </c>
    </row>
    <row r="10" spans="1:20" x14ac:dyDescent="0.25">
      <c r="C10" s="5"/>
      <c r="D10" s="5"/>
      <c r="I10" s="152"/>
      <c r="J10" s="152"/>
      <c r="K10" s="152"/>
      <c r="L10" s="9"/>
      <c r="M10" s="93"/>
      <c r="N10" s="93"/>
      <c r="O10" s="93"/>
      <c r="Q10" s="93"/>
      <c r="R10" s="93"/>
      <c r="S10" s="95"/>
    </row>
    <row r="11" spans="1:20" x14ac:dyDescent="0.25">
      <c r="C11" s="5"/>
      <c r="D11" s="5"/>
      <c r="I11" s="152"/>
      <c r="J11" s="152"/>
      <c r="K11" s="152"/>
      <c r="L11" s="9"/>
      <c r="M11" s="93"/>
      <c r="N11" s="93"/>
      <c r="O11" s="93"/>
      <c r="Q11" s="93"/>
      <c r="R11" s="93"/>
      <c r="S11" s="95"/>
    </row>
    <row r="12" spans="1:20" x14ac:dyDescent="0.25">
      <c r="C12" s="5"/>
      <c r="D12" s="5"/>
      <c r="I12" s="152"/>
      <c r="J12" s="152"/>
      <c r="K12" s="152"/>
      <c r="L12" s="9"/>
      <c r="M12" s="93"/>
      <c r="N12" s="93"/>
      <c r="O12" s="93"/>
      <c r="Q12" s="93"/>
      <c r="R12" s="93"/>
      <c r="S12" s="95"/>
    </row>
    <row r="13" spans="1:20" x14ac:dyDescent="0.25">
      <c r="B13" s="12" t="s">
        <v>175</v>
      </c>
      <c r="C13" s="123"/>
      <c r="D13" s="123"/>
      <c r="L13" s="9"/>
      <c r="M13" s="93"/>
      <c r="N13" s="93"/>
      <c r="O13" s="93"/>
      <c r="Q13" s="93"/>
      <c r="R13" s="93"/>
      <c r="S13" s="95"/>
    </row>
    <row r="14" spans="1:20" ht="28.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51"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C19" s="123"/>
      <c r="D19" s="123"/>
      <c r="L19" s="9"/>
      <c r="M19" s="93"/>
      <c r="N19" s="93"/>
      <c r="O19" s="93"/>
      <c r="Q19" s="93"/>
      <c r="R19" s="93"/>
      <c r="S19" s="95"/>
    </row>
    <row r="20" spans="2:20" x14ac:dyDescent="0.25">
      <c r="B20" s="31" t="s">
        <v>154</v>
      </c>
      <c r="C20" s="123" t="s">
        <v>157</v>
      </c>
      <c r="D20" s="123" t="s">
        <v>164</v>
      </c>
      <c r="L20" s="9"/>
      <c r="M20" s="93"/>
      <c r="N20" s="93"/>
      <c r="O20" s="93"/>
      <c r="Q20" s="93"/>
      <c r="R20" s="93"/>
      <c r="S20" s="95"/>
    </row>
    <row r="21" spans="2:20" x14ac:dyDescent="0.25">
      <c r="C21" s="5"/>
      <c r="D21" s="5"/>
      <c r="L21" s="9"/>
      <c r="M21" s="93"/>
      <c r="N21" s="93"/>
      <c r="O21" s="93"/>
      <c r="Q21" s="93"/>
      <c r="R21" s="93"/>
      <c r="S21" s="95"/>
    </row>
    <row r="22" spans="2:20" x14ac:dyDescent="0.25">
      <c r="C22" s="5"/>
      <c r="D22" s="5"/>
      <c r="L22" s="9"/>
      <c r="M22" s="93"/>
      <c r="N22" s="93"/>
      <c r="O22" s="93"/>
      <c r="Q22" s="93"/>
      <c r="R22" s="93"/>
      <c r="S22" s="95"/>
    </row>
    <row r="23" spans="2:20" x14ac:dyDescent="0.25">
      <c r="C23" s="5"/>
      <c r="D23" s="5"/>
      <c r="L23" s="9"/>
      <c r="M23" s="93"/>
      <c r="N23" s="93"/>
      <c r="O23" s="93"/>
      <c r="Q23" s="93"/>
      <c r="R23" s="93"/>
      <c r="S23" s="95"/>
    </row>
    <row r="24" spans="2:20" x14ac:dyDescent="0.25">
      <c r="B24" s="249" t="s">
        <v>318</v>
      </c>
      <c r="C24" s="5"/>
      <c r="D24" s="5"/>
      <c r="L24" s="9"/>
      <c r="M24" s="93"/>
      <c r="N24" s="93"/>
      <c r="O24" s="93"/>
      <c r="Q24" s="93"/>
      <c r="R24" s="93"/>
      <c r="S24" s="95"/>
    </row>
    <row r="25" spans="2:20" x14ac:dyDescent="0.25">
      <c r="B25" s="165"/>
      <c r="C25" s="5"/>
      <c r="D25" s="5"/>
      <c r="L25" s="9"/>
      <c r="M25" s="93"/>
      <c r="N25" s="93"/>
      <c r="O25" s="93"/>
      <c r="Q25" s="93"/>
      <c r="R25" s="93"/>
      <c r="S25" s="95"/>
    </row>
    <row r="26" spans="2:20" x14ac:dyDescent="0.25">
      <c r="B26" s="220"/>
      <c r="C26" s="144"/>
      <c r="D26" s="144"/>
      <c r="E26" s="144"/>
      <c r="F26" s="144"/>
      <c r="G26" s="144"/>
      <c r="H26" s="144"/>
      <c r="I26" s="144"/>
      <c r="J26" s="144"/>
      <c r="K26" s="144"/>
      <c r="L26" s="144"/>
      <c r="M26" s="144"/>
      <c r="N26" s="144"/>
      <c r="O26" s="144"/>
      <c r="P26" s="144"/>
      <c r="Q26" s="213" t="s">
        <v>126</v>
      </c>
      <c r="R26" s="210"/>
      <c r="S26" s="211"/>
    </row>
    <row r="27" spans="2:20" x14ac:dyDescent="0.25">
      <c r="B27" s="222" t="s">
        <v>60</v>
      </c>
      <c r="C27" s="202" t="s">
        <v>2</v>
      </c>
      <c r="D27" s="202"/>
      <c r="E27" s="202" t="s">
        <v>54</v>
      </c>
      <c r="F27" s="202" t="s">
        <v>55</v>
      </c>
      <c r="G27" s="202"/>
      <c r="H27" s="202"/>
      <c r="I27" s="202"/>
      <c r="J27" s="202"/>
      <c r="K27" s="202"/>
      <c r="L27" s="202" t="s">
        <v>56</v>
      </c>
      <c r="M27" s="202" t="s">
        <v>57</v>
      </c>
      <c r="N27" s="72"/>
      <c r="O27" s="72"/>
      <c r="P27" s="72"/>
      <c r="Q27" s="79" t="s">
        <v>124</v>
      </c>
      <c r="R27" s="79"/>
      <c r="S27" s="80"/>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T29" s="76"/>
    </row>
    <row r="30" spans="2:20" x14ac:dyDescent="0.25">
      <c r="C30" s="25"/>
      <c r="D30" s="25"/>
      <c r="E30" s="59"/>
      <c r="F30" s="96"/>
      <c r="G30" s="96"/>
      <c r="H30" s="96"/>
      <c r="I30" s="96"/>
      <c r="J30" s="96"/>
      <c r="K30" s="96"/>
      <c r="L30" s="51"/>
      <c r="M30" s="48"/>
      <c r="T30" s="76"/>
    </row>
    <row r="31" spans="2:20" x14ac:dyDescent="0.25">
      <c r="B31" s="24"/>
      <c r="C31" s="25"/>
      <c r="D31" s="25"/>
      <c r="E31" s="26"/>
      <c r="F31" s="27"/>
      <c r="G31" s="27"/>
      <c r="H31" s="27"/>
      <c r="I31" s="27"/>
      <c r="J31" s="27"/>
      <c r="K31" s="27"/>
      <c r="L31" s="28"/>
      <c r="M31" s="48"/>
      <c r="N31" s="30"/>
      <c r="O31" s="30"/>
      <c r="P31" s="30"/>
    </row>
    <row r="32" spans="2:20" x14ac:dyDescent="0.25">
      <c r="B32" s="24"/>
      <c r="C32" s="25"/>
      <c r="D32" s="25"/>
      <c r="E32" s="26"/>
      <c r="F32" s="27"/>
      <c r="G32" s="27"/>
      <c r="H32" s="27"/>
      <c r="I32" s="27"/>
      <c r="J32" s="27"/>
      <c r="K32" s="27"/>
      <c r="L32" s="28"/>
      <c r="M32" s="48"/>
      <c r="N32" s="30"/>
      <c r="O32" s="30"/>
      <c r="P32" s="30"/>
    </row>
    <row r="33" spans="2:16" x14ac:dyDescent="0.25">
      <c r="B33" s="24"/>
      <c r="C33" s="25"/>
      <c r="D33" s="25"/>
      <c r="E33" s="26"/>
      <c r="F33" s="27"/>
      <c r="G33" s="27"/>
      <c r="H33" s="27"/>
      <c r="I33" s="27"/>
      <c r="J33" s="27"/>
      <c r="K33" s="27"/>
      <c r="L33" s="28"/>
      <c r="M33" s="48"/>
      <c r="N33" s="30"/>
      <c r="O33" s="30"/>
      <c r="P33" s="30"/>
    </row>
    <row r="34" spans="2:16" x14ac:dyDescent="0.25">
      <c r="B34" s="24"/>
      <c r="C34" s="25"/>
      <c r="D34" s="25"/>
      <c r="E34" s="26"/>
      <c r="F34" s="27"/>
      <c r="G34" s="27"/>
      <c r="H34" s="27"/>
      <c r="I34" s="27"/>
      <c r="J34" s="27"/>
      <c r="K34" s="27"/>
      <c r="L34" s="28"/>
      <c r="M34" s="48"/>
      <c r="N34" s="30"/>
      <c r="O34" s="30"/>
      <c r="P34" s="30"/>
    </row>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90" zoomScaleNormal="90" workbookViewId="0">
      <pane xSplit="4" ySplit="6" topLeftCell="J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2.28515625" style="2" customWidth="1"/>
    <col min="3" max="3" width="25" style="2" bestFit="1" customWidth="1"/>
    <col min="4" max="4" width="13.7109375" style="2" customWidth="1"/>
    <col min="5" max="5" width="17.57031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13</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81</v>
      </c>
      <c r="C3" s="12"/>
      <c r="D3" s="12"/>
      <c r="E3" s="12"/>
      <c r="P3" s="44"/>
      <c r="Q3" s="69"/>
      <c r="R3" s="45"/>
    </row>
    <row r="4" spans="1:20" x14ac:dyDescent="0.25">
      <c r="B4" s="12" t="s">
        <v>216</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302</v>
      </c>
      <c r="F7" s="2" t="s">
        <v>7</v>
      </c>
      <c r="G7" s="244">
        <v>2.9100000000000001E-2</v>
      </c>
      <c r="H7" s="244">
        <v>0.16270000000000001</v>
      </c>
      <c r="I7" s="152">
        <v>43281</v>
      </c>
      <c r="J7" s="152">
        <v>43282</v>
      </c>
      <c r="K7" s="152">
        <v>42917</v>
      </c>
      <c r="L7" s="124" t="s">
        <v>300</v>
      </c>
      <c r="M7" s="92">
        <v>10250.280000000001</v>
      </c>
      <c r="N7" s="93"/>
      <c r="O7" s="93">
        <f>M7+N7</f>
        <v>10250.280000000001</v>
      </c>
      <c r="P7" s="93"/>
      <c r="Q7" s="93">
        <f>4709.27+3765.28</f>
        <v>8474.5500000000011</v>
      </c>
      <c r="R7" s="93"/>
      <c r="S7" s="95">
        <f>Q7+R7</f>
        <v>8474.5500000000011</v>
      </c>
    </row>
    <row r="8" spans="1:20" ht="30" customHeight="1" x14ac:dyDescent="0.25">
      <c r="B8" s="2" t="s">
        <v>178</v>
      </c>
      <c r="C8" s="126" t="s">
        <v>169</v>
      </c>
      <c r="D8" s="124" t="s">
        <v>170</v>
      </c>
      <c r="E8" s="2" t="s">
        <v>304</v>
      </c>
      <c r="F8" s="2" t="s">
        <v>7</v>
      </c>
      <c r="G8" s="244">
        <f>+G7</f>
        <v>2.9100000000000001E-2</v>
      </c>
      <c r="H8" s="244">
        <f t="shared" ref="H8" si="0">+H7</f>
        <v>0.16270000000000001</v>
      </c>
      <c r="I8" s="152">
        <f>+I7</f>
        <v>43281</v>
      </c>
      <c r="J8" s="152">
        <f>+J7</f>
        <v>43282</v>
      </c>
      <c r="K8" s="152">
        <f>+K7</f>
        <v>42917</v>
      </c>
      <c r="L8" s="244" t="str">
        <f>+L7</f>
        <v>07/01/17 - 06/30/18</v>
      </c>
      <c r="M8" s="92">
        <v>7682.5</v>
      </c>
      <c r="N8" s="93"/>
      <c r="O8" s="93">
        <f>M8+N8</f>
        <v>7682.5</v>
      </c>
      <c r="P8" s="93"/>
      <c r="Q8" s="93">
        <f>3984.39+3698.11</f>
        <v>7682.5</v>
      </c>
      <c r="R8" s="93"/>
      <c r="S8" s="95">
        <f>Q8+R8</f>
        <v>7682.5</v>
      </c>
    </row>
    <row r="9" spans="1:20" x14ac:dyDescent="0.25">
      <c r="C9" s="123"/>
      <c r="D9" s="123"/>
      <c r="G9" s="162"/>
      <c r="H9" s="163"/>
      <c r="I9" s="152"/>
      <c r="J9" s="152"/>
      <c r="K9" s="152"/>
      <c r="L9" s="124"/>
      <c r="M9" s="22"/>
      <c r="N9" s="22"/>
      <c r="O9" s="22"/>
      <c r="P9" s="44"/>
      <c r="Q9" s="22"/>
      <c r="R9" s="22"/>
      <c r="S9" s="43"/>
    </row>
    <row r="10" spans="1:20" x14ac:dyDescent="0.25">
      <c r="C10" s="123"/>
      <c r="D10" s="123"/>
      <c r="I10" s="152"/>
      <c r="J10" s="152"/>
      <c r="K10" s="152"/>
      <c r="L10" s="9" t="s">
        <v>59</v>
      </c>
      <c r="M10" s="93">
        <f>SUM(M7:M9)</f>
        <v>17932.78</v>
      </c>
      <c r="N10" s="93">
        <f>SUM(N7:N9)</f>
        <v>0</v>
      </c>
      <c r="O10" s="93">
        <f>SUM(O7:O9)</f>
        <v>17932.78</v>
      </c>
      <c r="Q10" s="93">
        <f>SUM(Q7:Q9)</f>
        <v>16157.050000000001</v>
      </c>
      <c r="R10" s="93">
        <f>SUM(R7:R9)</f>
        <v>0</v>
      </c>
      <c r="S10" s="95">
        <f>SUM(S7:S9)</f>
        <v>16157.050000000001</v>
      </c>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3"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4.2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L19" s="9"/>
      <c r="M19" s="93"/>
      <c r="N19" s="93"/>
      <c r="O19" s="93"/>
      <c r="Q19" s="93"/>
      <c r="R19" s="93"/>
      <c r="S19" s="95"/>
    </row>
    <row r="20" spans="2:20" x14ac:dyDescent="0.25">
      <c r="B20" s="31" t="s">
        <v>154</v>
      </c>
      <c r="C20" s="123" t="s">
        <v>157</v>
      </c>
      <c r="D20" s="123" t="s">
        <v>164</v>
      </c>
      <c r="L20" s="9"/>
      <c r="M20" s="93"/>
      <c r="N20" s="93"/>
      <c r="O20" s="93"/>
      <c r="Q20" s="93"/>
      <c r="R20" s="93"/>
      <c r="S20" s="95"/>
    </row>
    <row r="21" spans="2:20" x14ac:dyDescent="0.25">
      <c r="B21" s="164"/>
      <c r="C21" s="123"/>
      <c r="D21" s="123"/>
      <c r="L21" s="9"/>
      <c r="M21" s="93"/>
      <c r="N21" s="93"/>
      <c r="O21" s="93"/>
      <c r="Q21" s="93"/>
      <c r="R21" s="93"/>
      <c r="S21" s="95"/>
    </row>
    <row r="22" spans="2:20" x14ac:dyDescent="0.25">
      <c r="B22" s="164"/>
      <c r="C22" s="123"/>
      <c r="D22" s="123"/>
      <c r="L22" s="9"/>
      <c r="M22" s="93"/>
      <c r="N22" s="93"/>
      <c r="O22" s="93"/>
      <c r="Q22" s="93"/>
      <c r="R22" s="93"/>
      <c r="S22" s="95"/>
    </row>
    <row r="23" spans="2:20" x14ac:dyDescent="0.25">
      <c r="B23" s="2" t="s">
        <v>143</v>
      </c>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9"/>
      <c r="S27" s="80"/>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T29" s="76"/>
    </row>
    <row r="30" spans="2:20" x14ac:dyDescent="0.25">
      <c r="B30" s="23"/>
      <c r="C30" s="13"/>
      <c r="D30" s="13"/>
      <c r="E30" s="13"/>
      <c r="Q30" s="76"/>
      <c r="R30" s="76"/>
      <c r="S30" s="76"/>
      <c r="T30" s="76"/>
    </row>
    <row r="31" spans="2:20" x14ac:dyDescent="0.25">
      <c r="B31" s="23"/>
      <c r="C31" s="13"/>
      <c r="D31" s="13"/>
      <c r="E31" s="13"/>
      <c r="Q31" s="76"/>
      <c r="R31" s="76"/>
      <c r="S31" s="76"/>
      <c r="T31" s="76"/>
    </row>
    <row r="32" spans="2:20" x14ac:dyDescent="0.25">
      <c r="B32" s="23"/>
      <c r="C32" s="13"/>
      <c r="D32" s="13"/>
      <c r="E32" s="13"/>
      <c r="Q32" s="76"/>
      <c r="R32" s="76"/>
      <c r="S32" s="76"/>
      <c r="T32" s="76"/>
    </row>
    <row r="33" spans="2:20" x14ac:dyDescent="0.25">
      <c r="B33" s="23"/>
      <c r="C33" s="13"/>
      <c r="D33" s="13"/>
      <c r="E33" s="13"/>
      <c r="T33" s="76"/>
    </row>
    <row r="34" spans="2:20" x14ac:dyDescent="0.25">
      <c r="B34" s="24"/>
      <c r="C34" s="25"/>
      <c r="D34" s="25"/>
      <c r="E34" s="59"/>
      <c r="F34" s="27"/>
      <c r="G34" s="27"/>
      <c r="H34" s="27"/>
      <c r="I34" s="27"/>
      <c r="J34" s="27"/>
      <c r="K34" s="27"/>
      <c r="L34" s="28"/>
      <c r="M34" s="48"/>
      <c r="N34" s="30"/>
      <c r="O34" s="30"/>
      <c r="P34" s="30"/>
    </row>
    <row r="35" spans="2:20" x14ac:dyDescent="0.25">
      <c r="C35" s="25"/>
      <c r="D35" s="25"/>
      <c r="E35" s="59"/>
      <c r="F35" s="96"/>
      <c r="G35" s="96"/>
      <c r="H35" s="96"/>
      <c r="I35" s="96"/>
      <c r="J35" s="96"/>
      <c r="K35" s="96"/>
      <c r="L35" s="28"/>
      <c r="M35" s="48"/>
    </row>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2" orientation="landscape" horizontalDpi="1200" verticalDpi="12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J7" activePane="bottomRight" state="frozen"/>
      <selection activeCell="Q3" sqref="Q3"/>
      <selection pane="topRight" activeCell="Q3" sqref="Q3"/>
      <selection pane="bottomLeft" activeCell="Q3" sqref="Q3"/>
      <selection pane="bottomRight" activeCell="N9" sqref="N9"/>
    </sheetView>
  </sheetViews>
  <sheetFormatPr defaultRowHeight="15" x14ac:dyDescent="0.25"/>
  <cols>
    <col min="1" max="1" width="9.140625" style="2" hidden="1" customWidth="1"/>
    <col min="2" max="2" width="53.140625" style="2" customWidth="1"/>
    <col min="3" max="3" width="26.85546875" style="2"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9" style="2" customWidth="1"/>
    <col min="13" max="13" width="15.140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10</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75</v>
      </c>
      <c r="C3" s="12"/>
      <c r="D3" s="12"/>
      <c r="E3" s="12"/>
      <c r="P3" s="44"/>
      <c r="Q3" s="69"/>
      <c r="R3" s="45"/>
    </row>
    <row r="4" spans="1:20" x14ac:dyDescent="0.25">
      <c r="B4" s="12" t="s">
        <v>217</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A7" s="2">
        <v>4201</v>
      </c>
      <c r="B7" s="2" t="s">
        <v>8</v>
      </c>
      <c r="C7" s="123" t="s">
        <v>149</v>
      </c>
      <c r="D7" s="123" t="s">
        <v>151</v>
      </c>
      <c r="E7" s="2" t="s">
        <v>302</v>
      </c>
      <c r="F7" s="2" t="s">
        <v>7</v>
      </c>
      <c r="G7" s="244">
        <v>2.9100000000000001E-2</v>
      </c>
      <c r="H7" s="244">
        <v>0.16270000000000001</v>
      </c>
      <c r="I7" s="152">
        <v>43281</v>
      </c>
      <c r="J7" s="152">
        <v>43282</v>
      </c>
      <c r="K7" s="152">
        <v>42917</v>
      </c>
      <c r="L7" s="124" t="s">
        <v>300</v>
      </c>
      <c r="M7" s="35">
        <v>15375.42</v>
      </c>
      <c r="N7" s="93"/>
      <c r="O7" s="93">
        <f>M7+N7</f>
        <v>15375.42</v>
      </c>
      <c r="P7" s="94"/>
      <c r="Q7" s="93">
        <v>15375.42</v>
      </c>
      <c r="R7" s="93"/>
      <c r="S7" s="37">
        <f>Q7+R7</f>
        <v>15375.42</v>
      </c>
    </row>
    <row r="8" spans="1:20" ht="30" customHeight="1" x14ac:dyDescent="0.25">
      <c r="B8" s="2" t="s">
        <v>178</v>
      </c>
      <c r="C8" s="126" t="s">
        <v>169</v>
      </c>
      <c r="D8" s="124" t="s">
        <v>170</v>
      </c>
      <c r="E8" s="2" t="s">
        <v>304</v>
      </c>
      <c r="F8" s="2" t="s">
        <v>7</v>
      </c>
      <c r="G8" s="244">
        <f>+G7</f>
        <v>2.9100000000000001E-2</v>
      </c>
      <c r="H8" s="244">
        <f t="shared" ref="H8" si="0">+H7</f>
        <v>0.16270000000000001</v>
      </c>
      <c r="I8" s="152">
        <f>+I7</f>
        <v>43281</v>
      </c>
      <c r="J8" s="152">
        <f>+J7</f>
        <v>43282</v>
      </c>
      <c r="K8" s="152">
        <f>+K7</f>
        <v>42917</v>
      </c>
      <c r="L8" s="245" t="str">
        <f>+L7</f>
        <v>07/01/17 - 06/30/18</v>
      </c>
      <c r="M8" s="108">
        <v>122729.5</v>
      </c>
      <c r="N8" s="94">
        <v>12734.5</v>
      </c>
      <c r="O8" s="93">
        <f>M8+N8</f>
        <v>135464</v>
      </c>
      <c r="P8" s="94"/>
      <c r="Q8" s="94">
        <f>97375.92+38088.08</f>
        <v>135464</v>
      </c>
      <c r="R8" s="94"/>
      <c r="S8" s="95">
        <f>Q8+R8</f>
        <v>135464</v>
      </c>
    </row>
    <row r="9" spans="1:20" ht="15" customHeight="1" x14ac:dyDescent="0.25">
      <c r="C9" s="124"/>
      <c r="D9" s="124"/>
      <c r="G9" s="162"/>
      <c r="H9" s="163"/>
      <c r="I9" s="152"/>
      <c r="J9" s="152"/>
      <c r="K9" s="152"/>
      <c r="L9" s="124"/>
      <c r="M9" s="39"/>
      <c r="N9" s="40"/>
      <c r="O9" s="40"/>
      <c r="P9" s="94"/>
      <c r="Q9" s="40"/>
      <c r="R9" s="40"/>
      <c r="S9" s="41"/>
    </row>
    <row r="10" spans="1:20" x14ac:dyDescent="0.25">
      <c r="B10" s="4"/>
      <c r="C10" s="124"/>
      <c r="D10" s="124"/>
      <c r="I10" s="152"/>
      <c r="J10" s="152"/>
      <c r="K10" s="152"/>
      <c r="L10" s="34" t="s">
        <v>59</v>
      </c>
      <c r="M10" s="93">
        <f>SUM(M7:M9)</f>
        <v>138104.92000000001</v>
      </c>
      <c r="N10" s="93">
        <f>SUM(N7:N9)</f>
        <v>12734.5</v>
      </c>
      <c r="O10" s="93">
        <f>SUM(O7:O9)</f>
        <v>150839.42000000001</v>
      </c>
      <c r="P10" s="93"/>
      <c r="Q10" s="93">
        <f>SUM(Q7:Q9)</f>
        <v>150839.42000000001</v>
      </c>
      <c r="R10" s="93">
        <f>SUM(R7:R9)</f>
        <v>0</v>
      </c>
      <c r="S10" s="95">
        <f>SUM(S7:S9)</f>
        <v>150839.42000000001</v>
      </c>
    </row>
    <row r="11" spans="1:20" x14ac:dyDescent="0.25">
      <c r="B11" s="4"/>
      <c r="C11" s="124"/>
      <c r="D11" s="124"/>
      <c r="L11" s="34"/>
      <c r="M11" s="93"/>
      <c r="N11" s="93"/>
      <c r="O11" s="93"/>
      <c r="P11" s="93"/>
      <c r="Q11" s="93"/>
      <c r="R11" s="93"/>
      <c r="S11" s="95"/>
    </row>
    <row r="12" spans="1:20" x14ac:dyDescent="0.25">
      <c r="B12" s="4"/>
      <c r="C12" s="124"/>
      <c r="D12" s="124"/>
      <c r="L12" s="34"/>
      <c r="M12" s="93"/>
      <c r="N12" s="93"/>
      <c r="O12" s="93"/>
      <c r="P12" s="93"/>
      <c r="Q12" s="93"/>
      <c r="R12" s="93"/>
      <c r="S12" s="95"/>
    </row>
    <row r="13" spans="1:20" x14ac:dyDescent="0.25">
      <c r="B13" s="12" t="s">
        <v>175</v>
      </c>
      <c r="C13" s="123"/>
      <c r="D13" s="123"/>
      <c r="L13" s="34"/>
      <c r="M13" s="93"/>
      <c r="N13" s="93"/>
      <c r="O13" s="93"/>
      <c r="P13" s="93"/>
      <c r="Q13" s="93"/>
      <c r="R13" s="93"/>
      <c r="S13" s="95"/>
    </row>
    <row r="14" spans="1:20" ht="30.75" customHeight="1" x14ac:dyDescent="0.25">
      <c r="B14" s="253" t="s">
        <v>176</v>
      </c>
      <c r="C14" s="253"/>
      <c r="D14" s="253"/>
      <c r="E14" s="253"/>
      <c r="F14" s="253"/>
      <c r="G14" s="155"/>
      <c r="H14" s="155"/>
      <c r="I14" s="146"/>
      <c r="L14" s="34"/>
      <c r="M14" s="93"/>
      <c r="N14" s="93"/>
      <c r="O14" s="93"/>
      <c r="P14" s="93"/>
      <c r="Q14" s="93"/>
      <c r="R14" s="93"/>
      <c r="S14" s="95"/>
    </row>
    <row r="15" spans="1:20" x14ac:dyDescent="0.25">
      <c r="C15" s="123"/>
      <c r="D15" s="123"/>
      <c r="L15" s="34"/>
      <c r="M15" s="93"/>
      <c r="N15" s="93"/>
      <c r="O15" s="93"/>
      <c r="P15" s="93"/>
      <c r="Q15" s="93"/>
      <c r="R15" s="93"/>
      <c r="S15" s="95"/>
    </row>
    <row r="16" spans="1:20" ht="44.25" customHeight="1" x14ac:dyDescent="0.25">
      <c r="B16" s="253" t="s">
        <v>179</v>
      </c>
      <c r="C16" s="253"/>
      <c r="D16" s="253"/>
      <c r="E16" s="253"/>
      <c r="F16" s="253"/>
      <c r="G16" s="155"/>
      <c r="H16" s="155"/>
      <c r="I16" s="146"/>
      <c r="L16" s="34"/>
      <c r="M16" s="93"/>
      <c r="N16" s="93"/>
      <c r="O16" s="93"/>
      <c r="P16" s="93"/>
      <c r="Q16" s="93"/>
      <c r="R16" s="93"/>
      <c r="S16" s="95"/>
    </row>
    <row r="17" spans="2:20" x14ac:dyDescent="0.25">
      <c r="B17" s="142"/>
      <c r="C17" s="142"/>
      <c r="D17" s="142"/>
      <c r="E17" s="142"/>
      <c r="F17" s="142"/>
      <c r="G17" s="155"/>
      <c r="H17" s="155"/>
      <c r="I17" s="146"/>
      <c r="L17" s="34"/>
      <c r="M17" s="93"/>
      <c r="N17" s="93"/>
      <c r="O17" s="93"/>
      <c r="P17" s="93"/>
      <c r="Q17" s="93"/>
      <c r="R17" s="93"/>
      <c r="S17" s="95"/>
    </row>
    <row r="18" spans="2:20" x14ac:dyDescent="0.25">
      <c r="B18" s="11" t="s">
        <v>152</v>
      </c>
      <c r="C18" s="133" t="s">
        <v>155</v>
      </c>
      <c r="D18" s="133" t="s">
        <v>156</v>
      </c>
      <c r="E18" s="142"/>
      <c r="F18" s="142"/>
      <c r="G18" s="155"/>
      <c r="H18" s="155"/>
      <c r="I18" s="146"/>
      <c r="L18" s="34"/>
      <c r="M18" s="93"/>
      <c r="N18" s="93"/>
      <c r="O18" s="93"/>
      <c r="P18" s="93"/>
      <c r="Q18" s="93"/>
      <c r="R18" s="93"/>
      <c r="S18" s="95"/>
    </row>
    <row r="19" spans="2:20" x14ac:dyDescent="0.25">
      <c r="B19" s="2" t="s">
        <v>153</v>
      </c>
      <c r="C19" s="123" t="s">
        <v>161</v>
      </c>
      <c r="D19" s="123" t="s">
        <v>163</v>
      </c>
      <c r="L19" s="34"/>
      <c r="M19" s="93"/>
      <c r="N19" s="93"/>
      <c r="O19" s="93"/>
      <c r="P19" s="93"/>
      <c r="Q19" s="93"/>
      <c r="R19" s="93"/>
      <c r="S19" s="95"/>
    </row>
    <row r="20" spans="2:20" x14ac:dyDescent="0.25">
      <c r="B20" s="31" t="s">
        <v>154</v>
      </c>
      <c r="C20" s="123" t="s">
        <v>157</v>
      </c>
      <c r="D20" s="123" t="s">
        <v>164</v>
      </c>
      <c r="L20" s="34"/>
      <c r="M20" s="93"/>
      <c r="N20" s="93"/>
      <c r="O20" s="93"/>
      <c r="P20" s="93"/>
      <c r="Q20" s="93"/>
      <c r="R20" s="93"/>
      <c r="S20" s="95"/>
    </row>
    <row r="21" spans="2:20" x14ac:dyDescent="0.25">
      <c r="C21" s="124"/>
      <c r="D21" s="124"/>
      <c r="S21" s="42"/>
    </row>
    <row r="22" spans="2:20" x14ac:dyDescent="0.25">
      <c r="C22" s="124"/>
      <c r="D22" s="124"/>
      <c r="S22" s="42"/>
    </row>
    <row r="23" spans="2:20" x14ac:dyDescent="0.25">
      <c r="C23" s="124"/>
      <c r="D23" s="124"/>
      <c r="S23" s="42"/>
    </row>
    <row r="24" spans="2:20" x14ac:dyDescent="0.25">
      <c r="B24" s="249" t="s">
        <v>318</v>
      </c>
      <c r="C24" s="124"/>
      <c r="D24" s="124"/>
      <c r="S24" s="42"/>
    </row>
    <row r="25" spans="2:20" x14ac:dyDescent="0.25">
      <c r="B25" s="22"/>
      <c r="C25" s="125"/>
      <c r="D25" s="125"/>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3"/>
      <c r="C30" s="13"/>
      <c r="D30" s="13"/>
      <c r="E30" s="13"/>
      <c r="Q30" s="76"/>
      <c r="R30" s="76"/>
      <c r="S30" s="76"/>
      <c r="T30" s="76"/>
    </row>
    <row r="31" spans="2:20" x14ac:dyDescent="0.25">
      <c r="B31" s="23"/>
      <c r="C31" s="13"/>
      <c r="D31" s="13"/>
      <c r="E31" s="13"/>
      <c r="Q31" s="76"/>
      <c r="R31" s="76"/>
      <c r="S31" s="76"/>
      <c r="T31" s="76"/>
    </row>
    <row r="32" spans="2:20" x14ac:dyDescent="0.25">
      <c r="B32" s="23"/>
      <c r="C32" s="13"/>
      <c r="D32" s="13"/>
      <c r="E32" s="13"/>
      <c r="Q32" s="76"/>
      <c r="R32" s="76"/>
      <c r="S32" s="76"/>
      <c r="T32" s="76"/>
    </row>
    <row r="33" spans="2:20" x14ac:dyDescent="0.25">
      <c r="B33" s="23"/>
      <c r="C33" s="13"/>
      <c r="D33" s="13"/>
      <c r="E33" s="13"/>
      <c r="T33" s="76"/>
    </row>
    <row r="34" spans="2:20" x14ac:dyDescent="0.25">
      <c r="B34" s="24"/>
      <c r="C34" s="25"/>
      <c r="D34" s="25"/>
      <c r="E34" s="59"/>
      <c r="F34" s="27"/>
      <c r="G34" s="27"/>
      <c r="H34" s="27"/>
      <c r="I34" s="27"/>
      <c r="J34" s="27"/>
      <c r="K34" s="27"/>
      <c r="L34" s="28"/>
      <c r="M34" s="32"/>
      <c r="N34" s="30"/>
      <c r="O34" s="30"/>
      <c r="P34" s="30"/>
    </row>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1" orientation="landscape" horizontalDpi="1200" verticalDpi="120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G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2.5703125" style="2" customWidth="1"/>
    <col min="3" max="3" width="24.42578125" style="2" bestFit="1" customWidth="1"/>
    <col min="4" max="4" width="13.7109375" style="2" customWidth="1"/>
    <col min="5" max="5" width="17.28515625" style="2"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31</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96</v>
      </c>
      <c r="C3" s="12"/>
      <c r="D3" s="12"/>
      <c r="E3" s="12"/>
      <c r="P3" s="44"/>
      <c r="Q3" s="69"/>
      <c r="R3" s="45"/>
    </row>
    <row r="4" spans="1:20" x14ac:dyDescent="0.25">
      <c r="B4" s="12" t="s">
        <v>218</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3" t="s">
        <v>169</v>
      </c>
      <c r="D7" s="124" t="s">
        <v>170</v>
      </c>
      <c r="E7" s="2" t="s">
        <v>304</v>
      </c>
      <c r="F7" s="2" t="s">
        <v>7</v>
      </c>
      <c r="G7" s="244">
        <v>2.9100000000000001E-2</v>
      </c>
      <c r="H7" s="244">
        <v>0.16270000000000001</v>
      </c>
      <c r="I7" s="152">
        <v>43281</v>
      </c>
      <c r="J7" s="152">
        <v>43282</v>
      </c>
      <c r="K7" s="152">
        <v>42917</v>
      </c>
      <c r="L7" s="124" t="s">
        <v>300</v>
      </c>
      <c r="M7" s="92">
        <v>12292</v>
      </c>
      <c r="N7" s="94"/>
      <c r="O7" s="94">
        <f>M7+N7</f>
        <v>12292</v>
      </c>
      <c r="P7" s="94"/>
      <c r="Q7" s="94">
        <v>0</v>
      </c>
      <c r="R7" s="94"/>
      <c r="S7" s="95">
        <f>SUM(Q7:R7)</f>
        <v>0</v>
      </c>
    </row>
    <row r="8" spans="1:20" x14ac:dyDescent="0.25">
      <c r="C8" s="124"/>
      <c r="D8" s="124"/>
      <c r="G8" s="163" t="s">
        <v>143</v>
      </c>
      <c r="H8" s="163"/>
      <c r="I8" s="152"/>
      <c r="J8" s="152"/>
      <c r="K8" s="152"/>
      <c r="L8" s="124"/>
      <c r="M8" s="40"/>
      <c r="N8" s="40"/>
      <c r="O8" s="40"/>
      <c r="P8" s="44"/>
      <c r="Q8" s="40"/>
      <c r="R8" s="40"/>
      <c r="S8" s="41"/>
    </row>
    <row r="9" spans="1:20" x14ac:dyDescent="0.25">
      <c r="C9" s="5"/>
      <c r="D9" s="5"/>
      <c r="G9" s="162"/>
      <c r="H9" s="163"/>
      <c r="I9" s="152"/>
      <c r="J9" s="152"/>
      <c r="K9" s="152"/>
      <c r="L9" s="9" t="s">
        <v>59</v>
      </c>
      <c r="M9" s="93">
        <f>SUM(M7:M8)</f>
        <v>12292</v>
      </c>
      <c r="N9" s="93">
        <f>SUM(N7:N8)</f>
        <v>0</v>
      </c>
      <c r="O9" s="93">
        <f>SUM(O7:O8)</f>
        <v>12292</v>
      </c>
      <c r="P9" s="44"/>
      <c r="Q9" s="93">
        <f>SUM(Q7:Q8)</f>
        <v>0</v>
      </c>
      <c r="R9" s="93">
        <f>SUM(R7:R8)</f>
        <v>0</v>
      </c>
      <c r="S9" s="95">
        <f>SUM(S7:S8)</f>
        <v>0</v>
      </c>
    </row>
    <row r="10" spans="1:20" x14ac:dyDescent="0.25">
      <c r="C10" s="5"/>
      <c r="D10" s="5"/>
      <c r="I10" s="152"/>
      <c r="J10" s="152"/>
      <c r="K10" s="152"/>
      <c r="L10" s="9"/>
      <c r="M10" s="93"/>
      <c r="N10" s="93"/>
      <c r="O10" s="93"/>
      <c r="Q10" s="93"/>
      <c r="R10" s="93"/>
      <c r="S10" s="95"/>
    </row>
    <row r="11" spans="1:20" x14ac:dyDescent="0.25">
      <c r="C11" s="5"/>
      <c r="D11" s="5"/>
      <c r="L11" s="9"/>
      <c r="M11" s="93"/>
      <c r="N11" s="93"/>
      <c r="O11" s="93"/>
      <c r="Q11" s="93"/>
      <c r="R11" s="93"/>
      <c r="S11" s="95"/>
    </row>
    <row r="12" spans="1:20" x14ac:dyDescent="0.25">
      <c r="C12" s="5"/>
      <c r="D12" s="5"/>
      <c r="L12" s="9"/>
      <c r="M12" s="93"/>
      <c r="N12" s="93"/>
      <c r="O12" s="93"/>
      <c r="Q12" s="93"/>
      <c r="R12" s="93"/>
      <c r="S12" s="95"/>
    </row>
    <row r="13" spans="1:20" x14ac:dyDescent="0.25">
      <c r="B13" s="12" t="s">
        <v>175</v>
      </c>
      <c r="C13" s="123"/>
      <c r="D13" s="123"/>
      <c r="L13" s="9"/>
      <c r="M13" s="93"/>
      <c r="N13" s="93"/>
      <c r="O13" s="93"/>
      <c r="Q13" s="93"/>
      <c r="R13" s="93"/>
      <c r="S13" s="95"/>
    </row>
    <row r="14" spans="1:20" ht="31.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8"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31" t="s">
        <v>154</v>
      </c>
      <c r="C19" s="123" t="s">
        <v>157</v>
      </c>
      <c r="D19" s="123" t="s">
        <v>164</v>
      </c>
      <c r="L19" s="9"/>
      <c r="M19" s="93"/>
      <c r="N19" s="93"/>
      <c r="O19" s="93"/>
      <c r="Q19" s="93"/>
      <c r="R19" s="93"/>
      <c r="S19" s="95"/>
    </row>
    <row r="20" spans="2:20" x14ac:dyDescent="0.25">
      <c r="C20" s="5"/>
      <c r="D20" s="5"/>
      <c r="L20" s="9"/>
      <c r="M20" s="93"/>
      <c r="N20" s="93"/>
      <c r="O20" s="93"/>
      <c r="Q20" s="93"/>
      <c r="R20" s="93"/>
      <c r="S20" s="95"/>
    </row>
    <row r="21" spans="2:20" x14ac:dyDescent="0.25">
      <c r="C21" s="5"/>
      <c r="D21" s="5"/>
      <c r="L21" s="9"/>
      <c r="M21" s="93"/>
      <c r="N21" s="93"/>
      <c r="O21" s="93"/>
      <c r="Q21" s="93"/>
      <c r="R21" s="93"/>
      <c r="S21" s="95"/>
    </row>
    <row r="22" spans="2:20" x14ac:dyDescent="0.25">
      <c r="C22" s="5"/>
      <c r="D22" s="5"/>
      <c r="L22" s="9"/>
      <c r="M22" s="93"/>
      <c r="N22" s="93"/>
      <c r="O22" s="93"/>
      <c r="Q22" s="93"/>
      <c r="R22" s="93"/>
      <c r="S22" s="95"/>
    </row>
    <row r="23" spans="2:20" x14ac:dyDescent="0.25">
      <c r="C23" s="5"/>
      <c r="D23" s="5"/>
      <c r="L23" s="9"/>
      <c r="M23" s="93"/>
      <c r="N23" s="93"/>
      <c r="O23" s="93"/>
      <c r="Q23" s="93"/>
      <c r="R23" s="93"/>
      <c r="S23" s="95"/>
    </row>
    <row r="24" spans="2:20" x14ac:dyDescent="0.25">
      <c r="B24" s="249" t="s">
        <v>318</v>
      </c>
      <c r="C24" s="5"/>
      <c r="D24" s="5"/>
      <c r="L24" s="9"/>
      <c r="M24" s="93"/>
      <c r="N24" s="93"/>
      <c r="O24" s="93"/>
      <c r="Q24" s="93"/>
      <c r="R24" s="93"/>
      <c r="S24" s="95"/>
    </row>
    <row r="25" spans="2:20" x14ac:dyDescent="0.25">
      <c r="B25" s="165"/>
      <c r="C25" s="5"/>
      <c r="D25" s="5"/>
      <c r="L25" s="9"/>
      <c r="M25" s="93"/>
      <c r="N25" s="93"/>
      <c r="O25" s="93"/>
      <c r="Q25" s="93"/>
      <c r="R25" s="93"/>
      <c r="S25" s="95"/>
    </row>
    <row r="26" spans="2:20" x14ac:dyDescent="0.25">
      <c r="B26" s="220"/>
      <c r="C26" s="144"/>
      <c r="D26" s="144"/>
      <c r="E26" s="144"/>
      <c r="F26" s="144"/>
      <c r="G26" s="144"/>
      <c r="H26" s="144"/>
      <c r="I26" s="144"/>
      <c r="J26" s="144"/>
      <c r="K26" s="144"/>
      <c r="L26" s="144"/>
      <c r="M26" s="144"/>
      <c r="N26" s="144"/>
      <c r="O26" s="144"/>
      <c r="P26" s="144"/>
      <c r="Q26" s="213" t="s">
        <v>126</v>
      </c>
      <c r="R26" s="210"/>
      <c r="S26" s="211"/>
      <c r="T26" s="76"/>
    </row>
    <row r="27" spans="2:20" x14ac:dyDescent="0.25">
      <c r="B27" s="222" t="s">
        <v>60</v>
      </c>
      <c r="C27" s="202" t="s">
        <v>2</v>
      </c>
      <c r="D27" s="202"/>
      <c r="E27" s="202" t="s">
        <v>54</v>
      </c>
      <c r="F27" s="202" t="s">
        <v>55</v>
      </c>
      <c r="G27" s="202"/>
      <c r="H27" s="202"/>
      <c r="I27" s="202"/>
      <c r="J27" s="202"/>
      <c r="K27" s="202"/>
      <c r="L27" s="202" t="s">
        <v>56</v>
      </c>
      <c r="M27" s="202" t="s">
        <v>57</v>
      </c>
      <c r="N27" s="22"/>
      <c r="O27" s="22"/>
      <c r="P27" s="22"/>
      <c r="Q27" s="79" t="s">
        <v>124</v>
      </c>
      <c r="R27" s="77"/>
      <c r="S27" s="78"/>
    </row>
    <row r="28" spans="2:20" x14ac:dyDescent="0.25">
      <c r="B28" s="90"/>
      <c r="C28" s="13"/>
      <c r="D28" s="13"/>
      <c r="E28" s="13"/>
      <c r="F28" s="13"/>
      <c r="G28" s="13"/>
      <c r="H28" s="13"/>
      <c r="I28" s="13"/>
      <c r="J28" s="13"/>
      <c r="K28" s="13"/>
      <c r="L28" s="13"/>
      <c r="M28" s="13"/>
      <c r="Q28" s="84"/>
      <c r="R28" s="74"/>
      <c r="S28" s="74"/>
    </row>
    <row r="29" spans="2:20" x14ac:dyDescent="0.25">
      <c r="B29" s="90"/>
      <c r="C29" s="13"/>
      <c r="D29" s="13"/>
      <c r="E29" s="13"/>
      <c r="F29" s="13"/>
      <c r="G29" s="13"/>
      <c r="H29" s="13"/>
      <c r="I29" s="13"/>
      <c r="J29" s="13"/>
      <c r="K29" s="13"/>
      <c r="L29" s="13"/>
      <c r="M29" s="13"/>
      <c r="R29" s="76"/>
      <c r="S29" s="76"/>
    </row>
    <row r="30" spans="2:20" x14ac:dyDescent="0.25">
      <c r="B30" s="24"/>
      <c r="C30" s="25"/>
      <c r="D30" s="25"/>
      <c r="E30" s="59"/>
      <c r="F30" s="27"/>
      <c r="G30" s="27"/>
      <c r="H30" s="27"/>
      <c r="I30" s="27"/>
      <c r="J30" s="27"/>
      <c r="K30" s="27"/>
      <c r="L30" s="28"/>
      <c r="M30" s="32"/>
      <c r="N30" s="30"/>
      <c r="O30" s="30"/>
      <c r="P30" s="30"/>
    </row>
    <row r="31" spans="2:20" ht="15" customHeight="1" x14ac:dyDescent="0.25">
      <c r="B31" s="24"/>
      <c r="C31" s="25"/>
      <c r="D31" s="25"/>
      <c r="E31" s="59"/>
      <c r="F31" s="27"/>
      <c r="G31" s="27"/>
      <c r="H31" s="27"/>
      <c r="I31" s="27"/>
      <c r="J31" s="27"/>
      <c r="K31" s="27"/>
      <c r="L31" s="28"/>
      <c r="M31" s="32"/>
      <c r="N31" s="30"/>
      <c r="O31" s="30"/>
      <c r="P31" s="30"/>
    </row>
    <row r="32" spans="2:20" ht="15" customHeight="1" x14ac:dyDescent="0.25">
      <c r="B32" s="24"/>
      <c r="C32" s="25"/>
      <c r="D32" s="25"/>
      <c r="E32" s="59"/>
      <c r="F32" s="27"/>
      <c r="G32" s="27"/>
      <c r="H32" s="27"/>
      <c r="I32" s="27"/>
      <c r="J32" s="27"/>
      <c r="K32" s="27"/>
      <c r="L32" s="28"/>
      <c r="M32" s="32"/>
      <c r="N32" s="30"/>
      <c r="O32" s="30"/>
      <c r="P32" s="30"/>
    </row>
    <row r="33" spans="2:16" ht="15" customHeight="1" x14ac:dyDescent="0.25">
      <c r="B33" s="24"/>
      <c r="C33" s="25"/>
      <c r="D33" s="25"/>
      <c r="E33" s="59"/>
      <c r="F33" s="27"/>
      <c r="G33" s="27"/>
      <c r="H33" s="27"/>
      <c r="I33" s="27"/>
      <c r="J33" s="27"/>
      <c r="K33" s="27"/>
      <c r="L33" s="28"/>
      <c r="M33" s="32"/>
      <c r="N33" s="30"/>
      <c r="O33" s="30"/>
      <c r="P33" s="30"/>
    </row>
    <row r="34" spans="2:16" ht="15" customHeight="1" x14ac:dyDescent="0.25">
      <c r="B34" s="24"/>
      <c r="C34" s="25"/>
      <c r="D34" s="25"/>
      <c r="E34" s="59"/>
      <c r="F34" s="27"/>
      <c r="G34" s="27"/>
      <c r="H34" s="27"/>
      <c r="I34" s="27"/>
      <c r="J34" s="27"/>
      <c r="K34" s="27"/>
      <c r="L34" s="28"/>
      <c r="M34" s="32"/>
      <c r="N34" s="30"/>
      <c r="O34" s="30"/>
      <c r="P34" s="30"/>
    </row>
    <row r="35" spans="2:16" x14ac:dyDescent="0.25">
      <c r="B35" s="54"/>
      <c r="C35" s="58"/>
      <c r="D35" s="58"/>
      <c r="E35" s="59"/>
      <c r="F35" s="56"/>
      <c r="G35" s="56"/>
      <c r="H35" s="56"/>
      <c r="I35" s="56"/>
      <c r="J35" s="56"/>
      <c r="K35" s="56"/>
      <c r="L35" s="57"/>
      <c r="M35" s="52"/>
      <c r="N35" s="137"/>
      <c r="O35" s="44"/>
      <c r="P35" s="44"/>
    </row>
    <row r="36" spans="2:16" x14ac:dyDescent="0.25">
      <c r="C36" s="58"/>
      <c r="D36" s="58"/>
      <c r="E36" s="59"/>
      <c r="F36" s="96"/>
      <c r="G36" s="96"/>
      <c r="H36" s="96"/>
      <c r="I36" s="96"/>
      <c r="J36" s="96"/>
      <c r="K36" s="96"/>
      <c r="L36" s="51"/>
      <c r="M36" s="48"/>
      <c r="N36" s="137"/>
    </row>
    <row r="37" spans="2:16" x14ac:dyDescent="0.25">
      <c r="C37" s="58"/>
      <c r="D37" s="58"/>
      <c r="E37" s="59"/>
      <c r="F37" s="96"/>
      <c r="G37" s="96"/>
      <c r="H37" s="96"/>
      <c r="I37" s="96"/>
      <c r="J37" s="96"/>
      <c r="K37" s="96"/>
      <c r="L37" s="51"/>
      <c r="M37" s="48"/>
      <c r="N37" s="138"/>
    </row>
    <row r="38" spans="2:16" x14ac:dyDescent="0.25">
      <c r="C38" s="58"/>
      <c r="D38" s="58"/>
      <c r="E38" s="59"/>
      <c r="F38" s="96"/>
      <c r="G38" s="96"/>
      <c r="H38" s="96"/>
      <c r="I38" s="96"/>
      <c r="J38" s="96"/>
      <c r="K38" s="96"/>
      <c r="L38" s="51"/>
      <c r="M38" s="53"/>
      <c r="N38" s="55"/>
      <c r="O38" s="55"/>
      <c r="P38" s="44"/>
    </row>
    <row r="39" spans="2:16" ht="15" customHeight="1" x14ac:dyDescent="0.25">
      <c r="B39" s="54"/>
      <c r="C39" s="58"/>
      <c r="D39" s="58"/>
      <c r="E39" s="59"/>
      <c r="F39" s="56"/>
      <c r="G39" s="56"/>
      <c r="H39" s="56"/>
      <c r="I39" s="56"/>
      <c r="J39" s="56"/>
      <c r="K39" s="56"/>
      <c r="L39" s="51"/>
      <c r="M39" s="48"/>
      <c r="N39" s="130"/>
      <c r="O39" s="130"/>
      <c r="P39" s="44"/>
    </row>
    <row r="40" spans="2:16" x14ac:dyDescent="0.25">
      <c r="B40" s="54"/>
      <c r="C40" s="58"/>
      <c r="D40" s="58"/>
      <c r="E40" s="59"/>
      <c r="F40" s="56"/>
      <c r="G40" s="56"/>
      <c r="H40" s="56"/>
      <c r="I40" s="56"/>
      <c r="J40" s="56"/>
      <c r="K40" s="56"/>
      <c r="L40" s="51"/>
      <c r="M40" s="48"/>
      <c r="N40" s="130"/>
      <c r="O40" s="130"/>
      <c r="P40" s="44"/>
    </row>
    <row r="41" spans="2:16" x14ac:dyDescent="0.25">
      <c r="B41" s="54"/>
      <c r="C41" s="58"/>
      <c r="D41" s="58"/>
      <c r="E41" s="59"/>
      <c r="F41" s="56"/>
      <c r="G41" s="56"/>
      <c r="H41" s="56"/>
      <c r="I41" s="56"/>
      <c r="J41" s="56"/>
      <c r="K41" s="56"/>
      <c r="L41" s="51"/>
      <c r="M41" s="48"/>
      <c r="N41" s="130"/>
      <c r="O41" s="130"/>
      <c r="P41" s="44"/>
    </row>
    <row r="42" spans="2:16" ht="16.5" customHeight="1" x14ac:dyDescent="0.25">
      <c r="B42" s="54"/>
      <c r="C42" s="58"/>
      <c r="D42" s="58"/>
      <c r="E42" s="59"/>
      <c r="F42" s="56"/>
      <c r="G42" s="56"/>
      <c r="H42" s="56"/>
      <c r="I42" s="56"/>
      <c r="J42" s="56"/>
      <c r="K42" s="56"/>
      <c r="L42" s="57"/>
      <c r="M42" s="32"/>
      <c r="N42" s="130"/>
      <c r="O42" s="130"/>
      <c r="P42" s="44"/>
    </row>
    <row r="43" spans="2:16" ht="15" hidden="1" customHeight="1" x14ac:dyDescent="0.25"/>
    <row r="44" spans="2:16" ht="15" customHeight="1" x14ac:dyDescent="0.25">
      <c r="E44" s="34"/>
      <c r="F44" s="134"/>
      <c r="G44" s="134"/>
      <c r="H44" s="134"/>
      <c r="I44" s="134"/>
      <c r="J44" s="134"/>
      <c r="K44" s="134"/>
    </row>
    <row r="47" spans="2:16"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2" orientation="landscape" horizontalDpi="1200" verticalDpi="1200"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42578125" style="2" customWidth="1"/>
    <col min="3" max="3" width="24.42578125" style="2" bestFit="1" customWidth="1"/>
    <col min="4" max="4" width="13.7109375" style="2" customWidth="1"/>
    <col min="5" max="5" width="17" style="2" customWidth="1"/>
    <col min="6" max="6" width="21.42578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5" style="2" customWidth="1"/>
    <col min="20" max="16384" width="9.140625" style="2"/>
  </cols>
  <sheetData>
    <row r="1" spans="1:20" ht="15.6" customHeight="1" x14ac:dyDescent="0.25">
      <c r="B1" s="1" t="s">
        <v>117</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118</v>
      </c>
      <c r="C3" s="12"/>
      <c r="D3" s="12"/>
      <c r="E3" s="12"/>
      <c r="P3" s="44"/>
      <c r="Q3" s="69"/>
      <c r="R3" s="45"/>
    </row>
    <row r="4" spans="1:20" x14ac:dyDescent="0.25">
      <c r="B4" s="12" t="s">
        <v>219</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304</v>
      </c>
      <c r="F7" s="2" t="s">
        <v>7</v>
      </c>
      <c r="G7" s="244">
        <v>2.9100000000000001E-2</v>
      </c>
      <c r="H7" s="244">
        <v>0.16270000000000001</v>
      </c>
      <c r="I7" s="152">
        <v>43281</v>
      </c>
      <c r="J7" s="152">
        <v>43282</v>
      </c>
      <c r="K7" s="152">
        <v>42917</v>
      </c>
      <c r="L7" s="124" t="s">
        <v>300</v>
      </c>
      <c r="M7" s="94">
        <v>10536</v>
      </c>
      <c r="N7" s="94"/>
      <c r="O7" s="94">
        <f>M7+N7</f>
        <v>10536</v>
      </c>
      <c r="P7" s="44"/>
      <c r="Q7" s="94">
        <f>9629.22+906.78</f>
        <v>10536</v>
      </c>
      <c r="R7" s="94"/>
      <c r="S7" s="95">
        <f>SUM(Q7:R7)</f>
        <v>10536</v>
      </c>
    </row>
    <row r="8" spans="1:20" x14ac:dyDescent="0.25">
      <c r="C8" s="124"/>
      <c r="D8" s="124"/>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10536</v>
      </c>
      <c r="N9" s="93">
        <f>SUM(N7:N8)</f>
        <v>0</v>
      </c>
      <c r="O9" s="93">
        <f>SUM(O7:O8)</f>
        <v>10536</v>
      </c>
      <c r="Q9" s="93">
        <f>SUM(Q7:Q8)</f>
        <v>10536</v>
      </c>
      <c r="R9" s="93">
        <f>SUM(R7:R8)</f>
        <v>0</v>
      </c>
      <c r="S9" s="95">
        <f>SUM(S7:S8)</f>
        <v>10536</v>
      </c>
    </row>
    <row r="10" spans="1:20" x14ac:dyDescent="0.25">
      <c r="C10" s="123"/>
      <c r="D10" s="123"/>
      <c r="I10" s="152"/>
      <c r="J10" s="152"/>
      <c r="K10" s="152"/>
      <c r="L10" s="9"/>
      <c r="M10" s="93"/>
      <c r="N10" s="93"/>
      <c r="O10" s="93"/>
      <c r="Q10" s="93"/>
      <c r="R10" s="93"/>
      <c r="S10" s="95"/>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1.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7.2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31" t="s">
        <v>154</v>
      </c>
      <c r="C19" s="123" t="s">
        <v>157</v>
      </c>
      <c r="D19" s="123" t="s">
        <v>164</v>
      </c>
      <c r="L19" s="9"/>
      <c r="M19" s="93"/>
      <c r="N19" s="93"/>
      <c r="O19" s="93"/>
      <c r="Q19" s="93"/>
      <c r="R19" s="93"/>
      <c r="S19" s="95"/>
    </row>
    <row r="20" spans="2:20" x14ac:dyDescent="0.25">
      <c r="C20" s="123"/>
      <c r="D20" s="123"/>
      <c r="L20" s="9"/>
      <c r="M20" s="93"/>
      <c r="N20" s="93"/>
      <c r="O20" s="93"/>
      <c r="Q20" s="93"/>
      <c r="R20" s="93"/>
      <c r="S20" s="95"/>
    </row>
    <row r="21" spans="2:20" x14ac:dyDescent="0.25">
      <c r="C21" s="123"/>
      <c r="D21" s="123"/>
      <c r="L21" s="9"/>
      <c r="M21" s="93"/>
      <c r="N21" s="93"/>
      <c r="O21" s="93"/>
      <c r="Q21" s="93"/>
      <c r="R21" s="93"/>
      <c r="S21" s="95"/>
    </row>
    <row r="22" spans="2:20" x14ac:dyDescent="0.25">
      <c r="B22" s="2" t="s">
        <v>143</v>
      </c>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144"/>
      <c r="C25" s="144"/>
      <c r="D25" s="144"/>
      <c r="E25" s="144"/>
      <c r="F25" s="144"/>
      <c r="G25" s="144"/>
      <c r="H25" s="144"/>
      <c r="I25" s="144"/>
      <c r="J25" s="144"/>
      <c r="K25" s="144"/>
      <c r="L25" s="144"/>
      <c r="M25" s="144"/>
      <c r="N25" s="144"/>
      <c r="O25" s="144"/>
      <c r="P25" s="144"/>
      <c r="Q25" s="213" t="s">
        <v>126</v>
      </c>
      <c r="R25" s="210"/>
      <c r="S25" s="211"/>
    </row>
    <row r="26" spans="2:20" x14ac:dyDescent="0.25">
      <c r="B26" s="29" t="s">
        <v>60</v>
      </c>
      <c r="C26" s="202" t="s">
        <v>2</v>
      </c>
      <c r="D26" s="202"/>
      <c r="E26" s="202" t="s">
        <v>54</v>
      </c>
      <c r="F26" s="202" t="s">
        <v>55</v>
      </c>
      <c r="G26" s="202"/>
      <c r="H26" s="202"/>
      <c r="I26" s="202"/>
      <c r="J26" s="202"/>
      <c r="K26" s="202"/>
      <c r="L26" s="202" t="s">
        <v>56</v>
      </c>
      <c r="M26" s="202" t="s">
        <v>57</v>
      </c>
      <c r="N26" s="72"/>
      <c r="O26" s="72"/>
      <c r="P26" s="72"/>
      <c r="Q26" s="79" t="s">
        <v>124</v>
      </c>
      <c r="R26" s="77"/>
      <c r="S26" s="78"/>
      <c r="T26" s="76"/>
    </row>
    <row r="27" spans="2:20" x14ac:dyDescent="0.25">
      <c r="B27" s="90"/>
      <c r="C27" s="13"/>
      <c r="D27" s="13"/>
      <c r="E27" s="13"/>
      <c r="F27" s="13"/>
      <c r="G27" s="13"/>
      <c r="H27" s="13"/>
      <c r="I27" s="13"/>
      <c r="J27" s="13"/>
      <c r="K27" s="13"/>
      <c r="L27" s="13"/>
      <c r="M27" s="13"/>
      <c r="N27" s="69"/>
      <c r="O27" s="69"/>
      <c r="P27" s="69"/>
      <c r="Q27" s="84"/>
      <c r="R27" s="75"/>
      <c r="S27" s="75"/>
      <c r="T27" s="76"/>
    </row>
    <row r="28" spans="2:20" x14ac:dyDescent="0.25">
      <c r="B28" s="90"/>
      <c r="C28" s="13"/>
      <c r="D28" s="13"/>
      <c r="E28" s="13"/>
      <c r="F28" s="13"/>
      <c r="G28" s="13"/>
      <c r="H28" s="13"/>
      <c r="I28" s="13"/>
      <c r="J28" s="13"/>
      <c r="K28" s="13"/>
      <c r="L28" s="13"/>
      <c r="M28" s="13"/>
      <c r="N28" s="69"/>
      <c r="O28" s="69"/>
      <c r="P28" s="69"/>
      <c r="R28" s="76"/>
      <c r="S28" s="76"/>
      <c r="T28" s="76"/>
    </row>
    <row r="29" spans="2:20" x14ac:dyDescent="0.25">
      <c r="B29" s="24"/>
      <c r="C29" s="25"/>
      <c r="D29" s="25"/>
      <c r="E29" s="59"/>
      <c r="F29" s="27"/>
      <c r="G29" s="27"/>
      <c r="H29" s="27"/>
      <c r="I29" s="27"/>
      <c r="J29" s="27"/>
      <c r="K29" s="27"/>
      <c r="L29" s="28"/>
      <c r="M29" s="32"/>
      <c r="N29" s="30"/>
      <c r="O29" s="30"/>
      <c r="P29" s="30"/>
      <c r="T29" s="76"/>
    </row>
    <row r="30" spans="2:20" ht="15" customHeight="1" x14ac:dyDescent="0.25">
      <c r="B30" s="24"/>
      <c r="C30" s="25"/>
      <c r="D30" s="25"/>
      <c r="E30" s="59"/>
      <c r="F30" s="27"/>
      <c r="G30" s="27"/>
      <c r="H30" s="27"/>
      <c r="I30" s="27"/>
      <c r="J30" s="27"/>
      <c r="K30" s="27"/>
      <c r="L30" s="28"/>
      <c r="M30" s="32"/>
      <c r="N30" s="30"/>
      <c r="O30" s="30"/>
      <c r="P30" s="30"/>
    </row>
    <row r="31" spans="2:20" ht="15" customHeight="1" x14ac:dyDescent="0.25">
      <c r="B31" s="24"/>
      <c r="C31" s="25"/>
      <c r="D31" s="25"/>
      <c r="E31" s="59"/>
      <c r="F31" s="27"/>
      <c r="G31" s="27"/>
      <c r="H31" s="27"/>
      <c r="I31" s="27"/>
      <c r="J31" s="27"/>
      <c r="K31" s="27"/>
      <c r="L31" s="28"/>
      <c r="M31" s="32"/>
      <c r="N31" s="30"/>
      <c r="O31" s="30"/>
      <c r="P31" s="30"/>
    </row>
    <row r="32" spans="2:20" ht="15" customHeight="1" x14ac:dyDescent="0.25">
      <c r="B32" s="24"/>
      <c r="C32" s="25"/>
      <c r="D32" s="25"/>
      <c r="E32" s="59"/>
      <c r="F32" s="27"/>
      <c r="G32" s="27"/>
      <c r="H32" s="27"/>
      <c r="I32" s="27"/>
      <c r="J32" s="27"/>
      <c r="K32" s="27"/>
      <c r="L32" s="28"/>
      <c r="M32" s="32"/>
      <c r="N32" s="30"/>
      <c r="O32" s="30"/>
      <c r="P32" s="30"/>
    </row>
    <row r="33" spans="2:16" ht="15" customHeight="1" x14ac:dyDescent="0.25">
      <c r="B33" s="24"/>
      <c r="C33" s="25"/>
      <c r="D33" s="25"/>
      <c r="E33" s="59"/>
      <c r="F33" s="27"/>
      <c r="G33" s="27"/>
      <c r="H33" s="27"/>
      <c r="I33" s="27"/>
      <c r="J33" s="27"/>
      <c r="K33" s="27"/>
      <c r="L33" s="28"/>
      <c r="M33" s="32"/>
      <c r="N33" s="30"/>
      <c r="O33" s="30"/>
      <c r="P33" s="30"/>
    </row>
    <row r="34" spans="2:16" x14ac:dyDescent="0.25">
      <c r="B34" s="54"/>
      <c r="C34" s="58"/>
      <c r="D34" s="58"/>
      <c r="E34" s="59"/>
      <c r="F34" s="56"/>
      <c r="G34" s="56"/>
      <c r="H34" s="56"/>
      <c r="I34" s="56"/>
      <c r="J34" s="56"/>
      <c r="K34" s="56"/>
      <c r="L34" s="57"/>
      <c r="M34" s="52"/>
      <c r="N34" s="137"/>
      <c r="O34" s="44"/>
      <c r="P34" s="44"/>
    </row>
    <row r="35" spans="2:16" x14ac:dyDescent="0.25">
      <c r="C35" s="58"/>
      <c r="D35" s="58"/>
      <c r="E35" s="59"/>
      <c r="F35" s="96"/>
      <c r="G35" s="96"/>
      <c r="H35" s="96"/>
      <c r="I35" s="96"/>
      <c r="J35" s="96"/>
      <c r="K35" s="96"/>
      <c r="L35" s="51"/>
      <c r="M35" s="48"/>
      <c r="N35" s="137"/>
    </row>
    <row r="36" spans="2:16" x14ac:dyDescent="0.25">
      <c r="C36" s="58"/>
      <c r="D36" s="58"/>
      <c r="E36" s="59"/>
      <c r="F36" s="96"/>
      <c r="G36" s="96"/>
      <c r="H36" s="96"/>
      <c r="I36" s="96"/>
      <c r="J36" s="96"/>
      <c r="K36" s="96"/>
      <c r="L36" s="51"/>
      <c r="M36" s="48"/>
      <c r="N36" s="138"/>
    </row>
    <row r="37" spans="2:16" x14ac:dyDescent="0.25">
      <c r="C37" s="58"/>
      <c r="D37" s="58"/>
      <c r="E37" s="59"/>
      <c r="F37" s="96"/>
      <c r="G37" s="96"/>
      <c r="H37" s="96"/>
      <c r="I37" s="96"/>
      <c r="J37" s="96"/>
      <c r="K37" s="96"/>
      <c r="L37" s="51"/>
      <c r="M37" s="53"/>
      <c r="N37" s="55"/>
      <c r="O37" s="55"/>
      <c r="P37" s="44"/>
    </row>
    <row r="38" spans="2:16" ht="15" customHeight="1" x14ac:dyDescent="0.25">
      <c r="B38" s="54"/>
      <c r="C38" s="58"/>
      <c r="D38" s="58"/>
      <c r="E38" s="59"/>
      <c r="F38" s="56"/>
      <c r="G38" s="56"/>
      <c r="H38" s="56"/>
      <c r="I38" s="56"/>
      <c r="J38" s="56"/>
      <c r="K38" s="56"/>
      <c r="L38" s="51"/>
      <c r="M38" s="48"/>
      <c r="N38" s="130"/>
      <c r="O38" s="130"/>
      <c r="P38" s="44"/>
    </row>
    <row r="39" spans="2:16" x14ac:dyDescent="0.25">
      <c r="B39" s="54"/>
      <c r="C39" s="58"/>
      <c r="D39" s="58"/>
      <c r="E39" s="59"/>
      <c r="F39" s="56"/>
      <c r="G39" s="56"/>
      <c r="H39" s="56"/>
      <c r="I39" s="56"/>
      <c r="J39" s="56"/>
      <c r="K39" s="56"/>
      <c r="L39" s="51"/>
      <c r="M39" s="48"/>
      <c r="N39" s="130"/>
      <c r="O39" s="130"/>
      <c r="P39" s="44"/>
    </row>
    <row r="40" spans="2:16" x14ac:dyDescent="0.25">
      <c r="B40" s="54"/>
      <c r="C40" s="58"/>
      <c r="D40" s="58"/>
      <c r="E40" s="59"/>
      <c r="F40" s="56"/>
      <c r="G40" s="56"/>
      <c r="H40" s="56"/>
      <c r="I40" s="56"/>
      <c r="J40" s="56"/>
      <c r="K40" s="56"/>
      <c r="L40" s="51"/>
      <c r="M40" s="48"/>
      <c r="N40" s="130"/>
      <c r="O40" s="130"/>
      <c r="P40" s="44"/>
    </row>
    <row r="41" spans="2:16" ht="16.5" customHeight="1" x14ac:dyDescent="0.25">
      <c r="B41" s="54"/>
      <c r="C41" s="58"/>
      <c r="D41" s="58"/>
      <c r="E41" s="59"/>
      <c r="F41" s="56"/>
      <c r="G41" s="56"/>
      <c r="H41" s="56"/>
      <c r="I41" s="56"/>
      <c r="J41" s="56"/>
      <c r="K41" s="56"/>
      <c r="L41" s="57"/>
      <c r="M41" s="32"/>
      <c r="N41" s="130"/>
      <c r="O41" s="130"/>
      <c r="P41" s="44"/>
    </row>
    <row r="42" spans="2:16" ht="15" hidden="1" customHeight="1" x14ac:dyDescent="0.25"/>
    <row r="43" spans="2:16" ht="15" customHeight="1" x14ac:dyDescent="0.25">
      <c r="E43" s="34"/>
      <c r="F43" s="134"/>
      <c r="G43" s="134"/>
      <c r="H43" s="134"/>
      <c r="I43" s="134"/>
      <c r="J43" s="134"/>
      <c r="K43" s="134"/>
    </row>
    <row r="46" spans="2:16" ht="15" customHeight="1" x14ac:dyDescent="0.25"/>
  </sheetData>
  <mergeCells count="4">
    <mergeCell ref="Q1:S1"/>
    <mergeCell ref="Q2:S2"/>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topLeftCell="B1" zoomScale="90" zoomScaleNormal="90" workbookViewId="0">
      <pane xSplit="4" ySplit="6" topLeftCell="F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5703125" style="2" customWidth="1"/>
    <col min="3" max="3" width="24.42578125" style="2" bestFit="1" customWidth="1"/>
    <col min="4" max="4" width="13.7109375" style="2" customWidth="1"/>
    <col min="5" max="5" width="17.285156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32</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108</v>
      </c>
      <c r="C3" s="12"/>
      <c r="D3" s="12"/>
      <c r="E3" s="12"/>
      <c r="P3" s="44"/>
      <c r="Q3" s="69"/>
      <c r="R3" s="45"/>
    </row>
    <row r="4" spans="1:20" x14ac:dyDescent="0.25">
      <c r="B4" s="12" t="s">
        <v>220</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304</v>
      </c>
      <c r="F7" s="2" t="s">
        <v>7</v>
      </c>
      <c r="G7" s="244">
        <v>2.9100000000000001E-2</v>
      </c>
      <c r="H7" s="244">
        <v>0.16270000000000001</v>
      </c>
      <c r="I7" s="152">
        <v>43281</v>
      </c>
      <c r="J7" s="152">
        <v>43282</v>
      </c>
      <c r="K7" s="152">
        <v>42917</v>
      </c>
      <c r="L7" s="124" t="s">
        <v>300</v>
      </c>
      <c r="M7" s="97">
        <v>7682.5</v>
      </c>
      <c r="N7" s="97"/>
      <c r="O7" s="94">
        <f>M7+N7</f>
        <v>7682.5</v>
      </c>
      <c r="P7" s="63"/>
      <c r="Q7" s="65">
        <v>0</v>
      </c>
      <c r="R7" s="94">
        <v>0</v>
      </c>
      <c r="S7" s="95">
        <f>Q7+R7</f>
        <v>0</v>
      </c>
    </row>
    <row r="8" spans="1:20" x14ac:dyDescent="0.25">
      <c r="C8" s="123"/>
      <c r="D8" s="123"/>
      <c r="G8" s="163"/>
      <c r="H8" s="163"/>
      <c r="I8" s="152"/>
      <c r="J8" s="152"/>
      <c r="K8" s="152"/>
      <c r="L8" s="11"/>
      <c r="M8" s="40"/>
      <c r="N8" s="40"/>
      <c r="O8" s="40"/>
      <c r="P8" s="44"/>
      <c r="Q8" s="40"/>
      <c r="R8" s="40"/>
      <c r="S8" s="41"/>
    </row>
    <row r="9" spans="1:20" x14ac:dyDescent="0.25">
      <c r="C9" s="123"/>
      <c r="D9" s="123"/>
      <c r="G9" s="162"/>
      <c r="H9" s="163"/>
      <c r="I9" s="152"/>
      <c r="J9" s="152"/>
      <c r="K9" s="152"/>
      <c r="L9" s="9" t="s">
        <v>59</v>
      </c>
      <c r="M9" s="93">
        <f>SUM(M7:M8)</f>
        <v>7682.5</v>
      </c>
      <c r="N9" s="93">
        <f>SUM(N7:N8)</f>
        <v>0</v>
      </c>
      <c r="O9" s="93">
        <f>SUM(O7:O8)</f>
        <v>7682.5</v>
      </c>
      <c r="P9" s="44"/>
      <c r="Q9" s="93">
        <f>SUM(Q7:Q8)</f>
        <v>0</v>
      </c>
      <c r="R9" s="93">
        <f>SUM(R7:R8)</f>
        <v>0</v>
      </c>
      <c r="S9" s="95">
        <f>SUM(S7:S8)</f>
        <v>0</v>
      </c>
    </row>
    <row r="10" spans="1:20" x14ac:dyDescent="0.25">
      <c r="C10" s="123"/>
      <c r="D10" s="123"/>
      <c r="I10" s="152"/>
      <c r="J10" s="152"/>
      <c r="K10" s="152"/>
      <c r="L10" s="9"/>
      <c r="M10" s="93"/>
      <c r="N10" s="93"/>
      <c r="O10" s="93"/>
      <c r="Q10" s="93"/>
      <c r="R10" s="93"/>
      <c r="S10" s="95"/>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4.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8.7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31" t="s">
        <v>154</v>
      </c>
      <c r="C19" s="123" t="s">
        <v>157</v>
      </c>
      <c r="D19" s="123" t="s">
        <v>164</v>
      </c>
      <c r="L19" s="9"/>
      <c r="M19" s="93"/>
      <c r="N19" s="93"/>
      <c r="O19" s="93"/>
      <c r="Q19" s="93"/>
      <c r="R19" s="93"/>
      <c r="S19" s="95"/>
    </row>
    <row r="20" spans="2:20" x14ac:dyDescent="0.25">
      <c r="C20" s="123"/>
      <c r="D20" s="123"/>
      <c r="L20" s="9"/>
      <c r="M20" s="93"/>
      <c r="N20" s="93"/>
      <c r="O20" s="93"/>
      <c r="Q20" s="93"/>
      <c r="R20" s="93"/>
      <c r="S20" s="95"/>
    </row>
    <row r="21" spans="2:20" x14ac:dyDescent="0.25">
      <c r="B21" s="2" t="s">
        <v>143</v>
      </c>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72"/>
      <c r="O25" s="72"/>
      <c r="P25" s="73"/>
      <c r="Q25" s="82"/>
      <c r="R25" s="77"/>
      <c r="S25" s="78"/>
      <c r="T25" s="76"/>
    </row>
    <row r="26" spans="2:20" x14ac:dyDescent="0.25">
      <c r="Q26" s="84" t="s">
        <v>126</v>
      </c>
      <c r="R26" s="74"/>
      <c r="S26" s="74"/>
      <c r="T26" s="76"/>
    </row>
    <row r="27" spans="2:20" x14ac:dyDescent="0.25">
      <c r="B27" s="29" t="s">
        <v>60</v>
      </c>
      <c r="C27" s="127" t="s">
        <v>2</v>
      </c>
      <c r="D27" s="127"/>
      <c r="E27" s="127" t="s">
        <v>54</v>
      </c>
      <c r="F27" s="127" t="s">
        <v>55</v>
      </c>
      <c r="G27" s="159"/>
      <c r="H27" s="159"/>
      <c r="I27" s="150"/>
      <c r="J27" s="127"/>
      <c r="K27" s="127"/>
      <c r="L27" s="127" t="s">
        <v>56</v>
      </c>
      <c r="M27" s="127" t="s">
        <v>57</v>
      </c>
      <c r="Q27" s="76" t="s">
        <v>124</v>
      </c>
      <c r="R27" s="74"/>
      <c r="S27" s="74"/>
    </row>
    <row r="28" spans="2:20" x14ac:dyDescent="0.25">
      <c r="B28" s="90"/>
      <c r="C28" s="13"/>
      <c r="D28" s="13"/>
      <c r="E28" s="13"/>
      <c r="F28" s="13"/>
      <c r="G28" s="13"/>
      <c r="H28" s="13"/>
      <c r="I28" s="13"/>
      <c r="J28" s="13"/>
      <c r="K28" s="13"/>
      <c r="L28" s="13"/>
      <c r="M28" s="13"/>
      <c r="Q28" s="84"/>
      <c r="R28" s="74"/>
      <c r="S28" s="74"/>
    </row>
    <row r="29" spans="2:20" x14ac:dyDescent="0.25">
      <c r="B29" s="90"/>
      <c r="C29" s="13"/>
      <c r="D29" s="13"/>
      <c r="E29" s="13"/>
      <c r="F29" s="13"/>
      <c r="G29" s="13"/>
      <c r="H29" s="13"/>
      <c r="I29" s="13"/>
      <c r="J29" s="13"/>
      <c r="K29" s="13"/>
      <c r="L29" s="13"/>
      <c r="M29" s="13"/>
      <c r="R29" s="76"/>
      <c r="S29" s="76"/>
    </row>
    <row r="30" spans="2:20" x14ac:dyDescent="0.25">
      <c r="B30" s="24"/>
      <c r="C30" s="25"/>
      <c r="D30" s="25"/>
      <c r="E30" s="59"/>
      <c r="F30" s="27"/>
      <c r="G30" s="27"/>
      <c r="H30" s="27"/>
      <c r="I30" s="27"/>
      <c r="J30" s="27"/>
      <c r="K30" s="27"/>
      <c r="L30" s="28"/>
      <c r="M30" s="32"/>
      <c r="N30" s="30"/>
      <c r="O30" s="30"/>
      <c r="P30" s="30"/>
      <c r="Q30" s="76"/>
      <c r="R30" s="76"/>
      <c r="S30" s="76"/>
    </row>
    <row r="31" spans="2:20" x14ac:dyDescent="0.25">
      <c r="B31" s="24"/>
      <c r="C31" s="25"/>
      <c r="D31" s="25"/>
      <c r="E31" s="59"/>
      <c r="F31" s="27"/>
      <c r="G31" s="27"/>
      <c r="H31" s="27"/>
      <c r="I31" s="27"/>
      <c r="J31" s="27"/>
      <c r="K31" s="27"/>
      <c r="L31" s="28"/>
      <c r="M31" s="32"/>
      <c r="N31" s="30"/>
      <c r="O31" s="30"/>
      <c r="P31" s="30"/>
      <c r="Q31" s="76"/>
      <c r="R31" s="76"/>
      <c r="S31" s="76"/>
    </row>
    <row r="32" spans="2:20" x14ac:dyDescent="0.25">
      <c r="B32" s="24"/>
      <c r="C32" s="25"/>
      <c r="D32" s="25"/>
      <c r="E32" s="59"/>
      <c r="F32" s="27"/>
      <c r="G32" s="27"/>
      <c r="H32" s="27"/>
      <c r="I32" s="27"/>
      <c r="J32" s="27"/>
      <c r="K32" s="27"/>
      <c r="L32" s="28"/>
      <c r="M32" s="32"/>
      <c r="N32" s="30"/>
      <c r="O32" s="30"/>
      <c r="P32" s="30"/>
      <c r="Q32" s="76"/>
      <c r="R32" s="76"/>
      <c r="S32" s="76"/>
    </row>
    <row r="33" spans="2:16" x14ac:dyDescent="0.25">
      <c r="B33" s="24"/>
      <c r="C33" s="25"/>
      <c r="D33" s="25"/>
      <c r="E33" s="59"/>
      <c r="F33" s="27"/>
      <c r="G33" s="27"/>
      <c r="H33" s="27"/>
      <c r="I33" s="27"/>
      <c r="J33" s="27"/>
      <c r="K33" s="27"/>
      <c r="L33" s="28"/>
      <c r="M33" s="32"/>
      <c r="N33" s="30"/>
      <c r="O33" s="30"/>
      <c r="P33" s="30"/>
    </row>
    <row r="34" spans="2:16" ht="15" customHeight="1" x14ac:dyDescent="0.25">
      <c r="B34" s="24"/>
      <c r="C34" s="25"/>
      <c r="D34" s="25"/>
      <c r="E34" s="59"/>
      <c r="F34" s="27"/>
      <c r="G34" s="27"/>
      <c r="H34" s="27"/>
      <c r="I34" s="27"/>
      <c r="J34" s="27"/>
      <c r="K34" s="27"/>
      <c r="L34" s="51"/>
      <c r="M34" s="48"/>
      <c r="N34" s="137"/>
      <c r="O34" s="44"/>
      <c r="P34" s="30"/>
    </row>
    <row r="35" spans="2:16" x14ac:dyDescent="0.25">
      <c r="B35" s="54"/>
      <c r="C35" s="58"/>
      <c r="D35" s="58"/>
      <c r="E35" s="59"/>
      <c r="F35" s="56"/>
      <c r="G35" s="56"/>
      <c r="H35" s="56"/>
      <c r="I35" s="56"/>
      <c r="J35" s="56"/>
      <c r="K35" s="56"/>
      <c r="L35" s="51"/>
      <c r="M35" s="48"/>
      <c r="N35" s="130"/>
    </row>
    <row r="36" spans="2:16" x14ac:dyDescent="0.25">
      <c r="B36" s="54"/>
      <c r="C36" s="58"/>
      <c r="D36" s="58"/>
      <c r="E36" s="59"/>
      <c r="F36" s="56"/>
      <c r="G36" s="56"/>
      <c r="H36" s="56"/>
      <c r="I36" s="56"/>
      <c r="J36" s="56"/>
      <c r="K36" s="56"/>
      <c r="L36" s="51"/>
      <c r="M36" s="48"/>
      <c r="N36" s="130"/>
    </row>
    <row r="37" spans="2:16" ht="16.5" customHeight="1" x14ac:dyDescent="0.25">
      <c r="B37" s="54"/>
      <c r="C37" s="58"/>
      <c r="D37" s="58"/>
      <c r="E37" s="59"/>
      <c r="F37" s="56"/>
      <c r="G37" s="56"/>
      <c r="H37" s="56"/>
      <c r="I37" s="56"/>
      <c r="J37" s="56"/>
      <c r="K37" s="56"/>
      <c r="L37" s="57"/>
      <c r="M37" s="32"/>
      <c r="N37" s="130"/>
      <c r="O37" s="130"/>
      <c r="P37" s="44"/>
    </row>
    <row r="38" spans="2:16" ht="15" hidden="1" customHeight="1" x14ac:dyDescent="0.25"/>
    <row r="39" spans="2:16" ht="15" customHeight="1" x14ac:dyDescent="0.25">
      <c r="E39" s="34"/>
      <c r="F39" s="134"/>
      <c r="G39" s="134"/>
      <c r="H39" s="134"/>
      <c r="I39" s="134"/>
      <c r="J39" s="134"/>
      <c r="K39" s="134"/>
    </row>
    <row r="42" spans="2:16"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K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2.7109375" style="2" customWidth="1"/>
    <col min="3" max="3" width="25" style="2" bestFit="1" customWidth="1"/>
    <col min="4" max="4" width="13.7109375" style="2" customWidth="1"/>
    <col min="5" max="5" width="17.140625" style="2"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7.42578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34</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99</v>
      </c>
      <c r="C3" s="12"/>
      <c r="D3" s="12"/>
      <c r="E3" s="12"/>
      <c r="P3" s="44"/>
      <c r="Q3" s="69"/>
      <c r="R3" s="45"/>
    </row>
    <row r="4" spans="1:20" x14ac:dyDescent="0.25">
      <c r="B4" s="12" t="s">
        <v>221</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302</v>
      </c>
      <c r="F7" s="2" t="s">
        <v>7</v>
      </c>
      <c r="G7" s="244">
        <v>2.9100000000000001E-2</v>
      </c>
      <c r="H7" s="244">
        <v>0.16270000000000001</v>
      </c>
      <c r="I7" s="152">
        <v>43281</v>
      </c>
      <c r="J7" s="152">
        <v>43282</v>
      </c>
      <c r="K7" s="152">
        <v>42917</v>
      </c>
      <c r="L7" s="124" t="s">
        <v>300</v>
      </c>
      <c r="M7" s="97">
        <v>353199.35999999999</v>
      </c>
      <c r="N7" s="63">
        <v>0</v>
      </c>
      <c r="O7" s="94">
        <f>M7+N7</f>
        <v>353199.35999999999</v>
      </c>
      <c r="P7" s="13"/>
      <c r="Q7" s="97">
        <f>135273.43+76217.38+139315.69</f>
        <v>350806.5</v>
      </c>
      <c r="R7" s="85"/>
      <c r="S7" s="204">
        <f>Q7+R7</f>
        <v>350806.5</v>
      </c>
    </row>
    <row r="8" spans="1:20" ht="30" customHeight="1" x14ac:dyDescent="0.25">
      <c r="B8" s="2" t="s">
        <v>178</v>
      </c>
      <c r="C8" s="126" t="s">
        <v>169</v>
      </c>
      <c r="D8" s="124" t="s">
        <v>170</v>
      </c>
      <c r="E8" s="2" t="s">
        <v>304</v>
      </c>
      <c r="F8" s="2" t="s">
        <v>7</v>
      </c>
      <c r="G8" s="244">
        <f>+G7</f>
        <v>2.9100000000000001E-2</v>
      </c>
      <c r="H8" s="244">
        <f t="shared" ref="H8" si="0">+H7</f>
        <v>0.16270000000000001</v>
      </c>
      <c r="I8" s="152">
        <f>+I7</f>
        <v>43281</v>
      </c>
      <c r="J8" s="152">
        <f>+J7</f>
        <v>43282</v>
      </c>
      <c r="K8" s="152">
        <f>+K7</f>
        <v>42917</v>
      </c>
      <c r="L8" s="245" t="str">
        <f>+L7</f>
        <v>07/01/17 - 06/30/18</v>
      </c>
      <c r="M8" s="97">
        <v>23706.5</v>
      </c>
      <c r="N8" s="13"/>
      <c r="O8" s="94">
        <f>M8+N8</f>
        <v>23706.5</v>
      </c>
      <c r="P8" s="13"/>
      <c r="Q8" s="97">
        <v>23706.5</v>
      </c>
      <c r="R8" s="85"/>
      <c r="S8" s="112">
        <f>Q8+R8</f>
        <v>23706.5</v>
      </c>
    </row>
    <row r="9" spans="1:20" x14ac:dyDescent="0.25">
      <c r="B9" s="2" t="s">
        <v>269</v>
      </c>
      <c r="C9" s="123" t="s">
        <v>271</v>
      </c>
      <c r="D9" s="123" t="s">
        <v>270</v>
      </c>
      <c r="E9" s="2" t="s">
        <v>272</v>
      </c>
      <c r="F9" s="2" t="s">
        <v>7</v>
      </c>
      <c r="G9" s="244">
        <v>2.9100000000000001E-2</v>
      </c>
      <c r="H9" s="244">
        <v>0.16270000000000001</v>
      </c>
      <c r="I9" s="152">
        <v>42947</v>
      </c>
      <c r="J9" s="152">
        <v>42948</v>
      </c>
      <c r="K9" s="152">
        <v>42583</v>
      </c>
      <c r="L9" s="124" t="s">
        <v>268</v>
      </c>
      <c r="M9" s="50">
        <v>410511.98</v>
      </c>
      <c r="N9" s="40"/>
      <c r="O9" s="40">
        <f>M9+N9</f>
        <v>410511.98</v>
      </c>
      <c r="P9" s="94"/>
      <c r="Q9" s="208">
        <f>137817.96+53934.29+40732.96+29144.37+89832.78</f>
        <v>351462.36</v>
      </c>
      <c r="R9" s="40"/>
      <c r="S9" s="189">
        <f>Q9+R9</f>
        <v>351462.36</v>
      </c>
    </row>
    <row r="10" spans="1:20" x14ac:dyDescent="0.25">
      <c r="C10" s="123"/>
      <c r="D10" s="123"/>
      <c r="I10" s="152"/>
      <c r="J10" s="152"/>
      <c r="K10" s="152"/>
      <c r="L10" s="9" t="s">
        <v>59</v>
      </c>
      <c r="M10" s="93">
        <f>SUM(M7:M9)</f>
        <v>787417.84</v>
      </c>
      <c r="N10" s="93">
        <f>SUM(N7:N9)</f>
        <v>0</v>
      </c>
      <c r="O10" s="93">
        <f>SUM(O7:O9)</f>
        <v>787417.84</v>
      </c>
      <c r="Q10" s="93">
        <f>SUM(Q7:Q9)</f>
        <v>725975.36</v>
      </c>
      <c r="R10" s="93"/>
      <c r="S10" s="95">
        <f>SUM(S7:S9)</f>
        <v>725975.36</v>
      </c>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3.7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4.25" customHeight="1" x14ac:dyDescent="0.25">
      <c r="B16" s="253" t="s">
        <v>179</v>
      </c>
      <c r="C16" s="253"/>
      <c r="D16" s="253"/>
      <c r="E16" s="253"/>
      <c r="F16" s="253"/>
      <c r="G16" s="155"/>
      <c r="H16" s="155"/>
      <c r="I16" s="146"/>
      <c r="L16" s="9"/>
      <c r="M16" s="93"/>
      <c r="N16" s="93"/>
      <c r="O16" s="93"/>
      <c r="Q16" s="93"/>
      <c r="R16" s="93"/>
      <c r="S16" s="95"/>
    </row>
    <row r="17" spans="2:19" x14ac:dyDescent="0.25">
      <c r="B17" s="142"/>
      <c r="C17" s="142"/>
      <c r="D17" s="142"/>
      <c r="E17" s="142"/>
      <c r="F17" s="142"/>
      <c r="G17" s="155"/>
      <c r="H17" s="155"/>
      <c r="I17" s="146"/>
      <c r="L17" s="9"/>
      <c r="M17" s="93"/>
      <c r="N17" s="93"/>
      <c r="O17" s="93"/>
      <c r="Q17" s="93"/>
      <c r="R17" s="93"/>
      <c r="S17" s="95"/>
    </row>
    <row r="18" spans="2:19" x14ac:dyDescent="0.25">
      <c r="B18" s="11" t="s">
        <v>152</v>
      </c>
      <c r="C18" s="133" t="s">
        <v>155</v>
      </c>
      <c r="D18" s="133" t="s">
        <v>156</v>
      </c>
      <c r="E18" s="142"/>
      <c r="F18" s="142"/>
      <c r="G18" s="155"/>
      <c r="H18" s="155"/>
      <c r="I18" s="146"/>
      <c r="L18" s="9"/>
      <c r="M18" s="93"/>
      <c r="N18" s="93"/>
      <c r="O18" s="93"/>
      <c r="Q18" s="93"/>
      <c r="R18" s="93"/>
      <c r="S18" s="95"/>
    </row>
    <row r="19" spans="2:19" x14ac:dyDescent="0.25">
      <c r="B19" s="2" t="s">
        <v>153</v>
      </c>
      <c r="C19" s="123" t="s">
        <v>161</v>
      </c>
      <c r="D19" s="123" t="s">
        <v>163</v>
      </c>
      <c r="E19" s="142"/>
      <c r="F19" s="142"/>
      <c r="G19" s="155"/>
      <c r="H19" s="155"/>
      <c r="I19" s="146"/>
      <c r="L19" s="9"/>
      <c r="M19" s="93"/>
      <c r="N19" s="93"/>
      <c r="O19" s="93"/>
      <c r="Q19" s="93"/>
      <c r="R19" s="93"/>
      <c r="S19" s="95"/>
    </row>
    <row r="20" spans="2:19" x14ac:dyDescent="0.25">
      <c r="B20" s="31" t="s">
        <v>154</v>
      </c>
      <c r="C20" s="123" t="s">
        <v>157</v>
      </c>
      <c r="D20" s="123" t="s">
        <v>164</v>
      </c>
      <c r="L20" s="9"/>
      <c r="M20" s="93"/>
      <c r="N20" s="93"/>
      <c r="O20" s="93"/>
      <c r="Q20" s="93"/>
      <c r="R20" s="93"/>
      <c r="S20" s="95"/>
    </row>
    <row r="21" spans="2:19" x14ac:dyDescent="0.25">
      <c r="B21" s="2" t="s">
        <v>269</v>
      </c>
      <c r="C21" s="123" t="s">
        <v>233</v>
      </c>
      <c r="D21" s="123" t="s">
        <v>279</v>
      </c>
      <c r="L21" s="9"/>
      <c r="M21" s="93"/>
      <c r="N21" s="93"/>
      <c r="O21" s="93"/>
      <c r="Q21" s="93"/>
      <c r="R21" s="93"/>
      <c r="S21" s="95"/>
    </row>
    <row r="22" spans="2:19" x14ac:dyDescent="0.25">
      <c r="C22" s="123"/>
      <c r="D22" s="123"/>
      <c r="L22" s="9"/>
      <c r="M22" s="93"/>
      <c r="N22" s="93"/>
      <c r="O22" s="93"/>
      <c r="Q22" s="93"/>
      <c r="R22" s="93"/>
      <c r="S22" s="95"/>
    </row>
    <row r="23" spans="2:19" x14ac:dyDescent="0.25">
      <c r="C23" s="123"/>
      <c r="D23" s="123"/>
      <c r="L23" s="9"/>
      <c r="M23" s="93"/>
      <c r="N23" s="93"/>
      <c r="O23" s="93"/>
      <c r="Q23" s="93"/>
      <c r="R23" s="93"/>
      <c r="S23" s="95"/>
    </row>
    <row r="24" spans="2:19" x14ac:dyDescent="0.25">
      <c r="B24" s="249" t="s">
        <v>318</v>
      </c>
      <c r="C24" s="123"/>
      <c r="D24" s="123"/>
      <c r="L24" s="9"/>
      <c r="M24" s="93"/>
      <c r="N24" s="93"/>
      <c r="O24" s="93"/>
      <c r="Q24" s="93"/>
      <c r="R24" s="93"/>
      <c r="S24" s="95"/>
    </row>
    <row r="25" spans="2:19" x14ac:dyDescent="0.25">
      <c r="B25" s="22"/>
      <c r="C25" s="125"/>
      <c r="D25" s="125"/>
      <c r="E25" s="22"/>
      <c r="F25" s="22"/>
      <c r="G25" s="22"/>
      <c r="H25" s="22"/>
      <c r="I25" s="22"/>
      <c r="J25" s="22"/>
      <c r="K25" s="22"/>
      <c r="L25" s="22"/>
      <c r="M25" s="22"/>
      <c r="N25" s="22"/>
      <c r="O25" s="22"/>
      <c r="P25" s="44"/>
      <c r="Q25" s="22"/>
      <c r="R25" s="22"/>
      <c r="S25" s="43"/>
    </row>
    <row r="26" spans="2:19" x14ac:dyDescent="0.25">
      <c r="Q26" s="83" t="s">
        <v>126</v>
      </c>
      <c r="R26" s="76"/>
      <c r="S26" s="76"/>
    </row>
    <row r="27" spans="2:19"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19" x14ac:dyDescent="0.25">
      <c r="B28" s="90"/>
      <c r="C28" s="13"/>
      <c r="D28" s="13"/>
      <c r="E28" s="13"/>
      <c r="F28" s="13"/>
      <c r="G28" s="13"/>
      <c r="H28" s="13"/>
      <c r="I28" s="13"/>
      <c r="J28" s="13"/>
      <c r="K28" s="13"/>
      <c r="L28" s="13"/>
      <c r="M28" s="13"/>
      <c r="Q28" s="83"/>
      <c r="R28" s="76"/>
      <c r="S28" s="76"/>
    </row>
    <row r="29" spans="2:19" x14ac:dyDescent="0.25">
      <c r="B29" s="90"/>
      <c r="C29" s="13"/>
      <c r="D29" s="13"/>
      <c r="E29" s="13"/>
      <c r="F29" s="13"/>
      <c r="G29" s="13"/>
      <c r="H29" s="13"/>
      <c r="I29" s="13"/>
      <c r="J29" s="13"/>
      <c r="K29" s="13"/>
      <c r="L29" s="13"/>
      <c r="M29" s="13"/>
      <c r="R29" s="76"/>
      <c r="S29" s="76"/>
    </row>
    <row r="30" spans="2:19" x14ac:dyDescent="0.25">
      <c r="B30" s="24"/>
      <c r="C30" s="25"/>
      <c r="D30" s="25"/>
      <c r="E30" s="59"/>
      <c r="F30" s="27"/>
      <c r="G30" s="27"/>
      <c r="H30" s="27"/>
      <c r="I30" s="27"/>
      <c r="J30" s="27"/>
      <c r="K30" s="27"/>
      <c r="L30" s="28"/>
      <c r="M30" s="32"/>
      <c r="N30" s="30"/>
      <c r="O30" s="30"/>
      <c r="P30" s="30"/>
      <c r="Q30" s="76"/>
      <c r="R30" s="76"/>
      <c r="S30" s="76"/>
    </row>
    <row r="31" spans="2:19" x14ac:dyDescent="0.25">
      <c r="B31" s="24"/>
      <c r="C31" s="25"/>
      <c r="D31" s="25"/>
      <c r="E31" s="59"/>
      <c r="F31" s="27"/>
      <c r="G31" s="27"/>
      <c r="H31" s="27"/>
      <c r="I31" s="27"/>
      <c r="J31" s="27"/>
      <c r="K31" s="27"/>
      <c r="L31" s="28"/>
      <c r="M31" s="32"/>
      <c r="N31" s="30"/>
      <c r="O31" s="30"/>
      <c r="P31" s="30"/>
      <c r="Q31" s="76"/>
      <c r="R31" s="76"/>
      <c r="S31" s="76"/>
    </row>
    <row r="32" spans="2:19" x14ac:dyDescent="0.25">
      <c r="B32" s="24"/>
      <c r="C32" s="25"/>
      <c r="D32" s="25"/>
      <c r="E32" s="59"/>
      <c r="F32" s="27"/>
      <c r="G32" s="27"/>
      <c r="H32" s="27"/>
      <c r="I32" s="27"/>
      <c r="J32" s="27"/>
      <c r="K32" s="27"/>
      <c r="L32" s="28"/>
      <c r="M32" s="32"/>
      <c r="N32" s="30"/>
      <c r="O32" s="30"/>
      <c r="P32" s="30"/>
      <c r="Q32" s="76"/>
      <c r="R32" s="76"/>
      <c r="S32" s="76"/>
    </row>
    <row r="33" spans="2:20" x14ac:dyDescent="0.25">
      <c r="B33" s="24"/>
      <c r="C33" s="25"/>
      <c r="D33" s="25"/>
      <c r="E33" s="59"/>
      <c r="F33" s="27"/>
      <c r="G33" s="27"/>
      <c r="H33" s="27"/>
      <c r="I33" s="27"/>
      <c r="J33" s="27"/>
      <c r="K33" s="27"/>
      <c r="L33" s="28"/>
      <c r="M33" s="32"/>
      <c r="N33" s="30"/>
      <c r="O33" s="30"/>
      <c r="P33" s="30"/>
      <c r="Q33" s="84"/>
      <c r="R33" s="75"/>
      <c r="S33" s="75"/>
    </row>
    <row r="34" spans="2:20" ht="15" customHeight="1" x14ac:dyDescent="0.25">
      <c r="B34" s="24"/>
      <c r="C34" s="25"/>
      <c r="D34" s="25"/>
      <c r="E34" s="59"/>
      <c r="F34" s="27"/>
      <c r="G34" s="27"/>
      <c r="H34" s="27"/>
      <c r="I34" s="27"/>
      <c r="J34" s="27"/>
      <c r="K34" s="27"/>
      <c r="L34" s="28"/>
      <c r="M34" s="32"/>
      <c r="N34" s="71"/>
      <c r="O34" s="71"/>
      <c r="P34" s="71"/>
      <c r="Q34" s="76"/>
      <c r="R34" s="76"/>
      <c r="S34" s="76"/>
      <c r="T34" s="76"/>
    </row>
    <row r="35" spans="2:20" x14ac:dyDescent="0.25">
      <c r="B35" s="54"/>
      <c r="C35" s="58"/>
      <c r="D35" s="58"/>
      <c r="E35" s="59"/>
      <c r="F35" s="56"/>
      <c r="G35" s="56"/>
      <c r="H35" s="56"/>
      <c r="I35" s="56"/>
      <c r="J35" s="56"/>
      <c r="K35" s="56"/>
      <c r="L35" s="57"/>
      <c r="M35" s="52"/>
      <c r="N35" s="137"/>
      <c r="O35" s="44"/>
      <c r="P35" s="44"/>
      <c r="T35" s="76"/>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2"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H7" activePane="bottomRight" state="frozen"/>
      <selection activeCell="G16" sqref="G16"/>
      <selection pane="topRight" activeCell="G16" sqref="G16"/>
      <selection pane="bottomLeft" activeCell="G16" sqref="G16"/>
      <selection pane="bottomRight" activeCell="B25" sqref="B25"/>
    </sheetView>
  </sheetViews>
  <sheetFormatPr defaultRowHeight="15" x14ac:dyDescent="0.25"/>
  <cols>
    <col min="1" max="1" width="9.85546875" style="2" hidden="1" customWidth="1"/>
    <col min="2" max="2" width="53.140625" style="2" customWidth="1"/>
    <col min="3" max="3" width="26.85546875" style="2"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11</v>
      </c>
      <c r="Q1" s="252" t="s">
        <v>246</v>
      </c>
      <c r="R1" s="252"/>
      <c r="S1" s="252"/>
    </row>
    <row r="2" spans="1:20" x14ac:dyDescent="0.25">
      <c r="B2" s="119" t="s">
        <v>243</v>
      </c>
      <c r="M2" s="98">
        <v>42704</v>
      </c>
      <c r="N2" s="98"/>
      <c r="P2" s="44"/>
      <c r="Q2" s="250" t="s">
        <v>264</v>
      </c>
      <c r="R2" s="250"/>
      <c r="S2" s="250"/>
    </row>
    <row r="3" spans="1:20" ht="15.75" thickBot="1" x14ac:dyDescent="0.3">
      <c r="A3" s="2" t="s">
        <v>24</v>
      </c>
      <c r="B3" s="66" t="s">
        <v>79</v>
      </c>
      <c r="C3" s="12"/>
      <c r="D3" s="12"/>
      <c r="E3" s="12"/>
      <c r="P3" s="44"/>
      <c r="Q3" s="69"/>
      <c r="R3" s="45"/>
    </row>
    <row r="4" spans="1:20" x14ac:dyDescent="0.25">
      <c r="B4" s="12" t="s">
        <v>195</v>
      </c>
      <c r="M4" s="116" t="s">
        <v>48</v>
      </c>
      <c r="N4" s="116" t="s">
        <v>48</v>
      </c>
      <c r="O4" s="116" t="s">
        <v>48</v>
      </c>
      <c r="P4" s="13"/>
      <c r="Q4" s="120" t="s">
        <v>49</v>
      </c>
      <c r="R4" s="120" t="s">
        <v>51</v>
      </c>
      <c r="S4" s="120" t="s">
        <v>37</v>
      </c>
      <c r="T4" s="11"/>
    </row>
    <row r="5" spans="1:20" ht="15.75" thickBot="1" x14ac:dyDescent="0.3">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A7" s="2">
        <v>4201</v>
      </c>
      <c r="B7" s="2" t="s">
        <v>8</v>
      </c>
      <c r="C7" s="123" t="s">
        <v>149</v>
      </c>
      <c r="D7" s="123" t="s">
        <v>151</v>
      </c>
      <c r="E7" s="2" t="s">
        <v>247</v>
      </c>
      <c r="F7" s="2" t="s">
        <v>7</v>
      </c>
      <c r="G7" s="163">
        <v>3.1399999999999997E-2</v>
      </c>
      <c r="H7" s="163">
        <v>0.16209999999999999</v>
      </c>
      <c r="I7" s="152">
        <v>42916</v>
      </c>
      <c r="J7" s="152">
        <v>42917</v>
      </c>
      <c r="K7" s="152">
        <v>42552</v>
      </c>
      <c r="L7" s="2" t="s">
        <v>244</v>
      </c>
      <c r="M7" s="35">
        <v>0</v>
      </c>
      <c r="N7" s="93">
        <f t="shared" ref="N7" si="0">SUM(N3:N6)</f>
        <v>0</v>
      </c>
      <c r="O7" s="93">
        <f>M7+N7</f>
        <v>0</v>
      </c>
      <c r="P7" s="94"/>
      <c r="Q7" s="93">
        <v>0</v>
      </c>
      <c r="R7" s="93"/>
      <c r="S7" s="95">
        <f>Q7+R7</f>
        <v>0</v>
      </c>
    </row>
    <row r="8" spans="1:20" ht="30" customHeight="1" x14ac:dyDescent="0.25">
      <c r="C8" s="126"/>
      <c r="D8" s="123"/>
      <c r="G8" s="163"/>
      <c r="H8" s="163"/>
      <c r="I8" s="152"/>
      <c r="J8" s="152"/>
      <c r="K8" s="152"/>
      <c r="M8" s="35"/>
      <c r="N8" s="93"/>
      <c r="O8" s="93"/>
      <c r="P8" s="93"/>
      <c r="Q8" s="93"/>
      <c r="R8" s="93"/>
      <c r="S8" s="95"/>
    </row>
    <row r="9" spans="1:20" x14ac:dyDescent="0.25">
      <c r="B9" s="31"/>
      <c r="C9" s="123"/>
      <c r="D9" s="123"/>
      <c r="G9" s="162"/>
      <c r="H9" s="163"/>
      <c r="I9" s="152"/>
      <c r="J9" s="152"/>
      <c r="K9" s="152"/>
      <c r="M9" s="39"/>
      <c r="N9" s="40"/>
      <c r="O9" s="40"/>
      <c r="P9" s="94"/>
      <c r="Q9" s="40"/>
      <c r="R9" s="40"/>
      <c r="S9" s="41"/>
    </row>
    <row r="10" spans="1:20" x14ac:dyDescent="0.25">
      <c r="C10" s="124"/>
      <c r="D10" s="124"/>
      <c r="I10" s="152"/>
      <c r="J10" s="152"/>
      <c r="K10" s="152"/>
      <c r="L10" s="34" t="s">
        <v>59</v>
      </c>
      <c r="M10" s="93">
        <f>SUM(M7:M9)</f>
        <v>0</v>
      </c>
      <c r="N10" s="93">
        <f>SUM(N7:N9)</f>
        <v>0</v>
      </c>
      <c r="O10" s="93">
        <f>SUM(O7:O9)</f>
        <v>0</v>
      </c>
      <c r="P10" s="93"/>
      <c r="Q10" s="93">
        <f>SUM(Q7:Q9)</f>
        <v>0</v>
      </c>
      <c r="R10" s="93">
        <f>SUM(R7:R9)</f>
        <v>0</v>
      </c>
      <c r="S10" s="95">
        <f>SUM(S7:S9)</f>
        <v>0</v>
      </c>
    </row>
    <row r="11" spans="1:20" x14ac:dyDescent="0.25">
      <c r="C11" s="124"/>
      <c r="D11" s="124"/>
      <c r="L11" s="34"/>
      <c r="M11" s="93"/>
      <c r="N11" s="93"/>
      <c r="O11" s="93"/>
      <c r="P11" s="93"/>
      <c r="Q11" s="93"/>
      <c r="R11" s="93"/>
      <c r="S11" s="95"/>
    </row>
    <row r="12" spans="1:20" x14ac:dyDescent="0.25">
      <c r="C12" s="124"/>
      <c r="D12" s="124"/>
      <c r="L12" s="34"/>
      <c r="M12" s="93"/>
      <c r="N12" s="93"/>
      <c r="O12" s="93"/>
      <c r="P12" s="93"/>
      <c r="Q12" s="93"/>
      <c r="R12" s="93"/>
      <c r="S12" s="95"/>
    </row>
    <row r="13" spans="1:20" x14ac:dyDescent="0.25">
      <c r="B13" s="12" t="s">
        <v>175</v>
      </c>
      <c r="C13" s="124"/>
      <c r="D13" s="124"/>
      <c r="S13" s="42"/>
    </row>
    <row r="14" spans="1:20" ht="33" customHeight="1" x14ac:dyDescent="0.25">
      <c r="B14" s="253" t="s">
        <v>176</v>
      </c>
      <c r="C14" s="253"/>
      <c r="D14" s="253"/>
      <c r="E14" s="253"/>
      <c r="F14" s="253"/>
      <c r="G14" s="155"/>
      <c r="H14" s="155"/>
      <c r="I14" s="146"/>
      <c r="S14" s="42"/>
    </row>
    <row r="15" spans="1:20" x14ac:dyDescent="0.25">
      <c r="S15" s="42"/>
    </row>
    <row r="16" spans="1:20" ht="46.5" customHeight="1" x14ac:dyDescent="0.25">
      <c r="B16" s="253" t="s">
        <v>179</v>
      </c>
      <c r="C16" s="253"/>
      <c r="D16" s="253"/>
      <c r="E16" s="253"/>
      <c r="F16" s="253"/>
      <c r="G16" s="155"/>
      <c r="H16" s="155"/>
      <c r="I16" s="146"/>
      <c r="S16" s="42"/>
    </row>
    <row r="17" spans="2:20" x14ac:dyDescent="0.25">
      <c r="S17" s="42"/>
    </row>
    <row r="18" spans="2:20" x14ac:dyDescent="0.25">
      <c r="B18" s="11" t="s">
        <v>152</v>
      </c>
      <c r="C18" s="133" t="s">
        <v>155</v>
      </c>
      <c r="D18" s="133" t="s">
        <v>156</v>
      </c>
      <c r="S18" s="42"/>
    </row>
    <row r="19" spans="2:20" x14ac:dyDescent="0.25">
      <c r="B19" s="2" t="s">
        <v>153</v>
      </c>
      <c r="C19" s="123" t="s">
        <v>161</v>
      </c>
      <c r="D19" s="123" t="s">
        <v>163</v>
      </c>
      <c r="S19" s="42"/>
    </row>
    <row r="20" spans="2:20" x14ac:dyDescent="0.25">
      <c r="C20" s="123"/>
      <c r="D20" s="123"/>
      <c r="S20" s="42"/>
    </row>
    <row r="21" spans="2:20" x14ac:dyDescent="0.25">
      <c r="C21" s="123"/>
      <c r="D21" s="123"/>
      <c r="S21" s="42"/>
    </row>
    <row r="22" spans="2:20" x14ac:dyDescent="0.25">
      <c r="C22" s="123"/>
      <c r="D22" s="123"/>
      <c r="S22" s="42"/>
    </row>
    <row r="23" spans="2:20" x14ac:dyDescent="0.25">
      <c r="C23" s="123"/>
      <c r="D23" s="123"/>
      <c r="S23" s="42"/>
    </row>
    <row r="24" spans="2:20" x14ac:dyDescent="0.25">
      <c r="B24" s="165" t="s">
        <v>261</v>
      </c>
      <c r="C24" s="123"/>
      <c r="D24" s="123"/>
      <c r="S24" s="42"/>
    </row>
    <row r="25" spans="2:20" x14ac:dyDescent="0.25">
      <c r="B25" s="22"/>
      <c r="C25" s="22"/>
      <c r="D25" s="22"/>
      <c r="E25" s="22"/>
      <c r="F25" s="22"/>
      <c r="G25" s="22"/>
      <c r="H25" s="22"/>
      <c r="I25" s="22"/>
      <c r="J25" s="22"/>
      <c r="K25" s="22"/>
      <c r="L25" s="22"/>
      <c r="M25" s="22"/>
      <c r="N25" s="22"/>
      <c r="O25" s="22"/>
      <c r="P25" s="44"/>
      <c r="Q25" s="22"/>
      <c r="R25" s="22"/>
      <c r="S25" s="43"/>
    </row>
    <row r="27" spans="2:20" x14ac:dyDescent="0.25">
      <c r="B27" s="29" t="s">
        <v>60</v>
      </c>
      <c r="C27" s="127" t="s">
        <v>2</v>
      </c>
      <c r="D27" s="127"/>
      <c r="E27" s="127" t="s">
        <v>54</v>
      </c>
      <c r="F27" s="127" t="s">
        <v>55</v>
      </c>
      <c r="G27" s="159"/>
      <c r="H27" s="159"/>
      <c r="I27" s="150"/>
      <c r="J27" s="127"/>
      <c r="K27" s="127"/>
      <c r="L27" s="127" t="s">
        <v>56</v>
      </c>
      <c r="M27" s="127" t="s">
        <v>57</v>
      </c>
      <c r="N27" s="69"/>
      <c r="O27" s="69"/>
      <c r="P27" s="69"/>
      <c r="Q27" s="84" t="s">
        <v>126</v>
      </c>
      <c r="R27" s="75"/>
      <c r="S27" s="75"/>
      <c r="T27" s="76"/>
    </row>
    <row r="28" spans="2:20" x14ac:dyDescent="0.25">
      <c r="B28" s="90"/>
      <c r="C28" s="13"/>
      <c r="D28" s="13"/>
      <c r="E28" s="13"/>
      <c r="F28" s="13"/>
      <c r="G28" s="13"/>
      <c r="H28" s="13"/>
      <c r="I28" s="13"/>
      <c r="J28" s="13"/>
      <c r="K28" s="13"/>
      <c r="L28" s="13"/>
      <c r="M28" s="13"/>
      <c r="N28" s="69"/>
      <c r="O28" s="69"/>
      <c r="P28" s="69"/>
      <c r="Q28" s="76" t="s">
        <v>124</v>
      </c>
      <c r="R28" s="75"/>
      <c r="S28" s="75"/>
      <c r="T28" s="76"/>
    </row>
    <row r="29" spans="2:20" x14ac:dyDescent="0.25">
      <c r="B29" s="90"/>
      <c r="C29" s="13"/>
      <c r="D29" s="13"/>
      <c r="E29" s="13"/>
      <c r="F29" s="13"/>
      <c r="G29" s="13"/>
      <c r="H29" s="13"/>
      <c r="I29" s="13"/>
      <c r="J29" s="13"/>
      <c r="K29" s="13"/>
      <c r="L29" s="13"/>
      <c r="M29" s="13"/>
      <c r="N29" s="69"/>
      <c r="O29" s="69"/>
      <c r="P29" s="69"/>
      <c r="Q29" s="84"/>
      <c r="R29" s="75"/>
      <c r="S29" s="75"/>
      <c r="T29" s="76"/>
    </row>
    <row r="30" spans="2:20" x14ac:dyDescent="0.25">
      <c r="B30" s="23"/>
      <c r="C30" s="13"/>
      <c r="D30" s="13"/>
      <c r="E30" s="13"/>
      <c r="R30" s="76"/>
      <c r="S30" s="76"/>
      <c r="T30" s="76"/>
    </row>
    <row r="31" spans="2:20" x14ac:dyDescent="0.25">
      <c r="B31" s="23"/>
      <c r="C31" s="13"/>
      <c r="D31" s="13"/>
      <c r="E31" s="13"/>
      <c r="Q31" s="76"/>
      <c r="R31" s="76"/>
      <c r="S31" s="76"/>
      <c r="T31" s="76"/>
    </row>
    <row r="32" spans="2:20" x14ac:dyDescent="0.25">
      <c r="B32" s="23"/>
      <c r="C32" s="13"/>
      <c r="D32" s="13"/>
      <c r="E32" s="13"/>
      <c r="Q32" s="76"/>
      <c r="R32" s="76"/>
      <c r="S32" s="76"/>
      <c r="T32" s="76"/>
    </row>
    <row r="33" spans="2:20" x14ac:dyDescent="0.25">
      <c r="B33" s="23"/>
      <c r="C33" s="13"/>
      <c r="D33" s="13"/>
      <c r="E33" s="13"/>
      <c r="Q33" s="76"/>
      <c r="R33" s="76"/>
      <c r="S33" s="76"/>
      <c r="T33" s="76"/>
    </row>
    <row r="34" spans="2:20" x14ac:dyDescent="0.25">
      <c r="B34" s="24"/>
      <c r="C34" s="25"/>
      <c r="D34" s="25"/>
      <c r="E34" s="59"/>
      <c r="F34" s="27"/>
      <c r="G34" s="27"/>
      <c r="H34" s="27"/>
      <c r="I34" s="27"/>
      <c r="J34" s="27"/>
      <c r="K34" s="27"/>
      <c r="L34" s="28"/>
      <c r="M34" s="32"/>
      <c r="N34" s="30"/>
      <c r="O34" s="30"/>
      <c r="P34" s="30"/>
    </row>
  </sheetData>
  <mergeCells count="4">
    <mergeCell ref="Q2:S2"/>
    <mergeCell ref="Q1:S1"/>
    <mergeCell ref="B14:F14"/>
    <mergeCell ref="B16:F16"/>
  </mergeCells>
  <printOptions horizontalCentered="1" gridLines="1"/>
  <pageMargins left="0" right="0" top="0.75" bottom="0.75" header="0.3" footer="0.3"/>
  <pageSetup scale="52" orientation="landscape"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topLeftCell="B1" zoomScale="90" zoomScaleNormal="90" workbookViewId="0">
      <pane xSplit="4" ySplit="6" topLeftCell="J7" activePane="bottomRight" state="frozen"/>
      <selection activeCell="B24" sqref="B24"/>
      <selection pane="topRight" activeCell="B24" sqref="B24"/>
      <selection pane="bottomLeft" activeCell="B24" sqref="B24"/>
      <selection pane="bottomRight" activeCell="B24" sqref="B24"/>
    </sheetView>
  </sheetViews>
  <sheetFormatPr defaultRowHeight="15" x14ac:dyDescent="0.25"/>
  <cols>
    <col min="1" max="1" width="8.85546875" style="2" hidden="1" customWidth="1"/>
    <col min="2" max="2" width="53" style="2" customWidth="1"/>
    <col min="3" max="3" width="25" style="2" bestFit="1"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4.7109375" style="2" customWidth="1"/>
    <col min="14" max="14" width="13.140625" style="2" customWidth="1"/>
    <col min="15" max="15" width="12.42578125" style="2" bestFit="1" customWidth="1"/>
    <col min="16" max="16" width="3.140625" style="2" customWidth="1"/>
    <col min="17" max="17" width="12.28515625" style="2" customWidth="1"/>
    <col min="18" max="18" width="11.85546875" style="2" customWidth="1"/>
    <col min="19" max="19" width="17.7109375" style="2" customWidth="1"/>
    <col min="20" max="16384" width="9.140625" style="2"/>
  </cols>
  <sheetData>
    <row r="1" spans="1:24" x14ac:dyDescent="0.25">
      <c r="A1" s="2" t="s">
        <v>24</v>
      </c>
      <c r="B1" s="12" t="s">
        <v>46</v>
      </c>
      <c r="C1" s="12"/>
      <c r="D1" s="12"/>
      <c r="E1" s="12"/>
      <c r="Q1" s="252" t="s">
        <v>246</v>
      </c>
      <c r="R1" s="252"/>
      <c r="S1" s="252"/>
    </row>
    <row r="2" spans="1:24" x14ac:dyDescent="0.25">
      <c r="B2" s="119" t="s">
        <v>243</v>
      </c>
      <c r="M2" s="98">
        <v>42704</v>
      </c>
      <c r="N2" s="98"/>
      <c r="Q2" s="250" t="s">
        <v>264</v>
      </c>
      <c r="R2" s="250"/>
      <c r="S2" s="250"/>
    </row>
    <row r="3" spans="1:24" ht="15.75" thickBot="1" x14ac:dyDescent="0.3">
      <c r="B3" s="66" t="s">
        <v>105</v>
      </c>
    </row>
    <row r="4" spans="1:24" x14ac:dyDescent="0.25">
      <c r="B4" s="12" t="s">
        <v>198</v>
      </c>
      <c r="M4" s="116" t="s">
        <v>48</v>
      </c>
      <c r="N4" s="116" t="s">
        <v>48</v>
      </c>
      <c r="O4" s="116" t="s">
        <v>48</v>
      </c>
      <c r="P4" s="13"/>
      <c r="Q4" s="120" t="s">
        <v>49</v>
      </c>
      <c r="R4" s="120" t="s">
        <v>51</v>
      </c>
      <c r="S4" s="120" t="s">
        <v>37</v>
      </c>
    </row>
    <row r="5" spans="1:24" ht="15.75" thickBot="1" x14ac:dyDescent="0.3">
      <c r="M5" s="117" t="s">
        <v>47</v>
      </c>
      <c r="N5" s="117" t="s">
        <v>45</v>
      </c>
      <c r="O5" s="117" t="s">
        <v>44</v>
      </c>
      <c r="P5" s="13"/>
      <c r="Q5" s="121" t="s">
        <v>50</v>
      </c>
      <c r="R5" s="121" t="s">
        <v>50</v>
      </c>
      <c r="S5" s="121" t="s">
        <v>50</v>
      </c>
    </row>
    <row r="6" spans="1:24"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4" x14ac:dyDescent="0.25">
      <c r="B7" s="2" t="s">
        <v>8</v>
      </c>
      <c r="C7" s="123" t="s">
        <v>149</v>
      </c>
      <c r="D7" s="123" t="s">
        <v>151</v>
      </c>
      <c r="E7" s="2" t="s">
        <v>247</v>
      </c>
      <c r="F7" s="2" t="s">
        <v>7</v>
      </c>
      <c r="G7" s="163">
        <v>3.1399999999999997E-2</v>
      </c>
      <c r="H7" s="163">
        <v>0.16209999999999999</v>
      </c>
      <c r="I7" s="152">
        <v>42916</v>
      </c>
      <c r="J7" s="152">
        <v>42917</v>
      </c>
      <c r="K7" s="152">
        <v>42552</v>
      </c>
      <c r="L7" s="2" t="s">
        <v>244</v>
      </c>
      <c r="M7" s="92">
        <v>0</v>
      </c>
      <c r="N7" s="94"/>
      <c r="O7" s="94">
        <f>M7+N7</f>
        <v>0</v>
      </c>
      <c r="P7" s="94"/>
      <c r="Q7" s="94"/>
      <c r="R7" s="94">
        <v>0</v>
      </c>
      <c r="S7" s="95">
        <f>Q7+R7</f>
        <v>0</v>
      </c>
    </row>
    <row r="8" spans="1:24" ht="30" customHeight="1" x14ac:dyDescent="0.25">
      <c r="B8" s="2" t="s">
        <v>178</v>
      </c>
      <c r="C8" s="126" t="s">
        <v>169</v>
      </c>
      <c r="D8" s="124" t="s">
        <v>170</v>
      </c>
      <c r="E8" s="2" t="s">
        <v>245</v>
      </c>
      <c r="F8" s="2" t="s">
        <v>7</v>
      </c>
      <c r="G8" s="163">
        <v>3.1399999999999997E-2</v>
      </c>
      <c r="H8" s="163">
        <v>0.16209999999999999</v>
      </c>
      <c r="I8" s="152">
        <v>42916</v>
      </c>
      <c r="J8" s="152">
        <v>42917</v>
      </c>
      <c r="K8" s="152">
        <v>42552</v>
      </c>
      <c r="L8" s="2" t="s">
        <v>244</v>
      </c>
      <c r="M8" s="92">
        <v>0</v>
      </c>
      <c r="N8" s="94"/>
      <c r="O8" s="94">
        <f>M8+N8</f>
        <v>0</v>
      </c>
      <c r="P8" s="94"/>
      <c r="Q8" s="94"/>
      <c r="R8" s="94"/>
      <c r="S8" s="95">
        <f>Q8+R8</f>
        <v>0</v>
      </c>
    </row>
    <row r="9" spans="1:24" x14ac:dyDescent="0.25">
      <c r="C9" s="124"/>
      <c r="D9" s="124"/>
      <c r="G9" s="162"/>
      <c r="H9" s="163"/>
      <c r="I9" s="152"/>
      <c r="J9" s="152"/>
      <c r="K9" s="152"/>
      <c r="M9" s="40"/>
      <c r="N9" s="40"/>
      <c r="O9" s="40"/>
      <c r="P9" s="44"/>
      <c r="Q9" s="40"/>
      <c r="R9" s="40"/>
      <c r="S9" s="41"/>
    </row>
    <row r="10" spans="1:24" x14ac:dyDescent="0.25">
      <c r="C10" s="123"/>
      <c r="D10" s="123"/>
      <c r="I10" s="152"/>
      <c r="J10" s="152"/>
      <c r="K10" s="152"/>
      <c r="L10" s="9" t="s">
        <v>59</v>
      </c>
      <c r="M10" s="93">
        <f>SUM(M7:M9)</f>
        <v>0</v>
      </c>
      <c r="N10" s="93">
        <f>SUM(N7:N9)</f>
        <v>0</v>
      </c>
      <c r="O10" s="93">
        <f>SUM(O7:O9)</f>
        <v>0</v>
      </c>
      <c r="Q10" s="93">
        <f>SUM(Q7:Q9)</f>
        <v>0</v>
      </c>
      <c r="R10" s="93">
        <f>SUM(R7:R9)</f>
        <v>0</v>
      </c>
      <c r="S10" s="95">
        <f>SUM(S7:S9)</f>
        <v>0</v>
      </c>
    </row>
    <row r="11" spans="1:24" x14ac:dyDescent="0.25">
      <c r="C11" s="123"/>
      <c r="D11" s="123"/>
      <c r="I11" s="152"/>
      <c r="J11" s="152"/>
      <c r="K11" s="152"/>
      <c r="L11" s="9"/>
      <c r="M11" s="93"/>
      <c r="N11" s="93"/>
      <c r="O11" s="93"/>
      <c r="Q11" s="93"/>
      <c r="R11" s="93"/>
      <c r="S11" s="95"/>
    </row>
    <row r="12" spans="1:24" x14ac:dyDescent="0.25">
      <c r="C12" s="123"/>
      <c r="D12" s="123"/>
      <c r="L12" s="9"/>
      <c r="M12" s="93"/>
      <c r="N12" s="93"/>
      <c r="O12" s="93"/>
      <c r="Q12" s="93"/>
      <c r="R12" s="93"/>
      <c r="S12" s="95"/>
    </row>
    <row r="13" spans="1:24" x14ac:dyDescent="0.25">
      <c r="B13" s="12" t="s">
        <v>175</v>
      </c>
      <c r="C13" s="123"/>
      <c r="D13" s="123"/>
      <c r="K13" s="123"/>
      <c r="L13" s="123"/>
      <c r="Q13" s="9"/>
      <c r="R13" s="93"/>
      <c r="S13" s="93"/>
      <c r="T13" s="93"/>
      <c r="V13" s="93"/>
      <c r="W13" s="93"/>
      <c r="X13" s="95"/>
    </row>
    <row r="14" spans="1:24" ht="31.5" customHeight="1" x14ac:dyDescent="0.25">
      <c r="B14" s="253" t="s">
        <v>176</v>
      </c>
      <c r="C14" s="253"/>
      <c r="D14" s="253"/>
      <c r="E14" s="253"/>
      <c r="F14" s="253"/>
      <c r="G14" s="155"/>
      <c r="H14" s="155"/>
      <c r="I14" s="146"/>
      <c r="K14" s="123"/>
      <c r="L14" s="123"/>
      <c r="Q14" s="9"/>
      <c r="R14" s="93"/>
      <c r="S14" s="93"/>
      <c r="T14" s="93"/>
      <c r="V14" s="93"/>
      <c r="W14" s="93"/>
      <c r="X14" s="95"/>
    </row>
    <row r="15" spans="1:24" x14ac:dyDescent="0.25">
      <c r="C15" s="123"/>
      <c r="D15" s="123"/>
      <c r="K15" s="123"/>
      <c r="L15" s="123"/>
      <c r="Q15" s="9"/>
      <c r="R15" s="93"/>
      <c r="S15" s="93"/>
      <c r="T15" s="93"/>
      <c r="V15" s="93"/>
      <c r="W15" s="93"/>
      <c r="X15" s="95"/>
    </row>
    <row r="16" spans="1:24" ht="45" customHeight="1" x14ac:dyDescent="0.25">
      <c r="B16" s="253" t="s">
        <v>179</v>
      </c>
      <c r="C16" s="253"/>
      <c r="D16" s="253"/>
      <c r="E16" s="253"/>
      <c r="F16" s="253"/>
      <c r="G16" s="155"/>
      <c r="H16" s="155"/>
      <c r="I16" s="146"/>
      <c r="K16" s="123"/>
      <c r="L16" s="123"/>
      <c r="Q16" s="9"/>
      <c r="R16" s="93"/>
      <c r="S16" s="93"/>
      <c r="T16" s="93"/>
      <c r="V16" s="93"/>
      <c r="W16" s="93"/>
      <c r="X16" s="95"/>
    </row>
    <row r="17" spans="2:24" x14ac:dyDescent="0.25">
      <c r="B17" s="142"/>
      <c r="C17" s="142"/>
      <c r="D17" s="142"/>
      <c r="E17" s="142"/>
      <c r="F17" s="142"/>
      <c r="G17" s="155"/>
      <c r="H17" s="155"/>
      <c r="I17" s="146"/>
      <c r="K17" s="123"/>
      <c r="L17" s="123"/>
      <c r="Q17" s="9"/>
      <c r="R17" s="93"/>
      <c r="S17" s="93"/>
      <c r="T17" s="93"/>
      <c r="V17" s="93"/>
      <c r="W17" s="93"/>
      <c r="X17" s="95"/>
    </row>
    <row r="18" spans="2:24" x14ac:dyDescent="0.25">
      <c r="B18" s="11" t="s">
        <v>152</v>
      </c>
      <c r="C18" s="133" t="s">
        <v>155</v>
      </c>
      <c r="D18" s="133" t="s">
        <v>156</v>
      </c>
      <c r="E18" s="142"/>
      <c r="F18" s="142"/>
      <c r="G18" s="155"/>
      <c r="H18" s="155"/>
      <c r="I18" s="146"/>
      <c r="K18" s="123"/>
      <c r="L18" s="123"/>
      <c r="Q18" s="9"/>
      <c r="R18" s="93"/>
      <c r="S18" s="93"/>
      <c r="T18" s="93"/>
      <c r="V18" s="93"/>
      <c r="W18" s="93"/>
      <c r="X18" s="95"/>
    </row>
    <row r="19" spans="2:24" x14ac:dyDescent="0.25">
      <c r="B19" s="2" t="s">
        <v>153</v>
      </c>
      <c r="C19" s="123" t="s">
        <v>161</v>
      </c>
      <c r="D19" s="123" t="s">
        <v>163</v>
      </c>
      <c r="E19" s="142"/>
      <c r="F19" s="142"/>
      <c r="G19" s="155"/>
      <c r="H19" s="155"/>
      <c r="I19" s="146"/>
      <c r="K19" s="123"/>
      <c r="L19" s="123"/>
      <c r="Q19" s="9"/>
      <c r="R19" s="93"/>
      <c r="S19" s="93"/>
      <c r="T19" s="93"/>
      <c r="V19" s="93"/>
      <c r="W19" s="93"/>
      <c r="X19" s="95"/>
    </row>
    <row r="20" spans="2:24" x14ac:dyDescent="0.25">
      <c r="B20" s="31" t="s">
        <v>154</v>
      </c>
      <c r="C20" s="123" t="s">
        <v>157</v>
      </c>
      <c r="D20" s="123" t="s">
        <v>164</v>
      </c>
      <c r="K20" s="123"/>
      <c r="L20" s="123"/>
      <c r="Q20" s="9"/>
      <c r="R20" s="93"/>
      <c r="S20" s="93"/>
      <c r="T20" s="93"/>
      <c r="V20" s="93"/>
      <c r="W20" s="93"/>
      <c r="X20" s="95"/>
    </row>
    <row r="21" spans="2:24" x14ac:dyDescent="0.25">
      <c r="B21" s="2" t="s">
        <v>143</v>
      </c>
      <c r="C21" s="123"/>
      <c r="D21" s="123"/>
      <c r="L21" s="9"/>
      <c r="M21" s="93"/>
      <c r="N21" s="93"/>
      <c r="O21" s="93"/>
      <c r="Q21" s="93"/>
      <c r="R21" s="93"/>
      <c r="S21" s="95"/>
    </row>
    <row r="22" spans="2:24" x14ac:dyDescent="0.25">
      <c r="C22" s="123"/>
      <c r="D22" s="123"/>
      <c r="L22" s="9"/>
      <c r="M22" s="93"/>
      <c r="N22" s="93"/>
      <c r="O22" s="93"/>
      <c r="Q22" s="93"/>
      <c r="R22" s="93"/>
      <c r="S22" s="95"/>
    </row>
    <row r="23" spans="2:24" x14ac:dyDescent="0.25">
      <c r="C23" s="123"/>
      <c r="D23" s="123"/>
      <c r="L23" s="9"/>
      <c r="M23" s="93"/>
      <c r="N23" s="93"/>
      <c r="O23" s="93"/>
      <c r="Q23" s="93"/>
      <c r="R23" s="93"/>
      <c r="S23" s="95"/>
    </row>
    <row r="24" spans="2:24" x14ac:dyDescent="0.25">
      <c r="B24" s="165" t="s">
        <v>274</v>
      </c>
      <c r="C24" s="123"/>
      <c r="D24" s="123"/>
      <c r="L24" s="9"/>
      <c r="M24" s="93"/>
      <c r="N24" s="93"/>
      <c r="O24" s="93"/>
      <c r="Q24" s="93"/>
      <c r="R24" s="93"/>
      <c r="S24" s="95"/>
    </row>
    <row r="25" spans="2:24" x14ac:dyDescent="0.25">
      <c r="B25" s="22"/>
      <c r="C25" s="22"/>
      <c r="D25" s="22"/>
      <c r="E25" s="22"/>
      <c r="F25" s="22"/>
      <c r="G25" s="22"/>
      <c r="H25" s="22"/>
      <c r="I25" s="22"/>
      <c r="J25" s="22"/>
      <c r="K25" s="22"/>
      <c r="L25" s="22"/>
      <c r="M25" s="22"/>
      <c r="N25" s="22"/>
      <c r="O25" s="22"/>
      <c r="P25" s="44"/>
      <c r="Q25" s="22"/>
      <c r="R25" s="22"/>
      <c r="S25" s="43"/>
    </row>
    <row r="26" spans="2:24" x14ac:dyDescent="0.25">
      <c r="P26" s="44"/>
    </row>
    <row r="27" spans="2:24" x14ac:dyDescent="0.25">
      <c r="B27" s="29" t="s">
        <v>60</v>
      </c>
      <c r="C27" s="127" t="s">
        <v>2</v>
      </c>
      <c r="D27" s="127"/>
      <c r="E27" s="127" t="s">
        <v>54</v>
      </c>
      <c r="F27" s="127" t="s">
        <v>55</v>
      </c>
      <c r="G27" s="159"/>
      <c r="H27" s="159"/>
      <c r="I27" s="150"/>
      <c r="J27" s="127"/>
      <c r="K27" s="127"/>
      <c r="L27" s="127" t="s">
        <v>56</v>
      </c>
      <c r="M27" s="127" t="s">
        <v>57</v>
      </c>
      <c r="Q27" s="83" t="s">
        <v>126</v>
      </c>
      <c r="R27" s="76"/>
      <c r="S27" s="76"/>
      <c r="T27" s="76"/>
    </row>
    <row r="28" spans="2:24" x14ac:dyDescent="0.25">
      <c r="B28" s="90"/>
      <c r="C28" s="13"/>
      <c r="D28" s="13"/>
      <c r="E28" s="13"/>
      <c r="F28" s="13"/>
      <c r="G28" s="13"/>
      <c r="H28" s="13"/>
      <c r="I28" s="13"/>
      <c r="J28" s="13"/>
      <c r="K28" s="13"/>
      <c r="L28" s="13"/>
      <c r="M28" s="13"/>
      <c r="Q28" s="83"/>
      <c r="R28" s="76"/>
      <c r="S28" s="76"/>
      <c r="T28" s="76"/>
    </row>
    <row r="29" spans="2:24" x14ac:dyDescent="0.25">
      <c r="B29" s="90"/>
      <c r="C29" s="13"/>
      <c r="D29" s="13"/>
      <c r="E29" s="13"/>
      <c r="F29" s="13"/>
      <c r="G29" s="13"/>
      <c r="H29" s="13"/>
      <c r="I29" s="13"/>
      <c r="J29" s="13"/>
      <c r="K29" s="13"/>
      <c r="L29" s="13"/>
      <c r="M29" s="13"/>
      <c r="Q29" s="83"/>
      <c r="R29" s="76"/>
      <c r="S29" s="76"/>
      <c r="T29" s="76"/>
    </row>
    <row r="30" spans="2:24" x14ac:dyDescent="0.25">
      <c r="B30" s="24"/>
      <c r="C30" s="25"/>
      <c r="D30" s="25"/>
      <c r="E30" s="59"/>
      <c r="F30" s="27"/>
      <c r="G30" s="27"/>
      <c r="H30" s="27"/>
      <c r="I30" s="27"/>
      <c r="J30" s="27"/>
      <c r="K30" s="27"/>
      <c r="L30" s="28"/>
      <c r="M30" s="32"/>
      <c r="N30" s="71"/>
      <c r="O30" s="71"/>
      <c r="P30" s="71"/>
      <c r="Q30" s="81" t="s">
        <v>124</v>
      </c>
      <c r="R30" s="81"/>
      <c r="S30" s="81"/>
      <c r="T30" s="76"/>
    </row>
    <row r="31" spans="2:24" x14ac:dyDescent="0.25">
      <c r="B31" s="24"/>
      <c r="C31" s="25"/>
      <c r="D31" s="25"/>
      <c r="E31" s="59"/>
      <c r="F31" s="27"/>
      <c r="G31" s="27"/>
      <c r="H31" s="27"/>
      <c r="I31" s="27"/>
      <c r="J31" s="27"/>
      <c r="K31" s="27"/>
      <c r="L31" s="28"/>
      <c r="M31" s="32"/>
      <c r="N31" s="71"/>
      <c r="O31" s="71"/>
      <c r="P31" s="71"/>
      <c r="Q31" s="81"/>
      <c r="R31" s="81"/>
      <c r="S31" s="81"/>
      <c r="T31" s="76"/>
    </row>
    <row r="32" spans="2:24" x14ac:dyDescent="0.25">
      <c r="B32" s="24"/>
      <c r="C32" s="25"/>
      <c r="D32" s="25"/>
      <c r="E32" s="59"/>
      <c r="F32" s="27"/>
      <c r="G32" s="27"/>
      <c r="H32" s="27"/>
      <c r="I32" s="27"/>
      <c r="J32" s="27"/>
      <c r="K32" s="27"/>
      <c r="L32" s="28"/>
      <c r="M32" s="32"/>
      <c r="N32" s="71"/>
      <c r="O32" s="71"/>
      <c r="P32" s="71"/>
      <c r="Q32" s="81"/>
      <c r="R32" s="81"/>
      <c r="S32" s="81"/>
      <c r="T32" s="76"/>
    </row>
    <row r="33" spans="2:20" x14ac:dyDescent="0.25">
      <c r="B33" s="24"/>
      <c r="C33" s="25"/>
      <c r="D33" s="25"/>
      <c r="E33" s="59"/>
      <c r="F33" s="27"/>
      <c r="G33" s="27"/>
      <c r="H33" s="27"/>
      <c r="I33" s="27"/>
      <c r="J33" s="27"/>
      <c r="K33" s="27"/>
      <c r="L33" s="28"/>
      <c r="M33" s="32"/>
      <c r="N33" s="71"/>
      <c r="O33" s="71"/>
      <c r="P33" s="71"/>
      <c r="Q33" s="81"/>
      <c r="R33" s="81"/>
      <c r="S33" s="81"/>
      <c r="T33" s="76"/>
    </row>
    <row r="34" spans="2:20" x14ac:dyDescent="0.25">
      <c r="B34" s="24"/>
      <c r="C34" s="25"/>
      <c r="D34" s="25"/>
      <c r="E34" s="59"/>
      <c r="F34" s="27"/>
      <c r="G34" s="27"/>
      <c r="H34" s="27"/>
      <c r="I34" s="27"/>
      <c r="J34" s="27"/>
      <c r="K34" s="27"/>
      <c r="L34" s="28"/>
      <c r="M34" s="32"/>
      <c r="N34" s="30"/>
      <c r="O34" s="30"/>
      <c r="P34" s="30"/>
      <c r="Q34" s="76"/>
      <c r="R34" s="76"/>
      <c r="S34" s="76"/>
      <c r="T34" s="76"/>
    </row>
    <row r="35" spans="2:20" x14ac:dyDescent="0.25">
      <c r="B35" s="54"/>
      <c r="C35" s="58"/>
      <c r="D35" s="58"/>
      <c r="E35" s="59"/>
      <c r="F35" s="56"/>
      <c r="G35" s="56"/>
      <c r="H35" s="56"/>
      <c r="I35" s="56"/>
      <c r="J35" s="56"/>
      <c r="K35" s="56"/>
      <c r="L35" s="57"/>
      <c r="M35" s="52"/>
      <c r="N35" s="44"/>
      <c r="O35" s="44"/>
      <c r="P35" s="44"/>
    </row>
    <row r="36" spans="2:20" x14ac:dyDescent="0.25">
      <c r="C36" s="58"/>
      <c r="D36" s="58"/>
      <c r="E36" s="59"/>
      <c r="F36" s="96"/>
      <c r="G36" s="96"/>
      <c r="H36" s="96"/>
      <c r="I36" s="96"/>
      <c r="J36" s="96"/>
      <c r="K36" s="96"/>
      <c r="L36" s="51"/>
      <c r="M36" s="48"/>
    </row>
    <row r="37" spans="2:20" x14ac:dyDescent="0.25">
      <c r="C37" s="58"/>
      <c r="D37" s="58"/>
      <c r="E37" s="59"/>
      <c r="F37" s="96"/>
      <c r="G37" s="96"/>
      <c r="H37" s="96"/>
      <c r="I37" s="96"/>
      <c r="J37" s="96"/>
      <c r="K37" s="96"/>
      <c r="L37" s="51"/>
      <c r="M37" s="48"/>
    </row>
  </sheetData>
  <mergeCells count="4">
    <mergeCell ref="Q1:S1"/>
    <mergeCell ref="Q2:S2"/>
    <mergeCell ref="B14:F14"/>
    <mergeCell ref="B16:F16"/>
  </mergeCells>
  <hyperlinks>
    <hyperlink ref="B24" r:id="rId1" tooltip="Indirect Cost Plan - 2016-17"/>
  </hyperlinks>
  <printOptions horizontalCentered="1" gridLines="1"/>
  <pageMargins left="0" right="0" top="0.75" bottom="0.75" header="0.3" footer="0.3"/>
  <pageSetup scale="52" orientation="landscape" horizontalDpi="1200" verticalDpi="1200"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F7" activePane="bottomRight" state="frozen"/>
      <selection activeCell="Q3" sqref="Q3"/>
      <selection pane="topRight" activeCell="Q3" sqref="Q3"/>
      <selection pane="bottomLeft" activeCell="Q3" sqref="Q3"/>
      <selection pane="bottomRight" activeCell="B7" sqref="B7"/>
    </sheetView>
  </sheetViews>
  <sheetFormatPr defaultRowHeight="15" x14ac:dyDescent="0.25"/>
  <cols>
    <col min="1" max="1" width="9.140625" style="2" hidden="1" customWidth="1"/>
    <col min="2" max="2" width="43.140625" style="2" customWidth="1"/>
    <col min="3" max="3" width="24.42578125" style="2" bestFit="1" customWidth="1"/>
    <col min="4" max="4" width="13.7109375" style="2" customWidth="1"/>
    <col min="5" max="5" width="17.140625" style="2" customWidth="1"/>
    <col min="6" max="6" width="22.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16</v>
      </c>
      <c r="Q1" s="252" t="s">
        <v>299</v>
      </c>
      <c r="R1" s="252"/>
      <c r="S1" s="252"/>
    </row>
    <row r="2" spans="1:20" x14ac:dyDescent="0.25">
      <c r="B2" s="119" t="s">
        <v>281</v>
      </c>
      <c r="C2" s="235">
        <v>43069</v>
      </c>
      <c r="M2" s="98"/>
      <c r="N2" s="98"/>
      <c r="P2" s="44"/>
      <c r="Q2" s="250" t="s">
        <v>312</v>
      </c>
      <c r="R2" s="250"/>
      <c r="S2" s="250"/>
    </row>
    <row r="3" spans="1:20" ht="15.75" thickBot="1" x14ac:dyDescent="0.3">
      <c r="A3" s="2" t="s">
        <v>24</v>
      </c>
      <c r="B3" s="66" t="s">
        <v>102</v>
      </c>
      <c r="C3" s="12"/>
      <c r="D3" s="12"/>
      <c r="E3" s="12"/>
      <c r="P3" s="44"/>
      <c r="Q3" s="69"/>
      <c r="R3" s="45"/>
    </row>
    <row r="4" spans="1:20" x14ac:dyDescent="0.25">
      <c r="B4" s="12" t="s">
        <v>222</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304</v>
      </c>
      <c r="F7" s="2" t="s">
        <v>7</v>
      </c>
      <c r="G7" s="163">
        <v>2.9100000000000001E-2</v>
      </c>
      <c r="H7" s="163">
        <v>0.16270000000000001</v>
      </c>
      <c r="I7" s="152">
        <v>43281</v>
      </c>
      <c r="J7" s="152">
        <v>43282</v>
      </c>
      <c r="K7" s="152">
        <v>42917</v>
      </c>
      <c r="L7" s="124" t="s">
        <v>300</v>
      </c>
      <c r="M7" s="94"/>
      <c r="N7" s="94"/>
      <c r="O7" s="94">
        <f>M7+N7</f>
        <v>0</v>
      </c>
      <c r="P7" s="44"/>
      <c r="Q7" s="94"/>
      <c r="R7" s="94"/>
      <c r="S7" s="95">
        <f>Q7+R7</f>
        <v>0</v>
      </c>
    </row>
    <row r="8" spans="1:20" x14ac:dyDescent="0.25">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0</v>
      </c>
      <c r="N9" s="93">
        <f>SUM(N7:N8)</f>
        <v>0</v>
      </c>
      <c r="O9" s="93">
        <f>SUM(O7:O8)</f>
        <v>0</v>
      </c>
      <c r="Q9" s="93">
        <f>SUM(Q7:Q8)</f>
        <v>0</v>
      </c>
      <c r="R9" s="93">
        <f>SUM(R7:R8)</f>
        <v>0</v>
      </c>
      <c r="S9" s="95">
        <f>SUM(S7:S8)</f>
        <v>0</v>
      </c>
    </row>
    <row r="10" spans="1:20" x14ac:dyDescent="0.25">
      <c r="C10" s="123"/>
      <c r="D10" s="123"/>
      <c r="I10" s="152"/>
      <c r="J10" s="152"/>
      <c r="K10" s="152"/>
      <c r="L10" s="9"/>
      <c r="M10" s="93"/>
      <c r="N10" s="93"/>
      <c r="O10" s="93"/>
      <c r="P10" s="44"/>
      <c r="Q10" s="93"/>
      <c r="R10" s="93"/>
      <c r="S10" s="95"/>
    </row>
    <row r="11" spans="1:20" x14ac:dyDescent="0.25">
      <c r="C11" s="123"/>
      <c r="D11" s="123"/>
      <c r="I11" s="152"/>
      <c r="J11" s="152"/>
      <c r="K11" s="152"/>
      <c r="L11" s="9"/>
      <c r="M11" s="93"/>
      <c r="N11" s="93"/>
      <c r="O11" s="93"/>
      <c r="P11" s="44"/>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4"/>
    </row>
    <row r="14" spans="1:20" ht="30" customHeight="1" x14ac:dyDescent="0.25">
      <c r="B14" s="253" t="s">
        <v>176</v>
      </c>
      <c r="C14" s="253"/>
      <c r="D14" s="253"/>
      <c r="E14" s="253"/>
      <c r="F14" s="253"/>
      <c r="G14" s="155"/>
      <c r="H14" s="155"/>
      <c r="I14" s="146"/>
      <c r="L14" s="9"/>
      <c r="M14" s="93"/>
      <c r="N14" s="93"/>
      <c r="O14" s="93"/>
      <c r="Q14" s="93"/>
      <c r="R14" s="93"/>
      <c r="S14" s="94"/>
    </row>
    <row r="15" spans="1:20" x14ac:dyDescent="0.25">
      <c r="C15" s="123"/>
      <c r="D15" s="123"/>
      <c r="L15" s="9"/>
      <c r="M15" s="93"/>
      <c r="N15" s="93"/>
      <c r="O15" s="93"/>
      <c r="Q15" s="93"/>
      <c r="R15" s="93"/>
      <c r="S15" s="94"/>
    </row>
    <row r="16" spans="1:20" ht="48.75" customHeight="1" x14ac:dyDescent="0.25">
      <c r="B16" s="253" t="s">
        <v>179</v>
      </c>
      <c r="C16" s="253"/>
      <c r="D16" s="253"/>
      <c r="E16" s="253"/>
      <c r="F16" s="253"/>
      <c r="G16" s="155"/>
      <c r="H16" s="155"/>
      <c r="I16" s="146"/>
      <c r="L16" s="9"/>
      <c r="M16" s="93"/>
      <c r="N16" s="93"/>
      <c r="O16" s="93"/>
      <c r="Q16" s="93"/>
      <c r="R16" s="93"/>
      <c r="S16" s="94"/>
    </row>
    <row r="17" spans="2:20" x14ac:dyDescent="0.25">
      <c r="B17" s="142"/>
      <c r="C17" s="142"/>
      <c r="D17" s="142"/>
      <c r="E17" s="142"/>
      <c r="F17" s="142"/>
      <c r="G17" s="155"/>
      <c r="H17" s="155"/>
      <c r="I17" s="146"/>
      <c r="L17" s="9"/>
      <c r="M17" s="93"/>
      <c r="N17" s="93"/>
      <c r="O17" s="93"/>
      <c r="Q17" s="93"/>
      <c r="R17" s="93"/>
      <c r="S17" s="94"/>
    </row>
    <row r="18" spans="2:20" x14ac:dyDescent="0.25">
      <c r="B18" s="11" t="s">
        <v>152</v>
      </c>
      <c r="C18" s="133" t="s">
        <v>155</v>
      </c>
      <c r="D18" s="133" t="s">
        <v>156</v>
      </c>
      <c r="E18" s="142"/>
      <c r="F18" s="142"/>
      <c r="G18" s="155"/>
      <c r="H18" s="155"/>
      <c r="I18" s="146"/>
      <c r="L18" s="9"/>
      <c r="M18" s="93"/>
      <c r="N18" s="93"/>
      <c r="O18" s="93"/>
      <c r="Q18" s="93"/>
      <c r="R18" s="93"/>
      <c r="S18" s="94"/>
    </row>
    <row r="19" spans="2:20" x14ac:dyDescent="0.25">
      <c r="C19" s="123"/>
      <c r="D19" s="123"/>
      <c r="E19" s="142"/>
      <c r="F19" s="142"/>
      <c r="G19" s="155"/>
      <c r="H19" s="155"/>
      <c r="I19" s="146"/>
      <c r="L19" s="9"/>
      <c r="M19" s="93"/>
      <c r="N19" s="93"/>
      <c r="O19" s="93"/>
      <c r="Q19" s="93"/>
      <c r="R19" s="93"/>
      <c r="S19" s="94"/>
    </row>
    <row r="20" spans="2:20" x14ac:dyDescent="0.25">
      <c r="B20" s="31" t="s">
        <v>154</v>
      </c>
      <c r="C20" s="123" t="s">
        <v>157</v>
      </c>
      <c r="D20" s="123" t="s">
        <v>164</v>
      </c>
      <c r="L20" s="9"/>
      <c r="M20" s="93"/>
      <c r="N20" s="93"/>
      <c r="O20" s="93"/>
      <c r="Q20" s="93"/>
      <c r="R20" s="93"/>
      <c r="S20" s="94"/>
    </row>
    <row r="21" spans="2:20" x14ac:dyDescent="0.25">
      <c r="B21" s="31" t="s">
        <v>143</v>
      </c>
      <c r="C21" s="123"/>
      <c r="D21" s="123"/>
      <c r="L21" s="9"/>
      <c r="M21" s="93"/>
      <c r="N21" s="93"/>
      <c r="O21" s="93"/>
      <c r="Q21" s="93"/>
      <c r="R21" s="93"/>
      <c r="S21" s="94"/>
    </row>
    <row r="22" spans="2:20" x14ac:dyDescent="0.25">
      <c r="B22" s="164"/>
      <c r="C22" s="123"/>
      <c r="D22" s="123"/>
      <c r="L22" s="9"/>
      <c r="M22" s="93"/>
      <c r="N22" s="93"/>
      <c r="O22" s="93"/>
      <c r="Q22" s="93"/>
      <c r="R22" s="93"/>
      <c r="S22" s="94"/>
    </row>
    <row r="23" spans="2:20" x14ac:dyDescent="0.25">
      <c r="B23" s="164"/>
      <c r="C23" s="123"/>
      <c r="D23" s="123"/>
      <c r="L23" s="9"/>
      <c r="M23" s="93"/>
      <c r="N23" s="93"/>
      <c r="O23" s="93"/>
      <c r="Q23" s="93"/>
      <c r="R23" s="93"/>
      <c r="S23" s="94"/>
    </row>
    <row r="24" spans="2:20" x14ac:dyDescent="0.25">
      <c r="B24" s="165" t="s">
        <v>274</v>
      </c>
      <c r="C24" s="123"/>
      <c r="D24" s="123"/>
      <c r="L24" s="9"/>
      <c r="M24" s="93"/>
      <c r="N24" s="93"/>
      <c r="O24" s="93"/>
      <c r="Q24" s="93"/>
      <c r="R24" s="93"/>
      <c r="S24" s="94"/>
    </row>
    <row r="25" spans="2:20" x14ac:dyDescent="0.25">
      <c r="C25" s="123"/>
      <c r="D25" s="123"/>
      <c r="L25" s="9"/>
      <c r="M25" s="93"/>
      <c r="N25" s="93"/>
      <c r="O25" s="93"/>
      <c r="Q25" s="93"/>
      <c r="R25" s="93"/>
      <c r="S25" s="94"/>
    </row>
    <row r="26" spans="2:20" x14ac:dyDescent="0.25">
      <c r="Q26" s="76"/>
      <c r="R26" s="76"/>
      <c r="S26" s="76"/>
      <c r="T26" s="76"/>
    </row>
    <row r="27" spans="2:20" x14ac:dyDescent="0.25">
      <c r="B27" s="29" t="s">
        <v>60</v>
      </c>
      <c r="C27" s="127" t="s">
        <v>2</v>
      </c>
      <c r="D27" s="127"/>
      <c r="E27" s="127" t="s">
        <v>54</v>
      </c>
      <c r="F27" s="127" t="s">
        <v>55</v>
      </c>
      <c r="G27" s="159"/>
      <c r="H27" s="159"/>
      <c r="I27" s="150"/>
      <c r="J27" s="127"/>
      <c r="K27" s="127"/>
      <c r="L27" s="127" t="s">
        <v>56</v>
      </c>
      <c r="M27" s="127" t="s">
        <v>57</v>
      </c>
      <c r="Q27" s="84" t="s">
        <v>126</v>
      </c>
      <c r="R27" s="74"/>
      <c r="S27" s="74"/>
    </row>
    <row r="28" spans="2:20" x14ac:dyDescent="0.25">
      <c r="B28" s="90"/>
      <c r="C28" s="13"/>
      <c r="D28" s="13"/>
      <c r="E28" s="13"/>
      <c r="F28" s="13"/>
      <c r="G28" s="13"/>
      <c r="H28" s="13"/>
      <c r="I28" s="13"/>
      <c r="J28" s="13"/>
      <c r="K28" s="13"/>
      <c r="L28" s="13"/>
      <c r="M28" s="13"/>
      <c r="Q28" s="84"/>
      <c r="R28" s="74"/>
      <c r="S28" s="74"/>
    </row>
    <row r="29" spans="2:20" x14ac:dyDescent="0.25">
      <c r="B29" s="90"/>
      <c r="C29" s="13"/>
      <c r="D29" s="13"/>
      <c r="E29" s="13"/>
      <c r="F29" s="13"/>
      <c r="G29" s="13"/>
      <c r="H29" s="13"/>
      <c r="I29" s="13"/>
      <c r="J29" s="13"/>
      <c r="K29" s="13"/>
      <c r="L29" s="13"/>
      <c r="M29" s="13"/>
      <c r="Q29" s="84"/>
      <c r="R29" s="74"/>
      <c r="S29" s="74"/>
    </row>
    <row r="30" spans="2:20" x14ac:dyDescent="0.25">
      <c r="B30" s="24"/>
      <c r="C30" s="25"/>
      <c r="D30" s="25"/>
      <c r="E30" s="59"/>
      <c r="F30" s="27"/>
      <c r="G30" s="27"/>
      <c r="H30" s="27"/>
      <c r="I30" s="27"/>
      <c r="J30" s="27"/>
      <c r="K30" s="27"/>
      <c r="L30" s="28"/>
      <c r="M30" s="32"/>
      <c r="N30" s="30"/>
      <c r="O30" s="30"/>
      <c r="P30" s="30"/>
      <c r="Q30" s="76" t="s">
        <v>124</v>
      </c>
      <c r="R30" s="76"/>
      <c r="S30" s="76"/>
    </row>
    <row r="31" spans="2:20" ht="15" customHeight="1" x14ac:dyDescent="0.25">
      <c r="C31" s="58"/>
      <c r="D31" s="58"/>
      <c r="E31" s="59"/>
      <c r="F31" s="56"/>
      <c r="G31" s="56"/>
      <c r="H31" s="56"/>
      <c r="I31" s="56"/>
      <c r="J31" s="56"/>
      <c r="K31" s="56"/>
      <c r="L31" s="57"/>
      <c r="M31" s="52"/>
      <c r="N31" s="137"/>
      <c r="O31" s="30"/>
      <c r="P31" s="30"/>
    </row>
    <row r="32" spans="2:20" ht="15" customHeight="1" x14ac:dyDescent="0.25">
      <c r="C32" s="58"/>
      <c r="D32" s="58"/>
      <c r="E32" s="59"/>
      <c r="F32" s="56"/>
      <c r="G32" s="56"/>
      <c r="H32" s="56"/>
      <c r="I32" s="56"/>
      <c r="J32" s="56"/>
      <c r="K32" s="56"/>
      <c r="L32" s="57"/>
      <c r="M32" s="52"/>
      <c r="N32" s="137"/>
      <c r="O32" s="30"/>
      <c r="P32" s="30"/>
    </row>
    <row r="33" spans="2:16" ht="15" customHeight="1" x14ac:dyDescent="0.25">
      <c r="C33" s="58"/>
      <c r="D33" s="58"/>
      <c r="E33" s="59"/>
      <c r="F33" s="56"/>
      <c r="G33" s="56"/>
      <c r="H33" s="56"/>
      <c r="I33" s="56"/>
      <c r="J33" s="56"/>
      <c r="K33" s="56"/>
      <c r="L33" s="57"/>
      <c r="M33" s="52"/>
      <c r="N33" s="137"/>
      <c r="O33" s="30"/>
      <c r="P33" s="30"/>
    </row>
    <row r="34" spans="2:16" ht="15" customHeight="1" x14ac:dyDescent="0.25">
      <c r="C34" s="58"/>
      <c r="D34" s="58"/>
      <c r="E34" s="59"/>
      <c r="F34" s="56"/>
      <c r="G34" s="56"/>
      <c r="H34" s="56"/>
      <c r="I34" s="56"/>
      <c r="J34" s="56"/>
      <c r="K34" s="56"/>
      <c r="L34" s="57"/>
      <c r="M34" s="52"/>
      <c r="N34" s="137"/>
      <c r="O34" s="30"/>
      <c r="P34" s="30"/>
    </row>
    <row r="35" spans="2:16" x14ac:dyDescent="0.25">
      <c r="B35" s="54"/>
      <c r="C35" s="58"/>
      <c r="D35" s="58"/>
      <c r="E35" s="59"/>
      <c r="F35" s="56"/>
      <c r="G35" s="56"/>
      <c r="H35" s="56"/>
      <c r="I35" s="56"/>
      <c r="J35" s="56"/>
      <c r="K35" s="56"/>
      <c r="L35" s="57"/>
      <c r="M35" s="52"/>
      <c r="N35" s="137"/>
      <c r="O35" s="44"/>
      <c r="P35" s="44"/>
    </row>
    <row r="36" spans="2:16" x14ac:dyDescent="0.25">
      <c r="C36" s="58"/>
      <c r="D36" s="58"/>
      <c r="E36" s="59"/>
      <c r="F36" s="96"/>
      <c r="G36" s="96"/>
      <c r="H36" s="96"/>
      <c r="I36" s="96"/>
      <c r="J36" s="96"/>
      <c r="K36" s="96"/>
      <c r="L36" s="51"/>
      <c r="M36" s="48"/>
      <c r="N36" s="137"/>
    </row>
    <row r="37" spans="2:16" x14ac:dyDescent="0.25">
      <c r="C37" s="58"/>
      <c r="D37" s="58"/>
      <c r="E37" s="59"/>
      <c r="F37" s="96"/>
      <c r="G37" s="96"/>
      <c r="H37" s="96"/>
      <c r="I37" s="96"/>
      <c r="J37" s="96"/>
      <c r="K37" s="96"/>
      <c r="L37" s="51"/>
      <c r="M37" s="48"/>
      <c r="N37" s="138"/>
    </row>
    <row r="38" spans="2:16" x14ac:dyDescent="0.25">
      <c r="C38" s="58"/>
      <c r="D38" s="58"/>
      <c r="E38" s="59"/>
      <c r="F38" s="96"/>
      <c r="G38" s="96"/>
      <c r="H38" s="96"/>
      <c r="I38" s="96"/>
      <c r="J38" s="96"/>
      <c r="K38" s="96"/>
      <c r="L38" s="51"/>
      <c r="M38" s="53"/>
      <c r="N38" s="55"/>
      <c r="O38" s="55"/>
      <c r="P38" s="44"/>
    </row>
    <row r="39" spans="2:16" ht="15" customHeight="1" x14ac:dyDescent="0.25">
      <c r="B39" s="54"/>
      <c r="C39" s="58"/>
      <c r="D39" s="58"/>
      <c r="E39" s="59"/>
      <c r="F39" s="56"/>
      <c r="G39" s="56"/>
      <c r="H39" s="56"/>
      <c r="I39" s="56"/>
      <c r="J39" s="56"/>
      <c r="K39" s="56"/>
      <c r="L39" s="51"/>
      <c r="M39" s="48"/>
      <c r="N39" s="130"/>
      <c r="O39" s="130"/>
      <c r="P39" s="44"/>
    </row>
    <row r="40" spans="2:16" x14ac:dyDescent="0.25">
      <c r="B40" s="54"/>
      <c r="C40" s="58"/>
      <c r="D40" s="58"/>
      <c r="E40" s="59"/>
      <c r="F40" s="56"/>
      <c r="G40" s="56"/>
      <c r="H40" s="56"/>
      <c r="I40" s="56"/>
      <c r="J40" s="56"/>
      <c r="K40" s="56"/>
      <c r="L40" s="51"/>
      <c r="M40" s="48"/>
      <c r="N40" s="130"/>
      <c r="O40" s="130"/>
      <c r="P40" s="44"/>
    </row>
    <row r="41" spans="2:16" x14ac:dyDescent="0.25">
      <c r="B41" s="54"/>
      <c r="C41" s="58"/>
      <c r="D41" s="58"/>
      <c r="E41" s="59"/>
      <c r="F41" s="56"/>
      <c r="G41" s="56"/>
      <c r="H41" s="56"/>
      <c r="I41" s="56"/>
      <c r="J41" s="56"/>
      <c r="K41" s="56"/>
      <c r="L41" s="51"/>
      <c r="M41" s="48"/>
      <c r="N41" s="130"/>
      <c r="O41" s="130"/>
      <c r="P41" s="44"/>
    </row>
    <row r="42" spans="2:16" ht="16.5" customHeight="1" x14ac:dyDescent="0.25">
      <c r="B42" s="54"/>
      <c r="C42" s="58"/>
      <c r="D42" s="58"/>
      <c r="E42" s="59"/>
      <c r="F42" s="56"/>
      <c r="G42" s="56"/>
      <c r="H42" s="56"/>
      <c r="I42" s="56"/>
      <c r="J42" s="56"/>
      <c r="K42" s="56"/>
      <c r="L42" s="57"/>
      <c r="M42" s="32"/>
      <c r="N42" s="130"/>
      <c r="O42" s="130"/>
      <c r="P42" s="44"/>
    </row>
    <row r="43" spans="2:16" ht="15" hidden="1" customHeight="1" x14ac:dyDescent="0.25"/>
    <row r="44" spans="2:16" ht="15" customHeight="1" x14ac:dyDescent="0.25">
      <c r="E44" s="34"/>
      <c r="F44" s="134"/>
      <c r="G44" s="134"/>
      <c r="H44" s="134"/>
      <c r="I44" s="134"/>
      <c r="J44" s="134"/>
      <c r="K44" s="134"/>
    </row>
    <row r="47" spans="2:16"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J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2.5703125" style="2" customWidth="1"/>
    <col min="3" max="3" width="30.85546875" style="2" customWidth="1"/>
    <col min="4" max="4" width="13.7109375" style="2" customWidth="1"/>
    <col min="5" max="5" width="17" style="2"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7.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138</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139</v>
      </c>
      <c r="C3" s="12"/>
      <c r="D3" s="12"/>
      <c r="E3" s="12"/>
      <c r="P3" s="44"/>
      <c r="Q3" s="69"/>
      <c r="R3" s="45"/>
    </row>
    <row r="4" spans="1:20" x14ac:dyDescent="0.25">
      <c r="B4" s="12" t="s">
        <v>223</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302</v>
      </c>
      <c r="F7" s="2" t="s">
        <v>7</v>
      </c>
      <c r="G7" s="163">
        <v>2.9100000000000001E-2</v>
      </c>
      <c r="H7" s="163">
        <v>0.16270000000000001</v>
      </c>
      <c r="I7" s="152">
        <v>43281</v>
      </c>
      <c r="J7" s="152">
        <v>43282</v>
      </c>
      <c r="K7" s="152">
        <v>42917</v>
      </c>
      <c r="L7" s="124" t="s">
        <v>300</v>
      </c>
      <c r="M7" s="92">
        <f>47579.04</f>
        <v>47579.040000000001</v>
      </c>
      <c r="N7" s="94">
        <v>0</v>
      </c>
      <c r="O7" s="94">
        <f>M7+N7</f>
        <v>47579.040000000001</v>
      </c>
      <c r="P7" s="94"/>
      <c r="Q7" s="94">
        <f>18231.6+29347.44</f>
        <v>47579.039999999994</v>
      </c>
      <c r="R7" s="94"/>
      <c r="S7" s="95">
        <f>Q7+R7</f>
        <v>47579.039999999994</v>
      </c>
    </row>
    <row r="8" spans="1:20" ht="30" customHeight="1" x14ac:dyDescent="0.25">
      <c r="B8" s="2" t="s">
        <v>178</v>
      </c>
      <c r="C8" s="126" t="s">
        <v>169</v>
      </c>
      <c r="D8" s="124" t="s">
        <v>170</v>
      </c>
      <c r="E8" s="2" t="s">
        <v>304</v>
      </c>
      <c r="F8" s="2" t="s">
        <v>7</v>
      </c>
      <c r="G8" s="163">
        <v>2.9100000000000001E-2</v>
      </c>
      <c r="H8" s="163">
        <v>0.16270000000000001</v>
      </c>
      <c r="I8" s="152">
        <v>43281</v>
      </c>
      <c r="J8" s="152">
        <v>43282</v>
      </c>
      <c r="K8" s="152">
        <v>42917</v>
      </c>
      <c r="L8" s="124" t="s">
        <v>300</v>
      </c>
      <c r="M8" s="92">
        <v>12292</v>
      </c>
      <c r="N8" s="94">
        <v>0</v>
      </c>
      <c r="O8" s="94">
        <f>M8+N8</f>
        <v>12292</v>
      </c>
      <c r="P8" s="94"/>
      <c r="Q8" s="94">
        <v>12292</v>
      </c>
      <c r="R8" s="94">
        <v>0</v>
      </c>
      <c r="S8" s="95">
        <f>Q8+R8</f>
        <v>12292</v>
      </c>
    </row>
    <row r="9" spans="1:20" x14ac:dyDescent="0.25">
      <c r="C9" s="124"/>
      <c r="D9" s="124"/>
      <c r="G9" s="162"/>
      <c r="H9" s="163"/>
      <c r="I9" s="152"/>
      <c r="J9" s="152"/>
      <c r="K9" s="152"/>
      <c r="M9" s="40"/>
      <c r="N9" s="40"/>
      <c r="O9" s="40"/>
      <c r="P9" s="44"/>
      <c r="Q9" s="40"/>
      <c r="R9" s="40"/>
      <c r="S9" s="41"/>
    </row>
    <row r="10" spans="1:20" x14ac:dyDescent="0.25">
      <c r="C10" s="123"/>
      <c r="D10" s="123"/>
      <c r="I10" s="152"/>
      <c r="J10" s="152"/>
      <c r="K10" s="152"/>
      <c r="L10" s="9" t="s">
        <v>59</v>
      </c>
      <c r="M10" s="93">
        <f>SUM(M7:M9)</f>
        <v>59871.040000000001</v>
      </c>
      <c r="N10" s="93">
        <f>SUM(N7:N9)</f>
        <v>0</v>
      </c>
      <c r="O10" s="93">
        <f>SUM(O7:O9)</f>
        <v>59871.040000000001</v>
      </c>
      <c r="Q10" s="93">
        <f>SUM(Q7:Q9)</f>
        <v>59871.039999999994</v>
      </c>
      <c r="R10" s="93">
        <f>SUM(R7:R9)</f>
        <v>0</v>
      </c>
      <c r="S10" s="95">
        <f>SUM(S7:S9)</f>
        <v>59871.039999999994</v>
      </c>
    </row>
    <row r="11" spans="1:20" x14ac:dyDescent="0.25">
      <c r="C11" s="123"/>
      <c r="D11" s="123"/>
      <c r="I11" s="152"/>
      <c r="J11" s="152"/>
      <c r="K11" s="152"/>
      <c r="L11" s="9"/>
      <c r="M11" s="93"/>
      <c r="N11" s="93"/>
      <c r="O11" s="93"/>
      <c r="Q11" s="93"/>
      <c r="R11" s="93"/>
      <c r="S11" s="95"/>
    </row>
    <row r="12" spans="1:20" x14ac:dyDescent="0.25">
      <c r="C12" s="123"/>
      <c r="D12" s="123"/>
      <c r="I12" s="152"/>
      <c r="J12" s="152"/>
      <c r="K12" s="152"/>
      <c r="L12" s="9"/>
      <c r="M12" s="93"/>
      <c r="N12" s="93"/>
      <c r="O12" s="93"/>
      <c r="Q12" s="93"/>
      <c r="R12" s="93"/>
      <c r="S12" s="95"/>
    </row>
    <row r="13" spans="1:20" x14ac:dyDescent="0.25">
      <c r="B13" s="12" t="s">
        <v>175</v>
      </c>
      <c r="C13" s="123"/>
      <c r="D13" s="123"/>
      <c r="L13" s="9"/>
      <c r="M13" s="93"/>
      <c r="N13" s="93"/>
      <c r="O13" s="93"/>
      <c r="Q13" s="93"/>
      <c r="R13" s="93"/>
      <c r="S13" s="95"/>
    </row>
    <row r="14" spans="1:20" ht="30"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8.7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E19" s="142"/>
      <c r="F19" s="142"/>
      <c r="G19" s="155"/>
      <c r="H19" s="155"/>
      <c r="I19" s="146"/>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B23" s="2" t="s">
        <v>143</v>
      </c>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Q26" s="84" t="s">
        <v>126</v>
      </c>
      <c r="R26" s="75"/>
      <c r="S26" s="75"/>
    </row>
    <row r="27" spans="2:20" x14ac:dyDescent="0.25">
      <c r="B27" s="29" t="s">
        <v>60</v>
      </c>
      <c r="C27" s="127" t="s">
        <v>2</v>
      </c>
      <c r="D27" s="127"/>
      <c r="E27" s="127" t="s">
        <v>54</v>
      </c>
      <c r="F27" s="127" t="s">
        <v>55</v>
      </c>
      <c r="G27" s="159"/>
      <c r="H27" s="159"/>
      <c r="I27" s="150"/>
      <c r="J27" s="127"/>
      <c r="K27" s="127"/>
      <c r="L27" s="127" t="s">
        <v>56</v>
      </c>
      <c r="M27" s="127" t="s">
        <v>57</v>
      </c>
      <c r="N27" s="69"/>
      <c r="O27" s="69"/>
      <c r="P27" s="69"/>
      <c r="Q27" s="76" t="s">
        <v>124</v>
      </c>
      <c r="R27" s="75"/>
      <c r="S27" s="75"/>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48"/>
      <c r="Q30" s="76"/>
      <c r="R30" s="76"/>
      <c r="S30" s="76"/>
      <c r="T30" s="76"/>
    </row>
    <row r="31" spans="2:20" x14ac:dyDescent="0.25">
      <c r="B31" s="24"/>
      <c r="C31" s="25"/>
      <c r="D31" s="25"/>
      <c r="E31" s="59"/>
      <c r="F31" s="27"/>
      <c r="G31" s="27"/>
      <c r="H31" s="27"/>
      <c r="I31" s="27"/>
      <c r="J31" s="27"/>
      <c r="K31" s="27"/>
      <c r="L31" s="28"/>
      <c r="M31" s="48"/>
      <c r="Q31" s="76"/>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1:S1"/>
    <mergeCell ref="Q2:S2"/>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1" orientation="landscape" horizontalDpi="1200" verticalDpi="1200"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H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7" style="2" bestFit="1"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25</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76</v>
      </c>
      <c r="C3" s="12"/>
      <c r="D3" s="12"/>
      <c r="E3" s="12"/>
      <c r="P3" s="44"/>
      <c r="Q3" s="69"/>
      <c r="R3" s="45"/>
    </row>
    <row r="4" spans="1:20" x14ac:dyDescent="0.25">
      <c r="B4" s="12" t="s">
        <v>224</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304</v>
      </c>
      <c r="F7" s="2" t="s">
        <v>7</v>
      </c>
      <c r="G7" s="163">
        <v>2.9100000000000001E-2</v>
      </c>
      <c r="H7" s="163">
        <v>0.16270000000000001</v>
      </c>
      <c r="I7" s="152">
        <v>43281</v>
      </c>
      <c r="J7" s="152">
        <v>43282</v>
      </c>
      <c r="K7" s="152">
        <v>42917</v>
      </c>
      <c r="L7" s="124" t="s">
        <v>300</v>
      </c>
      <c r="M7" s="86">
        <v>11414</v>
      </c>
      <c r="N7" s="113"/>
      <c r="O7" s="86">
        <f>M7+N7</f>
        <v>11414</v>
      </c>
      <c r="P7" s="113"/>
      <c r="Q7" s="97">
        <v>11414</v>
      </c>
      <c r="R7" s="139"/>
      <c r="S7" s="100">
        <f>Q7+R7</f>
        <v>11414</v>
      </c>
    </row>
    <row r="8" spans="1:20" hidden="1" x14ac:dyDescent="0.25">
      <c r="B8" s="2" t="s">
        <v>239</v>
      </c>
      <c r="C8" s="2" t="s">
        <v>240</v>
      </c>
      <c r="D8" s="124" t="s">
        <v>241</v>
      </c>
      <c r="E8" s="2" t="s">
        <v>252</v>
      </c>
      <c r="F8" s="2" t="s">
        <v>7</v>
      </c>
      <c r="G8" s="163">
        <v>3.1399999999999997E-2</v>
      </c>
      <c r="H8" s="163">
        <v>0.16209999999999999</v>
      </c>
      <c r="I8" s="152">
        <v>43008</v>
      </c>
      <c r="J8" s="152">
        <v>42917</v>
      </c>
      <c r="K8" s="152">
        <v>42552</v>
      </c>
      <c r="L8" s="124" t="s">
        <v>273</v>
      </c>
      <c r="M8" s="22">
        <v>0</v>
      </c>
      <c r="N8" s="39"/>
      <c r="O8" s="190">
        <f>M8+N8</f>
        <v>0</v>
      </c>
      <c r="P8" s="94"/>
      <c r="Q8" s="40">
        <v>0</v>
      </c>
      <c r="R8" s="40"/>
      <c r="S8" s="189">
        <f>Q8+R8</f>
        <v>0</v>
      </c>
    </row>
    <row r="9" spans="1:20" x14ac:dyDescent="0.25">
      <c r="D9" s="124"/>
      <c r="G9" s="163"/>
      <c r="H9" s="163"/>
      <c r="I9" s="152"/>
      <c r="J9" s="152"/>
      <c r="K9" s="152"/>
      <c r="L9" s="124"/>
      <c r="M9" s="22"/>
      <c r="N9" s="39"/>
      <c r="O9" s="190"/>
      <c r="P9" s="40"/>
      <c r="Q9" s="40"/>
      <c r="R9" s="40"/>
      <c r="S9" s="189"/>
    </row>
    <row r="10" spans="1:20" x14ac:dyDescent="0.25">
      <c r="C10" s="124"/>
      <c r="D10" s="124"/>
      <c r="G10" s="162"/>
      <c r="H10" s="163" t="s">
        <v>143</v>
      </c>
      <c r="I10" s="152"/>
      <c r="J10" s="152"/>
      <c r="K10" s="152"/>
      <c r="L10" s="34" t="s">
        <v>59</v>
      </c>
      <c r="M10" s="93">
        <f>SUM(M7:M8)</f>
        <v>11414</v>
      </c>
      <c r="N10" s="93">
        <f>SUM(N7:N8)</f>
        <v>0</v>
      </c>
      <c r="O10" s="93">
        <f>SUM(O7:O8)</f>
        <v>11414</v>
      </c>
      <c r="P10" s="93"/>
      <c r="Q10" s="93">
        <f>SUM(Q7:Q8)</f>
        <v>11414</v>
      </c>
      <c r="R10" s="93">
        <f>SUM(R7:R8)</f>
        <v>0</v>
      </c>
      <c r="S10" s="95">
        <f>SUM(S7:S8)</f>
        <v>11414</v>
      </c>
    </row>
    <row r="11" spans="1:20" x14ac:dyDescent="0.25">
      <c r="C11" s="124"/>
      <c r="D11" s="124"/>
      <c r="I11" s="152"/>
      <c r="J11" s="152"/>
      <c r="K11" s="152"/>
      <c r="S11" s="42"/>
    </row>
    <row r="12" spans="1:20" x14ac:dyDescent="0.25">
      <c r="C12" s="124"/>
      <c r="D12" s="124"/>
      <c r="I12" s="152"/>
      <c r="J12" s="152"/>
      <c r="K12" s="152"/>
      <c r="S12" s="42"/>
    </row>
    <row r="13" spans="1:20" x14ac:dyDescent="0.25">
      <c r="B13" s="12" t="s">
        <v>175</v>
      </c>
      <c r="C13" s="123"/>
      <c r="D13" s="123"/>
      <c r="S13" s="42"/>
    </row>
    <row r="14" spans="1:20" ht="28.5" customHeight="1" x14ac:dyDescent="0.25">
      <c r="B14" s="253" t="s">
        <v>176</v>
      </c>
      <c r="C14" s="253"/>
      <c r="D14" s="253"/>
      <c r="E14" s="253"/>
      <c r="F14" s="253"/>
      <c r="G14" s="155"/>
      <c r="H14" s="155"/>
      <c r="I14" s="146"/>
      <c r="S14" s="42"/>
    </row>
    <row r="15" spans="1:20" x14ac:dyDescent="0.25">
      <c r="C15" s="123"/>
      <c r="D15" s="123"/>
      <c r="S15" s="42"/>
    </row>
    <row r="16" spans="1:20" ht="49.5" customHeight="1" x14ac:dyDescent="0.25">
      <c r="B16" s="253" t="s">
        <v>179</v>
      </c>
      <c r="C16" s="253"/>
      <c r="D16" s="253"/>
      <c r="E16" s="253"/>
      <c r="F16" s="253"/>
      <c r="G16" s="155"/>
      <c r="H16" s="155"/>
      <c r="I16" s="146"/>
      <c r="S16" s="42"/>
    </row>
    <row r="17" spans="2:20" x14ac:dyDescent="0.25">
      <c r="B17" s="142"/>
      <c r="C17" s="142"/>
      <c r="D17" s="142"/>
      <c r="E17" s="142"/>
      <c r="F17" s="142"/>
      <c r="G17" s="155"/>
      <c r="H17" s="155"/>
      <c r="I17" s="146"/>
      <c r="S17" s="42"/>
    </row>
    <row r="18" spans="2:20" x14ac:dyDescent="0.25">
      <c r="B18" s="11" t="s">
        <v>152</v>
      </c>
      <c r="C18" s="133" t="s">
        <v>155</v>
      </c>
      <c r="D18" s="133" t="s">
        <v>156</v>
      </c>
      <c r="E18" s="142"/>
      <c r="F18" s="142"/>
      <c r="G18" s="155"/>
      <c r="H18" s="155"/>
      <c r="I18" s="146"/>
      <c r="S18" s="42"/>
    </row>
    <row r="19" spans="2:20" x14ac:dyDescent="0.25">
      <c r="C19" s="123"/>
      <c r="D19" s="123"/>
      <c r="E19" s="142"/>
      <c r="F19" s="142"/>
      <c r="G19" s="155"/>
      <c r="H19" s="155"/>
      <c r="I19" s="146"/>
      <c r="S19" s="42"/>
    </row>
    <row r="20" spans="2:20" x14ac:dyDescent="0.25">
      <c r="B20" s="135" t="s">
        <v>154</v>
      </c>
      <c r="C20" s="123" t="s">
        <v>157</v>
      </c>
      <c r="D20" s="123" t="s">
        <v>164</v>
      </c>
      <c r="S20" s="42"/>
    </row>
    <row r="21" spans="2:20" x14ac:dyDescent="0.25">
      <c r="B21" s="2" t="s">
        <v>143</v>
      </c>
      <c r="C21" s="124"/>
      <c r="D21" s="124"/>
      <c r="S21" s="42"/>
    </row>
    <row r="22" spans="2:20" x14ac:dyDescent="0.25">
      <c r="C22" s="124"/>
      <c r="D22" s="124"/>
      <c r="S22" s="42"/>
    </row>
    <row r="23" spans="2:20" x14ac:dyDescent="0.25">
      <c r="B23" s="165"/>
      <c r="C23" s="124"/>
      <c r="D23" s="124"/>
      <c r="S23" s="42"/>
    </row>
    <row r="24" spans="2:20" x14ac:dyDescent="0.25">
      <c r="B24" s="249" t="s">
        <v>318</v>
      </c>
      <c r="C24" s="124"/>
      <c r="D24" s="124"/>
      <c r="S24" s="42"/>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B26" s="44"/>
      <c r="C26" s="63"/>
      <c r="D26" s="63"/>
      <c r="E26" s="44"/>
      <c r="F26" s="44"/>
      <c r="G26" s="44"/>
      <c r="H26" s="44"/>
      <c r="I26" s="44"/>
      <c r="J26" s="44"/>
      <c r="K26" s="44"/>
      <c r="L26" s="44"/>
      <c r="M26" s="44"/>
      <c r="N26" s="44"/>
      <c r="O26" s="44"/>
      <c r="P26" s="44"/>
      <c r="Q26" s="74" t="s">
        <v>125</v>
      </c>
      <c r="R26" s="75"/>
      <c r="S26" s="75"/>
    </row>
    <row r="27" spans="2:20" x14ac:dyDescent="0.25">
      <c r="B27" s="29" t="s">
        <v>60</v>
      </c>
      <c r="C27" s="127" t="s">
        <v>2</v>
      </c>
      <c r="D27" s="127"/>
      <c r="E27" s="127" t="s">
        <v>54</v>
      </c>
      <c r="F27" s="127" t="s">
        <v>55</v>
      </c>
      <c r="G27" s="159"/>
      <c r="H27" s="159"/>
      <c r="I27" s="150"/>
      <c r="J27" s="127"/>
      <c r="K27" s="127"/>
      <c r="L27" s="127" t="s">
        <v>56</v>
      </c>
      <c r="M27" s="127" t="s">
        <v>57</v>
      </c>
      <c r="Q27" s="76" t="s">
        <v>124</v>
      </c>
      <c r="R27" s="75"/>
      <c r="S27" s="75"/>
      <c r="T27" s="76"/>
    </row>
    <row r="28" spans="2:20" x14ac:dyDescent="0.25">
      <c r="B28" s="90"/>
      <c r="C28" s="13"/>
      <c r="D28" s="13"/>
      <c r="E28" s="13"/>
      <c r="F28" s="13"/>
      <c r="G28" s="13"/>
      <c r="H28" s="13"/>
      <c r="I28" s="13"/>
      <c r="J28" s="13"/>
      <c r="K28" s="13"/>
      <c r="L28" s="13"/>
      <c r="M28" s="13"/>
      <c r="Q28" s="74"/>
      <c r="R28" s="75"/>
      <c r="S28" s="75"/>
      <c r="T28" s="76"/>
    </row>
    <row r="29" spans="2:20" x14ac:dyDescent="0.25">
      <c r="B29" s="90"/>
      <c r="C29" s="13"/>
      <c r="D29" s="13"/>
      <c r="E29" s="13"/>
      <c r="F29" s="13"/>
      <c r="G29" s="13"/>
      <c r="H29" s="13"/>
      <c r="I29" s="13"/>
      <c r="J29" s="13"/>
      <c r="K29" s="13"/>
      <c r="L29" s="13"/>
      <c r="M29" s="13"/>
      <c r="R29" s="76"/>
      <c r="S29" s="76"/>
      <c r="T29" s="76"/>
    </row>
    <row r="30" spans="2:20" x14ac:dyDescent="0.25">
      <c r="B30" s="23"/>
      <c r="C30" s="13"/>
      <c r="D30" s="13"/>
      <c r="E30" s="13"/>
    </row>
    <row r="31" spans="2:20" x14ac:dyDescent="0.25">
      <c r="B31" s="24"/>
      <c r="C31" s="25"/>
      <c r="D31" s="25"/>
      <c r="E31" s="26"/>
      <c r="F31" s="27"/>
      <c r="G31" s="27"/>
      <c r="H31" s="27"/>
      <c r="I31" s="27"/>
      <c r="J31" s="27"/>
      <c r="K31" s="27"/>
      <c r="L31" s="28"/>
      <c r="M31" s="32"/>
      <c r="N31" s="30"/>
      <c r="O31" s="30"/>
      <c r="P31" s="30"/>
    </row>
    <row r="32" spans="2:20" x14ac:dyDescent="0.25">
      <c r="B32" s="24"/>
      <c r="C32" s="25"/>
      <c r="D32" s="25"/>
      <c r="E32" s="26"/>
      <c r="F32" s="27"/>
      <c r="G32" s="27"/>
      <c r="H32" s="27"/>
      <c r="I32" s="27"/>
      <c r="J32" s="27"/>
      <c r="K32" s="27"/>
      <c r="L32" s="28"/>
      <c r="M32" s="32"/>
      <c r="N32" s="30"/>
      <c r="O32" s="30"/>
      <c r="P32" s="30"/>
    </row>
    <row r="33" spans="2:16" x14ac:dyDescent="0.25">
      <c r="B33" s="24"/>
      <c r="C33" s="25"/>
      <c r="D33" s="25"/>
      <c r="E33" s="26"/>
      <c r="F33" s="27"/>
      <c r="G33" s="27"/>
      <c r="H33" s="27"/>
      <c r="I33" s="27"/>
      <c r="J33" s="27"/>
      <c r="K33" s="27"/>
      <c r="L33" s="28"/>
      <c r="M33" s="32"/>
      <c r="N33" s="30"/>
      <c r="O33" s="30"/>
      <c r="P33" s="30"/>
    </row>
    <row r="34" spans="2:16" x14ac:dyDescent="0.25">
      <c r="B34" s="24"/>
      <c r="C34" s="25"/>
      <c r="D34" s="25"/>
      <c r="E34" s="26"/>
      <c r="F34" s="27"/>
      <c r="G34" s="27"/>
      <c r="H34" s="27"/>
      <c r="I34" s="27"/>
      <c r="J34" s="27"/>
      <c r="K34" s="27"/>
      <c r="L34" s="28"/>
      <c r="M34" s="32"/>
      <c r="N34" s="30"/>
      <c r="O34" s="30"/>
      <c r="P34" s="30"/>
    </row>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7.14062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26</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84</v>
      </c>
      <c r="C3" s="12"/>
      <c r="D3" s="12"/>
      <c r="E3" s="12"/>
      <c r="P3" s="44"/>
      <c r="Q3" s="69"/>
      <c r="R3" s="45"/>
    </row>
    <row r="4" spans="1:20" x14ac:dyDescent="0.25">
      <c r="B4" s="12" t="s">
        <v>225</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304</v>
      </c>
      <c r="F7" s="2" t="s">
        <v>7</v>
      </c>
      <c r="G7" s="163">
        <v>2.9100000000000001E-2</v>
      </c>
      <c r="H7" s="163">
        <v>0.16270000000000001</v>
      </c>
      <c r="I7" s="152">
        <v>43281</v>
      </c>
      <c r="J7" s="152">
        <v>43282</v>
      </c>
      <c r="K7" s="152">
        <v>42917</v>
      </c>
      <c r="L7" s="124" t="s">
        <v>300</v>
      </c>
      <c r="M7" s="94">
        <v>6804.5</v>
      </c>
      <c r="N7" s="94"/>
      <c r="O7" s="94">
        <f>M7+N7</f>
        <v>6804.5</v>
      </c>
      <c r="P7" s="44"/>
      <c r="Q7" s="94">
        <v>6804.5</v>
      </c>
      <c r="R7" s="94"/>
      <c r="S7" s="95">
        <f>Q7+R7</f>
        <v>6804.5</v>
      </c>
    </row>
    <row r="8" spans="1:20" x14ac:dyDescent="0.25">
      <c r="D8" s="124"/>
      <c r="G8" s="163"/>
      <c r="H8" s="163"/>
      <c r="I8" s="152"/>
      <c r="J8" s="152"/>
      <c r="K8" s="152"/>
      <c r="L8" s="124"/>
      <c r="M8" s="40"/>
      <c r="N8" s="40"/>
      <c r="O8" s="40"/>
      <c r="P8" s="44"/>
      <c r="Q8" s="40"/>
      <c r="R8" s="40"/>
      <c r="S8" s="41"/>
    </row>
    <row r="9" spans="1:20" x14ac:dyDescent="0.25">
      <c r="C9" s="123"/>
      <c r="D9" s="123"/>
      <c r="G9" s="162"/>
      <c r="H9" s="163"/>
      <c r="I9" s="152"/>
      <c r="J9" s="152"/>
      <c r="K9" s="152"/>
      <c r="L9" s="9"/>
      <c r="M9" s="93">
        <f>SUM(M7:M8)</f>
        <v>6804.5</v>
      </c>
      <c r="N9" s="93">
        <f>SUM(N7:N8)</f>
        <v>0</v>
      </c>
      <c r="O9" s="93">
        <f>SUM(O7:O8)</f>
        <v>6804.5</v>
      </c>
      <c r="Q9" s="93">
        <f>SUM(Q7:Q8)</f>
        <v>6804.5</v>
      </c>
      <c r="R9" s="93">
        <f>SUM(R7:R8)</f>
        <v>0</v>
      </c>
      <c r="S9" s="95">
        <f>SUM(S7:S8)</f>
        <v>6804.5</v>
      </c>
    </row>
    <row r="10" spans="1:20" x14ac:dyDescent="0.25">
      <c r="B10" s="44"/>
      <c r="C10" s="123"/>
      <c r="D10" s="123"/>
      <c r="I10" s="152"/>
      <c r="J10" s="152"/>
      <c r="K10" s="152"/>
      <c r="L10" s="9"/>
      <c r="M10" s="93"/>
      <c r="N10" s="93"/>
      <c r="O10" s="93"/>
      <c r="Q10" s="93"/>
      <c r="R10" s="93"/>
      <c r="S10" s="95"/>
    </row>
    <row r="11" spans="1:20" x14ac:dyDescent="0.25">
      <c r="B11" s="44"/>
      <c r="C11" s="123"/>
      <c r="D11" s="123"/>
      <c r="I11" s="152"/>
      <c r="J11" s="152"/>
      <c r="K11" s="152"/>
      <c r="L11" s="9"/>
      <c r="M11" s="93"/>
      <c r="N11" s="93"/>
      <c r="O11" s="93"/>
      <c r="Q11" s="93"/>
      <c r="R11" s="93"/>
      <c r="S11" s="95"/>
    </row>
    <row r="12" spans="1:20" x14ac:dyDescent="0.25">
      <c r="C12" s="123"/>
      <c r="D12" s="123"/>
      <c r="L12" s="9"/>
      <c r="M12" s="93"/>
      <c r="N12" s="93"/>
      <c r="O12" s="93"/>
      <c r="P12" s="44"/>
      <c r="Q12" s="93"/>
      <c r="R12" s="93"/>
      <c r="S12" s="95"/>
    </row>
    <row r="13" spans="1:20" x14ac:dyDescent="0.25">
      <c r="B13" s="12" t="s">
        <v>175</v>
      </c>
      <c r="C13" s="123"/>
      <c r="D13" s="123"/>
      <c r="L13" s="9"/>
      <c r="M13" s="93"/>
      <c r="N13" s="93"/>
      <c r="O13" s="93"/>
      <c r="P13" s="44"/>
      <c r="Q13" s="93"/>
      <c r="R13" s="93"/>
      <c r="S13" s="95"/>
    </row>
    <row r="14" spans="1:20" ht="28.5" customHeight="1" x14ac:dyDescent="0.25">
      <c r="B14" s="253" t="s">
        <v>176</v>
      </c>
      <c r="C14" s="253"/>
      <c r="D14" s="253"/>
      <c r="E14" s="253"/>
      <c r="F14" s="253"/>
      <c r="G14" s="155"/>
      <c r="H14" s="155"/>
      <c r="I14" s="146"/>
      <c r="L14" s="9"/>
      <c r="M14" s="93"/>
      <c r="N14" s="93"/>
      <c r="O14" s="93"/>
      <c r="P14" s="44"/>
      <c r="Q14" s="93"/>
      <c r="R14" s="93"/>
      <c r="S14" s="95"/>
    </row>
    <row r="15" spans="1:20" x14ac:dyDescent="0.25">
      <c r="C15" s="123"/>
      <c r="D15" s="123"/>
      <c r="L15" s="9"/>
      <c r="M15" s="93"/>
      <c r="N15" s="93"/>
      <c r="O15" s="93"/>
      <c r="P15" s="44"/>
      <c r="Q15" s="93"/>
      <c r="R15" s="93"/>
      <c r="S15" s="95"/>
    </row>
    <row r="16" spans="1:20" ht="49.5" customHeight="1" x14ac:dyDescent="0.25">
      <c r="B16" s="253" t="s">
        <v>179</v>
      </c>
      <c r="C16" s="253"/>
      <c r="D16" s="253"/>
      <c r="E16" s="253"/>
      <c r="F16" s="253"/>
      <c r="G16" s="155"/>
      <c r="H16" s="155"/>
      <c r="I16" s="146"/>
      <c r="L16" s="9"/>
      <c r="M16" s="93"/>
      <c r="N16" s="93"/>
      <c r="O16" s="93"/>
      <c r="P16" s="44"/>
      <c r="Q16" s="93"/>
      <c r="R16" s="93"/>
      <c r="S16" s="95"/>
    </row>
    <row r="17" spans="2:20" x14ac:dyDescent="0.25">
      <c r="B17" s="142"/>
      <c r="C17" s="142"/>
      <c r="D17" s="142"/>
      <c r="E17" s="142"/>
      <c r="F17" s="142"/>
      <c r="G17" s="155"/>
      <c r="H17" s="155"/>
      <c r="I17" s="146"/>
      <c r="L17" s="9"/>
      <c r="M17" s="93"/>
      <c r="N17" s="93"/>
      <c r="O17" s="93"/>
      <c r="P17" s="44"/>
      <c r="Q17" s="93"/>
      <c r="R17" s="93"/>
      <c r="S17" s="95"/>
    </row>
    <row r="18" spans="2:20" x14ac:dyDescent="0.25">
      <c r="B18" s="11" t="s">
        <v>152</v>
      </c>
      <c r="C18" s="133" t="s">
        <v>155</v>
      </c>
      <c r="D18" s="133" t="s">
        <v>156</v>
      </c>
      <c r="E18" s="142"/>
      <c r="F18" s="142"/>
      <c r="G18" s="155"/>
      <c r="H18" s="155"/>
      <c r="I18" s="146"/>
      <c r="L18" s="9"/>
      <c r="M18" s="93"/>
      <c r="N18" s="93"/>
      <c r="O18" s="93"/>
      <c r="P18" s="44"/>
      <c r="Q18" s="93"/>
      <c r="R18" s="93"/>
      <c r="S18" s="95"/>
    </row>
    <row r="19" spans="2:20" x14ac:dyDescent="0.25">
      <c r="C19" s="123"/>
      <c r="D19" s="123"/>
      <c r="E19" s="142"/>
      <c r="F19" s="142"/>
      <c r="G19" s="155"/>
      <c r="H19" s="155"/>
      <c r="I19" s="146"/>
      <c r="L19" s="9"/>
      <c r="M19" s="93"/>
      <c r="N19" s="93"/>
      <c r="O19" s="93"/>
      <c r="P19" s="44"/>
      <c r="Q19" s="93"/>
      <c r="R19" s="93"/>
      <c r="S19" s="95"/>
    </row>
    <row r="20" spans="2:20" x14ac:dyDescent="0.25">
      <c r="B20" s="135" t="s">
        <v>154</v>
      </c>
      <c r="C20" s="123" t="s">
        <v>157</v>
      </c>
      <c r="D20" s="123" t="s">
        <v>164</v>
      </c>
      <c r="L20" s="9"/>
      <c r="M20" s="93"/>
      <c r="N20" s="93"/>
      <c r="O20" s="93"/>
      <c r="P20" s="44"/>
      <c r="Q20" s="93"/>
      <c r="R20" s="93"/>
      <c r="S20" s="95"/>
    </row>
    <row r="21" spans="2:20" x14ac:dyDescent="0.25">
      <c r="B21" s="164"/>
      <c r="C21" s="123"/>
      <c r="D21" s="123"/>
      <c r="L21" s="9"/>
      <c r="M21" s="93"/>
      <c r="N21" s="93"/>
      <c r="O21" s="93"/>
      <c r="P21" s="44"/>
      <c r="Q21" s="93"/>
      <c r="R21" s="93"/>
      <c r="S21" s="95"/>
    </row>
    <row r="22" spans="2:20" x14ac:dyDescent="0.25">
      <c r="B22" s="164"/>
      <c r="C22" s="123"/>
      <c r="D22" s="123"/>
      <c r="L22" s="9"/>
      <c r="M22" s="93"/>
      <c r="N22" s="93"/>
      <c r="O22" s="93"/>
      <c r="P22" s="44"/>
      <c r="Q22" s="93"/>
      <c r="R22" s="93"/>
      <c r="S22" s="95"/>
    </row>
    <row r="23" spans="2:20" x14ac:dyDescent="0.25">
      <c r="B23" s="2" t="s">
        <v>143</v>
      </c>
      <c r="C23" s="123"/>
      <c r="D23" s="123"/>
      <c r="L23" s="9"/>
      <c r="M23" s="93"/>
      <c r="N23" s="93"/>
      <c r="O23" s="93"/>
      <c r="P23" s="44"/>
      <c r="Q23" s="93"/>
      <c r="R23" s="93"/>
      <c r="S23" s="95"/>
    </row>
    <row r="24" spans="2:20" x14ac:dyDescent="0.25">
      <c r="B24" s="249" t="s">
        <v>318</v>
      </c>
      <c r="C24" s="123"/>
      <c r="D24" s="123"/>
      <c r="L24" s="9"/>
      <c r="M24" s="93"/>
      <c r="N24" s="93"/>
      <c r="O24" s="93"/>
      <c r="P24" s="44"/>
      <c r="Q24" s="93"/>
      <c r="R24" s="93"/>
      <c r="S24" s="95"/>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Q26" s="84" t="s">
        <v>126</v>
      </c>
      <c r="R26" s="75"/>
      <c r="S26" s="75"/>
    </row>
    <row r="27" spans="2:20" x14ac:dyDescent="0.25">
      <c r="B27" s="29" t="s">
        <v>60</v>
      </c>
      <c r="C27" s="127" t="s">
        <v>2</v>
      </c>
      <c r="D27" s="127"/>
      <c r="E27" s="127" t="s">
        <v>54</v>
      </c>
      <c r="F27" s="127" t="s">
        <v>55</v>
      </c>
      <c r="G27" s="159"/>
      <c r="H27" s="159"/>
      <c r="I27" s="150"/>
      <c r="J27" s="127"/>
      <c r="K27" s="127"/>
      <c r="L27" s="127" t="s">
        <v>56</v>
      </c>
      <c r="M27" s="127" t="s">
        <v>57</v>
      </c>
      <c r="N27" s="69"/>
      <c r="O27" s="69"/>
      <c r="P27" s="69"/>
      <c r="Q27" s="76" t="s">
        <v>124</v>
      </c>
      <c r="R27" s="75"/>
      <c r="S27" s="75"/>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C30" s="25"/>
      <c r="D30" s="25"/>
      <c r="E30" s="26"/>
      <c r="F30" s="96"/>
      <c r="G30" s="96"/>
      <c r="H30" s="96"/>
      <c r="I30" s="96"/>
      <c r="J30" s="96"/>
      <c r="K30" s="96"/>
      <c r="L30" s="51"/>
      <c r="M30" s="48"/>
      <c r="Q30" s="76"/>
      <c r="R30" s="76"/>
      <c r="S30" s="76"/>
      <c r="T30" s="76"/>
    </row>
    <row r="31" spans="2:20" x14ac:dyDescent="0.25">
      <c r="C31" s="25"/>
      <c r="D31" s="25"/>
      <c r="E31" s="26"/>
      <c r="F31" s="96"/>
      <c r="G31" s="96"/>
      <c r="H31" s="96"/>
      <c r="I31" s="96"/>
      <c r="J31" s="96"/>
      <c r="K31" s="96"/>
      <c r="L31" s="51"/>
      <c r="M31" s="48"/>
      <c r="Q31" s="76"/>
      <c r="R31" s="76"/>
      <c r="S31" s="76"/>
      <c r="T31" s="76"/>
    </row>
    <row r="32" spans="2:20" x14ac:dyDescent="0.25">
      <c r="C32" s="25"/>
      <c r="D32" s="25"/>
      <c r="E32" s="26"/>
      <c r="F32" s="96"/>
      <c r="G32" s="96"/>
      <c r="H32" s="96"/>
      <c r="I32" s="96"/>
      <c r="J32" s="96"/>
      <c r="K32" s="96"/>
      <c r="L32" s="51"/>
      <c r="M32" s="48"/>
      <c r="Q32" s="76"/>
      <c r="R32" s="76"/>
      <c r="S32" s="76"/>
      <c r="T32" s="76"/>
    </row>
    <row r="33" spans="2:20" x14ac:dyDescent="0.25">
      <c r="C33" s="25"/>
      <c r="D33" s="25"/>
      <c r="E33" s="26"/>
      <c r="F33" s="96"/>
      <c r="G33" s="96"/>
      <c r="H33" s="96"/>
      <c r="I33" s="96"/>
      <c r="J33" s="96"/>
      <c r="K33" s="96"/>
      <c r="L33" s="51"/>
      <c r="M33" s="48"/>
      <c r="T33" s="76"/>
    </row>
    <row r="34" spans="2:20" x14ac:dyDescent="0.25">
      <c r="B34" s="24"/>
      <c r="C34" s="25"/>
      <c r="D34" s="25"/>
      <c r="E34" s="26"/>
      <c r="F34" s="27"/>
      <c r="G34" s="27"/>
      <c r="H34" s="27"/>
      <c r="I34" s="27"/>
      <c r="J34" s="27"/>
      <c r="K34" s="27"/>
      <c r="L34" s="28"/>
      <c r="M34" s="48"/>
      <c r="N34" s="30"/>
      <c r="O34" s="30"/>
      <c r="P34" s="30"/>
    </row>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6.85546875" style="2" bestFit="1" customWidth="1"/>
    <col min="6" max="6" width="21.7109375" style="2" bestFit="1" customWidth="1"/>
    <col min="7" max="7" width="8.5703125" style="2" customWidth="1"/>
    <col min="8" max="8" width="11.5703125" style="2" customWidth="1"/>
    <col min="9" max="9" width="10.85546875" style="2" customWidth="1"/>
    <col min="10" max="10" width="10"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67</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91</v>
      </c>
      <c r="C3" s="12"/>
      <c r="D3" s="12"/>
      <c r="E3" s="12"/>
      <c r="P3" s="44"/>
      <c r="Q3" s="69"/>
      <c r="R3" s="45"/>
    </row>
    <row r="4" spans="1:20" x14ac:dyDescent="0.25">
      <c r="B4" s="12" t="s">
        <v>226</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304</v>
      </c>
      <c r="F7" s="2" t="s">
        <v>7</v>
      </c>
      <c r="G7" s="163">
        <v>2.9100000000000001E-2</v>
      </c>
      <c r="H7" s="163">
        <v>0.16270000000000001</v>
      </c>
      <c r="I7" s="152">
        <v>43281</v>
      </c>
      <c r="J7" s="152">
        <v>43282</v>
      </c>
      <c r="K7" s="152">
        <v>42917</v>
      </c>
      <c r="L7" s="124" t="s">
        <v>300</v>
      </c>
      <c r="M7" s="94">
        <v>18877</v>
      </c>
      <c r="N7" s="94"/>
      <c r="O7" s="94">
        <f>M7+N7</f>
        <v>18877</v>
      </c>
      <c r="P7" s="44"/>
      <c r="Q7" s="94">
        <f>9379.5+9497.5</f>
        <v>18877</v>
      </c>
      <c r="R7" s="94"/>
      <c r="S7" s="95">
        <f>Q7+R7</f>
        <v>18877</v>
      </c>
    </row>
    <row r="8" spans="1:20" ht="30" hidden="1" customHeight="1" x14ac:dyDescent="0.25">
      <c r="B8" s="2" t="s">
        <v>189</v>
      </c>
      <c r="C8" s="123" t="s">
        <v>173</v>
      </c>
      <c r="D8" s="124" t="s">
        <v>174</v>
      </c>
      <c r="E8" s="105" t="s">
        <v>137</v>
      </c>
      <c r="F8" s="2" t="s">
        <v>7</v>
      </c>
      <c r="G8" s="163">
        <v>3.1399999999999997E-2</v>
      </c>
      <c r="H8" s="163">
        <v>0.16209999999999999</v>
      </c>
      <c r="I8" s="152">
        <v>43008</v>
      </c>
      <c r="J8" s="152">
        <v>42917</v>
      </c>
      <c r="K8" s="152">
        <v>42552</v>
      </c>
      <c r="L8" s="124" t="s">
        <v>273</v>
      </c>
      <c r="M8" s="94"/>
      <c r="N8" s="94"/>
      <c r="O8" s="94">
        <f t="shared" ref="O8:O9" si="0">M8+N8</f>
        <v>0</v>
      </c>
      <c r="P8" s="44"/>
      <c r="Q8" s="94">
        <v>0</v>
      </c>
      <c r="R8" s="94"/>
      <c r="S8" s="95">
        <f>Q8+R8</f>
        <v>0</v>
      </c>
    </row>
    <row r="9" spans="1:20" x14ac:dyDescent="0.25">
      <c r="B9" s="2" t="s">
        <v>136</v>
      </c>
      <c r="C9" s="123" t="s">
        <v>173</v>
      </c>
      <c r="D9" s="123"/>
      <c r="E9" s="105" t="s">
        <v>137</v>
      </c>
      <c r="F9" s="2" t="s">
        <v>7</v>
      </c>
      <c r="G9" s="163">
        <v>2.9100000000000001E-2</v>
      </c>
      <c r="H9" s="163">
        <v>0.16270000000000001</v>
      </c>
      <c r="I9" s="152">
        <v>42643</v>
      </c>
      <c r="J9" s="152">
        <v>42646</v>
      </c>
      <c r="K9" s="152">
        <v>40817</v>
      </c>
      <c r="L9" s="124" t="s">
        <v>286</v>
      </c>
      <c r="M9" s="40">
        <v>65.75</v>
      </c>
      <c r="N9" s="40">
        <v>-65.75</v>
      </c>
      <c r="O9" s="40">
        <f t="shared" si="0"/>
        <v>0</v>
      </c>
      <c r="P9" s="44"/>
      <c r="Q9" s="40"/>
      <c r="R9" s="40"/>
      <c r="S9" s="41"/>
    </row>
    <row r="10" spans="1:20" x14ac:dyDescent="0.25">
      <c r="C10" s="123"/>
      <c r="D10" s="123"/>
      <c r="I10" s="152"/>
      <c r="J10" s="152"/>
      <c r="K10" s="152"/>
      <c r="L10" s="9" t="s">
        <v>59</v>
      </c>
      <c r="M10" s="93">
        <f>SUM(M7:M9)</f>
        <v>18942.75</v>
      </c>
      <c r="N10" s="93">
        <f>SUM(N7:N9)</f>
        <v>-65.75</v>
      </c>
      <c r="O10" s="93">
        <f>SUM(O7:O9)</f>
        <v>18877</v>
      </c>
      <c r="Q10" s="93">
        <f>SUM(Q7:Q9)</f>
        <v>18877</v>
      </c>
      <c r="R10" s="93">
        <f>SUM(R7:R9)</f>
        <v>0</v>
      </c>
      <c r="S10" s="95">
        <f>SUM(S7:S9)</f>
        <v>18877</v>
      </c>
    </row>
    <row r="11" spans="1:20" x14ac:dyDescent="0.25">
      <c r="C11" s="123"/>
      <c r="D11" s="123"/>
      <c r="I11" s="152"/>
      <c r="J11" s="152"/>
      <c r="K11" s="152"/>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28.5"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9.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C19" s="123"/>
      <c r="D19" s="123"/>
      <c r="E19" s="142"/>
      <c r="F19" s="142"/>
      <c r="G19" s="155"/>
      <c r="H19" s="155"/>
      <c r="I19" s="146"/>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B21" s="2" t="s">
        <v>159</v>
      </c>
      <c r="C21" s="123" t="s">
        <v>162</v>
      </c>
      <c r="D21" s="123" t="s">
        <v>166</v>
      </c>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22"/>
      <c r="O25" s="22"/>
      <c r="P25" s="22"/>
      <c r="Q25" s="22"/>
      <c r="R25" s="22"/>
      <c r="S25" s="43"/>
    </row>
    <row r="26" spans="2:20" x14ac:dyDescent="0.25">
      <c r="Q26" s="84" t="s">
        <v>126</v>
      </c>
      <c r="R26" s="75"/>
      <c r="S26" s="75"/>
    </row>
    <row r="27" spans="2:20" x14ac:dyDescent="0.25">
      <c r="B27" s="29" t="s">
        <v>60</v>
      </c>
      <c r="C27" s="127" t="s">
        <v>2</v>
      </c>
      <c r="D27" s="127"/>
      <c r="E27" s="127" t="s">
        <v>54</v>
      </c>
      <c r="F27" s="127" t="s">
        <v>55</v>
      </c>
      <c r="G27" s="159"/>
      <c r="H27" s="159"/>
      <c r="I27" s="150"/>
      <c r="J27" s="127"/>
      <c r="K27" s="127"/>
      <c r="L27" s="127" t="s">
        <v>56</v>
      </c>
      <c r="M27" s="127" t="s">
        <v>57</v>
      </c>
      <c r="N27" s="69"/>
      <c r="O27" s="69"/>
      <c r="P27" s="69"/>
      <c r="Q27" s="76" t="s">
        <v>124</v>
      </c>
      <c r="R27" s="75"/>
      <c r="S27" s="75"/>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6"/>
      <c r="S29" s="76"/>
      <c r="T29" s="76"/>
    </row>
    <row r="30" spans="2:20" x14ac:dyDescent="0.25">
      <c r="B30" s="24"/>
      <c r="C30" s="25"/>
      <c r="D30" s="25"/>
      <c r="E30" s="59"/>
      <c r="F30" s="27"/>
      <c r="G30" s="27"/>
      <c r="H30" s="27"/>
      <c r="I30" s="27"/>
      <c r="J30" s="27"/>
      <c r="K30" s="27"/>
      <c r="L30" s="28"/>
      <c r="M30" s="48"/>
      <c r="Q30" s="76"/>
      <c r="R30" s="76"/>
      <c r="S30" s="76"/>
      <c r="T30" s="76"/>
    </row>
    <row r="31" spans="2:20" x14ac:dyDescent="0.25">
      <c r="B31" s="24"/>
      <c r="C31" s="25"/>
      <c r="D31" s="25"/>
      <c r="E31" s="59"/>
      <c r="F31" s="27"/>
      <c r="G31" s="27"/>
      <c r="H31" s="27"/>
      <c r="I31" s="27"/>
      <c r="J31" s="27"/>
      <c r="K31" s="27"/>
      <c r="L31" s="28"/>
      <c r="M31" s="48"/>
      <c r="Q31" s="76"/>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T33" s="76"/>
    </row>
    <row r="34" spans="2:20" ht="15" customHeight="1" x14ac:dyDescent="0.25">
      <c r="B34" s="54"/>
      <c r="C34" s="58"/>
      <c r="D34" s="58"/>
      <c r="E34" s="59"/>
      <c r="F34" s="56"/>
      <c r="G34" s="56"/>
      <c r="H34" s="56"/>
      <c r="I34" s="56"/>
      <c r="J34" s="56"/>
      <c r="K34" s="56"/>
      <c r="L34" s="28"/>
      <c r="M34" s="52"/>
      <c r="N34" s="137"/>
      <c r="O34" s="44"/>
      <c r="P34" s="44"/>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B38" s="2" t="s">
        <v>143</v>
      </c>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7.4257812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285156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41</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97</v>
      </c>
      <c r="C3" s="12"/>
      <c r="D3" s="12"/>
      <c r="E3" s="12"/>
      <c r="P3" s="44"/>
      <c r="Q3" s="69"/>
      <c r="R3" s="45"/>
    </row>
    <row r="4" spans="1:20" x14ac:dyDescent="0.25">
      <c r="B4" s="12" t="s">
        <v>227</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304</v>
      </c>
      <c r="F7" s="2" t="s">
        <v>7</v>
      </c>
      <c r="G7" s="163">
        <v>2.9100000000000001E-2</v>
      </c>
      <c r="H7" s="163">
        <v>0.16270000000000001</v>
      </c>
      <c r="I7" s="152">
        <v>43281</v>
      </c>
      <c r="J7" s="152">
        <v>43282</v>
      </c>
      <c r="K7" s="152">
        <v>42917</v>
      </c>
      <c r="L7" s="124" t="s">
        <v>300</v>
      </c>
      <c r="M7" s="86">
        <v>24803.5</v>
      </c>
      <c r="N7" s="110"/>
      <c r="O7" s="86">
        <f>M7+N7</f>
        <v>24803.5</v>
      </c>
      <c r="P7" s="13"/>
      <c r="Q7" s="86">
        <f>13121.28+11682.22</f>
        <v>24803.5</v>
      </c>
      <c r="R7" s="85"/>
      <c r="S7" s="112">
        <f>Q7+R7</f>
        <v>24803.5</v>
      </c>
    </row>
    <row r="8" spans="1:20" x14ac:dyDescent="0.25">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24803.5</v>
      </c>
      <c r="N9" s="93">
        <f>SUM(N8:N8)</f>
        <v>0</v>
      </c>
      <c r="O9" s="93">
        <f>SUM(O7:O8)</f>
        <v>24803.5</v>
      </c>
      <c r="Q9" s="93">
        <f>SUM(Q7:Q8)</f>
        <v>24803.5</v>
      </c>
      <c r="R9" s="93">
        <f>SUM(R7:R8)</f>
        <v>0</v>
      </c>
      <c r="S9" s="95">
        <f>SUM(S7:S8)</f>
        <v>24803.5</v>
      </c>
    </row>
    <row r="10" spans="1:20" x14ac:dyDescent="0.25">
      <c r="C10" s="123"/>
      <c r="D10" s="123"/>
      <c r="I10" s="152"/>
      <c r="J10" s="152"/>
      <c r="K10" s="152"/>
      <c r="L10" s="9"/>
      <c r="M10" s="93"/>
      <c r="N10" s="93"/>
      <c r="O10" s="93"/>
      <c r="Q10" s="93"/>
      <c r="R10" s="93"/>
      <c r="S10" s="95"/>
    </row>
    <row r="11" spans="1:20" x14ac:dyDescent="0.25">
      <c r="C11" s="123"/>
      <c r="D11" s="123"/>
      <c r="I11" s="152"/>
      <c r="J11" s="152"/>
      <c r="K11" s="152"/>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45" customHeight="1" x14ac:dyDescent="0.25">
      <c r="B14" s="253" t="s">
        <v>176</v>
      </c>
      <c r="C14" s="253"/>
      <c r="D14" s="253"/>
      <c r="E14" s="253"/>
      <c r="F14" s="142"/>
      <c r="G14" s="155"/>
      <c r="H14" s="155"/>
      <c r="I14" s="146"/>
      <c r="L14" s="9"/>
      <c r="M14" s="93"/>
      <c r="N14" s="93"/>
      <c r="O14" s="93"/>
      <c r="Q14" s="93"/>
      <c r="R14" s="93"/>
      <c r="S14" s="95"/>
    </row>
    <row r="15" spans="1:20" x14ac:dyDescent="0.25">
      <c r="C15" s="123"/>
      <c r="D15" s="123"/>
      <c r="L15" s="9"/>
      <c r="M15" s="93"/>
      <c r="N15" s="93"/>
      <c r="O15" s="93"/>
      <c r="Q15" s="93"/>
      <c r="R15" s="93"/>
      <c r="S15" s="95"/>
    </row>
    <row r="16" spans="1:20" ht="61.5" customHeight="1" x14ac:dyDescent="0.25">
      <c r="B16" s="253" t="s">
        <v>179</v>
      </c>
      <c r="C16" s="253"/>
      <c r="D16" s="253"/>
      <c r="E16" s="253"/>
      <c r="F16" s="142"/>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C19" s="123"/>
      <c r="D19" s="123"/>
      <c r="E19" s="142"/>
      <c r="F19" s="142"/>
      <c r="G19" s="155"/>
      <c r="H19" s="155"/>
      <c r="I19" s="146"/>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5"/>
      <c r="D24" s="5"/>
      <c r="L24" s="9"/>
      <c r="M24" s="93"/>
      <c r="N24" s="93"/>
      <c r="O24" s="93"/>
      <c r="Q24" s="93"/>
      <c r="R24" s="93"/>
      <c r="S24" s="95"/>
    </row>
    <row r="25" spans="2:20" x14ac:dyDescent="0.25">
      <c r="P25" s="44"/>
    </row>
    <row r="26" spans="2:20" x14ac:dyDescent="0.25">
      <c r="B26" s="29" t="s">
        <v>60</v>
      </c>
      <c r="C26" s="127" t="s">
        <v>2</v>
      </c>
      <c r="D26" s="127"/>
      <c r="E26" s="127" t="s">
        <v>54</v>
      </c>
      <c r="F26" s="127" t="s">
        <v>55</v>
      </c>
      <c r="G26" s="159"/>
      <c r="H26" s="159"/>
      <c r="I26" s="150"/>
      <c r="J26" s="127"/>
      <c r="K26" s="127"/>
      <c r="L26" s="127" t="s">
        <v>56</v>
      </c>
      <c r="M26" s="127" t="s">
        <v>57</v>
      </c>
      <c r="Q26" s="83" t="s">
        <v>126</v>
      </c>
      <c r="R26" s="76"/>
      <c r="S26" s="76"/>
    </row>
    <row r="27" spans="2:20" x14ac:dyDescent="0.25">
      <c r="B27" s="90"/>
      <c r="C27" s="13"/>
      <c r="D27" s="13"/>
      <c r="E27" s="13"/>
      <c r="F27" s="13"/>
      <c r="G27" s="13"/>
      <c r="H27" s="13"/>
      <c r="I27" s="13"/>
      <c r="J27" s="13"/>
      <c r="K27" s="13"/>
      <c r="L27" s="13"/>
      <c r="M27" s="13"/>
      <c r="Q27" s="76" t="s">
        <v>124</v>
      </c>
      <c r="R27" s="76"/>
      <c r="S27" s="76"/>
    </row>
    <row r="28" spans="2:20" x14ac:dyDescent="0.25">
      <c r="B28" s="90"/>
      <c r="C28" s="13"/>
      <c r="D28" s="13"/>
      <c r="E28" s="13"/>
      <c r="F28" s="13"/>
      <c r="G28" s="13"/>
      <c r="H28" s="13"/>
      <c r="I28" s="13"/>
      <c r="J28" s="13"/>
      <c r="K28" s="13"/>
      <c r="L28" s="13"/>
      <c r="M28" s="13"/>
      <c r="Q28" s="83"/>
      <c r="R28" s="76"/>
      <c r="S28" s="76"/>
    </row>
    <row r="29" spans="2:20" x14ac:dyDescent="0.25">
      <c r="B29" s="24"/>
      <c r="C29" s="25"/>
      <c r="D29" s="25"/>
      <c r="E29" s="59"/>
      <c r="F29" s="27"/>
      <c r="G29" s="27"/>
      <c r="H29" s="27"/>
      <c r="I29" s="27"/>
      <c r="J29" s="27"/>
      <c r="K29" s="27"/>
      <c r="L29" s="28"/>
      <c r="M29" s="32"/>
      <c r="N29" s="71"/>
      <c r="O29" s="71"/>
      <c r="P29" s="71"/>
      <c r="R29" s="76"/>
      <c r="S29" s="76"/>
      <c r="T29" s="76"/>
    </row>
    <row r="30" spans="2:20" ht="15" customHeight="1" x14ac:dyDescent="0.25">
      <c r="B30" s="24"/>
      <c r="C30" s="25"/>
      <c r="D30" s="25"/>
      <c r="E30" s="59"/>
      <c r="F30" s="27"/>
      <c r="G30" s="27"/>
      <c r="H30" s="27"/>
      <c r="I30" s="27"/>
      <c r="J30" s="27"/>
      <c r="K30" s="27"/>
      <c r="L30" s="28"/>
      <c r="M30" s="32"/>
      <c r="N30" s="30"/>
      <c r="O30" s="30"/>
      <c r="P30" s="30"/>
      <c r="Q30" s="76"/>
      <c r="R30" s="76"/>
      <c r="S30" s="76"/>
      <c r="T30" s="76"/>
    </row>
    <row r="31" spans="2:20" ht="15" customHeight="1" x14ac:dyDescent="0.25">
      <c r="B31" s="24"/>
      <c r="C31" s="25"/>
      <c r="D31" s="25"/>
      <c r="E31" s="59"/>
      <c r="F31" s="27"/>
      <c r="G31" s="27"/>
      <c r="H31" s="27"/>
      <c r="I31" s="27"/>
      <c r="J31" s="27"/>
      <c r="K31" s="27"/>
      <c r="L31" s="28"/>
      <c r="M31" s="32"/>
      <c r="N31" s="30"/>
      <c r="O31" s="30"/>
      <c r="P31" s="30"/>
      <c r="Q31" s="76"/>
      <c r="R31" s="76"/>
      <c r="S31" s="76"/>
      <c r="T31" s="76"/>
    </row>
    <row r="32" spans="2:20" ht="15" customHeight="1" x14ac:dyDescent="0.25">
      <c r="B32" s="24"/>
      <c r="C32" s="25"/>
      <c r="D32" s="25"/>
      <c r="E32" s="59"/>
      <c r="F32" s="27"/>
      <c r="G32" s="27"/>
      <c r="H32" s="27"/>
      <c r="I32" s="27"/>
      <c r="J32" s="27"/>
      <c r="K32" s="27"/>
      <c r="L32" s="28"/>
      <c r="M32" s="32"/>
      <c r="N32" s="30"/>
      <c r="O32" s="30"/>
      <c r="P32" s="30"/>
      <c r="Q32" s="76"/>
      <c r="R32" s="76"/>
      <c r="S32" s="76"/>
      <c r="T32" s="76"/>
    </row>
    <row r="33" spans="2:20" ht="15" customHeight="1" x14ac:dyDescent="0.25">
      <c r="B33" s="24"/>
      <c r="C33" s="25"/>
      <c r="D33" s="25"/>
      <c r="E33" s="59"/>
      <c r="F33" s="27"/>
      <c r="G33" s="27"/>
      <c r="H33" s="27"/>
      <c r="I33" s="27"/>
      <c r="J33" s="27"/>
      <c r="K33" s="27"/>
      <c r="L33" s="28"/>
      <c r="M33" s="32"/>
      <c r="N33" s="30"/>
      <c r="O33" s="30"/>
      <c r="P33" s="30"/>
      <c r="Q33" s="76"/>
      <c r="R33" s="76"/>
      <c r="S33" s="76"/>
      <c r="T33" s="76"/>
    </row>
    <row r="34" spans="2:20" x14ac:dyDescent="0.25">
      <c r="B34" s="54"/>
      <c r="C34" s="58"/>
      <c r="D34" s="58"/>
      <c r="E34" s="59"/>
      <c r="F34" s="56"/>
      <c r="G34" s="56"/>
      <c r="H34" s="56"/>
      <c r="I34" s="56"/>
      <c r="J34" s="56"/>
      <c r="K34" s="56"/>
      <c r="L34" s="57"/>
      <c r="M34" s="52"/>
      <c r="N34" s="137"/>
      <c r="O34" s="44"/>
      <c r="P34" s="44"/>
    </row>
    <row r="35" spans="2:20" x14ac:dyDescent="0.25">
      <c r="C35" s="58"/>
      <c r="D35" s="58"/>
      <c r="E35" s="59"/>
      <c r="F35" s="96"/>
      <c r="G35" s="96"/>
      <c r="H35" s="96"/>
      <c r="I35" s="96"/>
      <c r="J35" s="96"/>
      <c r="K35" s="96"/>
      <c r="L35" s="51"/>
      <c r="M35" s="48"/>
      <c r="N35" s="137"/>
    </row>
    <row r="36" spans="2:20" x14ac:dyDescent="0.25">
      <c r="C36" s="58"/>
      <c r="D36" s="58"/>
      <c r="E36" s="59"/>
      <c r="F36" s="96"/>
      <c r="G36" s="96"/>
      <c r="H36" s="96"/>
      <c r="I36" s="96"/>
      <c r="J36" s="96"/>
      <c r="K36" s="96"/>
      <c r="L36" s="51"/>
      <c r="M36" s="48"/>
      <c r="N36" s="138"/>
    </row>
    <row r="37" spans="2:20" x14ac:dyDescent="0.25">
      <c r="C37" s="58"/>
      <c r="D37" s="58"/>
      <c r="E37" s="59"/>
      <c r="F37" s="96"/>
      <c r="G37" s="96"/>
      <c r="H37" s="96"/>
      <c r="I37" s="96"/>
      <c r="J37" s="96"/>
      <c r="K37" s="96"/>
      <c r="L37" s="51"/>
      <c r="M37" s="53"/>
      <c r="N37" s="55"/>
      <c r="O37" s="55"/>
      <c r="P37" s="44"/>
    </row>
    <row r="38" spans="2:20" ht="15" customHeight="1" x14ac:dyDescent="0.25">
      <c r="B38" s="54"/>
      <c r="C38" s="58"/>
      <c r="D38" s="58"/>
      <c r="E38" s="59"/>
      <c r="F38" s="56"/>
      <c r="G38" s="56"/>
      <c r="H38" s="56"/>
      <c r="I38" s="56"/>
      <c r="J38" s="56"/>
      <c r="K38" s="56"/>
      <c r="L38" s="51"/>
      <c r="M38" s="48"/>
      <c r="N38" s="130"/>
      <c r="O38" s="130"/>
      <c r="P38" s="44"/>
    </row>
    <row r="39" spans="2:20"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ht="16.5" customHeight="1" x14ac:dyDescent="0.25">
      <c r="B41" s="54"/>
      <c r="C41" s="58"/>
      <c r="D41" s="58"/>
      <c r="E41" s="59"/>
      <c r="F41" s="56"/>
      <c r="G41" s="56"/>
      <c r="H41" s="56"/>
      <c r="I41" s="56"/>
      <c r="J41" s="56"/>
      <c r="K41" s="56"/>
      <c r="L41" s="57"/>
      <c r="M41" s="32"/>
      <c r="N41" s="130"/>
      <c r="O41" s="130"/>
      <c r="P41" s="44"/>
    </row>
    <row r="42" spans="2:20" ht="15" hidden="1" customHeight="1" x14ac:dyDescent="0.25"/>
    <row r="43" spans="2:20" ht="15" customHeight="1" x14ac:dyDescent="0.25">
      <c r="E43" s="34"/>
      <c r="F43" s="134"/>
      <c r="G43" s="134"/>
      <c r="H43" s="134"/>
      <c r="I43" s="134"/>
      <c r="J43" s="134"/>
      <c r="K43" s="134"/>
    </row>
    <row r="46" spans="2:20" ht="15" customHeight="1" x14ac:dyDescent="0.25"/>
  </sheetData>
  <mergeCells count="4">
    <mergeCell ref="Q2:S2"/>
    <mergeCell ref="Q1:S1"/>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5.140625" style="2" customWidth="1"/>
    <col min="3" max="3" width="24.42578125" style="2" bestFit="1" customWidth="1"/>
    <col min="4" max="4" width="13.7109375" style="2" customWidth="1"/>
    <col min="5" max="5" width="16.5703125" style="2"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127</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123</v>
      </c>
      <c r="C3" s="12"/>
      <c r="D3" s="12"/>
      <c r="E3" s="12"/>
      <c r="P3" s="44"/>
      <c r="Q3" s="69"/>
      <c r="R3" s="45"/>
    </row>
    <row r="4" spans="1:20" x14ac:dyDescent="0.25">
      <c r="B4" s="12" t="s">
        <v>228</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304</v>
      </c>
      <c r="F7" s="2" t="s">
        <v>7</v>
      </c>
      <c r="G7" s="163">
        <v>2.9100000000000001E-2</v>
      </c>
      <c r="H7" s="163">
        <v>0.16270000000000001</v>
      </c>
      <c r="I7" s="152">
        <v>43281</v>
      </c>
      <c r="J7" s="152">
        <v>43282</v>
      </c>
      <c r="K7" s="152">
        <v>42917</v>
      </c>
      <c r="L7" s="124" t="s">
        <v>300</v>
      </c>
      <c r="M7" s="94">
        <v>12293</v>
      </c>
      <c r="N7" s="186">
        <v>0</v>
      </c>
      <c r="O7" s="94">
        <f>M7+N7</f>
        <v>12293</v>
      </c>
      <c r="P7" s="44"/>
      <c r="Q7" s="94">
        <v>12293</v>
      </c>
      <c r="R7" s="94"/>
      <c r="S7" s="95">
        <f>SUM(Q7:R7)</f>
        <v>12293</v>
      </c>
    </row>
    <row r="8" spans="1:20" x14ac:dyDescent="0.25">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12293</v>
      </c>
      <c r="N9" s="93">
        <f>SUM(N7:N8)</f>
        <v>0</v>
      </c>
      <c r="O9" s="93">
        <f>SUM(O7:O8)</f>
        <v>12293</v>
      </c>
      <c r="Q9" s="93">
        <f>SUM(Q7:Q8)</f>
        <v>12293</v>
      </c>
      <c r="R9" s="93">
        <f>SUM(R7:R8)</f>
        <v>0</v>
      </c>
      <c r="S9" s="95">
        <f>SUM(S7:S8)</f>
        <v>12293</v>
      </c>
    </row>
    <row r="10" spans="1:20" x14ac:dyDescent="0.25">
      <c r="C10" s="123"/>
      <c r="D10" s="123"/>
      <c r="I10" s="152"/>
      <c r="J10" s="152"/>
      <c r="K10" s="152"/>
      <c r="L10" s="9"/>
      <c r="M10" s="93"/>
      <c r="N10" s="187" t="s">
        <v>52</v>
      </c>
      <c r="O10" s="93"/>
      <c r="Q10" s="93"/>
      <c r="R10" s="93"/>
      <c r="S10" s="95"/>
    </row>
    <row r="11" spans="1:20" x14ac:dyDescent="0.25">
      <c r="C11" s="123"/>
      <c r="D11" s="123"/>
      <c r="I11" s="152"/>
      <c r="J11" s="152"/>
      <c r="K11" s="152"/>
      <c r="L11" s="9"/>
      <c r="M11" s="93"/>
      <c r="N11" s="187"/>
      <c r="O11" s="93"/>
      <c r="Q11" s="93"/>
      <c r="R11" s="93"/>
      <c r="S11" s="95"/>
    </row>
    <row r="12" spans="1:20" x14ac:dyDescent="0.25">
      <c r="C12" s="123"/>
      <c r="D12" s="123"/>
      <c r="I12" s="152"/>
      <c r="J12" s="152"/>
      <c r="K12" s="152"/>
      <c r="L12" s="9"/>
      <c r="M12" s="93"/>
      <c r="N12" s="187"/>
      <c r="O12" s="93"/>
      <c r="Q12" s="93"/>
      <c r="R12" s="93"/>
      <c r="S12" s="95"/>
    </row>
    <row r="13" spans="1:20" x14ac:dyDescent="0.25">
      <c r="B13" s="12" t="s">
        <v>175</v>
      </c>
      <c r="C13" s="123"/>
      <c r="D13" s="123"/>
      <c r="L13" s="9"/>
      <c r="M13" s="93"/>
      <c r="N13" s="93"/>
      <c r="O13" s="93"/>
      <c r="Q13" s="93"/>
      <c r="R13" s="93"/>
      <c r="S13" s="95"/>
    </row>
    <row r="14" spans="1:20" ht="30" customHeight="1" x14ac:dyDescent="0.25">
      <c r="B14" s="253" t="s">
        <v>176</v>
      </c>
      <c r="C14" s="253"/>
      <c r="D14" s="253"/>
      <c r="E14" s="253"/>
      <c r="L14" s="9"/>
      <c r="M14" s="93"/>
      <c r="N14" s="93"/>
      <c r="O14" s="93"/>
      <c r="Q14" s="93"/>
      <c r="R14" s="93"/>
      <c r="S14" s="94"/>
    </row>
    <row r="15" spans="1:20" x14ac:dyDescent="0.25">
      <c r="C15" s="123"/>
      <c r="D15" s="123"/>
      <c r="L15" s="9"/>
      <c r="M15" s="93"/>
      <c r="N15" s="93"/>
      <c r="O15" s="93"/>
      <c r="Q15" s="93"/>
      <c r="R15" s="93"/>
      <c r="S15" s="94"/>
    </row>
    <row r="16" spans="1:20" ht="57.75" customHeight="1" x14ac:dyDescent="0.25">
      <c r="B16" s="253" t="s">
        <v>179</v>
      </c>
      <c r="C16" s="253"/>
      <c r="D16" s="253"/>
      <c r="E16" s="253"/>
      <c r="L16" s="9"/>
      <c r="M16" s="93"/>
      <c r="N16" s="93"/>
      <c r="O16" s="93"/>
      <c r="Q16" s="93"/>
      <c r="R16" s="93"/>
      <c r="S16" s="94"/>
    </row>
    <row r="17" spans="2:20" x14ac:dyDescent="0.25">
      <c r="B17" s="142"/>
      <c r="C17" s="142"/>
      <c r="D17" s="142"/>
      <c r="E17" s="142"/>
      <c r="L17" s="9"/>
      <c r="M17" s="93"/>
      <c r="N17" s="93"/>
      <c r="O17" s="93"/>
      <c r="Q17" s="93"/>
      <c r="R17" s="93"/>
      <c r="S17" s="94"/>
    </row>
    <row r="18" spans="2:20" x14ac:dyDescent="0.25">
      <c r="B18" s="11" t="s">
        <v>152</v>
      </c>
      <c r="C18" s="133" t="s">
        <v>155</v>
      </c>
      <c r="D18" s="133" t="s">
        <v>156</v>
      </c>
      <c r="E18" s="142"/>
      <c r="L18" s="9"/>
      <c r="M18" s="93"/>
      <c r="N18" s="93"/>
      <c r="O18" s="93"/>
      <c r="Q18" s="93"/>
      <c r="R18" s="93"/>
      <c r="S18" s="94"/>
    </row>
    <row r="19" spans="2:20" x14ac:dyDescent="0.25">
      <c r="C19" s="123"/>
      <c r="D19" s="123"/>
      <c r="E19" s="142"/>
      <c r="L19" s="9"/>
      <c r="M19" s="93"/>
      <c r="N19" s="93"/>
      <c r="O19" s="93"/>
      <c r="Q19" s="93"/>
      <c r="R19" s="93"/>
      <c r="S19" s="94"/>
    </row>
    <row r="20" spans="2:20" x14ac:dyDescent="0.25">
      <c r="B20" s="135" t="s">
        <v>154</v>
      </c>
      <c r="C20" s="123" t="s">
        <v>157</v>
      </c>
      <c r="D20" s="123" t="s">
        <v>164</v>
      </c>
      <c r="L20" s="9"/>
      <c r="M20" s="93"/>
      <c r="N20" s="93"/>
      <c r="O20" s="93"/>
      <c r="Q20" s="93"/>
      <c r="R20" s="93"/>
      <c r="S20" s="94"/>
    </row>
    <row r="21" spans="2:20" x14ac:dyDescent="0.25">
      <c r="C21" s="123"/>
      <c r="D21" s="123"/>
      <c r="L21" s="9"/>
      <c r="M21" s="93"/>
      <c r="N21" s="93"/>
      <c r="O21" s="93"/>
      <c r="Q21" s="93"/>
      <c r="R21" s="93"/>
      <c r="S21" s="94"/>
    </row>
    <row r="22" spans="2:20" x14ac:dyDescent="0.25">
      <c r="B22" s="2" t="s">
        <v>143</v>
      </c>
      <c r="C22" s="123"/>
      <c r="D22" s="123"/>
      <c r="L22" s="9"/>
      <c r="M22" s="93"/>
      <c r="N22" s="93"/>
      <c r="O22" s="93"/>
      <c r="Q22" s="93"/>
      <c r="R22" s="93"/>
      <c r="S22" s="94"/>
    </row>
    <row r="23" spans="2:20" x14ac:dyDescent="0.25">
      <c r="B23" s="188"/>
      <c r="C23" s="123"/>
      <c r="D23" s="123"/>
      <c r="L23" s="9"/>
      <c r="M23" s="93"/>
      <c r="N23" s="93"/>
      <c r="O23" s="93"/>
      <c r="Q23" s="93"/>
      <c r="R23" s="93"/>
      <c r="S23" s="94"/>
    </row>
    <row r="24" spans="2:20" x14ac:dyDescent="0.25">
      <c r="B24" s="249" t="s">
        <v>318</v>
      </c>
      <c r="C24" s="123"/>
      <c r="D24" s="123"/>
      <c r="L24" s="9"/>
      <c r="M24" s="93"/>
      <c r="N24" s="93"/>
      <c r="O24" s="93"/>
      <c r="Q24" s="93"/>
      <c r="R24" s="93"/>
      <c r="S24" s="94"/>
    </row>
    <row r="25" spans="2:20" x14ac:dyDescent="0.25">
      <c r="B25" s="165"/>
      <c r="C25" s="123"/>
      <c r="D25" s="123"/>
      <c r="L25" s="9"/>
      <c r="M25" s="93"/>
      <c r="N25" s="93"/>
      <c r="O25" s="93"/>
      <c r="Q25" s="93"/>
      <c r="R25" s="93"/>
      <c r="S25" s="94"/>
    </row>
    <row r="26" spans="2:20" x14ac:dyDescent="0.25">
      <c r="P26" s="44"/>
    </row>
    <row r="27" spans="2:20" x14ac:dyDescent="0.25">
      <c r="B27" s="29" t="s">
        <v>60</v>
      </c>
      <c r="C27" s="127" t="s">
        <v>2</v>
      </c>
      <c r="D27" s="127"/>
      <c r="E27" s="127" t="s">
        <v>54</v>
      </c>
      <c r="F27" s="127" t="s">
        <v>55</v>
      </c>
      <c r="G27" s="159"/>
      <c r="H27" s="159"/>
      <c r="I27" s="150"/>
      <c r="J27" s="127"/>
      <c r="K27" s="127"/>
      <c r="L27" s="127" t="s">
        <v>56</v>
      </c>
      <c r="M27" s="127" t="s">
        <v>57</v>
      </c>
      <c r="Q27" s="83" t="s">
        <v>126</v>
      </c>
      <c r="R27" s="76"/>
      <c r="S27" s="76"/>
    </row>
    <row r="28" spans="2:20" x14ac:dyDescent="0.25">
      <c r="B28" s="90"/>
      <c r="C28" s="13"/>
      <c r="D28" s="13"/>
      <c r="E28" s="13"/>
      <c r="F28" s="13"/>
      <c r="G28" s="13"/>
      <c r="H28" s="13"/>
      <c r="I28" s="13"/>
      <c r="J28" s="13"/>
      <c r="K28" s="13"/>
      <c r="L28" s="13"/>
      <c r="M28" s="13"/>
      <c r="Q28" s="76" t="s">
        <v>124</v>
      </c>
      <c r="R28" s="76"/>
      <c r="S28" s="76"/>
    </row>
    <row r="29" spans="2:20" x14ac:dyDescent="0.25">
      <c r="B29" s="90"/>
      <c r="C29" s="13"/>
      <c r="D29" s="13"/>
      <c r="E29" s="13"/>
      <c r="F29" s="13"/>
      <c r="G29" s="13"/>
      <c r="H29" s="13"/>
      <c r="I29" s="13"/>
      <c r="J29" s="13"/>
      <c r="K29" s="13"/>
      <c r="L29" s="13"/>
      <c r="M29" s="13"/>
      <c r="Q29" s="83"/>
      <c r="R29" s="76"/>
      <c r="S29" s="76"/>
    </row>
    <row r="30" spans="2:20" x14ac:dyDescent="0.25">
      <c r="B30" s="24"/>
      <c r="C30" s="25"/>
      <c r="D30" s="25"/>
      <c r="E30" s="59"/>
      <c r="F30" s="27"/>
      <c r="G30" s="27"/>
      <c r="H30" s="27"/>
      <c r="I30" s="27"/>
      <c r="J30" s="27"/>
      <c r="K30" s="27"/>
      <c r="L30" s="28"/>
      <c r="M30" s="32"/>
      <c r="N30" s="71"/>
      <c r="O30" s="71"/>
      <c r="P30" s="71"/>
      <c r="R30" s="76"/>
      <c r="S30" s="76"/>
      <c r="T30" s="76"/>
    </row>
    <row r="31" spans="2:20" ht="15" customHeight="1" x14ac:dyDescent="0.25">
      <c r="B31" s="24"/>
      <c r="C31" s="25"/>
      <c r="D31" s="25"/>
      <c r="E31" s="59"/>
      <c r="F31" s="27"/>
      <c r="G31" s="27"/>
      <c r="H31" s="27"/>
      <c r="I31" s="27"/>
      <c r="J31" s="27"/>
      <c r="K31" s="27"/>
      <c r="L31" s="28"/>
      <c r="M31" s="32"/>
      <c r="N31" s="30"/>
      <c r="O31" s="30"/>
      <c r="P31" s="30"/>
      <c r="Q31" s="76"/>
      <c r="R31" s="76"/>
      <c r="S31" s="76"/>
      <c r="T31" s="76"/>
    </row>
    <row r="32" spans="2:20" ht="15" customHeight="1" x14ac:dyDescent="0.25">
      <c r="B32" s="24"/>
      <c r="C32" s="25"/>
      <c r="D32" s="25"/>
      <c r="E32" s="59"/>
      <c r="F32" s="27"/>
      <c r="G32" s="27"/>
      <c r="H32" s="27"/>
      <c r="I32" s="27"/>
      <c r="J32" s="27"/>
      <c r="K32" s="27"/>
      <c r="L32" s="28"/>
      <c r="M32" s="32"/>
      <c r="N32" s="30"/>
      <c r="O32" s="30"/>
      <c r="P32" s="30"/>
      <c r="Q32" s="76"/>
      <c r="R32" s="76"/>
      <c r="S32" s="76"/>
      <c r="T32" s="76"/>
    </row>
    <row r="33" spans="2:20" ht="15" customHeight="1" x14ac:dyDescent="0.25">
      <c r="B33" s="24"/>
      <c r="C33" s="25"/>
      <c r="D33" s="25"/>
      <c r="E33" s="59"/>
      <c r="F33" s="27"/>
      <c r="G33" s="27"/>
      <c r="H33" s="27"/>
      <c r="I33" s="27"/>
      <c r="J33" s="27"/>
      <c r="K33" s="27"/>
      <c r="L33" s="28"/>
      <c r="M33" s="32"/>
      <c r="N33" s="30"/>
      <c r="O33" s="30"/>
      <c r="P33" s="30"/>
      <c r="Q33" s="76"/>
      <c r="R33" s="76"/>
      <c r="S33" s="76"/>
      <c r="T33" s="76"/>
    </row>
    <row r="34" spans="2:20" ht="15" customHeight="1" x14ac:dyDescent="0.25">
      <c r="B34" s="24"/>
      <c r="C34" s="25"/>
      <c r="D34" s="25"/>
      <c r="E34" s="59"/>
      <c r="F34" s="27"/>
      <c r="G34" s="27"/>
      <c r="H34" s="27"/>
      <c r="I34" s="27"/>
      <c r="J34" s="27"/>
      <c r="K34" s="27"/>
      <c r="L34" s="28"/>
      <c r="M34" s="32"/>
      <c r="N34" s="30"/>
      <c r="O34" s="30"/>
      <c r="P34" s="30"/>
      <c r="Q34" s="76"/>
      <c r="R34" s="76"/>
      <c r="S34" s="76"/>
      <c r="T34" s="76"/>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1:S1"/>
    <mergeCell ref="Q2:S2"/>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90" zoomScaleNormal="90" workbookViewId="0">
      <pane xSplit="4" ySplit="6" topLeftCell="L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5.140625" style="2" customWidth="1"/>
    <col min="3" max="3" width="30.85546875" style="2" customWidth="1"/>
    <col min="4" max="4" width="13.7109375" style="2" customWidth="1"/>
    <col min="5" max="5" width="17" style="2" customWidth="1"/>
    <col min="6" max="6" width="22.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40</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98</v>
      </c>
      <c r="C3" s="12"/>
      <c r="D3" s="12"/>
      <c r="E3" s="12"/>
      <c r="P3" s="44"/>
      <c r="Q3" s="69"/>
      <c r="R3" s="45"/>
    </row>
    <row r="4" spans="1:20" x14ac:dyDescent="0.25">
      <c r="B4" s="12" t="s">
        <v>221</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302</v>
      </c>
      <c r="F7" s="2" t="s">
        <v>7</v>
      </c>
      <c r="G7" s="163">
        <v>2.9100000000000001E-2</v>
      </c>
      <c r="H7" s="163">
        <v>0.16270000000000001</v>
      </c>
      <c r="I7" s="152">
        <v>43281</v>
      </c>
      <c r="J7" s="152">
        <v>43282</v>
      </c>
      <c r="K7" s="152">
        <v>42917</v>
      </c>
      <c r="L7" s="124" t="s">
        <v>300</v>
      </c>
      <c r="M7" s="86">
        <v>345483.84</v>
      </c>
      <c r="N7" s="13"/>
      <c r="O7" s="94">
        <f>M7+N7</f>
        <v>345483.84</v>
      </c>
      <c r="P7" s="13"/>
      <c r="Q7" s="103">
        <f>220111.24+53562.01+71119.43</f>
        <v>344792.68</v>
      </c>
      <c r="R7" s="85"/>
      <c r="S7" s="95">
        <f>Q7+R7</f>
        <v>344792.68</v>
      </c>
    </row>
    <row r="8" spans="1:20" x14ac:dyDescent="0.25">
      <c r="B8" s="2" t="s">
        <v>296</v>
      </c>
      <c r="C8" s="126" t="s">
        <v>149</v>
      </c>
      <c r="D8" s="124" t="s">
        <v>298</v>
      </c>
      <c r="E8" s="2" t="s">
        <v>253</v>
      </c>
      <c r="F8" s="2" t="s">
        <v>7</v>
      </c>
      <c r="G8" s="163">
        <v>2.9100000000000001E-2</v>
      </c>
      <c r="H8" s="163">
        <v>0.16270000000000001</v>
      </c>
      <c r="I8" s="152">
        <v>43008</v>
      </c>
      <c r="J8" s="154">
        <v>43009</v>
      </c>
      <c r="K8" s="152">
        <v>42644</v>
      </c>
      <c r="L8" s="124" t="s">
        <v>297</v>
      </c>
      <c r="M8" s="86">
        <v>20648.740000000002</v>
      </c>
      <c r="N8" s="191"/>
      <c r="O8" s="94">
        <f>M8+N8</f>
        <v>20648.740000000002</v>
      </c>
      <c r="P8" s="191"/>
      <c r="Q8" s="103">
        <v>20648.740000000002</v>
      </c>
      <c r="R8" s="85"/>
      <c r="S8" s="95">
        <f>Q8+R8</f>
        <v>20648.740000000002</v>
      </c>
    </row>
    <row r="9" spans="1:20" ht="30" customHeight="1" x14ac:dyDescent="0.25">
      <c r="B9" s="2" t="s">
        <v>178</v>
      </c>
      <c r="C9" s="126" t="s">
        <v>169</v>
      </c>
      <c r="D9" s="124" t="s">
        <v>170</v>
      </c>
      <c r="E9" s="2" t="s">
        <v>304</v>
      </c>
      <c r="F9" s="2" t="s">
        <v>7</v>
      </c>
      <c r="G9" s="163">
        <v>2.9100000000000001E-2</v>
      </c>
      <c r="H9" s="163">
        <v>0.16270000000000001</v>
      </c>
      <c r="I9" s="152">
        <v>42916</v>
      </c>
      <c r="J9" s="152">
        <v>43282</v>
      </c>
      <c r="K9" s="152">
        <v>42917</v>
      </c>
      <c r="L9" s="124" t="s">
        <v>300</v>
      </c>
      <c r="M9" s="86">
        <v>25681.5</v>
      </c>
      <c r="N9" s="13"/>
      <c r="O9" s="94">
        <f>M9+N9</f>
        <v>25681.5</v>
      </c>
      <c r="P9" s="13"/>
      <c r="Q9" s="103">
        <f>24002.44+1679.06</f>
        <v>25681.5</v>
      </c>
      <c r="R9" s="85"/>
      <c r="S9" s="95">
        <f>Q9+R9</f>
        <v>25681.5</v>
      </c>
    </row>
    <row r="10" spans="1:20" x14ac:dyDescent="0.25">
      <c r="B10" s="2" t="s">
        <v>136</v>
      </c>
      <c r="C10" s="123">
        <v>84.35</v>
      </c>
      <c r="D10" s="166" t="s">
        <v>174</v>
      </c>
      <c r="E10" s="105" t="s">
        <v>137</v>
      </c>
      <c r="F10" s="2" t="s">
        <v>7</v>
      </c>
      <c r="G10" s="163">
        <v>2.9100000000000001E-2</v>
      </c>
      <c r="H10" s="163">
        <v>0.16270000000000001</v>
      </c>
      <c r="I10" s="152">
        <v>42643</v>
      </c>
      <c r="J10" s="152">
        <v>42646</v>
      </c>
      <c r="K10" s="152">
        <v>40817</v>
      </c>
      <c r="L10" s="124" t="s">
        <v>286</v>
      </c>
      <c r="M10" s="92">
        <v>547.84</v>
      </c>
      <c r="N10" s="94">
        <v>-547.84</v>
      </c>
      <c r="O10" s="94">
        <f>M10+N10</f>
        <v>0</v>
      </c>
      <c r="P10" s="94"/>
      <c r="Q10" s="10"/>
      <c r="R10" s="94"/>
      <c r="S10" s="95">
        <f>Q10+R10</f>
        <v>0</v>
      </c>
    </row>
    <row r="11" spans="1:20" x14ac:dyDescent="0.25">
      <c r="C11" s="123"/>
      <c r="D11" s="123"/>
      <c r="I11" s="152"/>
      <c r="J11" s="152"/>
      <c r="K11" s="152"/>
      <c r="L11" s="124"/>
      <c r="M11" s="40"/>
      <c r="N11" s="40"/>
      <c r="O11" s="40"/>
      <c r="P11" s="44"/>
      <c r="Q11" s="40"/>
      <c r="R11" s="40"/>
      <c r="S11" s="41"/>
    </row>
    <row r="12" spans="1:20" x14ac:dyDescent="0.25">
      <c r="C12" s="123"/>
      <c r="D12" s="123"/>
      <c r="I12" s="152"/>
      <c r="J12" s="152"/>
      <c r="K12" s="152"/>
      <c r="M12" s="94"/>
      <c r="N12" s="94"/>
      <c r="O12" s="94"/>
      <c r="P12" s="44"/>
      <c r="Q12" s="94"/>
      <c r="R12" s="94"/>
      <c r="S12" s="95"/>
    </row>
    <row r="13" spans="1:20" x14ac:dyDescent="0.25">
      <c r="B13" s="44"/>
      <c r="C13" s="123"/>
      <c r="D13" s="123"/>
      <c r="L13" s="9" t="s">
        <v>59</v>
      </c>
      <c r="M13" s="93">
        <f>SUM(M7:M11)</f>
        <v>392361.92000000004</v>
      </c>
      <c r="N13" s="93">
        <f>SUM(N7:N11)</f>
        <v>-547.84</v>
      </c>
      <c r="O13" s="93">
        <f>SUM(O7:O11)</f>
        <v>391814.08</v>
      </c>
      <c r="Q13" s="95">
        <f>SUM(Q7:Q10)</f>
        <v>391122.92</v>
      </c>
      <c r="R13" s="95">
        <f>SUM(R7:R10)</f>
        <v>0</v>
      </c>
      <c r="S13" s="95">
        <f>SUM(S7:S10)</f>
        <v>391122.92</v>
      </c>
    </row>
    <row r="14" spans="1:20" x14ac:dyDescent="0.25">
      <c r="B14" s="12" t="s">
        <v>175</v>
      </c>
      <c r="C14" s="123"/>
      <c r="D14" s="123"/>
      <c r="L14" s="9"/>
      <c r="M14" s="93"/>
      <c r="N14" s="93"/>
      <c r="O14" s="93"/>
      <c r="Q14" s="94"/>
      <c r="R14" s="94"/>
      <c r="S14" s="95"/>
    </row>
    <row r="15" spans="1:20" ht="30" customHeight="1" x14ac:dyDescent="0.25">
      <c r="B15" s="253" t="s">
        <v>176</v>
      </c>
      <c r="C15" s="253"/>
      <c r="D15" s="253"/>
      <c r="E15" s="253"/>
      <c r="L15" s="9"/>
      <c r="M15" s="93"/>
      <c r="N15" s="93"/>
      <c r="O15" s="93"/>
      <c r="Q15" s="94"/>
      <c r="R15" s="94"/>
      <c r="S15" s="95"/>
    </row>
    <row r="16" spans="1:20" x14ac:dyDescent="0.25">
      <c r="C16" s="123"/>
      <c r="D16" s="123"/>
      <c r="L16" s="9"/>
      <c r="M16" s="93"/>
      <c r="N16" s="93"/>
      <c r="O16" s="93"/>
      <c r="Q16" s="94"/>
      <c r="R16" s="94"/>
      <c r="S16" s="95"/>
    </row>
    <row r="17" spans="2:19" ht="57.75" customHeight="1" x14ac:dyDescent="0.25">
      <c r="B17" s="253" t="s">
        <v>179</v>
      </c>
      <c r="C17" s="253"/>
      <c r="D17" s="253"/>
      <c r="E17" s="253"/>
      <c r="L17" s="9"/>
      <c r="M17" s="93"/>
      <c r="N17" s="93"/>
      <c r="O17" s="93"/>
      <c r="Q17" s="94"/>
      <c r="R17" s="94"/>
      <c r="S17" s="95"/>
    </row>
    <row r="18" spans="2:19" x14ac:dyDescent="0.25">
      <c r="B18" s="142"/>
      <c r="C18" s="142"/>
      <c r="D18" s="142"/>
      <c r="E18" s="142"/>
      <c r="L18" s="9"/>
      <c r="M18" s="93"/>
      <c r="N18" s="93"/>
      <c r="O18" s="93"/>
      <c r="Q18" s="94"/>
      <c r="R18" s="94"/>
      <c r="S18" s="95"/>
    </row>
    <row r="19" spans="2:19" x14ac:dyDescent="0.25">
      <c r="B19" s="11" t="s">
        <v>152</v>
      </c>
      <c r="C19" s="133" t="s">
        <v>155</v>
      </c>
      <c r="D19" s="133" t="s">
        <v>156</v>
      </c>
      <c r="E19" s="142"/>
      <c r="L19" s="9"/>
      <c r="M19" s="93"/>
      <c r="N19" s="93"/>
      <c r="O19" s="93"/>
      <c r="Q19" s="94"/>
      <c r="R19" s="94"/>
      <c r="S19" s="95"/>
    </row>
    <row r="20" spans="2:19" x14ac:dyDescent="0.25">
      <c r="B20" s="2" t="s">
        <v>153</v>
      </c>
      <c r="C20" s="123" t="s">
        <v>161</v>
      </c>
      <c r="D20" s="123" t="s">
        <v>163</v>
      </c>
      <c r="E20" s="142"/>
      <c r="L20" s="9"/>
      <c r="M20" s="93"/>
      <c r="N20" s="93"/>
      <c r="O20" s="93"/>
      <c r="Q20" s="94"/>
      <c r="R20" s="94"/>
      <c r="S20" s="95"/>
    </row>
    <row r="21" spans="2:19" x14ac:dyDescent="0.25">
      <c r="B21" s="135" t="s">
        <v>154</v>
      </c>
      <c r="C21" s="123" t="s">
        <v>157</v>
      </c>
      <c r="D21" s="123" t="s">
        <v>164</v>
      </c>
      <c r="L21" s="9"/>
      <c r="M21" s="93"/>
      <c r="N21" s="93"/>
      <c r="O21" s="93"/>
      <c r="Q21" s="94"/>
      <c r="R21" s="94"/>
      <c r="S21" s="95"/>
    </row>
    <row r="22" spans="2:19" x14ac:dyDescent="0.25">
      <c r="B22" s="2" t="s">
        <v>159</v>
      </c>
      <c r="C22" s="123" t="s">
        <v>162</v>
      </c>
      <c r="D22" s="123" t="s">
        <v>166</v>
      </c>
      <c r="L22" s="9"/>
      <c r="M22" s="93"/>
      <c r="N22" s="93"/>
      <c r="O22" s="93"/>
      <c r="Q22" s="94"/>
      <c r="R22" s="94"/>
      <c r="S22" s="95"/>
    </row>
    <row r="23" spans="2:19" x14ac:dyDescent="0.25">
      <c r="C23" s="123"/>
      <c r="D23" s="123"/>
      <c r="L23" s="9"/>
      <c r="M23" s="93"/>
      <c r="N23" s="93"/>
      <c r="O23" s="93"/>
      <c r="Q23" s="94"/>
      <c r="R23" s="94"/>
      <c r="S23" s="95"/>
    </row>
    <row r="24" spans="2:19" x14ac:dyDescent="0.25">
      <c r="B24" s="249" t="s">
        <v>318</v>
      </c>
      <c r="C24" s="123"/>
      <c r="D24" s="123"/>
      <c r="L24" s="9"/>
      <c r="M24" s="93"/>
      <c r="N24" s="93"/>
      <c r="O24" s="93"/>
      <c r="Q24" s="94"/>
      <c r="R24" s="94"/>
      <c r="S24" s="95"/>
    </row>
    <row r="25" spans="2:19" x14ac:dyDescent="0.25">
      <c r="B25" s="165"/>
      <c r="C25" s="123"/>
      <c r="D25" s="123"/>
      <c r="L25" s="9"/>
      <c r="M25" s="44"/>
      <c r="N25" s="44"/>
      <c r="O25" s="44"/>
      <c r="P25" s="44"/>
      <c r="Q25" s="44"/>
      <c r="R25" s="44"/>
      <c r="S25" s="42"/>
    </row>
    <row r="26" spans="2:19" x14ac:dyDescent="0.25">
      <c r="B26" s="22"/>
      <c r="C26" s="125"/>
      <c r="D26" s="125"/>
      <c r="E26" s="22"/>
      <c r="F26" s="22"/>
      <c r="G26" s="22"/>
      <c r="H26" s="22"/>
      <c r="I26" s="22"/>
      <c r="J26" s="22"/>
      <c r="K26" s="22"/>
      <c r="L26" s="22"/>
      <c r="M26" s="22"/>
      <c r="N26" s="22"/>
      <c r="O26" s="22"/>
      <c r="P26" s="22"/>
      <c r="Q26" s="22"/>
      <c r="R26" s="22"/>
      <c r="S26" s="43"/>
    </row>
    <row r="27" spans="2:19" x14ac:dyDescent="0.25">
      <c r="N27" s="144"/>
      <c r="O27" s="144"/>
      <c r="P27" s="144"/>
      <c r="Q27" s="217" t="s">
        <v>126</v>
      </c>
      <c r="R27" s="218"/>
      <c r="S27" s="219"/>
    </row>
    <row r="28" spans="2:19" x14ac:dyDescent="0.25">
      <c r="B28" s="29" t="s">
        <v>60</v>
      </c>
      <c r="C28" s="127" t="s">
        <v>2</v>
      </c>
      <c r="D28" s="127"/>
      <c r="E28" s="127" t="s">
        <v>54</v>
      </c>
      <c r="F28" s="127" t="s">
        <v>55</v>
      </c>
      <c r="G28" s="159"/>
      <c r="H28" s="159"/>
      <c r="I28" s="150"/>
      <c r="J28" s="127"/>
      <c r="K28" s="127"/>
      <c r="L28" s="127" t="s">
        <v>56</v>
      </c>
      <c r="M28" s="127" t="s">
        <v>57</v>
      </c>
      <c r="N28" s="22"/>
      <c r="O28" s="22"/>
      <c r="P28" s="22"/>
      <c r="Q28" s="79" t="s">
        <v>124</v>
      </c>
      <c r="R28" s="79"/>
      <c r="S28" s="80"/>
    </row>
    <row r="29" spans="2:19" x14ac:dyDescent="0.25">
      <c r="B29" s="90"/>
      <c r="C29" s="13"/>
      <c r="D29" s="13"/>
      <c r="E29" s="13"/>
      <c r="F29" s="13"/>
      <c r="G29" s="13"/>
      <c r="H29" s="13"/>
      <c r="I29" s="13"/>
      <c r="J29" s="13"/>
      <c r="K29" s="13"/>
      <c r="L29" s="13"/>
      <c r="M29" s="13"/>
      <c r="Q29" s="76"/>
      <c r="R29" s="76"/>
      <c r="S29" s="76"/>
    </row>
    <row r="30" spans="2:19" x14ac:dyDescent="0.25">
      <c r="B30" s="90"/>
      <c r="C30" s="13"/>
      <c r="D30" s="13"/>
      <c r="E30" s="13"/>
      <c r="F30" s="13"/>
      <c r="G30" s="13"/>
      <c r="H30" s="13"/>
      <c r="I30" s="13"/>
      <c r="J30" s="13"/>
      <c r="K30" s="13"/>
      <c r="L30" s="13"/>
      <c r="M30" s="13"/>
      <c r="Q30" s="83"/>
      <c r="R30" s="76"/>
      <c r="S30" s="76"/>
    </row>
    <row r="31" spans="2:19" x14ac:dyDescent="0.25">
      <c r="B31" s="90"/>
      <c r="C31" s="13"/>
      <c r="D31" s="13"/>
      <c r="E31" s="13"/>
      <c r="F31" s="13"/>
      <c r="G31" s="13"/>
      <c r="H31" s="13"/>
      <c r="I31" s="13"/>
      <c r="J31" s="13"/>
      <c r="K31" s="13"/>
      <c r="L31" s="13"/>
      <c r="M31" s="13"/>
      <c r="Q31" s="83"/>
      <c r="R31" s="76"/>
      <c r="S31" s="76"/>
    </row>
    <row r="32" spans="2:19" x14ac:dyDescent="0.25">
      <c r="B32" s="90"/>
      <c r="C32" s="13"/>
      <c r="D32" s="13"/>
      <c r="E32" s="13"/>
      <c r="F32" s="13"/>
      <c r="G32" s="13"/>
      <c r="H32" s="13"/>
      <c r="I32" s="13"/>
      <c r="J32" s="13"/>
      <c r="K32" s="13"/>
      <c r="L32" s="13"/>
      <c r="M32" s="13"/>
      <c r="R32" s="76"/>
      <c r="S32" s="76"/>
    </row>
    <row r="33" spans="2:20" x14ac:dyDescent="0.25">
      <c r="B33" s="90"/>
      <c r="C33" s="13"/>
      <c r="D33" s="13"/>
      <c r="E33" s="13"/>
      <c r="F33" s="13"/>
      <c r="G33" s="13"/>
      <c r="H33" s="13"/>
      <c r="I33" s="13"/>
      <c r="J33" s="13"/>
      <c r="K33" s="13"/>
      <c r="L33" s="13"/>
      <c r="M33" s="32"/>
      <c r="N33" s="71"/>
      <c r="O33" s="71"/>
      <c r="P33" s="71"/>
      <c r="Q33" s="76"/>
      <c r="R33" s="76"/>
      <c r="S33" s="76"/>
    </row>
    <row r="34" spans="2:20" x14ac:dyDescent="0.25">
      <c r="B34" s="24"/>
      <c r="C34" s="25"/>
      <c r="D34" s="25"/>
      <c r="E34" s="59"/>
      <c r="F34" s="27"/>
      <c r="G34" s="27"/>
      <c r="H34" s="27"/>
      <c r="I34" s="27"/>
      <c r="J34" s="27"/>
      <c r="K34" s="27"/>
      <c r="L34" s="28"/>
      <c r="M34" s="32"/>
      <c r="N34" s="30"/>
      <c r="O34" s="30"/>
      <c r="P34" s="30"/>
      <c r="T34" s="76"/>
    </row>
    <row r="35" spans="2:20" ht="15" customHeight="1" x14ac:dyDescent="0.25">
      <c r="B35" s="24"/>
      <c r="C35" s="25"/>
      <c r="D35" s="25"/>
      <c r="E35" s="59"/>
      <c r="F35" s="27"/>
      <c r="G35" s="27"/>
      <c r="H35" s="27"/>
      <c r="I35" s="27"/>
      <c r="J35" s="27"/>
      <c r="K35" s="27"/>
      <c r="L35" s="28"/>
      <c r="M35" s="52"/>
      <c r="N35" s="137"/>
      <c r="O35" s="44"/>
      <c r="P35" s="44"/>
      <c r="T35" s="76"/>
    </row>
    <row r="36" spans="2:20" x14ac:dyDescent="0.25">
      <c r="B36" s="54"/>
      <c r="C36" s="58"/>
      <c r="D36" s="58"/>
      <c r="E36" s="59"/>
      <c r="F36" s="56"/>
      <c r="G36" s="56"/>
      <c r="H36" s="56"/>
      <c r="I36" s="56"/>
      <c r="J36" s="56"/>
      <c r="K36" s="56"/>
      <c r="L36" s="57"/>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x14ac:dyDescent="0.25">
      <c r="C39" s="58"/>
      <c r="D39" s="58"/>
      <c r="E39" s="59"/>
      <c r="F39" s="96"/>
      <c r="G39" s="96"/>
      <c r="H39" s="96"/>
      <c r="I39" s="96"/>
      <c r="J39" s="96"/>
      <c r="K39" s="96"/>
      <c r="L39" s="51"/>
      <c r="M39" s="48"/>
      <c r="N39" s="130"/>
      <c r="O39" s="130"/>
      <c r="P39" s="44"/>
    </row>
    <row r="40" spans="2:20" ht="15" customHeight="1"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x14ac:dyDescent="0.25">
      <c r="B42" s="54"/>
      <c r="C42" s="58"/>
      <c r="D42" s="58"/>
      <c r="E42" s="59"/>
      <c r="F42" s="56"/>
      <c r="G42" s="56"/>
      <c r="H42" s="56"/>
      <c r="I42" s="56"/>
      <c r="J42" s="56"/>
      <c r="K42" s="56"/>
      <c r="L42" s="51"/>
      <c r="M42" s="32"/>
      <c r="N42" s="130"/>
      <c r="O42" s="130"/>
      <c r="P42" s="44"/>
    </row>
    <row r="43" spans="2:20" ht="16.5" customHeight="1" x14ac:dyDescent="0.25">
      <c r="B43" s="54"/>
      <c r="C43" s="58"/>
      <c r="D43" s="58"/>
      <c r="E43" s="59"/>
      <c r="F43" s="56"/>
      <c r="G43" s="56"/>
      <c r="H43" s="56"/>
      <c r="I43" s="56"/>
      <c r="J43" s="56"/>
      <c r="K43" s="56"/>
      <c r="L43" s="57"/>
    </row>
    <row r="44" spans="2:20" ht="15" customHeight="1" x14ac:dyDescent="0.25"/>
    <row r="45" spans="2:20" ht="15" customHeight="1" x14ac:dyDescent="0.25">
      <c r="E45" s="34"/>
      <c r="F45" s="134"/>
      <c r="G45" s="134"/>
      <c r="H45" s="134"/>
      <c r="I45" s="134"/>
      <c r="J45" s="134"/>
      <c r="K45" s="134"/>
    </row>
    <row r="48" spans="2:20" ht="15" customHeight="1" x14ac:dyDescent="0.25"/>
  </sheetData>
  <mergeCells count="4">
    <mergeCell ref="Q2:S2"/>
    <mergeCell ref="Q1:S1"/>
    <mergeCell ref="B15:E15"/>
    <mergeCell ref="B17:E17"/>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2" orientation="landscape" horizontalDpi="1200" verticalDpi="1200"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3.7109375" style="2" customWidth="1"/>
    <col min="3" max="3" width="25" style="2" bestFit="1" customWidth="1"/>
    <col min="4" max="4" width="13.7109375" style="2" customWidth="1"/>
    <col min="5" max="5" width="17" style="2" bestFit="1" customWidth="1"/>
    <col min="6" max="6" width="22.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116</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115</v>
      </c>
      <c r="C3" s="12"/>
      <c r="D3" s="12"/>
      <c r="E3" s="12"/>
      <c r="P3" s="44"/>
      <c r="Q3" s="69"/>
      <c r="R3" s="45"/>
    </row>
    <row r="4" spans="1:20" x14ac:dyDescent="0.25">
      <c r="B4" s="12" t="s">
        <v>229</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idden="1" x14ac:dyDescent="0.25">
      <c r="A7" s="2">
        <v>4201</v>
      </c>
      <c r="B7" s="2" t="s">
        <v>8</v>
      </c>
      <c r="C7" s="123" t="s">
        <v>149</v>
      </c>
      <c r="D7" s="123" t="s">
        <v>151</v>
      </c>
      <c r="E7" s="2" t="s">
        <v>247</v>
      </c>
      <c r="F7" s="2" t="s">
        <v>7</v>
      </c>
      <c r="G7" s="163">
        <v>2.9100000000000001E-2</v>
      </c>
      <c r="H7" s="163">
        <v>0.16270000000000001</v>
      </c>
      <c r="I7" s="152">
        <v>43281</v>
      </c>
      <c r="J7" s="152">
        <v>43282</v>
      </c>
      <c r="K7" s="152">
        <v>42917</v>
      </c>
      <c r="L7" s="124" t="s">
        <v>300</v>
      </c>
      <c r="M7" s="35"/>
      <c r="N7" s="93"/>
      <c r="O7" s="93">
        <f>M7+N7</f>
        <v>0</v>
      </c>
      <c r="P7" s="94"/>
      <c r="Q7" s="93"/>
      <c r="R7" s="93"/>
      <c r="S7" s="230">
        <f>Q7+R7</f>
        <v>0</v>
      </c>
    </row>
    <row r="8" spans="1:20" ht="30" hidden="1" customHeight="1" x14ac:dyDescent="0.25">
      <c r="B8" s="2" t="s">
        <v>178</v>
      </c>
      <c r="C8" s="126" t="s">
        <v>169</v>
      </c>
      <c r="D8" s="124" t="s">
        <v>170</v>
      </c>
      <c r="E8" s="2" t="s">
        <v>245</v>
      </c>
      <c r="F8" s="2" t="s">
        <v>7</v>
      </c>
      <c r="G8" s="163">
        <v>3.1399999999999997E-2</v>
      </c>
      <c r="H8" s="163">
        <v>0.16209999999999999</v>
      </c>
      <c r="I8" s="152">
        <v>42916</v>
      </c>
      <c r="J8" s="152">
        <v>42917</v>
      </c>
      <c r="K8" s="152">
        <v>42552</v>
      </c>
      <c r="L8" s="124" t="s">
        <v>267</v>
      </c>
      <c r="M8" s="35"/>
      <c r="N8" s="93"/>
      <c r="O8" s="93">
        <f>SUM(M8:N8)</f>
        <v>0</v>
      </c>
      <c r="P8" s="94"/>
      <c r="Q8" s="93"/>
      <c r="R8" s="93"/>
      <c r="S8" s="95">
        <f>Q8+R8</f>
        <v>0</v>
      </c>
    </row>
    <row r="9" spans="1:20" ht="15" customHeight="1" x14ac:dyDescent="0.25">
      <c r="B9" s="2" t="s">
        <v>269</v>
      </c>
      <c r="C9" s="124" t="s">
        <v>265</v>
      </c>
      <c r="D9" s="124" t="s">
        <v>270</v>
      </c>
      <c r="E9" s="2" t="s">
        <v>266</v>
      </c>
      <c r="F9" s="2" t="s">
        <v>7</v>
      </c>
      <c r="G9" s="163">
        <v>2.9100000000000001E-2</v>
      </c>
      <c r="H9" s="163">
        <v>0.16270000000000001</v>
      </c>
      <c r="I9" s="152">
        <v>42582</v>
      </c>
      <c r="J9" s="152">
        <v>42583</v>
      </c>
      <c r="K9" s="152">
        <v>42583</v>
      </c>
      <c r="L9" s="124" t="s">
        <v>268</v>
      </c>
      <c r="M9" s="39">
        <v>157896.32999999999</v>
      </c>
      <c r="N9" s="40">
        <v>-116946.28</v>
      </c>
      <c r="O9" s="40">
        <f>SUM(M9:N9)</f>
        <v>40950.049999999988</v>
      </c>
      <c r="P9" s="94"/>
      <c r="Q9" s="40">
        <v>40950.050000000003</v>
      </c>
      <c r="R9" s="40"/>
      <c r="S9" s="41">
        <f>Q9+R9</f>
        <v>40950.050000000003</v>
      </c>
    </row>
    <row r="10" spans="1:20" x14ac:dyDescent="0.25">
      <c r="B10" s="4"/>
      <c r="C10" s="124"/>
      <c r="D10" s="124"/>
      <c r="I10" s="152"/>
      <c r="J10" s="152"/>
      <c r="K10" s="152"/>
      <c r="L10" s="34" t="s">
        <v>59</v>
      </c>
      <c r="M10" s="93">
        <f>SUM(M7:M9)</f>
        <v>157896.32999999999</v>
      </c>
      <c r="N10" s="93">
        <f>SUM(N7:N9)</f>
        <v>-116946.28</v>
      </c>
      <c r="O10" s="93">
        <f>SUM(O7:O9)</f>
        <v>40950.049999999988</v>
      </c>
      <c r="P10" s="93"/>
      <c r="Q10" s="93">
        <f>SUM(Q7:Q9)</f>
        <v>40950.050000000003</v>
      </c>
      <c r="R10" s="93">
        <f>SUM(R7:R9)</f>
        <v>0</v>
      </c>
      <c r="S10" s="95">
        <f>SUM(S7:S9)</f>
        <v>40950.050000000003</v>
      </c>
    </row>
    <row r="11" spans="1:20" x14ac:dyDescent="0.25">
      <c r="B11" s="4"/>
      <c r="C11" s="124"/>
      <c r="D11" s="124"/>
      <c r="I11" s="152"/>
      <c r="J11" s="152"/>
      <c r="K11" s="152"/>
      <c r="L11" s="34"/>
      <c r="M11" s="93"/>
      <c r="N11" s="93"/>
      <c r="O11" s="93"/>
      <c r="P11" s="93"/>
      <c r="Q11" s="93"/>
      <c r="R11" s="93"/>
      <c r="S11" s="95"/>
    </row>
    <row r="12" spans="1:20" x14ac:dyDescent="0.25">
      <c r="B12" s="4"/>
      <c r="C12" s="124"/>
      <c r="D12" s="124"/>
      <c r="I12" s="152"/>
      <c r="J12" s="152"/>
      <c r="K12" s="152"/>
      <c r="L12" s="34"/>
      <c r="M12" s="93"/>
      <c r="N12" s="93"/>
      <c r="O12" s="93"/>
      <c r="P12" s="93"/>
      <c r="Q12" s="93"/>
      <c r="R12" s="93"/>
      <c r="S12" s="95"/>
    </row>
    <row r="13" spans="1:20" x14ac:dyDescent="0.25">
      <c r="B13" s="12" t="s">
        <v>175</v>
      </c>
      <c r="C13" s="123"/>
      <c r="D13" s="123"/>
      <c r="S13" s="42"/>
    </row>
    <row r="14" spans="1:20" ht="45.75" customHeight="1" x14ac:dyDescent="0.25">
      <c r="B14" s="253" t="s">
        <v>176</v>
      </c>
      <c r="C14" s="253"/>
      <c r="D14" s="253"/>
      <c r="E14" s="253"/>
      <c r="S14" s="42"/>
    </row>
    <row r="15" spans="1:20" x14ac:dyDescent="0.25">
      <c r="C15" s="123"/>
      <c r="D15" s="123"/>
      <c r="S15" s="42"/>
    </row>
    <row r="16" spans="1:20" ht="61.5" customHeight="1" x14ac:dyDescent="0.25">
      <c r="B16" s="253" t="s">
        <v>179</v>
      </c>
      <c r="C16" s="253"/>
      <c r="D16" s="253"/>
      <c r="E16" s="253"/>
      <c r="S16" s="42"/>
    </row>
    <row r="17" spans="2:20" x14ac:dyDescent="0.25">
      <c r="B17" s="142"/>
      <c r="C17" s="142"/>
      <c r="D17" s="142"/>
      <c r="E17" s="142"/>
      <c r="S17" s="42"/>
    </row>
    <row r="18" spans="2:20" x14ac:dyDescent="0.25">
      <c r="B18" s="11" t="s">
        <v>152</v>
      </c>
      <c r="C18" s="133" t="s">
        <v>155</v>
      </c>
      <c r="D18" s="133" t="s">
        <v>156</v>
      </c>
      <c r="E18" s="142"/>
      <c r="S18" s="42"/>
    </row>
    <row r="19" spans="2:20" x14ac:dyDescent="0.25">
      <c r="B19" s="2" t="s">
        <v>153</v>
      </c>
      <c r="C19" s="123" t="s">
        <v>161</v>
      </c>
      <c r="D19" s="123" t="s">
        <v>163</v>
      </c>
      <c r="E19" s="142"/>
      <c r="S19" s="42"/>
    </row>
    <row r="20" spans="2:20" x14ac:dyDescent="0.25">
      <c r="B20" s="135" t="s">
        <v>154</v>
      </c>
      <c r="C20" s="123" t="s">
        <v>157</v>
      </c>
      <c r="D20" s="123" t="s">
        <v>164</v>
      </c>
      <c r="S20" s="42"/>
    </row>
    <row r="21" spans="2:20" x14ac:dyDescent="0.25">
      <c r="B21" s="2" t="s">
        <v>269</v>
      </c>
      <c r="C21" s="123" t="s">
        <v>233</v>
      </c>
      <c r="D21" s="123" t="s">
        <v>280</v>
      </c>
      <c r="S21" s="42"/>
    </row>
    <row r="22" spans="2:20" x14ac:dyDescent="0.25">
      <c r="B22" s="164"/>
      <c r="C22" s="123"/>
      <c r="D22" s="123"/>
      <c r="S22" s="42"/>
    </row>
    <row r="23" spans="2:20" x14ac:dyDescent="0.25">
      <c r="C23" s="124"/>
      <c r="D23" s="124"/>
      <c r="S23" s="42"/>
    </row>
    <row r="24" spans="2:20" x14ac:dyDescent="0.25">
      <c r="B24" s="249" t="s">
        <v>318</v>
      </c>
      <c r="C24" s="124"/>
      <c r="D24" s="124"/>
      <c r="S24" s="42"/>
    </row>
    <row r="25" spans="2:20" x14ac:dyDescent="0.25">
      <c r="C25" s="124"/>
      <c r="D25" s="124"/>
      <c r="S25" s="42"/>
    </row>
    <row r="26" spans="2:20" x14ac:dyDescent="0.25">
      <c r="B26" s="22"/>
      <c r="C26" s="125"/>
      <c r="D26" s="125"/>
      <c r="E26" s="22"/>
      <c r="F26" s="22"/>
      <c r="G26" s="22"/>
      <c r="H26" s="22"/>
      <c r="I26" s="22"/>
      <c r="J26" s="22"/>
      <c r="K26" s="22"/>
      <c r="L26" s="22"/>
      <c r="M26" s="22"/>
      <c r="N26" s="22"/>
      <c r="O26" s="22"/>
      <c r="P26" s="44"/>
      <c r="Q26" s="22"/>
      <c r="R26" s="22"/>
      <c r="S26" s="43"/>
    </row>
    <row r="27" spans="2:20" x14ac:dyDescent="0.25">
      <c r="Q27" s="84" t="s">
        <v>126</v>
      </c>
      <c r="R27" s="75"/>
      <c r="S27" s="75"/>
    </row>
    <row r="28" spans="2:20" x14ac:dyDescent="0.25">
      <c r="B28" s="29" t="s">
        <v>60</v>
      </c>
      <c r="C28" s="127" t="s">
        <v>2</v>
      </c>
      <c r="D28" s="127"/>
      <c r="E28" s="127" t="s">
        <v>54</v>
      </c>
      <c r="F28" s="127" t="s">
        <v>55</v>
      </c>
      <c r="G28" s="159"/>
      <c r="H28" s="159"/>
      <c r="I28" s="150"/>
      <c r="J28" s="127"/>
      <c r="K28" s="127"/>
      <c r="L28" s="127" t="s">
        <v>56</v>
      </c>
      <c r="M28" s="127" t="s">
        <v>57</v>
      </c>
      <c r="N28" s="69"/>
      <c r="O28" s="69"/>
      <c r="P28" s="69"/>
      <c r="Q28" s="76" t="s">
        <v>124</v>
      </c>
      <c r="R28" s="75"/>
      <c r="S28" s="75"/>
      <c r="T28" s="76"/>
    </row>
    <row r="29" spans="2:20" x14ac:dyDescent="0.25">
      <c r="B29" s="90"/>
      <c r="C29" s="13"/>
      <c r="D29" s="13"/>
      <c r="E29" s="13"/>
      <c r="F29" s="13"/>
      <c r="G29" s="13"/>
      <c r="H29" s="13"/>
      <c r="I29" s="13"/>
      <c r="J29" s="13"/>
      <c r="K29" s="13"/>
      <c r="L29" s="13"/>
      <c r="M29" s="13"/>
      <c r="N29" s="69"/>
      <c r="O29" s="69"/>
      <c r="P29" s="69"/>
      <c r="Q29" s="84"/>
      <c r="R29" s="75"/>
      <c r="S29" s="75"/>
      <c r="T29" s="76"/>
    </row>
    <row r="30" spans="2:20" x14ac:dyDescent="0.25">
      <c r="B30" s="90"/>
      <c r="C30" s="13"/>
      <c r="D30" s="13"/>
      <c r="E30" s="13"/>
      <c r="F30" s="13"/>
      <c r="G30" s="13"/>
      <c r="H30" s="13"/>
      <c r="I30" s="13"/>
      <c r="J30" s="13"/>
      <c r="K30" s="13"/>
      <c r="L30" s="13"/>
      <c r="M30" s="13"/>
      <c r="N30" s="69"/>
      <c r="O30" s="69"/>
      <c r="P30" s="69"/>
      <c r="R30" s="76"/>
      <c r="S30" s="76"/>
      <c r="T30" s="76"/>
    </row>
    <row r="31" spans="2:20" x14ac:dyDescent="0.25">
      <c r="B31" s="23"/>
      <c r="C31" s="13"/>
      <c r="D31" s="13"/>
      <c r="E31" s="13"/>
      <c r="Q31" s="76"/>
      <c r="R31" s="76"/>
      <c r="S31" s="76"/>
      <c r="T31" s="76"/>
    </row>
    <row r="32" spans="2:20" x14ac:dyDescent="0.25">
      <c r="B32" s="23"/>
      <c r="C32" s="13"/>
      <c r="D32" s="13"/>
      <c r="E32" s="13"/>
      <c r="Q32" s="76"/>
      <c r="R32" s="76"/>
      <c r="S32" s="76"/>
      <c r="T32" s="76"/>
    </row>
    <row r="33" spans="2:20" x14ac:dyDescent="0.25">
      <c r="B33" s="23"/>
      <c r="C33" s="13"/>
      <c r="D33" s="13"/>
      <c r="E33" s="13"/>
      <c r="Q33" s="76"/>
      <c r="R33" s="76"/>
      <c r="S33" s="76"/>
      <c r="T33" s="76"/>
    </row>
    <row r="34" spans="2:20" x14ac:dyDescent="0.25">
      <c r="B34" s="23"/>
      <c r="C34" s="13"/>
      <c r="D34" s="13"/>
      <c r="E34" s="13"/>
      <c r="T34" s="76"/>
    </row>
    <row r="35" spans="2:20" x14ac:dyDescent="0.25">
      <c r="B35" s="24"/>
      <c r="C35" s="25"/>
      <c r="D35" s="25"/>
      <c r="E35" s="59"/>
      <c r="F35" s="27"/>
      <c r="G35" s="27"/>
      <c r="H35" s="27"/>
      <c r="I35" s="27"/>
      <c r="J35" s="27"/>
      <c r="K35" s="27"/>
      <c r="L35" s="28"/>
      <c r="M35" s="32"/>
      <c r="N35" s="30"/>
      <c r="O35" s="30"/>
      <c r="P35" s="30"/>
    </row>
  </sheetData>
  <mergeCells count="4">
    <mergeCell ref="Q1:S1"/>
    <mergeCell ref="Q2:S2"/>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2" orientation="landscape"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tabSelected="1" topLeftCell="B1" zoomScale="90" zoomScaleNormal="90" workbookViewId="0">
      <pane xSplit="4" ySplit="6" topLeftCell="F7" activePane="bottomRight" state="frozen"/>
      <selection activeCell="B24" sqref="B24"/>
      <selection pane="topRight" activeCell="B24" sqref="B24"/>
      <selection pane="bottomLeft" activeCell="B24" sqref="B24"/>
      <selection pane="bottomRight" activeCell="M24" sqref="M24"/>
    </sheetView>
  </sheetViews>
  <sheetFormatPr defaultRowHeight="15" x14ac:dyDescent="0.25"/>
  <cols>
    <col min="1" max="1" width="9.42578125" style="2" hidden="1" customWidth="1"/>
    <col min="2" max="2" width="53.5703125" style="2" customWidth="1"/>
    <col min="3" max="3" width="25" style="2" bestFit="1" customWidth="1"/>
    <col min="4" max="4" width="13.7109375" style="2" customWidth="1"/>
    <col min="5" max="5" width="17" style="2" bestFit="1" customWidth="1"/>
    <col min="6" max="6" width="21" style="2" customWidth="1"/>
    <col min="7" max="7" width="8.5703125" style="2" customWidth="1"/>
    <col min="8" max="8" width="11.5703125" style="2" customWidth="1"/>
    <col min="9" max="9" width="10.85546875" style="2" customWidth="1"/>
    <col min="10" max="10" width="10" style="2" customWidth="1"/>
    <col min="11" max="11" width="8" style="2" customWidth="1"/>
    <col min="12" max="12" width="17.855468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5.140625" style="2" customWidth="1"/>
    <col min="20" max="16384" width="9.140625" style="2"/>
  </cols>
  <sheetData>
    <row r="1" spans="1:20" ht="14.45" customHeight="1" x14ac:dyDescent="0.25">
      <c r="B1" s="12" t="s">
        <v>0</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74</v>
      </c>
      <c r="C3" s="12"/>
      <c r="D3" s="12"/>
      <c r="E3" s="12"/>
      <c r="P3" s="44"/>
      <c r="Q3" s="69"/>
      <c r="R3" s="45"/>
    </row>
    <row r="4" spans="1:20" x14ac:dyDescent="0.25">
      <c r="B4" s="12" t="s">
        <v>196</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A7" s="2">
        <v>4201</v>
      </c>
      <c r="B7" s="2" t="s">
        <v>8</v>
      </c>
      <c r="C7" s="123" t="s">
        <v>149</v>
      </c>
      <c r="D7" s="123" t="s">
        <v>151</v>
      </c>
      <c r="E7" s="2" t="s">
        <v>302</v>
      </c>
      <c r="F7" s="2" t="s">
        <v>7</v>
      </c>
      <c r="G7" s="240">
        <v>2.9100000000000001E-2</v>
      </c>
      <c r="H7" s="240">
        <v>0.16270000000000001</v>
      </c>
      <c r="I7" s="241">
        <v>43281</v>
      </c>
      <c r="J7" s="241">
        <v>43282</v>
      </c>
      <c r="K7" s="241">
        <v>42917</v>
      </c>
      <c r="L7" s="242" t="s">
        <v>300</v>
      </c>
      <c r="M7" s="35">
        <v>48007.68</v>
      </c>
      <c r="N7" s="93">
        <v>0</v>
      </c>
      <c r="O7" s="93">
        <f>M7+N7</f>
        <v>48007.68</v>
      </c>
      <c r="P7" s="94"/>
      <c r="Q7" s="93">
        <f>31233.12+16046.88</f>
        <v>47280</v>
      </c>
      <c r="R7" s="93"/>
      <c r="S7" s="95">
        <f>Q7+R7</f>
        <v>47280</v>
      </c>
    </row>
    <row r="8" spans="1:20" ht="30" customHeight="1" x14ac:dyDescent="0.25">
      <c r="B8" s="2" t="s">
        <v>178</v>
      </c>
      <c r="C8" s="126" t="s">
        <v>169</v>
      </c>
      <c r="D8" s="124" t="s">
        <v>170</v>
      </c>
      <c r="E8" s="2" t="s">
        <v>304</v>
      </c>
      <c r="F8" s="2" t="s">
        <v>7</v>
      </c>
      <c r="G8" s="240">
        <f>+G7</f>
        <v>2.9100000000000001E-2</v>
      </c>
      <c r="H8" s="240">
        <f>+H7</f>
        <v>0.16270000000000001</v>
      </c>
      <c r="I8" s="241">
        <f>+I7</f>
        <v>43281</v>
      </c>
      <c r="J8" s="241">
        <f t="shared" ref="J8:K8" si="0">+J7</f>
        <v>43282</v>
      </c>
      <c r="K8" s="241">
        <f t="shared" si="0"/>
        <v>42917</v>
      </c>
      <c r="L8" s="242" t="str">
        <f>+L7</f>
        <v>07/01/17 - 06/30/18</v>
      </c>
      <c r="M8" s="109">
        <v>2195</v>
      </c>
      <c r="N8" s="94"/>
      <c r="O8" s="94">
        <f>M8+N8</f>
        <v>2195</v>
      </c>
      <c r="P8" s="93"/>
      <c r="Q8" s="94">
        <v>2195</v>
      </c>
      <c r="R8" s="94"/>
      <c r="S8" s="95">
        <f>Q8+R8</f>
        <v>2195</v>
      </c>
    </row>
    <row r="9" spans="1:20" x14ac:dyDescent="0.25">
      <c r="C9" s="123"/>
      <c r="D9" s="123"/>
      <c r="G9" s="162"/>
      <c r="H9" s="163"/>
      <c r="I9" s="152"/>
      <c r="J9" s="152"/>
      <c r="K9" s="152"/>
      <c r="L9" s="124"/>
      <c r="M9" s="109"/>
      <c r="N9" s="94"/>
      <c r="O9" s="94"/>
      <c r="P9" s="93"/>
      <c r="Q9" s="94"/>
      <c r="R9" s="94"/>
      <c r="S9" s="95"/>
    </row>
    <row r="10" spans="1:20" x14ac:dyDescent="0.25">
      <c r="C10" s="124"/>
      <c r="D10" s="124"/>
      <c r="I10" s="152"/>
      <c r="J10" s="152"/>
      <c r="K10" s="152"/>
      <c r="L10" s="124"/>
      <c r="M10" s="104"/>
      <c r="N10" s="40"/>
      <c r="O10" s="40"/>
      <c r="P10" s="93"/>
      <c r="Q10" s="40"/>
      <c r="R10" s="40"/>
      <c r="S10" s="41"/>
    </row>
    <row r="11" spans="1:20" x14ac:dyDescent="0.25">
      <c r="C11" s="124"/>
      <c r="D11" s="124"/>
      <c r="L11" s="34" t="s">
        <v>59</v>
      </c>
      <c r="M11" s="93">
        <f>SUM(M7:M10)</f>
        <v>50202.68</v>
      </c>
      <c r="N11" s="93">
        <f t="shared" ref="N11:S11" si="1">SUM(N7:N10)</f>
        <v>0</v>
      </c>
      <c r="O11" s="93">
        <f t="shared" si="1"/>
        <v>50202.68</v>
      </c>
      <c r="P11" s="93"/>
      <c r="Q11" s="93">
        <f t="shared" si="1"/>
        <v>49475</v>
      </c>
      <c r="R11" s="93">
        <f t="shared" si="1"/>
        <v>0</v>
      </c>
      <c r="S11" s="37">
        <f t="shared" si="1"/>
        <v>49475</v>
      </c>
      <c r="T11" s="93"/>
    </row>
    <row r="12" spans="1:20" x14ac:dyDescent="0.25">
      <c r="C12" s="124"/>
      <c r="D12" s="124"/>
      <c r="L12" s="34"/>
      <c r="M12" s="93"/>
      <c r="N12" s="93"/>
      <c r="O12" s="93"/>
      <c r="P12" s="93"/>
      <c r="Q12" s="93"/>
      <c r="R12" s="93"/>
      <c r="S12" s="95"/>
      <c r="T12" s="93"/>
    </row>
    <row r="13" spans="1:20" x14ac:dyDescent="0.25">
      <c r="B13" s="12" t="s">
        <v>175</v>
      </c>
      <c r="C13" s="124"/>
      <c r="D13" s="124"/>
      <c r="L13" s="34"/>
      <c r="M13" s="93"/>
      <c r="N13" s="93"/>
      <c r="O13" s="93"/>
      <c r="P13" s="93"/>
      <c r="Q13" s="93"/>
      <c r="R13" s="93"/>
      <c r="S13" s="95"/>
      <c r="T13" s="93"/>
    </row>
    <row r="14" spans="1:20" ht="33" customHeight="1" x14ac:dyDescent="0.25">
      <c r="B14" s="255" t="s">
        <v>176</v>
      </c>
      <c r="C14" s="256"/>
      <c r="D14" s="256"/>
      <c r="E14" s="256"/>
      <c r="F14" s="256"/>
      <c r="G14" s="157"/>
      <c r="H14" s="157"/>
      <c r="I14" s="148"/>
      <c r="S14" s="42"/>
    </row>
    <row r="15" spans="1:20" x14ac:dyDescent="0.25">
      <c r="C15" s="124"/>
      <c r="D15" s="124"/>
      <c r="S15" s="42"/>
    </row>
    <row r="16" spans="1:20" ht="45" customHeight="1" x14ac:dyDescent="0.25">
      <c r="B16" s="253" t="s">
        <v>179</v>
      </c>
      <c r="C16" s="253"/>
      <c r="D16" s="253"/>
      <c r="E16" s="253"/>
      <c r="F16" s="253"/>
      <c r="G16" s="155"/>
      <c r="H16" s="155"/>
      <c r="I16" s="146"/>
      <c r="S16" s="42"/>
    </row>
    <row r="17" spans="2:20" x14ac:dyDescent="0.25">
      <c r="C17" s="124"/>
      <c r="D17" s="124"/>
      <c r="S17" s="42"/>
    </row>
    <row r="18" spans="2:20" x14ac:dyDescent="0.25">
      <c r="B18" s="11" t="s">
        <v>152</v>
      </c>
      <c r="C18" s="133" t="s">
        <v>155</v>
      </c>
      <c r="D18" s="133" t="s">
        <v>156</v>
      </c>
      <c r="S18" s="42"/>
    </row>
    <row r="19" spans="2:20" x14ac:dyDescent="0.25">
      <c r="B19" s="2" t="s">
        <v>153</v>
      </c>
      <c r="C19" s="123" t="s">
        <v>161</v>
      </c>
      <c r="D19" s="123" t="s">
        <v>163</v>
      </c>
      <c r="S19" s="42"/>
    </row>
    <row r="20" spans="2:20" x14ac:dyDescent="0.25">
      <c r="B20" s="2" t="s">
        <v>154</v>
      </c>
      <c r="C20" s="123" t="s">
        <v>157</v>
      </c>
      <c r="D20" s="123" t="s">
        <v>164</v>
      </c>
      <c r="S20" s="42"/>
    </row>
    <row r="21" spans="2:20" x14ac:dyDescent="0.25">
      <c r="C21" s="123"/>
      <c r="D21" s="123"/>
      <c r="S21" s="42"/>
    </row>
    <row r="22" spans="2:20" x14ac:dyDescent="0.25">
      <c r="C22" s="123"/>
      <c r="D22" s="123"/>
      <c r="S22" s="42"/>
    </row>
    <row r="23" spans="2:20" x14ac:dyDescent="0.25">
      <c r="C23" s="123"/>
      <c r="D23" s="123"/>
      <c r="S23" s="42"/>
    </row>
    <row r="24" spans="2:20" x14ac:dyDescent="0.25">
      <c r="B24" s="249" t="s">
        <v>318</v>
      </c>
      <c r="C24" s="123"/>
      <c r="D24" s="123"/>
      <c r="S24" s="42"/>
    </row>
    <row r="25" spans="2:20" x14ac:dyDescent="0.25">
      <c r="B25" s="165"/>
      <c r="C25" s="123"/>
      <c r="D25" s="123"/>
      <c r="S25" s="42"/>
    </row>
    <row r="26" spans="2:20" x14ac:dyDescent="0.25">
      <c r="B26" s="144"/>
      <c r="C26" s="144"/>
      <c r="D26" s="144"/>
      <c r="E26" s="144"/>
      <c r="F26" s="144"/>
      <c r="G26" s="144"/>
      <c r="H26" s="144"/>
      <c r="I26" s="144"/>
      <c r="J26" s="144"/>
      <c r="K26" s="144"/>
      <c r="L26" s="144"/>
      <c r="M26" s="144"/>
      <c r="N26" s="144"/>
      <c r="O26" s="144"/>
      <c r="P26" s="144"/>
      <c r="Q26" s="210" t="s">
        <v>125</v>
      </c>
      <c r="R26" s="210"/>
      <c r="S26" s="211"/>
    </row>
    <row r="27" spans="2:20" x14ac:dyDescent="0.25">
      <c r="B27" s="29" t="s">
        <v>60</v>
      </c>
      <c r="C27" s="127" t="s">
        <v>2</v>
      </c>
      <c r="D27" s="127"/>
      <c r="E27" s="202" t="s">
        <v>54</v>
      </c>
      <c r="F27" s="202" t="s">
        <v>55</v>
      </c>
      <c r="G27" s="202"/>
      <c r="H27" s="202"/>
      <c r="I27" s="202"/>
      <c r="J27" s="202"/>
      <c r="K27" s="202"/>
      <c r="L27" s="202" t="s">
        <v>56</v>
      </c>
      <c r="M27" s="202"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T28" s="76"/>
    </row>
    <row r="29" spans="2:20" x14ac:dyDescent="0.25">
      <c r="B29" s="90"/>
      <c r="C29" s="13"/>
      <c r="D29" s="13"/>
      <c r="E29" s="13"/>
      <c r="F29" s="13"/>
      <c r="G29" s="13"/>
      <c r="H29" s="13"/>
      <c r="I29" s="13"/>
      <c r="J29" s="13"/>
      <c r="K29" s="13"/>
      <c r="L29" s="13"/>
      <c r="M29" s="13"/>
      <c r="N29" s="69"/>
      <c r="O29" s="69"/>
      <c r="P29" s="69"/>
      <c r="Q29" s="74"/>
      <c r="R29" s="75"/>
      <c r="S29" s="75"/>
      <c r="T29" s="76"/>
    </row>
    <row r="30" spans="2:20" x14ac:dyDescent="0.25">
      <c r="B30" s="23"/>
      <c r="C30" s="13"/>
      <c r="D30" s="13"/>
      <c r="E30" s="13"/>
      <c r="R30" s="76"/>
      <c r="S30" s="76"/>
      <c r="T30" s="76"/>
    </row>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46" orientation="landscape" horizontalDpi="1200" verticalDpi="1200"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42578125" style="2" customWidth="1"/>
    <col min="3" max="3" width="24.42578125" style="2" bestFit="1" customWidth="1"/>
    <col min="4" max="4" width="13.7109375" style="2" customWidth="1"/>
    <col min="5" max="5" width="16.85546875" style="2" customWidth="1"/>
    <col min="6" max="6" width="22.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121</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122</v>
      </c>
      <c r="C3" s="12"/>
      <c r="D3" s="12"/>
      <c r="E3" s="12"/>
      <c r="P3" s="44"/>
      <c r="Q3" s="69"/>
      <c r="R3" s="45"/>
    </row>
    <row r="4" spans="1:20" x14ac:dyDescent="0.25">
      <c r="B4" s="12" t="s">
        <v>230</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304</v>
      </c>
      <c r="F7" s="2" t="s">
        <v>7</v>
      </c>
      <c r="G7" s="163">
        <v>2.9100000000000001E-2</v>
      </c>
      <c r="H7" s="163">
        <v>0.16270000000000001</v>
      </c>
      <c r="I7" s="152">
        <v>43281</v>
      </c>
      <c r="J7" s="152">
        <v>43282</v>
      </c>
      <c r="K7" s="152">
        <v>42917</v>
      </c>
      <c r="L7" s="124" t="s">
        <v>300</v>
      </c>
      <c r="M7" s="86">
        <v>20852.5</v>
      </c>
      <c r="N7" s="110">
        <v>-0.5</v>
      </c>
      <c r="O7" s="86">
        <f>M7+N7</f>
        <v>20852</v>
      </c>
      <c r="P7" s="13"/>
      <c r="Q7" s="97">
        <v>20852</v>
      </c>
      <c r="R7" s="85"/>
      <c r="S7" s="95">
        <f>Q7+R7</f>
        <v>20852</v>
      </c>
    </row>
    <row r="8" spans="1:20" ht="45" hidden="1" x14ac:dyDescent="0.25">
      <c r="B8" s="2" t="s">
        <v>35</v>
      </c>
      <c r="C8" s="126" t="s">
        <v>171</v>
      </c>
      <c r="D8" s="123" t="s">
        <v>172</v>
      </c>
      <c r="E8" s="2" t="s">
        <v>248</v>
      </c>
      <c r="F8" s="2" t="s">
        <v>7</v>
      </c>
      <c r="G8" s="163">
        <v>3.1399999999999997E-2</v>
      </c>
      <c r="H8" s="163">
        <v>0.16209999999999999</v>
      </c>
      <c r="I8" s="152">
        <v>42916</v>
      </c>
      <c r="J8" s="152">
        <v>42917</v>
      </c>
      <c r="K8" s="154">
        <v>42552</v>
      </c>
      <c r="L8" s="124" t="s">
        <v>267</v>
      </c>
      <c r="M8" s="97"/>
      <c r="N8" s="97"/>
      <c r="O8" s="86">
        <f>M8+N8</f>
        <v>0</v>
      </c>
      <c r="P8" s="63"/>
      <c r="Q8" s="65"/>
      <c r="R8" s="94"/>
      <c r="S8" s="95">
        <f>+R8</f>
        <v>0</v>
      </c>
    </row>
    <row r="9" spans="1:20" x14ac:dyDescent="0.25">
      <c r="C9" s="124"/>
      <c r="D9" s="124"/>
      <c r="G9" s="162"/>
      <c r="H9" s="163"/>
      <c r="I9" s="152"/>
      <c r="J9" s="152"/>
      <c r="K9" s="152"/>
      <c r="L9" s="124"/>
      <c r="M9" s="40"/>
      <c r="N9" s="40"/>
      <c r="O9" s="40"/>
      <c r="P9" s="44"/>
      <c r="Q9" s="40"/>
      <c r="R9" s="40"/>
      <c r="S9" s="41"/>
    </row>
    <row r="10" spans="1:20" x14ac:dyDescent="0.25">
      <c r="C10" s="123"/>
      <c r="D10" s="123"/>
      <c r="I10" s="152"/>
      <c r="J10" s="152"/>
      <c r="K10" s="152"/>
      <c r="L10" s="9" t="s">
        <v>59</v>
      </c>
      <c r="M10" s="93">
        <f>SUM(M7:M9)</f>
        <v>20852.5</v>
      </c>
      <c r="N10" s="93">
        <f>SUM(N7:N9)</f>
        <v>-0.5</v>
      </c>
      <c r="O10" s="93">
        <f>SUM(O7:O9)</f>
        <v>20852</v>
      </c>
      <c r="Q10" s="102">
        <f>SUM(Q7:Q9)</f>
        <v>20852</v>
      </c>
      <c r="R10" s="102">
        <f>SUM(R8:R9)</f>
        <v>0</v>
      </c>
      <c r="S10" s="107">
        <f>SUM(S7:S9)</f>
        <v>20852</v>
      </c>
    </row>
    <row r="11" spans="1:20" x14ac:dyDescent="0.25">
      <c r="C11" s="123"/>
      <c r="D11" s="123"/>
      <c r="I11" s="152"/>
      <c r="J11" s="152"/>
      <c r="K11" s="152"/>
      <c r="L11" s="9"/>
      <c r="M11" s="93"/>
      <c r="N11" s="93"/>
      <c r="O11" s="93"/>
      <c r="Q11" s="102"/>
      <c r="R11" s="102"/>
      <c r="S11" s="107"/>
    </row>
    <row r="12" spans="1:20" x14ac:dyDescent="0.25">
      <c r="C12" s="123"/>
      <c r="D12" s="123"/>
      <c r="L12" s="9"/>
      <c r="M12" s="93"/>
      <c r="N12" s="93"/>
      <c r="O12" s="93"/>
      <c r="Q12" s="102"/>
      <c r="R12" s="102"/>
      <c r="S12" s="107"/>
    </row>
    <row r="13" spans="1:20" x14ac:dyDescent="0.25">
      <c r="B13" s="12" t="s">
        <v>175</v>
      </c>
      <c r="C13" s="123"/>
      <c r="D13" s="123"/>
      <c r="L13" s="9"/>
      <c r="M13" s="93"/>
      <c r="N13" s="93"/>
      <c r="O13" s="93"/>
      <c r="Q13" s="93"/>
      <c r="R13" s="93"/>
      <c r="S13" s="95"/>
    </row>
    <row r="14" spans="1:20" ht="48" customHeight="1" x14ac:dyDescent="0.25">
      <c r="B14" s="253" t="s">
        <v>176</v>
      </c>
      <c r="C14" s="253"/>
      <c r="D14" s="253"/>
      <c r="E14" s="253"/>
      <c r="L14" s="9"/>
      <c r="M14" s="93"/>
      <c r="N14" s="93"/>
      <c r="O14" s="93"/>
      <c r="Q14" s="93"/>
      <c r="R14" s="93"/>
      <c r="S14" s="95"/>
    </row>
    <row r="15" spans="1:20" x14ac:dyDescent="0.25">
      <c r="C15" s="123"/>
      <c r="D15" s="123"/>
      <c r="L15" s="9"/>
      <c r="M15" s="93"/>
      <c r="N15" s="93"/>
      <c r="O15" s="93"/>
      <c r="Q15" s="93"/>
      <c r="R15" s="93"/>
      <c r="S15" s="95"/>
    </row>
    <row r="16" spans="1:20" ht="63.75" customHeight="1" x14ac:dyDescent="0.25">
      <c r="B16" s="253" t="s">
        <v>179</v>
      </c>
      <c r="C16" s="253"/>
      <c r="D16" s="253"/>
      <c r="E16" s="253"/>
      <c r="L16" s="9"/>
      <c r="M16" s="93"/>
      <c r="N16" s="93"/>
      <c r="O16" s="93"/>
      <c r="Q16" s="93"/>
      <c r="R16" s="93"/>
      <c r="S16" s="95"/>
    </row>
    <row r="17" spans="2:20" x14ac:dyDescent="0.25">
      <c r="B17" s="142"/>
      <c r="C17" s="142"/>
      <c r="D17" s="142"/>
      <c r="E17" s="142"/>
      <c r="L17" s="9"/>
      <c r="M17" s="93"/>
      <c r="N17" s="93"/>
      <c r="O17" s="93"/>
      <c r="Q17" s="93"/>
      <c r="R17" s="93"/>
      <c r="S17" s="95"/>
    </row>
    <row r="18" spans="2:20" x14ac:dyDescent="0.25">
      <c r="B18" s="11" t="s">
        <v>152</v>
      </c>
      <c r="C18" s="133" t="s">
        <v>155</v>
      </c>
      <c r="D18" s="133" t="s">
        <v>156</v>
      </c>
      <c r="E18" s="142"/>
      <c r="L18" s="9"/>
      <c r="M18" s="93"/>
      <c r="N18" s="93"/>
      <c r="O18" s="93"/>
      <c r="Q18" s="93"/>
      <c r="R18" s="93"/>
      <c r="S18" s="95"/>
    </row>
    <row r="19" spans="2:20" x14ac:dyDescent="0.25">
      <c r="C19" s="123"/>
      <c r="D19" s="123"/>
      <c r="E19" s="142"/>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B21" s="2" t="s">
        <v>158</v>
      </c>
      <c r="C21" s="123" t="s">
        <v>160</v>
      </c>
      <c r="D21" s="123" t="s">
        <v>165</v>
      </c>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Q26" s="84" t="s">
        <v>126</v>
      </c>
      <c r="R26" s="75"/>
      <c r="S26" s="75"/>
    </row>
    <row r="27" spans="2:20" ht="32.25" customHeight="1" x14ac:dyDescent="0.25">
      <c r="B27" s="29" t="s">
        <v>60</v>
      </c>
      <c r="C27" s="127" t="s">
        <v>2</v>
      </c>
      <c r="D27" s="127" t="s">
        <v>54</v>
      </c>
      <c r="E27" s="182" t="s">
        <v>55</v>
      </c>
      <c r="F27" s="182" t="s">
        <v>56</v>
      </c>
      <c r="G27" s="182" t="s">
        <v>57</v>
      </c>
      <c r="H27" s="159"/>
      <c r="I27" s="150"/>
      <c r="J27" s="127"/>
      <c r="K27" s="127"/>
      <c r="N27" s="69"/>
      <c r="O27" s="69"/>
      <c r="P27" s="69"/>
      <c r="Q27" s="76" t="s">
        <v>124</v>
      </c>
      <c r="R27" s="75"/>
      <c r="S27" s="75"/>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2" t="s">
        <v>293</v>
      </c>
      <c r="C29" s="124">
        <v>84.048000000000002</v>
      </c>
      <c r="D29" s="124" t="s">
        <v>295</v>
      </c>
      <c r="E29" s="169">
        <v>283.54000000000002</v>
      </c>
      <c r="F29" s="239">
        <v>42900</v>
      </c>
      <c r="G29" s="73" t="s">
        <v>294</v>
      </c>
      <c r="I29" s="13"/>
      <c r="J29" s="13"/>
      <c r="K29" s="13"/>
      <c r="L29" s="13"/>
      <c r="N29" s="69"/>
      <c r="O29" s="69"/>
      <c r="P29" s="69"/>
      <c r="R29" s="76"/>
      <c r="S29" s="76"/>
      <c r="T29" s="76"/>
    </row>
    <row r="30" spans="2:20" x14ac:dyDescent="0.25">
      <c r="B30" s="24"/>
      <c r="C30" s="25"/>
      <c r="D30" s="25"/>
      <c r="E30" s="59"/>
      <c r="F30" s="238"/>
      <c r="G30" s="27"/>
      <c r="H30" s="27"/>
      <c r="I30" s="27"/>
      <c r="J30" s="27"/>
      <c r="K30" s="27"/>
      <c r="L30" s="28"/>
      <c r="M30" s="32"/>
      <c r="N30" s="30"/>
      <c r="O30" s="30"/>
      <c r="P30" s="30"/>
      <c r="Q30" s="76"/>
      <c r="R30" s="76"/>
      <c r="S30" s="76"/>
      <c r="T30" s="76"/>
    </row>
    <row r="31" spans="2:20" x14ac:dyDescent="0.25">
      <c r="B31" s="24"/>
      <c r="C31" s="25"/>
      <c r="D31" s="25"/>
      <c r="E31" s="59"/>
      <c r="F31" s="238"/>
      <c r="G31" s="27"/>
      <c r="H31" s="27"/>
      <c r="I31" s="27"/>
      <c r="J31" s="27"/>
      <c r="K31" s="27"/>
      <c r="L31" s="28"/>
      <c r="M31" s="32"/>
      <c r="N31" s="30"/>
      <c r="O31" s="30"/>
      <c r="P31" s="30"/>
      <c r="Q31" s="76"/>
      <c r="R31" s="76"/>
      <c r="S31" s="76"/>
      <c r="T31" s="76"/>
    </row>
    <row r="32" spans="2:20" x14ac:dyDescent="0.25">
      <c r="B32" s="24"/>
      <c r="C32" s="25"/>
      <c r="D32" s="25"/>
      <c r="E32" s="59"/>
      <c r="F32" s="238"/>
      <c r="G32" s="27"/>
      <c r="H32" s="27"/>
      <c r="I32" s="27"/>
      <c r="J32" s="27"/>
      <c r="K32" s="27"/>
      <c r="L32" s="28"/>
      <c r="M32" s="32"/>
      <c r="N32" s="30"/>
      <c r="O32" s="30"/>
      <c r="P32" s="30"/>
      <c r="Q32" s="76"/>
      <c r="R32" s="76"/>
      <c r="S32" s="76"/>
      <c r="T32" s="76"/>
    </row>
    <row r="33" spans="2:20" x14ac:dyDescent="0.25">
      <c r="B33" s="24"/>
      <c r="C33" s="25"/>
      <c r="D33" s="25"/>
      <c r="E33" s="59"/>
      <c r="F33" s="238"/>
      <c r="G33" s="27"/>
      <c r="H33" s="27"/>
      <c r="I33" s="27"/>
      <c r="J33" s="27"/>
      <c r="K33" s="27"/>
      <c r="L33" s="28"/>
      <c r="M33" s="32"/>
      <c r="N33" s="30"/>
      <c r="O33" s="30"/>
      <c r="P33" s="30"/>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1:S1"/>
    <mergeCell ref="Q2:S2"/>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4.28515625" style="2" bestFit="1" customWidth="1"/>
    <col min="3" max="3" width="24.42578125" style="2" bestFit="1" customWidth="1"/>
    <col min="4" max="4" width="13.7109375" style="2" customWidth="1"/>
    <col min="5" max="5" width="17" style="2"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111</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112</v>
      </c>
      <c r="C3" s="12"/>
      <c r="D3" s="12"/>
      <c r="E3" s="12"/>
      <c r="P3" s="44"/>
      <c r="Q3" s="69"/>
      <c r="R3" s="45"/>
    </row>
    <row r="4" spans="1:20" x14ac:dyDescent="0.25">
      <c r="B4" s="12" t="s">
        <v>230</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304</v>
      </c>
      <c r="F7" s="2" t="s">
        <v>7</v>
      </c>
      <c r="G7" s="163">
        <v>2.9100000000000001E-2</v>
      </c>
      <c r="H7" s="163">
        <v>0.16270000000000001</v>
      </c>
      <c r="I7" s="152">
        <v>43281</v>
      </c>
      <c r="J7" s="152">
        <v>43282</v>
      </c>
      <c r="K7" s="152">
        <v>42917</v>
      </c>
      <c r="L7" s="124" t="s">
        <v>300</v>
      </c>
      <c r="M7" s="94">
        <v>17560</v>
      </c>
      <c r="N7" s="94"/>
      <c r="O7" s="94">
        <f>M7+N7</f>
        <v>17560</v>
      </c>
      <c r="P7" s="44"/>
      <c r="Q7" s="94">
        <v>17560</v>
      </c>
      <c r="R7" s="94"/>
      <c r="S7" s="95">
        <f>Q7+R7</f>
        <v>17560</v>
      </c>
    </row>
    <row r="8" spans="1:20" ht="29.25" customHeight="1" x14ac:dyDescent="0.25">
      <c r="B8" s="2" t="s">
        <v>186</v>
      </c>
      <c r="C8" s="126" t="s">
        <v>187</v>
      </c>
      <c r="D8" s="2" t="s">
        <v>172</v>
      </c>
      <c r="E8" s="2" t="s">
        <v>305</v>
      </c>
      <c r="F8" s="2" t="s">
        <v>7</v>
      </c>
      <c r="G8" s="163">
        <v>2.9100000000000001E-2</v>
      </c>
      <c r="H8" s="163">
        <v>0.16270000000000001</v>
      </c>
      <c r="I8" s="152">
        <v>43281</v>
      </c>
      <c r="J8" s="152">
        <v>43282</v>
      </c>
      <c r="K8" s="152">
        <v>42917</v>
      </c>
      <c r="L8" s="124" t="s">
        <v>300</v>
      </c>
      <c r="M8" s="94">
        <v>6079.2</v>
      </c>
      <c r="N8" s="94"/>
      <c r="O8" s="94">
        <f>M8+N8</f>
        <v>6079.2</v>
      </c>
      <c r="P8" s="44"/>
      <c r="Q8" s="94">
        <f>2533+3546.2</f>
        <v>6079.2</v>
      </c>
      <c r="R8" s="94">
        <v>0</v>
      </c>
      <c r="S8" s="95">
        <f>Q8+R8</f>
        <v>6079.2</v>
      </c>
    </row>
    <row r="9" spans="1:20" x14ac:dyDescent="0.25">
      <c r="C9" s="124"/>
      <c r="D9" s="124"/>
      <c r="G9" s="162"/>
      <c r="H9" s="163"/>
      <c r="I9" s="152"/>
      <c r="J9" s="152"/>
      <c r="K9" s="152"/>
      <c r="M9" s="40"/>
      <c r="N9" s="40"/>
      <c r="O9" s="40"/>
      <c r="P9" s="44"/>
      <c r="Q9" s="40"/>
      <c r="R9" s="40"/>
      <c r="S9" s="41"/>
    </row>
    <row r="10" spans="1:20" x14ac:dyDescent="0.25">
      <c r="C10" s="123"/>
      <c r="D10" s="123"/>
      <c r="I10" s="152"/>
      <c r="J10" s="152"/>
      <c r="K10" s="152"/>
      <c r="L10" s="9" t="s">
        <v>59</v>
      </c>
      <c r="M10" s="93">
        <f>SUM(M7:M9)</f>
        <v>23639.200000000001</v>
      </c>
      <c r="N10" s="93">
        <f>SUM(N7:N9)</f>
        <v>0</v>
      </c>
      <c r="O10" s="93">
        <f>SUM(O7:O9)</f>
        <v>23639.200000000001</v>
      </c>
      <c r="Q10" s="93">
        <f>SUM(Q7:Q9)</f>
        <v>23639.200000000001</v>
      </c>
      <c r="R10" s="93">
        <f>SUM(R7:R9)</f>
        <v>0</v>
      </c>
      <c r="S10" s="95">
        <f>SUM(S7:S9)</f>
        <v>23639.200000000001</v>
      </c>
    </row>
    <row r="11" spans="1:20" x14ac:dyDescent="0.25">
      <c r="C11" s="123"/>
      <c r="D11" s="123"/>
      <c r="I11" s="152"/>
      <c r="J11" s="152"/>
      <c r="K11" s="152"/>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30.75" customHeight="1" x14ac:dyDescent="0.25">
      <c r="B14" s="253" t="s">
        <v>176</v>
      </c>
      <c r="C14" s="253"/>
      <c r="D14" s="253"/>
      <c r="E14" s="253"/>
      <c r="L14" s="9"/>
      <c r="M14" s="93"/>
      <c r="N14" s="93"/>
      <c r="O14" s="93"/>
      <c r="Q14" s="93"/>
      <c r="R14" s="93"/>
      <c r="S14" s="95"/>
    </row>
    <row r="15" spans="1:20" x14ac:dyDescent="0.25">
      <c r="C15" s="123"/>
      <c r="D15" s="123"/>
      <c r="L15" s="9"/>
      <c r="M15" s="93"/>
      <c r="N15" s="93"/>
      <c r="O15" s="93"/>
      <c r="Q15" s="93"/>
      <c r="R15" s="93"/>
      <c r="S15" s="95"/>
    </row>
    <row r="16" spans="1:20" ht="60.75" customHeight="1" x14ac:dyDescent="0.25">
      <c r="B16" s="253" t="s">
        <v>179</v>
      </c>
      <c r="C16" s="253"/>
      <c r="D16" s="253"/>
      <c r="E16" s="253"/>
      <c r="L16" s="9"/>
      <c r="M16" s="93"/>
      <c r="N16" s="93"/>
      <c r="O16" s="93"/>
      <c r="Q16" s="93"/>
      <c r="R16" s="93"/>
      <c r="S16" s="95"/>
    </row>
    <row r="17" spans="2:20" x14ac:dyDescent="0.25">
      <c r="B17" s="142"/>
      <c r="C17" s="142"/>
      <c r="D17" s="142"/>
      <c r="E17" s="142"/>
      <c r="L17" s="9"/>
      <c r="M17" s="93"/>
      <c r="N17" s="93"/>
      <c r="O17" s="93"/>
      <c r="Q17" s="93"/>
      <c r="R17" s="93"/>
      <c r="S17" s="95"/>
    </row>
    <row r="18" spans="2:20" x14ac:dyDescent="0.25">
      <c r="B18" s="11" t="s">
        <v>152</v>
      </c>
      <c r="C18" s="133" t="s">
        <v>155</v>
      </c>
      <c r="D18" s="133" t="s">
        <v>156</v>
      </c>
      <c r="E18" s="142"/>
      <c r="L18" s="9"/>
      <c r="M18" s="93"/>
      <c r="N18" s="93"/>
      <c r="O18" s="93"/>
      <c r="Q18" s="93"/>
      <c r="R18" s="93"/>
      <c r="S18" s="95"/>
    </row>
    <row r="19" spans="2:20" x14ac:dyDescent="0.25">
      <c r="C19" s="123"/>
      <c r="D19" s="123"/>
      <c r="E19" s="142"/>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B21" s="2" t="s">
        <v>158</v>
      </c>
      <c r="C21" s="123" t="s">
        <v>188</v>
      </c>
      <c r="D21" s="123" t="s">
        <v>165</v>
      </c>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C26" s="63"/>
      <c r="D26" s="63"/>
      <c r="E26" s="44"/>
      <c r="F26" s="44"/>
      <c r="G26" s="44"/>
      <c r="H26" s="44"/>
      <c r="I26" s="44"/>
      <c r="J26" s="44"/>
      <c r="K26" s="44"/>
      <c r="L26" s="44"/>
      <c r="M26" s="44"/>
      <c r="N26" s="44"/>
      <c r="O26" s="44"/>
      <c r="P26" s="44"/>
      <c r="Q26" s="84" t="s">
        <v>126</v>
      </c>
      <c r="R26" s="75"/>
      <c r="S26" s="75"/>
    </row>
    <row r="27" spans="2:20" ht="29.25" x14ac:dyDescent="0.25">
      <c r="B27" s="29" t="s">
        <v>60</v>
      </c>
      <c r="C27" s="127" t="s">
        <v>2</v>
      </c>
      <c r="D27" s="127" t="s">
        <v>54</v>
      </c>
      <c r="E27" s="182" t="s">
        <v>55</v>
      </c>
      <c r="F27" s="127" t="s">
        <v>56</v>
      </c>
      <c r="G27" s="260" t="s">
        <v>57</v>
      </c>
      <c r="H27" s="260"/>
      <c r="I27" s="150"/>
      <c r="J27" s="127"/>
      <c r="K27" s="127"/>
      <c r="O27" s="69"/>
      <c r="P27" s="69"/>
      <c r="Q27" s="76" t="s">
        <v>124</v>
      </c>
      <c r="R27" s="75"/>
      <c r="S27" s="75"/>
      <c r="T27" s="76"/>
    </row>
    <row r="28" spans="2:20" x14ac:dyDescent="0.25">
      <c r="C28" s="181"/>
      <c r="D28" s="184"/>
      <c r="E28" s="184"/>
      <c r="F28" s="185">
        <v>42381</v>
      </c>
      <c r="G28" s="263" t="s">
        <v>238</v>
      </c>
      <c r="H28" s="263"/>
      <c r="I28" s="263"/>
      <c r="J28" s="263"/>
      <c r="K28" s="63"/>
      <c r="L28" s="63"/>
      <c r="M28" s="63"/>
      <c r="N28" s="63"/>
      <c r="O28" s="69"/>
      <c r="P28" s="69"/>
      <c r="Q28" s="84"/>
      <c r="R28" s="75"/>
      <c r="S28" s="75"/>
      <c r="T28" s="76"/>
    </row>
    <row r="29" spans="2:20" x14ac:dyDescent="0.25">
      <c r="B29" s="90"/>
      <c r="C29" s="13"/>
      <c r="D29" s="183"/>
      <c r="E29" s="183"/>
      <c r="F29" s="13"/>
      <c r="G29" s="13"/>
      <c r="H29" s="13"/>
      <c r="I29" s="13"/>
      <c r="J29" s="13"/>
      <c r="K29" s="13"/>
      <c r="L29" s="13"/>
      <c r="M29" s="13"/>
      <c r="N29" s="13"/>
      <c r="O29" s="69"/>
      <c r="P29" s="69"/>
      <c r="T29" s="76"/>
    </row>
    <row r="30" spans="2:20" x14ac:dyDescent="0.25">
      <c r="D30" s="169"/>
      <c r="E30" s="169"/>
    </row>
    <row r="31" spans="2:20" ht="15" customHeight="1" x14ac:dyDescent="0.25">
      <c r="D31" s="169"/>
      <c r="E31" s="169"/>
    </row>
    <row r="32" spans="2:20" x14ac:dyDescent="0.25">
      <c r="D32" s="169"/>
      <c r="E32" s="200">
        <f>SUM(E28:E31)</f>
        <v>0</v>
      </c>
    </row>
    <row r="33" spans="4:5" x14ac:dyDescent="0.25">
      <c r="D33" s="169"/>
      <c r="E33" s="169"/>
    </row>
    <row r="34" spans="4:5" x14ac:dyDescent="0.25">
      <c r="D34" s="169"/>
      <c r="E34" s="169"/>
    </row>
    <row r="35" spans="4:5" x14ac:dyDescent="0.25">
      <c r="D35" s="169"/>
      <c r="E35" s="169"/>
    </row>
    <row r="36" spans="4:5" x14ac:dyDescent="0.25">
      <c r="D36" s="169"/>
      <c r="E36" s="169"/>
    </row>
    <row r="37" spans="4:5" x14ac:dyDescent="0.25">
      <c r="E37" s="169"/>
    </row>
  </sheetData>
  <mergeCells count="6">
    <mergeCell ref="G28:J28"/>
    <mergeCell ref="B14:E14"/>
    <mergeCell ref="B16:E16"/>
    <mergeCell ref="Q1:S1"/>
    <mergeCell ref="Q2:S2"/>
    <mergeCell ref="G27:H27"/>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48" orientation="landscape" horizontalDpi="1200" verticalDpi="1200"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2.5703125" style="2" customWidth="1"/>
    <col min="3" max="3" width="24.42578125" style="2" bestFit="1" customWidth="1"/>
    <col min="4" max="4" width="13.7109375" style="2" customWidth="1"/>
    <col min="5" max="5" width="17" style="2" bestFit="1"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62</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82</v>
      </c>
      <c r="C3" s="12"/>
      <c r="D3" s="12"/>
      <c r="E3" s="12"/>
      <c r="P3" s="44"/>
      <c r="Q3" s="69"/>
      <c r="R3" s="45"/>
    </row>
    <row r="4" spans="1:20" x14ac:dyDescent="0.25">
      <c r="B4" s="12" t="s">
        <v>231</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304</v>
      </c>
      <c r="F7" s="2" t="s">
        <v>7</v>
      </c>
      <c r="G7" s="163">
        <v>2.9100000000000001E-2</v>
      </c>
      <c r="H7" s="163">
        <v>0.16270000000000001</v>
      </c>
      <c r="I7" s="152">
        <v>43281</v>
      </c>
      <c r="J7" s="152">
        <v>43282</v>
      </c>
      <c r="K7" s="152">
        <v>42917</v>
      </c>
      <c r="L7" s="124" t="s">
        <v>300</v>
      </c>
      <c r="M7" s="97">
        <v>32047.5</v>
      </c>
      <c r="N7" s="110">
        <v>-15804.5</v>
      </c>
      <c r="O7" s="93">
        <f>M7+N7</f>
        <v>16243</v>
      </c>
      <c r="P7" s="13"/>
      <c r="Q7" s="93">
        <v>16243</v>
      </c>
      <c r="R7" s="85"/>
      <c r="S7" s="95">
        <f>Q7+R7</f>
        <v>16243</v>
      </c>
    </row>
    <row r="8" spans="1:20" x14ac:dyDescent="0.25">
      <c r="G8" s="163"/>
      <c r="H8" s="163"/>
      <c r="I8" s="152"/>
      <c r="J8" s="152"/>
      <c r="K8" s="152"/>
      <c r="L8" s="124"/>
      <c r="M8" s="92"/>
      <c r="N8" s="264"/>
      <c r="O8" s="93">
        <f>M8+N8</f>
        <v>0</v>
      </c>
      <c r="P8" s="93"/>
      <c r="Q8" s="93"/>
      <c r="R8" s="93">
        <v>0</v>
      </c>
      <c r="S8" s="95">
        <f>Q8+R8</f>
        <v>0</v>
      </c>
    </row>
    <row r="9" spans="1:20" x14ac:dyDescent="0.25">
      <c r="C9" s="124"/>
      <c r="D9" s="124"/>
      <c r="G9" s="162"/>
      <c r="H9" s="163"/>
      <c r="I9" s="152"/>
      <c r="J9" s="152"/>
      <c r="K9" s="152"/>
      <c r="L9" s="124"/>
      <c r="M9" s="50"/>
      <c r="N9" s="190"/>
      <c r="O9" s="40"/>
      <c r="P9" s="94"/>
      <c r="Q9" s="40"/>
      <c r="R9" s="40"/>
      <c r="S9" s="41"/>
    </row>
    <row r="10" spans="1:20" x14ac:dyDescent="0.25">
      <c r="C10" s="123"/>
      <c r="D10" s="123"/>
      <c r="I10" s="152"/>
      <c r="J10" s="152"/>
      <c r="K10" s="152"/>
      <c r="L10" s="9" t="s">
        <v>59</v>
      </c>
      <c r="M10" s="93">
        <f>SUM(M7:M9)</f>
        <v>32047.5</v>
      </c>
      <c r="N10" s="264">
        <f>SUM(N7:N9)</f>
        <v>-15804.5</v>
      </c>
      <c r="O10" s="93">
        <f>SUM(O7:O9)</f>
        <v>16243</v>
      </c>
      <c r="Q10" s="93">
        <f>SUM(Q7:Q9)</f>
        <v>16243</v>
      </c>
      <c r="R10" s="93">
        <f>SUM(R7:R9)</f>
        <v>0</v>
      </c>
      <c r="S10" s="95">
        <f>SUM(S7:S9)</f>
        <v>16243</v>
      </c>
    </row>
    <row r="11" spans="1:20" x14ac:dyDescent="0.25">
      <c r="C11" s="123"/>
      <c r="D11" s="123"/>
      <c r="I11" s="152"/>
      <c r="J11" s="152"/>
      <c r="K11" s="152"/>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48" customHeight="1" x14ac:dyDescent="0.25">
      <c r="B14" s="253" t="s">
        <v>176</v>
      </c>
      <c r="C14" s="253"/>
      <c r="D14" s="253"/>
      <c r="E14" s="253"/>
      <c r="L14" s="9"/>
      <c r="M14" s="93"/>
      <c r="N14" s="93"/>
      <c r="O14" s="93"/>
      <c r="Q14" s="93"/>
      <c r="R14" s="93"/>
      <c r="S14" s="95"/>
    </row>
    <row r="15" spans="1:20" x14ac:dyDescent="0.25">
      <c r="C15" s="123"/>
      <c r="D15" s="123"/>
      <c r="L15" s="9"/>
      <c r="M15" s="93"/>
      <c r="N15" s="93"/>
      <c r="O15" s="93"/>
      <c r="Q15" s="93"/>
      <c r="R15" s="93"/>
      <c r="S15" s="95"/>
    </row>
    <row r="16" spans="1:20" ht="62.25" customHeight="1" x14ac:dyDescent="0.25">
      <c r="B16" s="253" t="s">
        <v>179</v>
      </c>
      <c r="C16" s="253"/>
      <c r="D16" s="253"/>
      <c r="E16" s="253"/>
      <c r="L16" s="9"/>
      <c r="M16" s="93"/>
      <c r="N16" s="93"/>
      <c r="O16" s="93"/>
      <c r="Q16" s="93"/>
      <c r="R16" s="93"/>
      <c r="S16" s="95"/>
    </row>
    <row r="17" spans="2:20" x14ac:dyDescent="0.25">
      <c r="B17" s="142"/>
      <c r="C17" s="142"/>
      <c r="D17" s="142"/>
      <c r="E17" s="142"/>
      <c r="L17" s="9"/>
      <c r="M17" s="93"/>
      <c r="N17" s="93"/>
      <c r="O17" s="93"/>
      <c r="Q17" s="93"/>
      <c r="R17" s="93"/>
      <c r="S17" s="95"/>
    </row>
    <row r="18" spans="2:20" x14ac:dyDescent="0.25">
      <c r="B18" s="11" t="s">
        <v>152</v>
      </c>
      <c r="C18" s="133" t="s">
        <v>155</v>
      </c>
      <c r="D18" s="133" t="s">
        <v>156</v>
      </c>
      <c r="E18" s="142"/>
      <c r="L18" s="9"/>
      <c r="M18" s="93"/>
      <c r="N18" s="93"/>
      <c r="O18" s="93"/>
      <c r="Q18" s="93"/>
      <c r="R18" s="93"/>
      <c r="S18" s="95"/>
    </row>
    <row r="19" spans="2:20" x14ac:dyDescent="0.25">
      <c r="C19" s="123"/>
      <c r="D19" s="123"/>
      <c r="E19" s="142"/>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B21" s="135" t="s">
        <v>143</v>
      </c>
      <c r="C21" s="123"/>
      <c r="D21" s="123"/>
      <c r="L21" s="9"/>
      <c r="M21" s="93"/>
      <c r="N21" s="93"/>
      <c r="O21" s="93"/>
      <c r="Q21" s="93"/>
      <c r="R21" s="93"/>
      <c r="S21" s="95"/>
    </row>
    <row r="22" spans="2:20" x14ac:dyDescent="0.25">
      <c r="B22" s="164"/>
      <c r="C22" s="123"/>
      <c r="D22" s="123"/>
      <c r="L22" s="9"/>
      <c r="M22" s="93"/>
      <c r="N22" s="93"/>
      <c r="O22" s="93"/>
      <c r="Q22" s="93"/>
      <c r="R22" s="93"/>
      <c r="S22" s="95"/>
    </row>
    <row r="23" spans="2:20" x14ac:dyDescent="0.25">
      <c r="B23" s="164"/>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22"/>
      <c r="D25" s="22"/>
      <c r="E25" s="22"/>
      <c r="F25" s="22"/>
      <c r="G25" s="22"/>
      <c r="H25" s="22"/>
      <c r="I25" s="22"/>
      <c r="J25" s="22"/>
      <c r="K25" s="22"/>
      <c r="L25" s="22"/>
      <c r="M25" s="22"/>
      <c r="N25" s="22"/>
      <c r="O25" s="22"/>
      <c r="P25" s="44"/>
      <c r="Q25" s="22"/>
      <c r="R25" s="22"/>
      <c r="S25" s="43"/>
    </row>
    <row r="26" spans="2:20" x14ac:dyDescent="0.25">
      <c r="P26" s="44"/>
      <c r="Q26" s="83" t="s">
        <v>126</v>
      </c>
      <c r="R26" s="76"/>
      <c r="S26" s="76"/>
    </row>
    <row r="27" spans="2:20"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20" x14ac:dyDescent="0.25">
      <c r="B28" s="90"/>
      <c r="C28" s="13"/>
      <c r="D28" s="13"/>
      <c r="E28" s="13"/>
      <c r="F28" s="13"/>
      <c r="G28" s="13"/>
      <c r="H28" s="13"/>
      <c r="I28" s="13"/>
      <c r="J28" s="13"/>
      <c r="K28" s="13"/>
      <c r="L28" s="13"/>
      <c r="M28" s="13"/>
      <c r="Q28" s="83"/>
      <c r="R28" s="76"/>
      <c r="S28" s="76"/>
    </row>
    <row r="29" spans="2:20" x14ac:dyDescent="0.25">
      <c r="B29" s="90"/>
      <c r="C29" s="13"/>
      <c r="D29" s="13"/>
      <c r="E29" s="13"/>
      <c r="F29" s="13"/>
      <c r="G29" s="13"/>
      <c r="H29" s="13"/>
      <c r="I29" s="13"/>
      <c r="J29" s="13"/>
      <c r="K29" s="13"/>
      <c r="L29" s="13"/>
      <c r="M29" s="13"/>
      <c r="R29" s="76"/>
      <c r="S29" s="76"/>
    </row>
    <row r="30" spans="2:20" x14ac:dyDescent="0.25">
      <c r="B30" s="23"/>
      <c r="C30" s="13"/>
      <c r="D30" s="13"/>
      <c r="E30" s="13"/>
      <c r="N30" s="69"/>
      <c r="O30" s="69"/>
      <c r="P30" s="69"/>
      <c r="Q30" s="76"/>
      <c r="R30" s="76"/>
      <c r="S30" s="76"/>
      <c r="T30" s="76"/>
    </row>
    <row r="31" spans="2:20" x14ac:dyDescent="0.25">
      <c r="B31" s="23"/>
      <c r="C31" s="13"/>
      <c r="D31" s="13"/>
      <c r="E31" s="13"/>
      <c r="N31" s="69"/>
      <c r="O31" s="69"/>
      <c r="P31" s="69"/>
      <c r="Q31" s="76"/>
      <c r="R31" s="76"/>
      <c r="S31" s="76"/>
      <c r="T31" s="76"/>
    </row>
    <row r="32" spans="2:20" x14ac:dyDescent="0.25">
      <c r="B32" s="23"/>
      <c r="C32" s="13"/>
      <c r="D32" s="13"/>
      <c r="E32" s="13"/>
      <c r="N32" s="69"/>
      <c r="O32" s="69"/>
      <c r="P32" s="69"/>
      <c r="Q32" s="76"/>
      <c r="R32" s="76"/>
      <c r="S32" s="76"/>
      <c r="T32" s="76"/>
    </row>
    <row r="33" spans="2:20" x14ac:dyDescent="0.25">
      <c r="B33" s="23"/>
      <c r="C33" s="13"/>
      <c r="D33" s="13"/>
      <c r="E33" s="13"/>
      <c r="N33" s="69"/>
      <c r="O33" s="69"/>
      <c r="P33" s="69"/>
      <c r="Q33" s="76"/>
      <c r="R33" s="76"/>
      <c r="S33" s="76"/>
      <c r="T33" s="76"/>
    </row>
    <row r="34" spans="2:20" x14ac:dyDescent="0.25">
      <c r="B34" s="24"/>
      <c r="C34" s="25"/>
      <c r="D34" s="25"/>
      <c r="E34" s="26"/>
      <c r="F34" s="27"/>
      <c r="G34" s="27"/>
      <c r="H34" s="27"/>
      <c r="I34" s="27"/>
      <c r="J34" s="27"/>
      <c r="K34" s="27"/>
      <c r="L34" s="28"/>
      <c r="M34" s="48"/>
      <c r="N34" s="30"/>
      <c r="O34" s="30"/>
      <c r="P34" s="30"/>
      <c r="T34" s="76"/>
    </row>
  </sheetData>
  <mergeCells count="4">
    <mergeCell ref="Q2:S2"/>
    <mergeCell ref="Q1:S1"/>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28515625" style="2" customWidth="1"/>
    <col min="3" max="3" width="24.42578125" style="2" bestFit="1" customWidth="1"/>
    <col min="4" max="4" width="13.7109375" style="2" customWidth="1"/>
    <col min="5" max="5" width="17" style="2" bestFit="1"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7.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134</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135</v>
      </c>
      <c r="C3" s="12"/>
      <c r="D3" s="12"/>
      <c r="E3" s="12"/>
      <c r="P3" s="44"/>
      <c r="Q3" s="69"/>
      <c r="R3" s="45"/>
    </row>
    <row r="4" spans="1:20" x14ac:dyDescent="0.25">
      <c r="B4" s="12" t="s">
        <v>231</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304</v>
      </c>
      <c r="F7" s="2" t="s">
        <v>7</v>
      </c>
      <c r="G7" s="163">
        <v>2.9100000000000001E-2</v>
      </c>
      <c r="H7" s="163">
        <v>0.16270000000000001</v>
      </c>
      <c r="I7" s="152">
        <v>43281</v>
      </c>
      <c r="J7" s="152">
        <v>43282</v>
      </c>
      <c r="K7" s="152">
        <v>42917</v>
      </c>
      <c r="L7" s="124" t="s">
        <v>300</v>
      </c>
      <c r="M7" s="97">
        <v>16243</v>
      </c>
      <c r="N7" s="101">
        <v>15804.5</v>
      </c>
      <c r="O7" s="93">
        <f>M7+N7</f>
        <v>32047.5</v>
      </c>
      <c r="P7" s="13"/>
      <c r="Q7" s="93">
        <v>32047.5</v>
      </c>
      <c r="R7" s="85"/>
      <c r="S7" s="95">
        <f>Q7+R7</f>
        <v>32047.5</v>
      </c>
    </row>
    <row r="8" spans="1:20" x14ac:dyDescent="0.25">
      <c r="G8" s="163"/>
      <c r="H8" s="163"/>
      <c r="I8" s="152"/>
      <c r="J8" s="152"/>
      <c r="K8" s="152"/>
      <c r="M8" s="92"/>
      <c r="N8" s="93"/>
      <c r="O8" s="93">
        <f>M8+N8</f>
        <v>0</v>
      </c>
      <c r="P8" s="93"/>
      <c r="Q8" s="93"/>
      <c r="R8" s="93">
        <v>0</v>
      </c>
      <c r="S8" s="95">
        <f>Q8+R8</f>
        <v>0</v>
      </c>
    </row>
    <row r="9" spans="1:20" x14ac:dyDescent="0.25">
      <c r="C9" s="124"/>
      <c r="D9" s="124"/>
      <c r="G9" s="162"/>
      <c r="H9" s="163"/>
      <c r="I9" s="152"/>
      <c r="J9" s="152"/>
      <c r="K9" s="152"/>
      <c r="M9" s="50"/>
      <c r="N9" s="40"/>
      <c r="O9" s="40"/>
      <c r="P9" s="94"/>
      <c r="Q9" s="40"/>
      <c r="R9" s="40"/>
      <c r="S9" s="41"/>
    </row>
    <row r="10" spans="1:20" x14ac:dyDescent="0.25">
      <c r="C10" s="123"/>
      <c r="D10" s="123"/>
      <c r="I10" s="152"/>
      <c r="J10" s="152"/>
      <c r="K10" s="152"/>
      <c r="L10" s="9" t="s">
        <v>59</v>
      </c>
      <c r="M10" s="93">
        <f>SUM(M7:M9)</f>
        <v>16243</v>
      </c>
      <c r="N10" s="106">
        <f>SUM(N7:N9)</f>
        <v>15804.5</v>
      </c>
      <c r="O10" s="93">
        <f>SUM(O7:O9)</f>
        <v>32047.5</v>
      </c>
      <c r="Q10" s="93">
        <f>SUM(Q7:Q9)</f>
        <v>32047.5</v>
      </c>
      <c r="R10" s="93">
        <f>SUM(R7:R9)</f>
        <v>0</v>
      </c>
      <c r="S10" s="95">
        <f>SUM(S7:S9)</f>
        <v>32047.5</v>
      </c>
    </row>
    <row r="11" spans="1:20" x14ac:dyDescent="0.25">
      <c r="C11" s="123"/>
      <c r="D11" s="123"/>
      <c r="I11" s="152"/>
      <c r="J11" s="152"/>
      <c r="K11" s="152"/>
      <c r="L11" s="9"/>
      <c r="M11" s="93"/>
      <c r="N11" s="106"/>
      <c r="O11" s="93"/>
      <c r="Q11" s="93"/>
      <c r="R11" s="93"/>
      <c r="S11" s="95"/>
    </row>
    <row r="12" spans="1:20" x14ac:dyDescent="0.25">
      <c r="C12" s="123"/>
      <c r="D12" s="123"/>
      <c r="L12" s="9"/>
      <c r="M12" s="93"/>
      <c r="N12" s="106"/>
      <c r="O12" s="93"/>
      <c r="Q12" s="93"/>
      <c r="R12" s="93"/>
      <c r="S12" s="95"/>
    </row>
    <row r="13" spans="1:20" x14ac:dyDescent="0.25">
      <c r="B13" s="12" t="s">
        <v>175</v>
      </c>
      <c r="C13" s="123"/>
      <c r="D13" s="123"/>
      <c r="L13" s="9"/>
      <c r="M13" s="93"/>
      <c r="N13" s="106"/>
      <c r="O13" s="93"/>
      <c r="Q13" s="93"/>
      <c r="R13" s="93"/>
      <c r="S13" s="95"/>
    </row>
    <row r="14" spans="1:20" ht="48" customHeight="1" x14ac:dyDescent="0.25">
      <c r="B14" s="253" t="s">
        <v>176</v>
      </c>
      <c r="C14" s="253"/>
      <c r="D14" s="253"/>
      <c r="E14" s="253"/>
      <c r="L14" s="9"/>
      <c r="M14" s="93"/>
      <c r="N14" s="106"/>
      <c r="O14" s="93"/>
      <c r="Q14" s="93"/>
      <c r="R14" s="93"/>
      <c r="S14" s="95"/>
    </row>
    <row r="15" spans="1:20" x14ac:dyDescent="0.25">
      <c r="C15" s="123"/>
      <c r="D15" s="123"/>
      <c r="L15" s="9"/>
      <c r="M15" s="93"/>
      <c r="N15" s="106"/>
      <c r="O15" s="93"/>
      <c r="Q15" s="93"/>
      <c r="R15" s="93"/>
      <c r="S15" s="95"/>
    </row>
    <row r="16" spans="1:20" ht="63.75" customHeight="1" x14ac:dyDescent="0.25">
      <c r="B16" s="253" t="s">
        <v>179</v>
      </c>
      <c r="C16" s="253"/>
      <c r="D16" s="253"/>
      <c r="E16" s="253"/>
      <c r="L16" s="9"/>
      <c r="M16" s="93"/>
      <c r="N16" s="106"/>
      <c r="O16" s="93"/>
      <c r="Q16" s="93"/>
      <c r="R16" s="93"/>
      <c r="S16" s="95"/>
    </row>
    <row r="17" spans="2:20" x14ac:dyDescent="0.25">
      <c r="B17" s="142"/>
      <c r="C17" s="142"/>
      <c r="D17" s="142"/>
      <c r="E17" s="142"/>
      <c r="L17" s="9"/>
      <c r="M17" s="93"/>
      <c r="N17" s="106"/>
      <c r="O17" s="93"/>
      <c r="Q17" s="93"/>
      <c r="R17" s="93"/>
      <c r="S17" s="95"/>
    </row>
    <row r="18" spans="2:20" x14ac:dyDescent="0.25">
      <c r="B18" s="11" t="s">
        <v>152</v>
      </c>
      <c r="C18" s="133" t="s">
        <v>155</v>
      </c>
      <c r="D18" s="133" t="s">
        <v>156</v>
      </c>
      <c r="E18" s="142"/>
      <c r="L18" s="9"/>
      <c r="M18" s="93"/>
      <c r="N18" s="106"/>
      <c r="O18" s="93"/>
      <c r="Q18" s="93"/>
      <c r="R18" s="93"/>
      <c r="S18" s="95"/>
    </row>
    <row r="19" spans="2:20" x14ac:dyDescent="0.25">
      <c r="C19" s="123"/>
      <c r="D19" s="123"/>
      <c r="E19" s="142"/>
      <c r="L19" s="9"/>
      <c r="M19" s="93"/>
      <c r="N19" s="106"/>
      <c r="O19" s="93"/>
      <c r="Q19" s="93"/>
      <c r="R19" s="93"/>
      <c r="S19" s="95"/>
    </row>
    <row r="20" spans="2:20" x14ac:dyDescent="0.25">
      <c r="B20" s="135" t="s">
        <v>154</v>
      </c>
      <c r="C20" s="123" t="s">
        <v>157</v>
      </c>
      <c r="D20" s="123" t="s">
        <v>164</v>
      </c>
      <c r="L20" s="9"/>
      <c r="M20" s="93"/>
      <c r="N20" s="106"/>
      <c r="O20" s="93"/>
      <c r="Q20" s="93"/>
      <c r="R20" s="93"/>
      <c r="S20" s="95"/>
    </row>
    <row r="21" spans="2:20" x14ac:dyDescent="0.25">
      <c r="B21" s="2" t="s">
        <v>143</v>
      </c>
      <c r="C21" s="123"/>
      <c r="D21" s="123"/>
      <c r="L21" s="9"/>
      <c r="M21" s="93"/>
      <c r="N21" s="106"/>
      <c r="O21" s="93"/>
      <c r="Q21" s="93"/>
      <c r="R21" s="93"/>
      <c r="S21" s="95"/>
    </row>
    <row r="22" spans="2:20" x14ac:dyDescent="0.25">
      <c r="C22" s="123"/>
      <c r="D22" s="123"/>
      <c r="L22" s="9"/>
      <c r="M22" s="93"/>
      <c r="N22" s="106"/>
      <c r="O22" s="93"/>
      <c r="Q22" s="93"/>
      <c r="R22" s="93"/>
      <c r="S22" s="95"/>
    </row>
    <row r="23" spans="2:20" x14ac:dyDescent="0.25">
      <c r="C23" s="123"/>
      <c r="D23" s="123"/>
      <c r="L23" s="9"/>
      <c r="M23" s="93"/>
      <c r="N23" s="106"/>
      <c r="O23" s="93"/>
      <c r="Q23" s="93"/>
      <c r="R23" s="93"/>
      <c r="S23" s="95"/>
    </row>
    <row r="24" spans="2:20" x14ac:dyDescent="0.25">
      <c r="B24" s="249" t="s">
        <v>318</v>
      </c>
      <c r="C24" s="123"/>
      <c r="D24" s="123"/>
      <c r="L24" s="9"/>
      <c r="M24" s="93"/>
      <c r="N24" s="106"/>
      <c r="O24" s="93"/>
      <c r="Q24" s="93"/>
      <c r="R24" s="93"/>
      <c r="S24" s="95"/>
    </row>
    <row r="25" spans="2:20" x14ac:dyDescent="0.25">
      <c r="B25" s="22"/>
      <c r="C25" s="22"/>
      <c r="D25" s="22"/>
      <c r="E25" s="22"/>
      <c r="F25" s="22"/>
      <c r="G25" s="22"/>
      <c r="H25" s="22"/>
      <c r="I25" s="22"/>
      <c r="J25" s="22"/>
      <c r="K25" s="22"/>
      <c r="L25" s="22"/>
      <c r="M25" s="22"/>
      <c r="N25" s="22"/>
      <c r="O25" s="22"/>
      <c r="P25" s="44"/>
      <c r="Q25" s="22"/>
      <c r="R25" s="22"/>
      <c r="S25" s="43"/>
    </row>
    <row r="26" spans="2:20" x14ac:dyDescent="0.25">
      <c r="P26" s="44"/>
      <c r="Q26" s="83" t="s">
        <v>126</v>
      </c>
      <c r="R26" s="76"/>
      <c r="S26" s="76"/>
    </row>
    <row r="27" spans="2:20"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20" x14ac:dyDescent="0.25">
      <c r="B28" s="90"/>
      <c r="C28" s="13"/>
      <c r="D28" s="13"/>
      <c r="E28" s="13"/>
      <c r="F28" s="13"/>
      <c r="G28" s="13"/>
      <c r="H28" s="13"/>
      <c r="I28" s="13"/>
      <c r="J28" s="13"/>
      <c r="K28" s="13"/>
      <c r="L28" s="13"/>
      <c r="M28" s="13"/>
      <c r="Q28" s="83"/>
      <c r="R28" s="76"/>
      <c r="S28" s="76"/>
    </row>
    <row r="29" spans="2:20" x14ac:dyDescent="0.25">
      <c r="B29" s="90"/>
      <c r="C29" s="13"/>
      <c r="D29" s="13"/>
      <c r="E29" s="13"/>
      <c r="F29" s="13"/>
      <c r="G29" s="13"/>
      <c r="H29" s="13"/>
      <c r="I29" s="13"/>
      <c r="J29" s="13"/>
      <c r="K29" s="13"/>
      <c r="L29" s="13"/>
      <c r="M29" s="13"/>
      <c r="R29" s="76"/>
      <c r="S29" s="76"/>
    </row>
    <row r="30" spans="2:20" x14ac:dyDescent="0.25">
      <c r="B30" s="23"/>
      <c r="C30" s="13"/>
      <c r="D30" s="13"/>
      <c r="E30" s="13"/>
      <c r="N30" s="69"/>
      <c r="O30" s="69"/>
      <c r="P30" s="69"/>
      <c r="Q30" s="76"/>
      <c r="R30" s="76"/>
      <c r="S30" s="76"/>
      <c r="T30" s="76"/>
    </row>
    <row r="31" spans="2:20" x14ac:dyDescent="0.25">
      <c r="B31" s="23"/>
      <c r="C31" s="13"/>
      <c r="D31" s="13"/>
      <c r="E31" s="13"/>
      <c r="N31" s="69"/>
      <c r="O31" s="69"/>
      <c r="P31" s="69"/>
      <c r="Q31" s="76"/>
      <c r="R31" s="76"/>
      <c r="S31" s="76"/>
      <c r="T31" s="76"/>
    </row>
    <row r="32" spans="2:20" x14ac:dyDescent="0.25">
      <c r="B32" s="23"/>
      <c r="C32" s="13"/>
      <c r="D32" s="13"/>
      <c r="E32" s="13"/>
      <c r="N32" s="69"/>
      <c r="O32" s="69"/>
      <c r="P32" s="69"/>
      <c r="Q32" s="76"/>
      <c r="R32" s="76"/>
      <c r="S32" s="76"/>
      <c r="T32" s="76"/>
    </row>
    <row r="33" spans="2:20" x14ac:dyDescent="0.25">
      <c r="B33" s="23"/>
      <c r="C33" s="13"/>
      <c r="D33" s="13"/>
      <c r="E33" s="13"/>
      <c r="N33" s="69"/>
      <c r="O33" s="69"/>
      <c r="P33" s="69"/>
      <c r="Q33" s="76"/>
      <c r="R33" s="76"/>
      <c r="S33" s="76"/>
      <c r="T33" s="76"/>
    </row>
    <row r="34" spans="2:20" x14ac:dyDescent="0.25">
      <c r="B34" s="24"/>
      <c r="C34" s="25"/>
      <c r="D34" s="25"/>
      <c r="E34" s="26"/>
      <c r="F34" s="27"/>
      <c r="G34" s="27"/>
      <c r="H34" s="27"/>
      <c r="I34" s="27"/>
      <c r="J34" s="27"/>
      <c r="K34" s="27"/>
      <c r="L34" s="28"/>
      <c r="M34" s="48"/>
      <c r="N34" s="30"/>
      <c r="O34" s="30"/>
      <c r="P34" s="30"/>
      <c r="T34" s="76"/>
    </row>
  </sheetData>
  <mergeCells count="4">
    <mergeCell ref="Q1:S1"/>
    <mergeCell ref="Q2:S2"/>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B1" zoomScale="90" zoomScaleNormal="90" workbookViewId="0">
      <pane xSplit="4" ySplit="6" topLeftCell="F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3.5703125" style="2" customWidth="1"/>
    <col min="3" max="3" width="30.85546875" style="2" customWidth="1"/>
    <col min="4" max="4" width="13.7109375" style="2" customWidth="1"/>
    <col min="5" max="5" width="17" style="2" customWidth="1"/>
    <col min="6" max="6" width="23.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113</v>
      </c>
      <c r="Q1" s="252" t="s">
        <v>299</v>
      </c>
      <c r="R1" s="252"/>
      <c r="S1" s="252"/>
    </row>
    <row r="2" spans="1:20" x14ac:dyDescent="0.25">
      <c r="B2" s="119" t="s">
        <v>281</v>
      </c>
      <c r="C2" s="235">
        <v>43069</v>
      </c>
      <c r="M2" s="98"/>
      <c r="N2" s="98"/>
      <c r="P2" s="44"/>
      <c r="Q2" s="250" t="s">
        <v>312</v>
      </c>
      <c r="R2" s="250"/>
      <c r="S2" s="250"/>
    </row>
    <row r="3" spans="1:20" ht="15.75" thickBot="1" x14ac:dyDescent="0.3">
      <c r="A3" s="2" t="s">
        <v>24</v>
      </c>
      <c r="B3" s="66" t="s">
        <v>114</v>
      </c>
      <c r="C3" s="12"/>
      <c r="D3" s="12"/>
      <c r="E3" s="12"/>
      <c r="P3" s="44"/>
      <c r="Q3" s="69"/>
      <c r="R3" s="45"/>
    </row>
    <row r="4" spans="1:20" x14ac:dyDescent="0.25">
      <c r="B4" s="12" t="s">
        <v>232</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247</v>
      </c>
      <c r="F7" s="2" t="s">
        <v>7</v>
      </c>
      <c r="G7" s="163">
        <v>2.9100000000000001E-2</v>
      </c>
      <c r="H7" s="163">
        <v>0.16270000000000001</v>
      </c>
      <c r="I7" s="152">
        <v>43281</v>
      </c>
      <c r="J7" s="152">
        <v>43282</v>
      </c>
      <c r="K7" s="152">
        <v>42917</v>
      </c>
      <c r="L7" s="124" t="s">
        <v>300</v>
      </c>
      <c r="M7" s="92"/>
      <c r="N7" s="94"/>
      <c r="O7" s="94">
        <f>M7+N7</f>
        <v>0</v>
      </c>
      <c r="P7" s="94"/>
      <c r="Q7" s="94"/>
      <c r="R7" s="94"/>
      <c r="S7" s="95">
        <f>Q7+R7</f>
        <v>0</v>
      </c>
    </row>
    <row r="8" spans="1:20" ht="30" customHeight="1" x14ac:dyDescent="0.25">
      <c r="B8" s="2" t="s">
        <v>178</v>
      </c>
      <c r="C8" s="126" t="s">
        <v>169</v>
      </c>
      <c r="D8" s="124" t="s">
        <v>170</v>
      </c>
      <c r="E8" s="2" t="s">
        <v>245</v>
      </c>
      <c r="F8" s="2" t="s">
        <v>7</v>
      </c>
      <c r="G8" s="163">
        <v>3.1399999999999997E-2</v>
      </c>
      <c r="H8" s="163">
        <v>0.16209999999999999</v>
      </c>
      <c r="I8" s="152">
        <v>42916</v>
      </c>
      <c r="J8" s="152">
        <v>42917</v>
      </c>
      <c r="K8" s="152">
        <v>42552</v>
      </c>
      <c r="L8" s="124" t="s">
        <v>267</v>
      </c>
      <c r="M8" s="92"/>
      <c r="N8" s="94"/>
      <c r="O8" s="94">
        <f>M8+N8</f>
        <v>0</v>
      </c>
      <c r="P8" s="94"/>
      <c r="Q8" s="94"/>
      <c r="R8" s="94"/>
      <c r="S8" s="95">
        <f>Q8+R8</f>
        <v>0</v>
      </c>
    </row>
    <row r="9" spans="1:20" ht="30" x14ac:dyDescent="0.25">
      <c r="B9" s="2" t="s">
        <v>180</v>
      </c>
      <c r="C9" s="126" t="s">
        <v>181</v>
      </c>
      <c r="D9" s="124" t="s">
        <v>182</v>
      </c>
      <c r="E9" s="2" t="s">
        <v>251</v>
      </c>
      <c r="F9" s="2" t="s">
        <v>7</v>
      </c>
      <c r="G9" s="163">
        <v>3.1399999999999997E-2</v>
      </c>
      <c r="H9" s="163">
        <v>0.16209999999999999</v>
      </c>
      <c r="I9" s="152">
        <v>42916</v>
      </c>
      <c r="J9" s="152">
        <v>42917</v>
      </c>
      <c r="K9" s="152">
        <v>42552</v>
      </c>
      <c r="L9" s="124" t="s">
        <v>267</v>
      </c>
      <c r="M9" s="92"/>
      <c r="N9" s="94"/>
      <c r="O9" s="94">
        <f>M9+N9</f>
        <v>0</v>
      </c>
      <c r="P9" s="94"/>
      <c r="Q9" s="94"/>
      <c r="R9" s="94"/>
      <c r="S9" s="95">
        <f>Q9+R9</f>
        <v>0</v>
      </c>
    </row>
    <row r="10" spans="1:20" x14ac:dyDescent="0.25">
      <c r="C10" s="123"/>
      <c r="D10" s="123"/>
      <c r="I10" s="152"/>
      <c r="J10" s="152"/>
      <c r="K10" s="152"/>
      <c r="M10" s="50"/>
      <c r="N10" s="40"/>
      <c r="O10" s="40"/>
      <c r="P10" s="44"/>
      <c r="Q10" s="40"/>
      <c r="R10" s="40"/>
      <c r="S10" s="41"/>
    </row>
    <row r="11" spans="1:20" x14ac:dyDescent="0.25">
      <c r="C11" s="123"/>
      <c r="D11" s="123"/>
      <c r="I11" s="152"/>
      <c r="J11" s="152"/>
      <c r="K11" s="152"/>
      <c r="M11" s="10"/>
      <c r="N11" s="94"/>
      <c r="O11" s="94"/>
      <c r="P11" s="44"/>
      <c r="Q11" s="94"/>
      <c r="R11" s="94"/>
      <c r="S11" s="94"/>
    </row>
    <row r="12" spans="1:20" x14ac:dyDescent="0.25">
      <c r="C12" s="123"/>
      <c r="D12" s="123"/>
      <c r="L12" s="9" t="s">
        <v>59</v>
      </c>
      <c r="M12" s="10">
        <f>SUM(M7:M10)</f>
        <v>0</v>
      </c>
      <c r="N12" s="10">
        <f t="shared" ref="N12:S12" si="0">SUM(N7:N10)</f>
        <v>0</v>
      </c>
      <c r="O12" s="10">
        <f t="shared" si="0"/>
        <v>0</v>
      </c>
      <c r="P12" s="10"/>
      <c r="Q12" s="10">
        <f t="shared" si="0"/>
        <v>0</v>
      </c>
      <c r="R12" s="10">
        <f t="shared" si="0"/>
        <v>0</v>
      </c>
      <c r="S12" s="10">
        <f t="shared" si="0"/>
        <v>0</v>
      </c>
    </row>
    <row r="13" spans="1:20" x14ac:dyDescent="0.25">
      <c r="B13" s="12" t="s">
        <v>175</v>
      </c>
      <c r="C13" s="123"/>
      <c r="D13" s="123"/>
      <c r="L13" s="9"/>
      <c r="M13" s="93"/>
      <c r="N13" s="93"/>
      <c r="O13" s="93"/>
      <c r="Q13" s="93"/>
      <c r="R13" s="93"/>
      <c r="S13" s="95"/>
    </row>
    <row r="14" spans="1:20" ht="31.5" customHeight="1" x14ac:dyDescent="0.25">
      <c r="B14" s="253" t="s">
        <v>176</v>
      </c>
      <c r="C14" s="253"/>
      <c r="D14" s="253"/>
      <c r="E14" s="253"/>
      <c r="L14" s="9"/>
      <c r="M14" s="93"/>
      <c r="N14" s="93"/>
      <c r="O14" s="93"/>
      <c r="Q14" s="93"/>
      <c r="R14" s="93"/>
      <c r="S14" s="95"/>
    </row>
    <row r="15" spans="1:20" x14ac:dyDescent="0.25">
      <c r="C15" s="123"/>
      <c r="D15" s="123"/>
      <c r="L15" s="9"/>
      <c r="M15" s="93"/>
      <c r="N15" s="93"/>
      <c r="O15" s="93"/>
      <c r="Q15" s="93"/>
      <c r="R15" s="93"/>
      <c r="S15" s="95"/>
    </row>
    <row r="16" spans="1:20" ht="58.5" customHeight="1" x14ac:dyDescent="0.25">
      <c r="B16" s="253" t="s">
        <v>179</v>
      </c>
      <c r="C16" s="253"/>
      <c r="D16" s="253"/>
      <c r="E16" s="253"/>
      <c r="L16" s="9"/>
      <c r="M16" s="93"/>
      <c r="N16" s="93"/>
      <c r="O16" s="93"/>
      <c r="Q16" s="93"/>
      <c r="R16" s="93"/>
      <c r="S16" s="95"/>
    </row>
    <row r="17" spans="2:20" x14ac:dyDescent="0.25">
      <c r="B17" s="142"/>
      <c r="C17" s="142"/>
      <c r="D17" s="142"/>
      <c r="E17" s="142"/>
      <c r="L17" s="9"/>
      <c r="M17" s="93"/>
      <c r="N17" s="93"/>
      <c r="O17" s="93"/>
      <c r="Q17" s="93"/>
      <c r="R17" s="93"/>
      <c r="S17" s="95"/>
    </row>
    <row r="18" spans="2:20" x14ac:dyDescent="0.25">
      <c r="B18" s="11" t="s">
        <v>152</v>
      </c>
      <c r="C18" s="133" t="s">
        <v>155</v>
      </c>
      <c r="D18" s="133" t="s">
        <v>156</v>
      </c>
      <c r="E18" s="142"/>
      <c r="L18" s="9"/>
      <c r="M18" s="93"/>
      <c r="N18" s="93"/>
      <c r="O18" s="93"/>
      <c r="Q18" s="93"/>
      <c r="R18" s="93"/>
      <c r="S18" s="95"/>
    </row>
    <row r="19" spans="2:20" x14ac:dyDescent="0.25">
      <c r="B19" s="2" t="s">
        <v>153</v>
      </c>
      <c r="C19" s="123" t="s">
        <v>161</v>
      </c>
      <c r="D19" s="123" t="s">
        <v>163</v>
      </c>
      <c r="E19" s="142"/>
      <c r="L19" s="9"/>
      <c r="M19" s="93"/>
      <c r="N19" s="93"/>
      <c r="O19" s="93"/>
      <c r="Q19" s="93"/>
      <c r="R19" s="93"/>
      <c r="S19" s="95"/>
    </row>
    <row r="20" spans="2:20" x14ac:dyDescent="0.25">
      <c r="B20" s="135" t="s">
        <v>154</v>
      </c>
      <c r="C20" s="123" t="s">
        <v>157</v>
      </c>
      <c r="D20" s="123" t="s">
        <v>164</v>
      </c>
      <c r="L20" s="9"/>
      <c r="M20" s="93"/>
      <c r="N20" s="93"/>
      <c r="O20" s="93"/>
      <c r="Q20" s="93"/>
      <c r="R20" s="93"/>
      <c r="S20" s="95"/>
    </row>
    <row r="21" spans="2:20" x14ac:dyDescent="0.25">
      <c r="B21" s="2" t="s">
        <v>143</v>
      </c>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274</v>
      </c>
      <c r="C24" s="123"/>
      <c r="D24" s="123"/>
      <c r="L24" s="9"/>
      <c r="M24" s="93"/>
      <c r="N24" s="93"/>
      <c r="O24" s="93"/>
      <c r="Q24" s="93"/>
      <c r="R24" s="93"/>
      <c r="S24" s="95"/>
    </row>
    <row r="25" spans="2:20" x14ac:dyDescent="0.25">
      <c r="B25" s="22"/>
      <c r="C25" s="22"/>
      <c r="D25" s="22"/>
      <c r="E25" s="22"/>
      <c r="F25" s="22"/>
      <c r="G25" s="22"/>
      <c r="H25" s="22"/>
      <c r="I25" s="22"/>
      <c r="J25" s="22"/>
      <c r="K25" s="22"/>
      <c r="L25" s="22"/>
      <c r="M25" s="22"/>
      <c r="N25" s="22"/>
      <c r="O25" s="22"/>
      <c r="P25" s="44"/>
      <c r="Q25" s="22"/>
      <c r="R25" s="22"/>
      <c r="S25" s="43"/>
    </row>
    <row r="26" spans="2:20" x14ac:dyDescent="0.25">
      <c r="Q26" s="83" t="s">
        <v>126</v>
      </c>
      <c r="R26" s="76"/>
      <c r="S26" s="76"/>
    </row>
    <row r="27" spans="2:20"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20" x14ac:dyDescent="0.25">
      <c r="B28" s="90"/>
      <c r="C28" s="13"/>
      <c r="D28" s="13"/>
      <c r="E28" s="13"/>
      <c r="F28" s="13"/>
      <c r="G28" s="13"/>
      <c r="H28" s="13"/>
      <c r="I28" s="13"/>
      <c r="J28" s="13"/>
      <c r="K28" s="13"/>
      <c r="L28" s="13"/>
      <c r="M28" s="13"/>
      <c r="Q28" s="83"/>
      <c r="R28" s="76"/>
      <c r="S28" s="76"/>
    </row>
    <row r="29" spans="2:20" x14ac:dyDescent="0.25">
      <c r="B29" s="90"/>
      <c r="C29" s="13"/>
      <c r="D29" s="13"/>
      <c r="E29" s="13"/>
      <c r="F29" s="13"/>
      <c r="G29" s="13"/>
      <c r="H29" s="13"/>
      <c r="I29" s="13"/>
      <c r="J29" s="13"/>
      <c r="K29" s="13"/>
      <c r="L29" s="13"/>
      <c r="M29" s="13"/>
      <c r="R29" s="76"/>
      <c r="S29" s="76"/>
    </row>
    <row r="30" spans="2:20" x14ac:dyDescent="0.25">
      <c r="B30" s="24"/>
      <c r="C30" s="25"/>
      <c r="D30" s="25"/>
      <c r="E30" s="59"/>
      <c r="F30" s="27"/>
      <c r="G30" s="27"/>
      <c r="H30" s="27"/>
      <c r="I30" s="27"/>
      <c r="J30" s="27"/>
      <c r="K30" s="27"/>
      <c r="L30" s="28"/>
      <c r="M30" s="48"/>
      <c r="N30" s="69"/>
      <c r="O30" s="69"/>
      <c r="P30" s="69"/>
      <c r="Q30" s="76"/>
      <c r="R30" s="76"/>
      <c r="S30" s="76"/>
      <c r="T30" s="76"/>
    </row>
    <row r="31" spans="2:20" ht="15" customHeight="1" x14ac:dyDescent="0.25">
      <c r="B31" s="54"/>
      <c r="C31" s="58"/>
      <c r="D31" s="58"/>
      <c r="E31" s="59"/>
      <c r="F31" s="56"/>
      <c r="G31" s="56"/>
      <c r="H31" s="56"/>
      <c r="I31" s="56"/>
      <c r="J31" s="56"/>
      <c r="K31" s="56"/>
      <c r="L31" s="28"/>
      <c r="M31" s="52"/>
      <c r="N31" s="137"/>
      <c r="O31" s="44"/>
      <c r="P31" s="44"/>
      <c r="T31" s="76"/>
    </row>
    <row r="32" spans="2:20" x14ac:dyDescent="0.25">
      <c r="B32" s="54"/>
      <c r="C32" s="58"/>
      <c r="D32" s="58"/>
      <c r="E32" s="59"/>
      <c r="F32" s="56"/>
      <c r="G32" s="56"/>
      <c r="H32" s="56"/>
      <c r="I32" s="56"/>
      <c r="J32" s="56"/>
      <c r="K32" s="56"/>
      <c r="L32" s="57"/>
      <c r="M32" s="52"/>
      <c r="N32" s="137"/>
      <c r="O32" s="44"/>
      <c r="P32" s="44"/>
    </row>
    <row r="33" spans="2:16" x14ac:dyDescent="0.25">
      <c r="C33" s="58"/>
      <c r="D33" s="58"/>
      <c r="E33" s="59"/>
      <c r="F33" s="96"/>
      <c r="G33" s="96"/>
      <c r="H33" s="96"/>
      <c r="I33" s="96"/>
      <c r="J33" s="96"/>
      <c r="K33" s="96"/>
      <c r="L33" s="51"/>
      <c r="M33" s="48"/>
      <c r="N33" s="137"/>
    </row>
    <row r="34" spans="2:16" x14ac:dyDescent="0.25">
      <c r="C34" s="58"/>
      <c r="D34" s="58"/>
      <c r="E34" s="59"/>
      <c r="F34" s="96"/>
      <c r="G34" s="96"/>
      <c r="H34" s="96"/>
      <c r="I34" s="96"/>
      <c r="J34" s="96"/>
      <c r="K34" s="96"/>
      <c r="L34" s="51"/>
      <c r="M34" s="48"/>
      <c r="N34" s="138"/>
    </row>
    <row r="35" spans="2:16" x14ac:dyDescent="0.25">
      <c r="C35" s="58"/>
      <c r="D35" s="58"/>
      <c r="E35" s="59"/>
      <c r="F35" s="96"/>
      <c r="G35" s="96"/>
      <c r="H35" s="96"/>
      <c r="I35" s="96"/>
      <c r="J35" s="96"/>
      <c r="K35" s="96"/>
      <c r="L35" s="51"/>
      <c r="M35" s="53"/>
      <c r="N35" s="55"/>
      <c r="O35" s="55"/>
      <c r="P35" s="44"/>
    </row>
    <row r="36" spans="2:16" ht="15" customHeight="1" x14ac:dyDescent="0.25">
      <c r="B36" s="54"/>
      <c r="C36" s="58"/>
      <c r="D36" s="58"/>
      <c r="E36" s="59"/>
      <c r="F36" s="56"/>
      <c r="G36" s="56"/>
      <c r="H36" s="56"/>
      <c r="I36" s="56"/>
      <c r="J36" s="56"/>
      <c r="K36" s="56"/>
      <c r="L36" s="51"/>
      <c r="M36" s="48"/>
      <c r="N36" s="130"/>
      <c r="O36" s="130"/>
      <c r="P36" s="44"/>
    </row>
    <row r="37" spans="2:16" x14ac:dyDescent="0.25">
      <c r="B37" s="54"/>
      <c r="C37" s="58"/>
      <c r="D37" s="58"/>
      <c r="E37" s="59"/>
      <c r="F37" s="56"/>
      <c r="G37" s="56"/>
      <c r="H37" s="56"/>
      <c r="I37" s="56"/>
      <c r="J37" s="56"/>
      <c r="K37" s="56"/>
      <c r="L37" s="51"/>
      <c r="M37" s="48"/>
      <c r="N37" s="130"/>
      <c r="O37" s="130"/>
      <c r="P37" s="44"/>
    </row>
    <row r="38" spans="2:16" x14ac:dyDescent="0.25">
      <c r="B38" s="54"/>
      <c r="C38" s="58"/>
      <c r="D38" s="58"/>
      <c r="E38" s="59"/>
      <c r="F38" s="56"/>
      <c r="G38" s="56"/>
      <c r="H38" s="56"/>
      <c r="I38" s="56"/>
      <c r="J38" s="56"/>
      <c r="K38" s="56"/>
      <c r="L38" s="51"/>
      <c r="M38" s="48"/>
      <c r="N38" s="130"/>
      <c r="O38" s="130"/>
      <c r="P38" s="44"/>
    </row>
    <row r="39" spans="2:16" ht="16.5" customHeight="1" x14ac:dyDescent="0.25">
      <c r="B39" s="54"/>
      <c r="C39" s="58"/>
      <c r="D39" s="58"/>
      <c r="E39" s="59"/>
      <c r="F39" s="56"/>
      <c r="G39" s="56"/>
      <c r="H39" s="56"/>
      <c r="I39" s="56"/>
      <c r="J39" s="56"/>
      <c r="K39" s="56"/>
      <c r="L39" s="57"/>
      <c r="M39" s="32"/>
      <c r="N39" s="130"/>
      <c r="O39" s="130"/>
      <c r="P39" s="44"/>
    </row>
    <row r="40" spans="2:16" ht="15" hidden="1" customHeight="1" x14ac:dyDescent="0.25"/>
    <row r="41" spans="2:16" ht="15" customHeight="1" x14ac:dyDescent="0.25">
      <c r="E41" s="34"/>
      <c r="F41" s="134"/>
      <c r="G41" s="134"/>
      <c r="H41" s="134"/>
      <c r="I41" s="134"/>
      <c r="J41" s="134"/>
      <c r="K41" s="134"/>
    </row>
    <row r="44" spans="2:16" ht="15" customHeight="1" x14ac:dyDescent="0.25"/>
  </sheetData>
  <mergeCells count="4">
    <mergeCell ref="Q1:S1"/>
    <mergeCell ref="Q2:S2"/>
    <mergeCell ref="B14:E14"/>
    <mergeCell ref="B16:E16"/>
  </mergeCells>
  <hyperlinks>
    <hyperlink ref="B24" r:id="rId1" tooltip="Indirect Cost Plan - 2016-17"/>
  </hyperlinks>
  <printOptions horizontalCentered="1" gridLines="1"/>
  <pageMargins left="0" right="0" top="0.75" bottom="0.75" header="0.3" footer="0.3"/>
  <pageSetup scale="50" orientation="landscape" horizontalDpi="1200" verticalDpi="1200"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0.85546875" style="2" customWidth="1"/>
    <col min="3" max="3" width="24.42578125" style="2" bestFit="1" customWidth="1"/>
    <col min="4" max="4" width="13.7109375" style="2" customWidth="1"/>
    <col min="5" max="5" width="17" style="2"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119</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120</v>
      </c>
      <c r="C3" s="12"/>
      <c r="D3" s="12"/>
      <c r="E3" s="12"/>
      <c r="P3" s="44"/>
      <c r="Q3" s="69"/>
      <c r="R3" s="45"/>
    </row>
    <row r="4" spans="1:20" x14ac:dyDescent="0.25">
      <c r="B4" s="12" t="s">
        <v>219</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26" t="s">
        <v>169</v>
      </c>
      <c r="D7" s="124" t="s">
        <v>170</v>
      </c>
      <c r="E7" s="2" t="s">
        <v>304</v>
      </c>
      <c r="F7" s="2" t="s">
        <v>7</v>
      </c>
      <c r="G7" s="163">
        <v>2.9100000000000001E-2</v>
      </c>
      <c r="H7" s="163">
        <v>0.16270000000000001</v>
      </c>
      <c r="I7" s="152">
        <v>43281</v>
      </c>
      <c r="J7" s="152">
        <v>43282</v>
      </c>
      <c r="K7" s="152">
        <v>42917</v>
      </c>
      <c r="L7" s="124" t="s">
        <v>300</v>
      </c>
      <c r="M7" s="94">
        <v>878</v>
      </c>
      <c r="N7" s="94"/>
      <c r="O7" s="94">
        <f>M7+N7</f>
        <v>878</v>
      </c>
      <c r="P7" s="44"/>
      <c r="Q7" s="94">
        <v>878</v>
      </c>
      <c r="R7" s="94"/>
      <c r="S7" s="95">
        <f>SUM(Q7:R7)</f>
        <v>878</v>
      </c>
    </row>
    <row r="8" spans="1:20" x14ac:dyDescent="0.25">
      <c r="G8" s="163"/>
      <c r="H8" s="163"/>
      <c r="I8" s="152"/>
      <c r="J8" s="152"/>
      <c r="K8" s="152"/>
      <c r="L8" s="124"/>
      <c r="M8" s="40"/>
      <c r="N8" s="40"/>
      <c r="O8" s="40"/>
      <c r="P8" s="44"/>
      <c r="Q8" s="40"/>
      <c r="R8" s="40"/>
      <c r="S8" s="41"/>
    </row>
    <row r="9" spans="1:20" x14ac:dyDescent="0.25">
      <c r="C9" s="123"/>
      <c r="D9" s="123"/>
      <c r="G9" s="162"/>
      <c r="H9" s="163"/>
      <c r="I9" s="152"/>
      <c r="J9" s="152"/>
      <c r="K9" s="152"/>
      <c r="L9" s="9" t="s">
        <v>59</v>
      </c>
      <c r="M9" s="93">
        <f>SUM(M7:M8)</f>
        <v>878</v>
      </c>
      <c r="N9" s="93">
        <f>SUM(N7:N8)</f>
        <v>0</v>
      </c>
      <c r="O9" s="93">
        <f>SUM(O7:O8)</f>
        <v>878</v>
      </c>
      <c r="Q9" s="93">
        <f>SUM(Q7:Q8)</f>
        <v>878</v>
      </c>
      <c r="R9" s="93">
        <f>SUM(R7:R8)</f>
        <v>0</v>
      </c>
      <c r="S9" s="95">
        <f>SUM(S7:S8)</f>
        <v>878</v>
      </c>
    </row>
    <row r="10" spans="1:20" x14ac:dyDescent="0.25">
      <c r="C10" s="123"/>
      <c r="D10" s="123"/>
      <c r="I10" s="152"/>
      <c r="J10" s="152"/>
      <c r="K10" s="152"/>
      <c r="L10" s="9"/>
      <c r="M10" s="93"/>
      <c r="N10" s="93"/>
      <c r="O10" s="93"/>
      <c r="Q10" s="93"/>
      <c r="R10" s="93"/>
      <c r="S10" s="95"/>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48" customHeight="1" x14ac:dyDescent="0.25">
      <c r="B14" s="253" t="s">
        <v>176</v>
      </c>
      <c r="C14" s="253"/>
      <c r="D14" s="253"/>
      <c r="E14" s="253"/>
      <c r="L14" s="9"/>
      <c r="M14" s="93"/>
      <c r="N14" s="93"/>
      <c r="O14" s="93"/>
      <c r="Q14" s="93"/>
      <c r="R14" s="93"/>
      <c r="S14" s="94"/>
    </row>
    <row r="15" spans="1:20" x14ac:dyDescent="0.25">
      <c r="C15" s="123"/>
      <c r="D15" s="123"/>
      <c r="L15" s="9"/>
      <c r="M15" s="93"/>
      <c r="N15" s="93"/>
      <c r="O15" s="93"/>
      <c r="Q15" s="93"/>
      <c r="R15" s="93"/>
      <c r="S15" s="94"/>
    </row>
    <row r="16" spans="1:20" ht="60" customHeight="1" x14ac:dyDescent="0.25">
      <c r="B16" s="253" t="s">
        <v>179</v>
      </c>
      <c r="C16" s="253"/>
      <c r="D16" s="253"/>
      <c r="E16" s="253"/>
      <c r="L16" s="9"/>
      <c r="M16" s="93"/>
      <c r="N16" s="93"/>
      <c r="O16" s="93"/>
      <c r="Q16" s="93"/>
      <c r="R16" s="93"/>
      <c r="S16" s="94"/>
    </row>
    <row r="17" spans="2:20" x14ac:dyDescent="0.25">
      <c r="B17" s="142"/>
      <c r="C17" s="142"/>
      <c r="D17" s="142"/>
      <c r="E17" s="142"/>
      <c r="L17" s="9"/>
      <c r="M17" s="93"/>
      <c r="N17" s="93"/>
      <c r="O17" s="93"/>
      <c r="Q17" s="93"/>
      <c r="R17" s="93"/>
      <c r="S17" s="94"/>
    </row>
    <row r="18" spans="2:20" x14ac:dyDescent="0.25">
      <c r="B18" s="11" t="s">
        <v>152</v>
      </c>
      <c r="C18" s="133" t="s">
        <v>155</v>
      </c>
      <c r="D18" s="133" t="s">
        <v>156</v>
      </c>
      <c r="E18" s="142"/>
      <c r="L18" s="9"/>
      <c r="M18" s="93"/>
      <c r="N18" s="93"/>
      <c r="O18" s="93"/>
      <c r="Q18" s="93"/>
      <c r="R18" s="93"/>
      <c r="S18" s="94"/>
    </row>
    <row r="19" spans="2:20" x14ac:dyDescent="0.25">
      <c r="C19" s="123"/>
      <c r="D19" s="123"/>
      <c r="E19" s="142"/>
      <c r="L19" s="9"/>
      <c r="M19" s="93"/>
      <c r="N19" s="93"/>
      <c r="O19" s="93"/>
      <c r="Q19" s="93"/>
      <c r="R19" s="93"/>
      <c r="S19" s="94"/>
    </row>
    <row r="20" spans="2:20" x14ac:dyDescent="0.25">
      <c r="B20" s="135" t="s">
        <v>154</v>
      </c>
      <c r="C20" s="123" t="s">
        <v>157</v>
      </c>
      <c r="D20" s="123" t="s">
        <v>164</v>
      </c>
      <c r="L20" s="9"/>
      <c r="M20" s="93"/>
      <c r="N20" s="93"/>
      <c r="O20" s="93"/>
      <c r="Q20" s="93"/>
      <c r="R20" s="93"/>
      <c r="S20" s="94"/>
    </row>
    <row r="21" spans="2:20" x14ac:dyDescent="0.25">
      <c r="B21" s="2" t="s">
        <v>143</v>
      </c>
      <c r="C21" s="123"/>
      <c r="D21" s="123"/>
      <c r="L21" s="9"/>
      <c r="M21" s="93"/>
      <c r="N21" s="93"/>
      <c r="O21" s="93"/>
      <c r="Q21" s="93"/>
      <c r="R21" s="93"/>
      <c r="S21" s="94"/>
    </row>
    <row r="22" spans="2:20" x14ac:dyDescent="0.25">
      <c r="C22" s="123"/>
      <c r="D22" s="123"/>
      <c r="L22" s="9"/>
      <c r="M22" s="93"/>
      <c r="N22" s="93"/>
      <c r="O22" s="93"/>
      <c r="Q22" s="93"/>
      <c r="R22" s="93"/>
      <c r="S22" s="94"/>
    </row>
    <row r="23" spans="2:20" x14ac:dyDescent="0.25">
      <c r="C23" s="123"/>
      <c r="D23" s="123"/>
      <c r="L23" s="9"/>
      <c r="M23" s="93"/>
      <c r="N23" s="93"/>
      <c r="O23" s="93"/>
      <c r="Q23" s="93"/>
      <c r="R23" s="93"/>
      <c r="S23" s="94"/>
    </row>
    <row r="24" spans="2:20" x14ac:dyDescent="0.25">
      <c r="B24" s="249" t="s">
        <v>318</v>
      </c>
      <c r="C24" s="123"/>
      <c r="D24" s="123"/>
      <c r="L24" s="9"/>
      <c r="M24" s="93"/>
      <c r="N24" s="93"/>
      <c r="O24" s="93"/>
      <c r="Q24" s="93"/>
      <c r="R24" s="93"/>
      <c r="S24" s="94"/>
    </row>
    <row r="25" spans="2:20" x14ac:dyDescent="0.25">
      <c r="Q25" s="84" t="s">
        <v>126</v>
      </c>
      <c r="R25" s="75"/>
      <c r="S25" s="75"/>
    </row>
    <row r="26" spans="2:20" x14ac:dyDescent="0.25">
      <c r="B26" s="29" t="s">
        <v>60</v>
      </c>
      <c r="C26" s="127" t="s">
        <v>2</v>
      </c>
      <c r="D26" s="127"/>
      <c r="E26" s="127" t="s">
        <v>54</v>
      </c>
      <c r="F26" s="127" t="s">
        <v>55</v>
      </c>
      <c r="G26" s="159"/>
      <c r="H26" s="159"/>
      <c r="I26" s="150"/>
      <c r="J26" s="127"/>
      <c r="K26" s="127"/>
      <c r="L26" s="127" t="s">
        <v>56</v>
      </c>
      <c r="M26" s="127" t="s">
        <v>57</v>
      </c>
      <c r="N26" s="69"/>
      <c r="O26" s="69"/>
      <c r="P26" s="69"/>
      <c r="Q26" s="76" t="s">
        <v>124</v>
      </c>
      <c r="R26" s="75"/>
      <c r="S26" s="75"/>
      <c r="T26" s="76"/>
    </row>
    <row r="27" spans="2:20" x14ac:dyDescent="0.25">
      <c r="B27" s="90"/>
      <c r="C27" s="13"/>
      <c r="D27" s="13"/>
      <c r="E27" s="13"/>
      <c r="F27" s="13"/>
      <c r="G27" s="13"/>
      <c r="H27" s="13"/>
      <c r="I27" s="13"/>
      <c r="J27" s="13"/>
      <c r="K27" s="13"/>
      <c r="L27" s="13"/>
      <c r="M27" s="13"/>
      <c r="N27" s="69"/>
      <c r="O27" s="69"/>
      <c r="P27" s="69"/>
      <c r="Q27" s="84"/>
      <c r="R27" s="75"/>
      <c r="S27" s="75"/>
      <c r="T27" s="76"/>
    </row>
    <row r="28" spans="2:20" x14ac:dyDescent="0.25">
      <c r="B28" s="90"/>
      <c r="C28" s="13"/>
      <c r="D28" s="13"/>
      <c r="E28" s="13"/>
      <c r="F28" s="13"/>
      <c r="G28" s="13"/>
      <c r="H28" s="13"/>
      <c r="I28" s="13"/>
      <c r="J28" s="13"/>
      <c r="K28" s="13"/>
      <c r="L28" s="13"/>
      <c r="M28" s="13"/>
      <c r="N28" s="69"/>
      <c r="O28" s="69"/>
      <c r="P28" s="69"/>
      <c r="R28" s="76"/>
      <c r="S28" s="76"/>
      <c r="T28" s="76"/>
    </row>
    <row r="29" spans="2:20" x14ac:dyDescent="0.25">
      <c r="B29" s="24"/>
      <c r="C29" s="25"/>
      <c r="D29" s="25"/>
      <c r="E29" s="59"/>
      <c r="F29" s="27"/>
      <c r="G29" s="27"/>
      <c r="H29" s="27"/>
      <c r="I29" s="27"/>
      <c r="J29" s="27"/>
      <c r="K29" s="27"/>
      <c r="L29" s="28"/>
      <c r="M29" s="32"/>
      <c r="N29" s="30"/>
      <c r="O29" s="30"/>
      <c r="P29" s="30"/>
      <c r="T29" s="76"/>
    </row>
    <row r="30" spans="2:20" ht="15" customHeight="1" x14ac:dyDescent="0.25">
      <c r="B30" s="24"/>
      <c r="C30" s="25"/>
      <c r="D30" s="25"/>
      <c r="E30" s="59"/>
      <c r="F30" s="27"/>
      <c r="G30" s="27"/>
      <c r="H30" s="27"/>
      <c r="I30" s="27"/>
      <c r="J30" s="27"/>
      <c r="K30" s="27"/>
      <c r="L30" s="28"/>
      <c r="M30" s="32"/>
      <c r="N30" s="30"/>
      <c r="O30" s="30"/>
      <c r="P30" s="30"/>
    </row>
    <row r="31" spans="2:20" ht="15" customHeight="1" x14ac:dyDescent="0.25">
      <c r="B31" s="24"/>
      <c r="C31" s="25"/>
      <c r="D31" s="25"/>
      <c r="E31" s="59"/>
      <c r="F31" s="27"/>
      <c r="G31" s="27"/>
      <c r="H31" s="27"/>
      <c r="I31" s="27"/>
      <c r="J31" s="27"/>
      <c r="K31" s="27"/>
      <c r="L31" s="28"/>
      <c r="M31" s="32"/>
      <c r="N31" s="30"/>
      <c r="O31" s="30"/>
      <c r="P31" s="30"/>
    </row>
    <row r="32" spans="2:20" ht="15" customHeight="1" x14ac:dyDescent="0.25">
      <c r="B32" s="24"/>
      <c r="C32" s="25"/>
      <c r="D32" s="25"/>
      <c r="E32" s="59"/>
      <c r="F32" s="27"/>
      <c r="G32" s="27"/>
      <c r="H32" s="27"/>
      <c r="I32" s="27"/>
      <c r="J32" s="27"/>
      <c r="K32" s="27"/>
      <c r="L32" s="28"/>
      <c r="M32" s="32"/>
      <c r="N32" s="30"/>
      <c r="O32" s="30"/>
      <c r="P32" s="30"/>
    </row>
    <row r="33" spans="2:16" ht="15" customHeight="1" x14ac:dyDescent="0.25">
      <c r="B33" s="24"/>
      <c r="C33" s="25"/>
      <c r="D33" s="25"/>
      <c r="E33" s="59"/>
      <c r="F33" s="27"/>
      <c r="G33" s="27"/>
      <c r="H33" s="27"/>
      <c r="I33" s="27"/>
      <c r="J33" s="27"/>
      <c r="K33" s="27"/>
      <c r="L33" s="28"/>
      <c r="M33" s="32"/>
      <c r="N33" s="30"/>
      <c r="O33" s="30"/>
      <c r="P33" s="30"/>
    </row>
    <row r="34" spans="2:16" x14ac:dyDescent="0.25">
      <c r="B34" s="54"/>
      <c r="C34" s="58"/>
      <c r="D34" s="58"/>
      <c r="E34" s="59"/>
      <c r="F34" s="56"/>
      <c r="G34" s="56"/>
      <c r="H34" s="56"/>
      <c r="I34" s="56"/>
      <c r="J34" s="56"/>
      <c r="K34" s="56"/>
      <c r="L34" s="57"/>
      <c r="M34" s="52"/>
      <c r="N34" s="137"/>
      <c r="O34" s="44"/>
      <c r="P34" s="44"/>
    </row>
    <row r="35" spans="2:16" x14ac:dyDescent="0.25">
      <c r="C35" s="58"/>
      <c r="D35" s="58"/>
      <c r="E35" s="59"/>
      <c r="F35" s="96"/>
      <c r="G35" s="96"/>
      <c r="H35" s="96"/>
      <c r="I35" s="96"/>
      <c r="J35" s="96"/>
      <c r="K35" s="96"/>
      <c r="L35" s="51"/>
      <c r="M35" s="48"/>
      <c r="N35" s="137"/>
    </row>
    <row r="36" spans="2:16" x14ac:dyDescent="0.25">
      <c r="C36" s="58"/>
      <c r="D36" s="58"/>
      <c r="E36" s="59"/>
      <c r="F36" s="96"/>
      <c r="G36" s="96"/>
      <c r="H36" s="96"/>
      <c r="I36" s="96"/>
      <c r="J36" s="96"/>
      <c r="K36" s="96"/>
      <c r="L36" s="51"/>
      <c r="M36" s="48"/>
      <c r="N36" s="138"/>
    </row>
    <row r="37" spans="2:16" x14ac:dyDescent="0.25">
      <c r="C37" s="58"/>
      <c r="D37" s="58"/>
      <c r="E37" s="59"/>
      <c r="F37" s="96"/>
      <c r="G37" s="96"/>
      <c r="H37" s="96"/>
      <c r="I37" s="96"/>
      <c r="J37" s="96"/>
      <c r="K37" s="96"/>
      <c r="L37" s="51"/>
      <c r="M37" s="53"/>
      <c r="N37" s="55"/>
      <c r="O37" s="55"/>
      <c r="P37" s="44"/>
    </row>
    <row r="38" spans="2:16" ht="15" customHeight="1" x14ac:dyDescent="0.25">
      <c r="B38" s="54"/>
      <c r="C38" s="58"/>
      <c r="D38" s="58"/>
      <c r="E38" s="59"/>
      <c r="F38" s="56"/>
      <c r="G38" s="56"/>
      <c r="H38" s="56"/>
      <c r="I38" s="56"/>
      <c r="J38" s="56"/>
      <c r="K38" s="56"/>
      <c r="L38" s="51"/>
      <c r="M38" s="48"/>
      <c r="N38" s="130"/>
      <c r="O38" s="130"/>
      <c r="P38" s="44"/>
    </row>
    <row r="39" spans="2:16" x14ac:dyDescent="0.25">
      <c r="B39" s="54"/>
      <c r="C39" s="58"/>
      <c r="D39" s="58"/>
      <c r="E39" s="59"/>
      <c r="F39" s="56"/>
      <c r="G39" s="56"/>
      <c r="H39" s="56"/>
      <c r="I39" s="56"/>
      <c r="J39" s="56"/>
      <c r="K39" s="56"/>
      <c r="L39" s="51"/>
      <c r="M39" s="48"/>
      <c r="N39" s="130"/>
      <c r="O39" s="130"/>
      <c r="P39" s="44"/>
    </row>
    <row r="40" spans="2:16" x14ac:dyDescent="0.25">
      <c r="B40" s="54"/>
      <c r="C40" s="58"/>
      <c r="D40" s="58"/>
      <c r="E40" s="59"/>
      <c r="F40" s="56"/>
      <c r="G40" s="56"/>
      <c r="H40" s="56"/>
      <c r="I40" s="56"/>
      <c r="J40" s="56"/>
      <c r="K40" s="56"/>
      <c r="L40" s="51"/>
      <c r="M40" s="48"/>
      <c r="N40" s="130"/>
      <c r="O40" s="130"/>
      <c r="P40" s="44"/>
    </row>
    <row r="41" spans="2:16" ht="16.5" customHeight="1" x14ac:dyDescent="0.25">
      <c r="B41" s="54"/>
      <c r="C41" s="58"/>
      <c r="D41" s="58"/>
      <c r="E41" s="59"/>
      <c r="F41" s="56"/>
      <c r="G41" s="56"/>
      <c r="H41" s="56"/>
      <c r="I41" s="56"/>
      <c r="J41" s="56"/>
      <c r="K41" s="56"/>
      <c r="L41" s="57"/>
      <c r="M41" s="32"/>
      <c r="N41" s="130"/>
      <c r="O41" s="130"/>
      <c r="P41" s="44"/>
    </row>
    <row r="42" spans="2:16" ht="15" hidden="1" customHeight="1" x14ac:dyDescent="0.25"/>
    <row r="43" spans="2:16" ht="15" customHeight="1" x14ac:dyDescent="0.25">
      <c r="E43" s="34"/>
      <c r="F43" s="134"/>
      <c r="G43" s="134"/>
      <c r="H43" s="134"/>
      <c r="I43" s="134"/>
      <c r="J43" s="134"/>
      <c r="K43" s="134"/>
    </row>
    <row r="46" spans="2:16" ht="15" customHeight="1" x14ac:dyDescent="0.25"/>
  </sheetData>
  <mergeCells count="4">
    <mergeCell ref="Q1:S1"/>
    <mergeCell ref="Q2:S2"/>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0" orientation="landscape" horizontalDpi="1200" verticalDpi="1200"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J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2.85546875" style="2" customWidth="1"/>
    <col min="3" max="3" width="29.7109375" style="2" customWidth="1"/>
    <col min="4" max="4" width="13.7109375" style="2" customWidth="1"/>
    <col min="5" max="5" width="17" style="2" customWidth="1"/>
    <col min="6" max="6" width="22.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130</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131</v>
      </c>
      <c r="C3" s="12"/>
      <c r="D3" s="12"/>
      <c r="E3" s="12"/>
      <c r="P3" s="44"/>
      <c r="Q3" s="69"/>
      <c r="R3" s="45"/>
    </row>
    <row r="4" spans="1:20" x14ac:dyDescent="0.25">
      <c r="B4" s="12" t="s">
        <v>228</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302</v>
      </c>
      <c r="F7" s="2" t="s">
        <v>7</v>
      </c>
      <c r="G7" s="163">
        <v>2.9100000000000001E-2</v>
      </c>
      <c r="H7" s="163">
        <v>0.16270000000000001</v>
      </c>
      <c r="I7" s="152">
        <v>43281</v>
      </c>
      <c r="J7" s="152">
        <v>43282</v>
      </c>
      <c r="K7" s="152">
        <v>42917</v>
      </c>
      <c r="L7" s="124" t="s">
        <v>300</v>
      </c>
      <c r="M7" s="97">
        <v>213034.08</v>
      </c>
      <c r="N7" s="184">
        <v>0</v>
      </c>
      <c r="O7" s="94">
        <f>M7+N7</f>
        <v>213034.08</v>
      </c>
      <c r="P7" s="13"/>
      <c r="Q7" s="184">
        <f>62275.81+54008.52+19884.18+18735.8+44232.11+13897.66</f>
        <v>213034.08</v>
      </c>
      <c r="R7" s="192"/>
      <c r="S7" s="205">
        <f>Q7+R7</f>
        <v>213034.08</v>
      </c>
    </row>
    <row r="8" spans="1:20" ht="30" customHeight="1" x14ac:dyDescent="0.25">
      <c r="B8" s="2" t="s">
        <v>178</v>
      </c>
      <c r="C8" s="126" t="s">
        <v>169</v>
      </c>
      <c r="D8" s="124" t="s">
        <v>170</v>
      </c>
      <c r="E8" s="2" t="s">
        <v>304</v>
      </c>
      <c r="F8" s="2" t="s">
        <v>7</v>
      </c>
      <c r="G8" s="163">
        <v>2.9100000000000001E-2</v>
      </c>
      <c r="H8" s="163">
        <v>0.16270000000000001</v>
      </c>
      <c r="I8" s="152">
        <v>43281</v>
      </c>
      <c r="J8" s="152">
        <v>43282</v>
      </c>
      <c r="K8" s="152">
        <v>42917</v>
      </c>
      <c r="L8" s="124" t="s">
        <v>300</v>
      </c>
      <c r="M8" s="97">
        <v>12950.5</v>
      </c>
      <c r="N8" s="184">
        <v>-0.01</v>
      </c>
      <c r="O8" s="94">
        <f>M8+N8</f>
        <v>12950.49</v>
      </c>
      <c r="P8" s="191"/>
      <c r="Q8" s="184">
        <f>2676.48+4209.84+2382+3639.35+42.82</f>
        <v>12950.49</v>
      </c>
      <c r="R8" s="192"/>
      <c r="S8" s="205">
        <f t="shared" ref="S8" si="0">Q8+R8</f>
        <v>12950.49</v>
      </c>
    </row>
    <row r="9" spans="1:20" x14ac:dyDescent="0.25">
      <c r="B9" s="2" t="s">
        <v>136</v>
      </c>
      <c r="C9" s="123" t="s">
        <v>173</v>
      </c>
      <c r="D9" s="166" t="s">
        <v>174</v>
      </c>
      <c r="E9" s="105" t="s">
        <v>137</v>
      </c>
      <c r="F9" s="2" t="s">
        <v>7</v>
      </c>
      <c r="G9" s="163">
        <v>2.9100000000000001E-2</v>
      </c>
      <c r="H9" s="163">
        <v>0.16270000000000001</v>
      </c>
      <c r="I9" s="152">
        <v>42643</v>
      </c>
      <c r="J9" s="152">
        <v>42646</v>
      </c>
      <c r="K9" s="152">
        <v>40817</v>
      </c>
      <c r="L9" s="124" t="s">
        <v>286</v>
      </c>
      <c r="M9" s="208">
        <v>162.72</v>
      </c>
      <c r="N9" s="231">
        <v>-162.72</v>
      </c>
      <c r="O9" s="40">
        <f>+M9+N9</f>
        <v>0</v>
      </c>
      <c r="P9" s="233"/>
      <c r="Q9" s="231"/>
      <c r="R9" s="232"/>
      <c r="S9" s="206"/>
    </row>
    <row r="10" spans="1:20" x14ac:dyDescent="0.25">
      <c r="C10" s="124"/>
      <c r="D10" s="124"/>
      <c r="L10" s="9" t="s">
        <v>59</v>
      </c>
      <c r="M10" s="93">
        <f>SUM(M7:M9)</f>
        <v>226147.3</v>
      </c>
      <c r="N10" s="93">
        <f t="shared" ref="N10:O10" si="1">SUM(N7:N9)</f>
        <v>-162.72999999999999</v>
      </c>
      <c r="O10" s="93">
        <f t="shared" si="1"/>
        <v>225984.56999999998</v>
      </c>
      <c r="P10" s="93"/>
      <c r="Q10" s="93">
        <f>SUM(Q7:Q9)</f>
        <v>225984.56999999998</v>
      </c>
      <c r="R10" s="93">
        <f t="shared" ref="R10:S10" si="2">SUM(R7:R9)</f>
        <v>0</v>
      </c>
      <c r="S10" s="37">
        <f t="shared" si="2"/>
        <v>225984.56999999998</v>
      </c>
    </row>
    <row r="11" spans="1:20" x14ac:dyDescent="0.25">
      <c r="C11" s="124"/>
      <c r="D11" s="124"/>
      <c r="L11" s="9"/>
      <c r="M11" s="93"/>
      <c r="N11" s="93"/>
      <c r="O11" s="93"/>
      <c r="Q11" s="93"/>
      <c r="R11" s="93"/>
      <c r="S11" s="95"/>
    </row>
    <row r="12" spans="1:20" x14ac:dyDescent="0.25">
      <c r="C12" s="124"/>
      <c r="D12" s="124"/>
      <c r="L12" s="9"/>
      <c r="M12" s="93"/>
      <c r="N12" s="93"/>
      <c r="O12" s="93"/>
      <c r="Q12" s="93"/>
      <c r="R12" s="93"/>
      <c r="S12" s="95"/>
    </row>
    <row r="13" spans="1:20" x14ac:dyDescent="0.25">
      <c r="B13" s="12" t="s">
        <v>175</v>
      </c>
      <c r="C13" s="123"/>
      <c r="D13" s="123"/>
      <c r="S13" s="42"/>
    </row>
    <row r="14" spans="1:20" ht="33.75" customHeight="1" x14ac:dyDescent="0.25">
      <c r="B14" s="253" t="s">
        <v>176</v>
      </c>
      <c r="C14" s="253"/>
      <c r="D14" s="253"/>
      <c r="E14" s="253"/>
      <c r="L14" s="9"/>
      <c r="M14" s="93"/>
      <c r="N14" s="93"/>
      <c r="O14" s="93"/>
      <c r="Q14" s="93"/>
      <c r="R14" s="93"/>
      <c r="S14" s="95"/>
    </row>
    <row r="15" spans="1:20" x14ac:dyDescent="0.25">
      <c r="C15" s="123"/>
      <c r="D15" s="123"/>
      <c r="L15" s="9"/>
      <c r="M15" s="93"/>
      <c r="N15" s="93"/>
      <c r="O15" s="93"/>
      <c r="Q15" s="93"/>
      <c r="R15" s="93"/>
      <c r="S15" s="95"/>
    </row>
    <row r="16" spans="1:20" ht="60.75" customHeight="1" x14ac:dyDescent="0.25">
      <c r="B16" s="253" t="s">
        <v>179</v>
      </c>
      <c r="C16" s="253"/>
      <c r="D16" s="253"/>
      <c r="E16" s="253"/>
      <c r="L16" s="9"/>
      <c r="M16" s="93"/>
      <c r="N16" s="93"/>
      <c r="O16" s="93"/>
      <c r="Q16" s="93"/>
      <c r="R16" s="93"/>
      <c r="S16" s="95"/>
    </row>
    <row r="17" spans="2:19" x14ac:dyDescent="0.25">
      <c r="B17" s="142"/>
      <c r="C17" s="142"/>
      <c r="D17" s="142"/>
      <c r="E17" s="142"/>
      <c r="L17" s="9"/>
      <c r="M17" s="93"/>
      <c r="N17" s="93"/>
      <c r="O17" s="93"/>
      <c r="Q17" s="93"/>
      <c r="R17" s="93"/>
      <c r="S17" s="95"/>
    </row>
    <row r="18" spans="2:19" x14ac:dyDescent="0.25">
      <c r="B18" s="11" t="s">
        <v>152</v>
      </c>
      <c r="C18" s="133" t="s">
        <v>155</v>
      </c>
      <c r="D18" s="133" t="s">
        <v>156</v>
      </c>
      <c r="E18" s="142"/>
      <c r="L18" s="9"/>
      <c r="M18" s="93"/>
      <c r="N18" s="93"/>
      <c r="O18" s="93"/>
      <c r="Q18" s="93"/>
      <c r="R18" s="93"/>
      <c r="S18" s="95"/>
    </row>
    <row r="19" spans="2:19" x14ac:dyDescent="0.25">
      <c r="B19" s="2" t="s">
        <v>153</v>
      </c>
      <c r="C19" s="123" t="s">
        <v>161</v>
      </c>
      <c r="D19" s="123" t="s">
        <v>163</v>
      </c>
      <c r="E19" s="142"/>
      <c r="L19" s="9"/>
      <c r="M19" s="93"/>
      <c r="N19" s="93"/>
      <c r="O19" s="93"/>
      <c r="Q19" s="93"/>
      <c r="R19" s="93"/>
      <c r="S19" s="95"/>
    </row>
    <row r="20" spans="2:19" x14ac:dyDescent="0.25">
      <c r="B20" s="135" t="s">
        <v>154</v>
      </c>
      <c r="C20" s="123" t="s">
        <v>157</v>
      </c>
      <c r="D20" s="123" t="s">
        <v>164</v>
      </c>
      <c r="L20" s="9"/>
      <c r="M20" s="93"/>
      <c r="N20" s="93"/>
      <c r="O20" s="93"/>
      <c r="Q20" s="93"/>
      <c r="R20" s="93"/>
      <c r="S20" s="95"/>
    </row>
    <row r="21" spans="2:19" x14ac:dyDescent="0.25">
      <c r="B21" s="2" t="s">
        <v>136</v>
      </c>
      <c r="C21" s="123" t="s">
        <v>162</v>
      </c>
      <c r="D21" s="123" t="s">
        <v>166</v>
      </c>
      <c r="L21" s="9"/>
      <c r="M21" s="93"/>
      <c r="N21" s="93"/>
      <c r="O21" s="93"/>
      <c r="Q21" s="93"/>
      <c r="R21" s="93"/>
      <c r="S21" s="95"/>
    </row>
    <row r="22" spans="2:19" x14ac:dyDescent="0.25">
      <c r="C22" s="123"/>
      <c r="D22" s="123"/>
      <c r="L22" s="9"/>
      <c r="M22" s="93"/>
      <c r="N22" s="93"/>
      <c r="O22" s="93"/>
      <c r="Q22" s="93"/>
      <c r="R22" s="93"/>
      <c r="S22" s="95"/>
    </row>
    <row r="23" spans="2:19" x14ac:dyDescent="0.25">
      <c r="C23" s="123"/>
      <c r="D23" s="123"/>
      <c r="L23" s="9"/>
      <c r="M23" s="93"/>
      <c r="N23" s="93"/>
      <c r="O23" s="93"/>
      <c r="Q23" s="93"/>
      <c r="R23" s="93"/>
      <c r="S23" s="95"/>
    </row>
    <row r="24" spans="2:19" x14ac:dyDescent="0.25">
      <c r="B24" s="249" t="s">
        <v>318</v>
      </c>
      <c r="C24" s="123"/>
      <c r="D24" s="123"/>
      <c r="L24" s="9"/>
      <c r="M24" s="93"/>
      <c r="N24" s="93"/>
      <c r="O24" s="93"/>
      <c r="Q24" s="93"/>
      <c r="R24" s="93"/>
      <c r="S24" s="95"/>
    </row>
    <row r="25" spans="2:19" x14ac:dyDescent="0.25">
      <c r="C25" s="125"/>
      <c r="D25" s="125"/>
      <c r="E25" s="22"/>
      <c r="F25" s="22"/>
      <c r="G25" s="22"/>
      <c r="H25" s="22"/>
      <c r="I25" s="22"/>
      <c r="J25" s="22"/>
      <c r="K25" s="22"/>
      <c r="L25" s="22"/>
      <c r="M25" s="22"/>
      <c r="N25" s="22"/>
      <c r="O25" s="22"/>
      <c r="P25" s="44"/>
      <c r="Q25" s="22"/>
      <c r="R25" s="22"/>
      <c r="S25" s="43"/>
    </row>
    <row r="26" spans="2:19" x14ac:dyDescent="0.25">
      <c r="P26" s="44"/>
      <c r="Q26" s="83" t="s">
        <v>126</v>
      </c>
      <c r="R26" s="76"/>
      <c r="S26" s="76"/>
    </row>
    <row r="27" spans="2:19"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19" x14ac:dyDescent="0.25">
      <c r="B28" s="90"/>
      <c r="C28" s="13"/>
      <c r="D28" s="13"/>
      <c r="E28" s="13"/>
      <c r="F28" s="13"/>
      <c r="G28" s="13"/>
      <c r="H28" s="13"/>
      <c r="I28" s="13"/>
      <c r="J28" s="13"/>
      <c r="K28" s="13"/>
      <c r="L28" s="13"/>
      <c r="M28" s="13"/>
      <c r="Q28" s="83"/>
      <c r="R28" s="76"/>
      <c r="S28" s="76"/>
    </row>
    <row r="29" spans="2:19" x14ac:dyDescent="0.25">
      <c r="B29" s="90"/>
      <c r="C29" s="13"/>
      <c r="D29" s="13"/>
      <c r="E29" s="13"/>
      <c r="F29" s="13"/>
      <c r="G29" s="13"/>
      <c r="H29" s="13"/>
      <c r="I29" s="13"/>
      <c r="J29" s="13"/>
      <c r="K29" s="13"/>
      <c r="L29" s="13"/>
      <c r="M29" s="13"/>
      <c r="R29" s="76"/>
      <c r="S29" s="76"/>
    </row>
    <row r="30" spans="2:19" x14ac:dyDescent="0.25">
      <c r="B30" s="90"/>
      <c r="C30" s="13"/>
      <c r="D30" s="13"/>
      <c r="E30" s="13"/>
      <c r="F30" s="13"/>
      <c r="G30" s="13"/>
      <c r="H30" s="13"/>
      <c r="I30" s="13"/>
      <c r="J30" s="13"/>
      <c r="K30" s="13"/>
      <c r="L30" s="13"/>
      <c r="M30" s="13"/>
      <c r="Q30" s="83"/>
      <c r="R30" s="76"/>
      <c r="S30" s="76"/>
    </row>
    <row r="31" spans="2:19" x14ac:dyDescent="0.25">
      <c r="B31" s="90"/>
      <c r="C31" s="13"/>
      <c r="D31" s="13"/>
      <c r="E31" s="13"/>
      <c r="F31" s="13"/>
      <c r="G31" s="13"/>
      <c r="H31" s="13"/>
      <c r="I31" s="13"/>
      <c r="J31" s="13"/>
      <c r="K31" s="13"/>
      <c r="L31" s="13"/>
      <c r="M31" s="13"/>
      <c r="Q31" s="83"/>
      <c r="R31" s="76"/>
      <c r="S31" s="76"/>
    </row>
    <row r="32" spans="2:19" x14ac:dyDescent="0.25">
      <c r="B32" s="90"/>
      <c r="C32" s="13"/>
      <c r="D32" s="13"/>
      <c r="E32" s="13"/>
      <c r="F32" s="13"/>
      <c r="G32" s="13"/>
      <c r="H32" s="13"/>
      <c r="I32" s="13"/>
      <c r="J32" s="13"/>
      <c r="K32" s="13"/>
      <c r="L32" s="13"/>
      <c r="M32" s="13"/>
      <c r="R32" s="76"/>
      <c r="S32" s="76"/>
    </row>
    <row r="33" spans="2:20" x14ac:dyDescent="0.25">
      <c r="B33" s="24"/>
      <c r="C33" s="25"/>
      <c r="D33" s="25"/>
      <c r="E33" s="59"/>
      <c r="F33" s="27"/>
      <c r="G33" s="27"/>
      <c r="H33" s="27"/>
      <c r="I33" s="27"/>
      <c r="J33" s="27"/>
      <c r="K33" s="27"/>
      <c r="L33" s="28"/>
      <c r="M33" s="32"/>
      <c r="N33" s="71"/>
      <c r="O33" s="71"/>
      <c r="P33" s="71"/>
      <c r="Q33" s="76"/>
      <c r="R33" s="76"/>
      <c r="S33" s="76"/>
      <c r="T33" s="76"/>
    </row>
    <row r="34" spans="2:20" ht="15" customHeight="1" x14ac:dyDescent="0.25">
      <c r="B34" s="24"/>
      <c r="C34" s="25"/>
      <c r="D34" s="25"/>
      <c r="E34" s="59"/>
      <c r="F34" s="27"/>
      <c r="G34" s="27"/>
      <c r="H34" s="27"/>
      <c r="I34" s="27"/>
      <c r="J34" s="27"/>
      <c r="K34" s="27"/>
      <c r="L34" s="28"/>
      <c r="M34" s="32"/>
      <c r="N34" s="30"/>
      <c r="O34" s="30"/>
      <c r="P34" s="30"/>
      <c r="T34" s="76"/>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1:S1"/>
    <mergeCell ref="Q2:S2"/>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46" orientation="landscape" horizontalDpi="1200" verticalDpi="1200"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2.85546875" style="2" customWidth="1"/>
    <col min="3" max="3" width="25" style="2" bestFit="1" customWidth="1"/>
    <col min="4" max="4" width="13.7109375" style="2" customWidth="1"/>
    <col min="5" max="5" width="16.85546875" style="2" customWidth="1"/>
    <col min="6" max="6" width="22.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129</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128</v>
      </c>
      <c r="C3" s="12"/>
      <c r="D3" s="12"/>
      <c r="E3" s="12"/>
      <c r="P3" s="44"/>
      <c r="Q3" s="69"/>
      <c r="R3" s="45"/>
    </row>
    <row r="4" spans="1:20" x14ac:dyDescent="0.25">
      <c r="B4" s="12" t="s">
        <v>221</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302</v>
      </c>
      <c r="F7" s="2" t="s">
        <v>7</v>
      </c>
      <c r="G7" s="163">
        <v>2.9100000000000001E-2</v>
      </c>
      <c r="H7" s="163">
        <v>0.16270000000000001</v>
      </c>
      <c r="I7" s="152">
        <v>43281</v>
      </c>
      <c r="J7" s="152">
        <v>43282</v>
      </c>
      <c r="K7" s="152">
        <v>42917</v>
      </c>
      <c r="L7" s="124" t="s">
        <v>300</v>
      </c>
      <c r="M7" s="97">
        <v>324051.84000000003</v>
      </c>
      <c r="N7" s="97">
        <v>0</v>
      </c>
      <c r="O7" s="94">
        <f>M7+N7</f>
        <v>324051.84000000003</v>
      </c>
      <c r="P7" s="13"/>
      <c r="Q7" s="97">
        <f>141490.72+182561.12</f>
        <v>324051.83999999997</v>
      </c>
      <c r="R7" s="85"/>
      <c r="S7" s="112">
        <f>Q7+R7</f>
        <v>324051.83999999997</v>
      </c>
    </row>
    <row r="8" spans="1:20" ht="30" customHeight="1" x14ac:dyDescent="0.25">
      <c r="B8" s="2" t="s">
        <v>178</v>
      </c>
      <c r="C8" s="126" t="s">
        <v>169</v>
      </c>
      <c r="D8" s="124" t="s">
        <v>170</v>
      </c>
      <c r="E8" s="2" t="s">
        <v>304</v>
      </c>
      <c r="F8" s="2" t="s">
        <v>7</v>
      </c>
      <c r="G8" s="163">
        <v>2.9100000000000001E-2</v>
      </c>
      <c r="H8" s="163">
        <v>0.16270000000000001</v>
      </c>
      <c r="I8" s="152">
        <v>43281</v>
      </c>
      <c r="J8" s="152">
        <v>43282</v>
      </c>
      <c r="K8" s="152">
        <v>42917</v>
      </c>
      <c r="L8" s="124" t="s">
        <v>300</v>
      </c>
      <c r="M8" s="97">
        <v>21950</v>
      </c>
      <c r="N8" s="97"/>
      <c r="O8" s="94">
        <f>M8+N8</f>
        <v>21950</v>
      </c>
      <c r="P8" s="13"/>
      <c r="Q8" s="97">
        <v>21950</v>
      </c>
      <c r="R8" s="85"/>
      <c r="S8" s="112">
        <f>Q8+R8</f>
        <v>21950</v>
      </c>
    </row>
    <row r="9" spans="1:20" x14ac:dyDescent="0.25">
      <c r="C9" s="145"/>
      <c r="D9" s="123"/>
      <c r="G9" s="163"/>
      <c r="H9" s="163"/>
      <c r="I9" s="152"/>
      <c r="J9" s="152"/>
      <c r="K9" s="152"/>
      <c r="L9" s="124"/>
      <c r="M9" s="92"/>
      <c r="N9" s="94"/>
      <c r="O9" s="94"/>
      <c r="P9" s="94"/>
      <c r="Q9" s="94"/>
      <c r="R9" s="94"/>
      <c r="S9" s="112"/>
    </row>
    <row r="10" spans="1:20" x14ac:dyDescent="0.25">
      <c r="C10" s="124"/>
      <c r="D10" s="124"/>
      <c r="I10" s="152"/>
      <c r="J10" s="152"/>
      <c r="K10" s="152"/>
      <c r="L10" s="124"/>
      <c r="M10" s="40"/>
      <c r="N10" s="40"/>
      <c r="O10" s="40"/>
      <c r="P10" s="44"/>
      <c r="Q10" s="40"/>
      <c r="R10" s="40"/>
      <c r="S10" s="41"/>
    </row>
    <row r="11" spans="1:20" x14ac:dyDescent="0.25">
      <c r="B11" s="44"/>
      <c r="C11" s="123"/>
      <c r="D11" s="123"/>
      <c r="L11" s="9" t="s">
        <v>59</v>
      </c>
      <c r="M11" s="93">
        <f>SUM(M7:M10)</f>
        <v>346001.84</v>
      </c>
      <c r="N11" s="93">
        <f t="shared" ref="N11:S11" si="0">SUM(N7:N10)</f>
        <v>0</v>
      </c>
      <c r="O11" s="93">
        <f t="shared" si="0"/>
        <v>346001.84</v>
      </c>
      <c r="P11" s="93" t="s">
        <v>143</v>
      </c>
      <c r="Q11" s="93">
        <f t="shared" si="0"/>
        <v>346001.83999999997</v>
      </c>
      <c r="R11" s="93">
        <f t="shared" si="0"/>
        <v>0</v>
      </c>
      <c r="S11" s="37">
        <f t="shared" si="0"/>
        <v>346001.83999999997</v>
      </c>
    </row>
    <row r="12" spans="1:20" x14ac:dyDescent="0.25">
      <c r="B12" s="44"/>
      <c r="C12" s="123"/>
      <c r="D12" s="123"/>
      <c r="L12" s="9"/>
      <c r="M12" s="93"/>
      <c r="N12" s="93"/>
      <c r="O12" s="93"/>
      <c r="P12" s="93"/>
      <c r="Q12" s="93"/>
      <c r="R12" s="93"/>
      <c r="S12" s="95"/>
    </row>
    <row r="13" spans="1:20" x14ac:dyDescent="0.25">
      <c r="B13" s="12" t="s">
        <v>175</v>
      </c>
      <c r="C13" s="123"/>
      <c r="D13" s="123"/>
      <c r="S13" s="42"/>
    </row>
    <row r="14" spans="1:20" ht="48" customHeight="1" x14ac:dyDescent="0.25">
      <c r="B14" s="253" t="s">
        <v>176</v>
      </c>
      <c r="C14" s="253"/>
      <c r="D14" s="253"/>
      <c r="E14" s="253"/>
      <c r="L14" s="9"/>
      <c r="M14" s="93"/>
      <c r="N14" s="93"/>
      <c r="O14" s="93"/>
      <c r="Q14" s="93"/>
      <c r="R14" s="93"/>
      <c r="S14" s="95"/>
    </row>
    <row r="15" spans="1:20" ht="62.25" customHeight="1" x14ac:dyDescent="0.25">
      <c r="B15" s="253" t="s">
        <v>179</v>
      </c>
      <c r="C15" s="253"/>
      <c r="D15" s="253"/>
      <c r="E15" s="253"/>
      <c r="L15" s="9"/>
      <c r="M15" s="93"/>
      <c r="N15" s="93"/>
      <c r="O15" s="93"/>
      <c r="Q15" s="93"/>
      <c r="R15" s="93"/>
      <c r="S15" s="95"/>
    </row>
    <row r="16" spans="1:20" x14ac:dyDescent="0.25">
      <c r="B16" s="142"/>
      <c r="C16" s="142"/>
      <c r="D16" s="142"/>
      <c r="E16" s="142"/>
      <c r="L16" s="9"/>
      <c r="M16" s="93"/>
      <c r="N16" s="93"/>
      <c r="O16" s="93"/>
      <c r="Q16" s="93"/>
      <c r="R16" s="93"/>
      <c r="S16" s="95"/>
    </row>
    <row r="17" spans="2:19" x14ac:dyDescent="0.25">
      <c r="B17" s="11" t="s">
        <v>152</v>
      </c>
      <c r="C17" s="133" t="s">
        <v>155</v>
      </c>
      <c r="D17" s="133" t="s">
        <v>156</v>
      </c>
      <c r="E17" s="142"/>
      <c r="L17" s="9"/>
      <c r="M17" s="93"/>
      <c r="N17" s="93"/>
      <c r="O17" s="93"/>
      <c r="Q17" s="93"/>
      <c r="R17" s="93"/>
      <c r="S17" s="95"/>
    </row>
    <row r="18" spans="2:19" x14ac:dyDescent="0.25">
      <c r="B18" s="2" t="s">
        <v>153</v>
      </c>
      <c r="C18" s="123" t="s">
        <v>161</v>
      </c>
      <c r="D18" s="123" t="s">
        <v>163</v>
      </c>
      <c r="E18" s="142"/>
      <c r="L18" s="9"/>
      <c r="M18" s="93"/>
      <c r="N18" s="93"/>
      <c r="O18" s="93"/>
      <c r="Q18" s="93"/>
      <c r="R18" s="93"/>
      <c r="S18" s="95"/>
    </row>
    <row r="19" spans="2:19" x14ac:dyDescent="0.25">
      <c r="B19" s="135" t="s">
        <v>154</v>
      </c>
      <c r="C19" s="123" t="s">
        <v>157</v>
      </c>
      <c r="D19" s="123" t="s">
        <v>164</v>
      </c>
      <c r="L19" s="9"/>
      <c r="M19" s="93"/>
      <c r="N19" s="93"/>
      <c r="O19" s="93"/>
      <c r="Q19" s="93"/>
      <c r="R19" s="93"/>
      <c r="S19" s="95"/>
    </row>
    <row r="20" spans="2:19" x14ac:dyDescent="0.25">
      <c r="C20" s="123"/>
      <c r="D20" s="123"/>
      <c r="L20" s="9"/>
      <c r="M20" s="93"/>
      <c r="N20" s="93"/>
      <c r="O20" s="93"/>
      <c r="Q20" s="93"/>
      <c r="R20" s="93"/>
      <c r="S20" s="95"/>
    </row>
    <row r="21" spans="2:19" x14ac:dyDescent="0.25">
      <c r="B21" s="2" t="s">
        <v>143</v>
      </c>
      <c r="C21" s="123"/>
      <c r="D21" s="123"/>
      <c r="L21" s="9"/>
      <c r="M21" s="93"/>
      <c r="N21" s="93"/>
      <c r="O21" s="93"/>
      <c r="Q21" s="93"/>
      <c r="R21" s="93"/>
      <c r="S21" s="95"/>
    </row>
    <row r="22" spans="2:19" x14ac:dyDescent="0.25">
      <c r="C22" s="123"/>
      <c r="D22" s="123"/>
      <c r="L22" s="9"/>
      <c r="M22" s="93"/>
      <c r="N22" s="93"/>
      <c r="O22" s="93"/>
      <c r="Q22" s="93"/>
      <c r="R22" s="93"/>
      <c r="S22" s="95"/>
    </row>
    <row r="23" spans="2:19" x14ac:dyDescent="0.25">
      <c r="C23" s="123"/>
      <c r="D23" s="123"/>
      <c r="L23" s="9"/>
      <c r="M23" s="93"/>
      <c r="N23" s="93"/>
      <c r="O23" s="93"/>
      <c r="Q23" s="93"/>
      <c r="R23" s="93"/>
      <c r="S23" s="95"/>
    </row>
    <row r="24" spans="2:19" x14ac:dyDescent="0.25">
      <c r="B24" s="249" t="s">
        <v>318</v>
      </c>
      <c r="C24" s="123"/>
      <c r="D24" s="123"/>
      <c r="L24" s="9"/>
      <c r="M24" s="93"/>
      <c r="N24" s="93"/>
      <c r="O24" s="93"/>
      <c r="Q24" s="93"/>
      <c r="R24" s="93"/>
      <c r="S24" s="95"/>
    </row>
    <row r="25" spans="2:19" x14ac:dyDescent="0.25">
      <c r="B25" s="22"/>
      <c r="C25" s="125"/>
      <c r="D25" s="125"/>
      <c r="E25" s="22"/>
      <c r="F25" s="22"/>
      <c r="G25" s="22"/>
      <c r="H25" s="22"/>
      <c r="I25" s="22"/>
      <c r="J25" s="22"/>
      <c r="K25" s="22"/>
      <c r="L25" s="22"/>
      <c r="M25" s="22"/>
      <c r="N25" s="22"/>
      <c r="O25" s="22"/>
      <c r="P25" s="44"/>
      <c r="Q25" s="22"/>
      <c r="R25" s="22"/>
      <c r="S25" s="43"/>
    </row>
    <row r="26" spans="2:19" x14ac:dyDescent="0.25">
      <c r="P26" s="44"/>
      <c r="Q26" s="83" t="s">
        <v>126</v>
      </c>
      <c r="R26" s="76"/>
      <c r="S26" s="76"/>
    </row>
    <row r="27" spans="2:19"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19" x14ac:dyDescent="0.25">
      <c r="B28" s="90"/>
      <c r="C28" s="13"/>
      <c r="D28" s="13"/>
      <c r="E28" s="13"/>
      <c r="F28" s="13"/>
      <c r="G28" s="13"/>
      <c r="H28" s="13"/>
      <c r="I28" s="13"/>
      <c r="J28" s="13"/>
      <c r="K28" s="13"/>
      <c r="L28" s="13"/>
      <c r="M28" s="13"/>
      <c r="Q28" s="83"/>
      <c r="R28" s="76"/>
      <c r="S28" s="76"/>
    </row>
    <row r="29" spans="2:19" x14ac:dyDescent="0.25">
      <c r="B29" s="90"/>
      <c r="C29" s="13"/>
      <c r="D29" s="13"/>
      <c r="E29" s="13"/>
      <c r="F29" s="13"/>
      <c r="G29" s="13"/>
      <c r="H29" s="13"/>
      <c r="I29" s="13"/>
      <c r="J29" s="13"/>
      <c r="K29" s="13"/>
      <c r="L29" s="13"/>
      <c r="M29" s="13"/>
      <c r="R29" s="76"/>
      <c r="S29" s="76"/>
    </row>
    <row r="30" spans="2:19" x14ac:dyDescent="0.25">
      <c r="B30" s="90"/>
      <c r="C30" s="13"/>
      <c r="D30" s="13"/>
      <c r="E30" s="13"/>
      <c r="F30" s="13"/>
      <c r="G30" s="13"/>
      <c r="H30" s="13"/>
      <c r="I30" s="13"/>
      <c r="J30" s="13"/>
      <c r="K30" s="13"/>
      <c r="L30" s="13"/>
      <c r="M30" s="13"/>
      <c r="Q30" s="83"/>
      <c r="R30" s="76"/>
      <c r="S30" s="76"/>
    </row>
    <row r="31" spans="2:19" x14ac:dyDescent="0.25">
      <c r="B31" s="90"/>
      <c r="C31" s="13"/>
      <c r="D31" s="13"/>
      <c r="E31" s="13"/>
      <c r="F31" s="13"/>
      <c r="G31" s="13"/>
      <c r="H31" s="13"/>
      <c r="I31" s="13"/>
      <c r="J31" s="13"/>
      <c r="K31" s="13"/>
      <c r="L31" s="13"/>
      <c r="M31" s="13"/>
      <c r="Q31" s="83"/>
      <c r="R31" s="76"/>
      <c r="S31" s="76"/>
    </row>
    <row r="32" spans="2:19" x14ac:dyDescent="0.25">
      <c r="B32" s="90"/>
      <c r="C32" s="13"/>
      <c r="D32" s="13"/>
      <c r="E32" s="13"/>
      <c r="F32" s="13"/>
      <c r="G32" s="13"/>
      <c r="H32" s="13"/>
      <c r="I32" s="13"/>
      <c r="J32" s="13"/>
      <c r="K32" s="13"/>
      <c r="L32" s="13"/>
      <c r="M32" s="13"/>
      <c r="R32" s="76"/>
      <c r="S32" s="76"/>
    </row>
    <row r="33" spans="2:20" x14ac:dyDescent="0.25">
      <c r="B33" s="24"/>
      <c r="C33" s="25"/>
      <c r="D33" s="25"/>
      <c r="E33" s="59"/>
      <c r="F33" s="27"/>
      <c r="G33" s="27"/>
      <c r="H33" s="27"/>
      <c r="I33" s="27"/>
      <c r="J33" s="27"/>
      <c r="K33" s="27"/>
      <c r="L33" s="28"/>
      <c r="M33" s="32"/>
      <c r="N33" s="71"/>
      <c r="O33" s="71"/>
      <c r="P33" s="71"/>
      <c r="Q33" s="76"/>
      <c r="R33" s="76"/>
      <c r="S33" s="76"/>
      <c r="T33" s="76"/>
    </row>
    <row r="34" spans="2:20" ht="15" customHeight="1" x14ac:dyDescent="0.25">
      <c r="B34" s="24"/>
      <c r="C34" s="25"/>
      <c r="D34" s="25"/>
      <c r="E34" s="59"/>
      <c r="F34" s="27"/>
      <c r="G34" s="27"/>
      <c r="H34" s="27"/>
      <c r="I34" s="27"/>
      <c r="J34" s="27"/>
      <c r="K34" s="27"/>
      <c r="L34" s="28"/>
      <c r="M34" s="32"/>
      <c r="N34" s="30"/>
      <c r="O34" s="30"/>
      <c r="P34" s="30"/>
      <c r="T34" s="76"/>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1:S1"/>
    <mergeCell ref="Q2:S2"/>
    <mergeCell ref="B14:E14"/>
    <mergeCell ref="B15:E15"/>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2" orientation="landscape" horizontalDpi="1200" verticalDpi="1200"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5.140625" style="2" customWidth="1"/>
    <col min="3" max="3" width="24.42578125" style="2" bestFit="1"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140</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141</v>
      </c>
      <c r="C3" s="12"/>
      <c r="D3" s="12"/>
      <c r="E3" s="12"/>
      <c r="P3" s="44"/>
      <c r="Q3" s="69"/>
      <c r="R3" s="45"/>
    </row>
    <row r="4" spans="1:20" x14ac:dyDescent="0.25">
      <c r="B4" s="12" t="s">
        <v>231</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2" t="s">
        <v>178</v>
      </c>
      <c r="C7" s="145" t="s">
        <v>169</v>
      </c>
      <c r="D7" s="123" t="s">
        <v>170</v>
      </c>
      <c r="E7" s="2" t="s">
        <v>304</v>
      </c>
      <c r="F7" s="2" t="s">
        <v>7</v>
      </c>
      <c r="G7" s="163">
        <v>2.9100000000000001E-2</v>
      </c>
      <c r="H7" s="163">
        <v>0.16270000000000001</v>
      </c>
      <c r="I7" s="152">
        <v>43281</v>
      </c>
      <c r="J7" s="152">
        <v>43282</v>
      </c>
      <c r="K7" s="152">
        <v>42917</v>
      </c>
      <c r="L7" s="124" t="s">
        <v>300</v>
      </c>
      <c r="M7" s="10">
        <v>11414</v>
      </c>
      <c r="N7" s="94"/>
      <c r="O7" s="94">
        <f>M7+N7</f>
        <v>11414</v>
      </c>
      <c r="P7" s="94"/>
      <c r="Q7" s="94">
        <v>11414</v>
      </c>
      <c r="R7" s="94"/>
      <c r="S7" s="95">
        <f>+Q7+R7</f>
        <v>11414</v>
      </c>
    </row>
    <row r="8" spans="1:20" x14ac:dyDescent="0.25">
      <c r="G8" s="163"/>
      <c r="H8" s="163"/>
      <c r="I8" s="152"/>
      <c r="J8" s="152"/>
      <c r="K8" s="152"/>
      <c r="L8" s="124"/>
      <c r="M8" s="22"/>
      <c r="N8" s="22"/>
      <c r="O8" s="22"/>
      <c r="P8" s="44"/>
      <c r="Q8" s="22"/>
      <c r="R8" s="22"/>
      <c r="S8" s="43"/>
    </row>
    <row r="9" spans="1:20" x14ac:dyDescent="0.25">
      <c r="C9" s="123"/>
      <c r="D9" s="123"/>
      <c r="G9" s="162"/>
      <c r="H9" s="163"/>
      <c r="I9" s="152"/>
      <c r="J9" s="152"/>
      <c r="K9" s="152" t="s">
        <v>143</v>
      </c>
      <c r="L9" s="9" t="s">
        <v>59</v>
      </c>
      <c r="M9" s="93">
        <f>SUM(M7:M8)</f>
        <v>11414</v>
      </c>
      <c r="N9" s="106">
        <f>SUM(N7:N8)</f>
        <v>0</v>
      </c>
      <c r="O9" s="93">
        <f>SUM(O7:O8)</f>
        <v>11414</v>
      </c>
      <c r="Q9" s="93">
        <f>SUM(Q7:Q8)</f>
        <v>11414</v>
      </c>
      <c r="R9" s="93">
        <f>SUM(R7:R8)</f>
        <v>0</v>
      </c>
      <c r="S9" s="95">
        <f>SUM(S7:S8)</f>
        <v>11414</v>
      </c>
    </row>
    <row r="10" spans="1:20" x14ac:dyDescent="0.25">
      <c r="C10" s="123"/>
      <c r="D10" s="123"/>
      <c r="I10" s="152"/>
      <c r="J10" s="152"/>
      <c r="K10" s="152"/>
      <c r="S10" s="42"/>
    </row>
    <row r="11" spans="1:20" x14ac:dyDescent="0.25">
      <c r="C11" s="123"/>
      <c r="D11" s="123"/>
      <c r="L11" s="9"/>
      <c r="M11" s="93"/>
      <c r="N11" s="93"/>
      <c r="O11" s="93"/>
      <c r="Q11" s="93"/>
      <c r="R11" s="93"/>
      <c r="S11" s="95"/>
    </row>
    <row r="12" spans="1:20" x14ac:dyDescent="0.25">
      <c r="C12" s="123"/>
      <c r="D12" s="123"/>
      <c r="L12" s="9"/>
      <c r="M12" s="93"/>
      <c r="N12" s="93"/>
      <c r="O12" s="93"/>
      <c r="Q12" s="93"/>
      <c r="R12" s="93"/>
      <c r="S12" s="95"/>
    </row>
    <row r="13" spans="1:20" x14ac:dyDescent="0.25">
      <c r="B13" s="12" t="s">
        <v>175</v>
      </c>
      <c r="C13" s="123"/>
      <c r="D13" s="123"/>
      <c r="L13" s="9"/>
      <c r="M13" s="93"/>
      <c r="N13" s="93"/>
      <c r="O13" s="93"/>
      <c r="Q13" s="93"/>
      <c r="R13" s="93"/>
      <c r="S13" s="95"/>
    </row>
    <row r="14" spans="1:20" ht="46.5" customHeight="1" x14ac:dyDescent="0.25">
      <c r="B14" s="253" t="s">
        <v>176</v>
      </c>
      <c r="C14" s="253"/>
      <c r="D14" s="253"/>
      <c r="E14" s="253"/>
      <c r="L14" s="9"/>
      <c r="M14" s="93"/>
      <c r="N14" s="93"/>
      <c r="O14" s="93"/>
      <c r="Q14" s="93"/>
      <c r="R14" s="93"/>
      <c r="S14" s="94"/>
    </row>
    <row r="15" spans="1:20" x14ac:dyDescent="0.25">
      <c r="C15" s="123"/>
      <c r="D15" s="123"/>
      <c r="L15" s="9"/>
      <c r="M15" s="93"/>
      <c r="N15" s="93"/>
      <c r="O15" s="93"/>
      <c r="Q15" s="93"/>
      <c r="R15" s="93"/>
      <c r="S15" s="94"/>
    </row>
    <row r="16" spans="1:20" ht="63" customHeight="1" x14ac:dyDescent="0.25">
      <c r="B16" s="253" t="s">
        <v>179</v>
      </c>
      <c r="C16" s="253"/>
      <c r="D16" s="253"/>
      <c r="E16" s="253"/>
      <c r="L16" s="9"/>
      <c r="M16" s="93"/>
      <c r="N16" s="93"/>
      <c r="O16" s="93"/>
      <c r="Q16" s="93"/>
      <c r="R16" s="93"/>
      <c r="S16" s="94"/>
    </row>
    <row r="17" spans="2:20" x14ac:dyDescent="0.25">
      <c r="B17" s="142"/>
      <c r="C17" s="142"/>
      <c r="D17" s="142"/>
      <c r="E17" s="142"/>
      <c r="L17" s="9"/>
      <c r="M17" s="93"/>
      <c r="N17" s="93"/>
      <c r="O17" s="93"/>
      <c r="Q17" s="93"/>
      <c r="R17" s="93"/>
      <c r="S17" s="94"/>
    </row>
    <row r="18" spans="2:20" x14ac:dyDescent="0.25">
      <c r="B18" s="11" t="s">
        <v>152</v>
      </c>
      <c r="C18" s="133" t="s">
        <v>155</v>
      </c>
      <c r="D18" s="133" t="s">
        <v>156</v>
      </c>
      <c r="E18" s="142"/>
      <c r="L18" s="9"/>
      <c r="M18" s="93"/>
      <c r="N18" s="93"/>
      <c r="O18" s="93"/>
      <c r="Q18" s="93"/>
      <c r="R18" s="93"/>
      <c r="S18" s="94"/>
    </row>
    <row r="19" spans="2:20" x14ac:dyDescent="0.25">
      <c r="C19" s="123"/>
      <c r="D19" s="123"/>
      <c r="E19" s="142"/>
      <c r="L19" s="9"/>
      <c r="M19" s="93"/>
      <c r="N19" s="93"/>
      <c r="O19" s="93"/>
      <c r="Q19" s="93"/>
      <c r="R19" s="93"/>
      <c r="S19" s="94"/>
    </row>
    <row r="20" spans="2:20" x14ac:dyDescent="0.25">
      <c r="B20" s="135" t="s">
        <v>154</v>
      </c>
      <c r="C20" s="123" t="s">
        <v>157</v>
      </c>
      <c r="D20" s="123" t="s">
        <v>164</v>
      </c>
      <c r="L20" s="9"/>
      <c r="M20" s="93"/>
      <c r="N20" s="93"/>
      <c r="O20" s="93"/>
      <c r="Q20" s="93"/>
      <c r="R20" s="93"/>
      <c r="S20" s="94"/>
    </row>
    <row r="21" spans="2:20" x14ac:dyDescent="0.25">
      <c r="B21" s="2" t="s">
        <v>143</v>
      </c>
      <c r="C21" s="123"/>
      <c r="D21" s="123"/>
      <c r="L21" s="9"/>
      <c r="M21" s="93"/>
      <c r="N21" s="93"/>
      <c r="O21" s="93"/>
      <c r="Q21" s="93"/>
      <c r="R21" s="93"/>
      <c r="S21" s="94"/>
    </row>
    <row r="22" spans="2:20" x14ac:dyDescent="0.25">
      <c r="C22" s="123"/>
      <c r="D22" s="123"/>
      <c r="L22" s="9"/>
      <c r="M22" s="93"/>
      <c r="N22" s="93"/>
      <c r="O22" s="93"/>
      <c r="Q22" s="93"/>
      <c r="R22" s="93"/>
      <c r="S22" s="94"/>
    </row>
    <row r="23" spans="2:20" x14ac:dyDescent="0.25">
      <c r="C23" s="123"/>
      <c r="D23" s="123"/>
      <c r="L23" s="9"/>
      <c r="M23" s="93"/>
      <c r="N23" s="93"/>
      <c r="O23" s="93"/>
      <c r="Q23" s="93"/>
      <c r="R23" s="93"/>
      <c r="S23" s="94"/>
    </row>
    <row r="24" spans="2:20" x14ac:dyDescent="0.25">
      <c r="B24" s="249" t="s">
        <v>318</v>
      </c>
      <c r="C24" s="123"/>
      <c r="D24" s="123"/>
      <c r="L24" s="9"/>
      <c r="M24" s="93"/>
      <c r="N24" s="93"/>
      <c r="O24" s="93"/>
      <c r="Q24" s="93"/>
      <c r="R24" s="93"/>
      <c r="S24" s="94"/>
    </row>
    <row r="25" spans="2:20" x14ac:dyDescent="0.25">
      <c r="C25" s="123"/>
      <c r="D25" s="123"/>
      <c r="L25" s="9"/>
      <c r="M25" s="93"/>
      <c r="N25" s="93"/>
      <c r="O25" s="93"/>
      <c r="Q25" s="93"/>
      <c r="R25" s="93"/>
      <c r="S25" s="94"/>
    </row>
    <row r="26" spans="2:20" x14ac:dyDescent="0.25">
      <c r="P26" s="44"/>
      <c r="Q26" s="83" t="s">
        <v>126</v>
      </c>
      <c r="R26" s="76"/>
      <c r="S26" s="76"/>
    </row>
    <row r="27" spans="2:20" x14ac:dyDescent="0.25">
      <c r="B27" s="29" t="s">
        <v>60</v>
      </c>
      <c r="C27" s="127" t="s">
        <v>2</v>
      </c>
      <c r="D27" s="127"/>
      <c r="E27" s="127" t="s">
        <v>54</v>
      </c>
      <c r="F27" s="127" t="s">
        <v>55</v>
      </c>
      <c r="G27" s="159"/>
      <c r="H27" s="159"/>
      <c r="I27" s="150"/>
      <c r="J27" s="127"/>
      <c r="K27" s="127"/>
      <c r="L27" s="127" t="s">
        <v>56</v>
      </c>
      <c r="M27" s="127" t="s">
        <v>57</v>
      </c>
      <c r="Q27" s="76" t="s">
        <v>124</v>
      </c>
      <c r="R27" s="76"/>
      <c r="S27" s="76"/>
    </row>
    <row r="28" spans="2:20" x14ac:dyDescent="0.25">
      <c r="B28" s="90"/>
      <c r="C28" s="13"/>
      <c r="D28" s="13"/>
      <c r="E28" s="13"/>
      <c r="F28" s="13"/>
      <c r="G28" s="13"/>
      <c r="H28" s="13"/>
      <c r="I28" s="13"/>
      <c r="J28" s="13"/>
      <c r="K28" s="13"/>
      <c r="L28" s="13"/>
      <c r="M28" s="13"/>
      <c r="Q28" s="83"/>
      <c r="R28" s="76"/>
      <c r="S28" s="76"/>
    </row>
    <row r="29" spans="2:20" x14ac:dyDescent="0.25">
      <c r="B29" s="90"/>
      <c r="C29" s="13"/>
      <c r="D29" s="13"/>
      <c r="E29" s="13"/>
      <c r="F29" s="13"/>
      <c r="G29" s="13"/>
      <c r="H29" s="13"/>
      <c r="I29" s="13"/>
      <c r="J29" s="13"/>
      <c r="K29" s="13"/>
      <c r="L29" s="13"/>
      <c r="M29" s="13"/>
      <c r="R29" s="76"/>
      <c r="S29" s="76"/>
    </row>
    <row r="30" spans="2:20" x14ac:dyDescent="0.25">
      <c r="B30" s="23"/>
      <c r="C30" s="13"/>
      <c r="D30" s="13"/>
      <c r="E30" s="13"/>
      <c r="N30" s="69"/>
      <c r="O30" s="69"/>
      <c r="P30" s="69"/>
      <c r="Q30" s="76"/>
      <c r="R30" s="76"/>
      <c r="S30" s="76"/>
      <c r="T30" s="76"/>
    </row>
    <row r="31" spans="2:20" x14ac:dyDescent="0.25">
      <c r="B31" s="24"/>
      <c r="C31" s="25"/>
      <c r="D31" s="25"/>
      <c r="E31" s="26"/>
      <c r="F31" s="27"/>
      <c r="G31" s="27"/>
      <c r="H31" s="27"/>
      <c r="I31" s="27"/>
      <c r="J31" s="27"/>
      <c r="K31" s="27"/>
      <c r="L31" s="28"/>
      <c r="M31" s="48"/>
      <c r="N31" s="30"/>
      <c r="O31" s="30"/>
      <c r="P31" s="30"/>
      <c r="Q31" s="76"/>
      <c r="R31" s="76"/>
      <c r="S31" s="76"/>
      <c r="T31" s="76"/>
    </row>
    <row r="32" spans="2:20" x14ac:dyDescent="0.25">
      <c r="B32" s="24"/>
      <c r="C32" s="25"/>
      <c r="D32" s="25"/>
      <c r="E32" s="26"/>
      <c r="F32" s="27"/>
      <c r="G32" s="27"/>
      <c r="H32" s="27"/>
      <c r="I32" s="27"/>
      <c r="J32" s="27"/>
      <c r="K32" s="27"/>
      <c r="L32" s="28"/>
      <c r="M32" s="48"/>
      <c r="N32" s="30"/>
      <c r="O32" s="30"/>
      <c r="P32" s="30"/>
      <c r="Q32" s="76"/>
      <c r="R32" s="76"/>
      <c r="S32" s="76"/>
      <c r="T32" s="76"/>
    </row>
    <row r="33" spans="2:20" x14ac:dyDescent="0.25">
      <c r="B33" s="24"/>
      <c r="C33" s="25"/>
      <c r="D33" s="25"/>
      <c r="E33" s="26"/>
      <c r="F33" s="27"/>
      <c r="G33" s="27"/>
      <c r="H33" s="27"/>
      <c r="I33" s="27"/>
      <c r="J33" s="27"/>
      <c r="K33" s="27"/>
      <c r="L33" s="28"/>
      <c r="M33" s="48"/>
      <c r="N33" s="30"/>
      <c r="O33" s="30"/>
      <c r="P33" s="30"/>
      <c r="Q33" s="76"/>
      <c r="R33" s="76"/>
      <c r="S33" s="76"/>
      <c r="T33" s="76"/>
    </row>
    <row r="34" spans="2:20" x14ac:dyDescent="0.25">
      <c r="B34" s="24"/>
      <c r="C34" s="25"/>
      <c r="D34" s="25"/>
      <c r="E34" s="26"/>
      <c r="F34" s="27"/>
      <c r="G34" s="27"/>
      <c r="H34" s="27"/>
      <c r="I34" s="27"/>
      <c r="J34" s="27"/>
      <c r="K34" s="27"/>
      <c r="L34" s="28"/>
      <c r="M34" s="48"/>
      <c r="N34" s="30"/>
      <c r="O34" s="30"/>
      <c r="P34" s="30"/>
      <c r="T34" s="76"/>
    </row>
  </sheetData>
  <mergeCells count="4">
    <mergeCell ref="Q1:S1"/>
    <mergeCell ref="Q2:S2"/>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topLeftCell="B1" zoomScale="90" zoomScaleNormal="90" workbookViewId="0">
      <pane xSplit="4"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132</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133</v>
      </c>
      <c r="C3" s="12"/>
      <c r="D3" s="12"/>
      <c r="E3" s="12"/>
      <c r="P3" s="44"/>
      <c r="Q3" s="69"/>
      <c r="R3" s="45"/>
    </row>
    <row r="4" spans="1:20" x14ac:dyDescent="0.25">
      <c r="B4" s="12" t="s">
        <v>234</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30" x14ac:dyDescent="0.25">
      <c r="B7" s="31" t="s">
        <v>178</v>
      </c>
      <c r="C7" s="145" t="s">
        <v>169</v>
      </c>
      <c r="D7" s="123" t="s">
        <v>170</v>
      </c>
      <c r="E7" s="2" t="s">
        <v>304</v>
      </c>
      <c r="F7" s="2" t="s">
        <v>7</v>
      </c>
      <c r="G7" s="163">
        <v>2.9100000000000001E-2</v>
      </c>
      <c r="H7" s="163">
        <v>0.16270000000000001</v>
      </c>
      <c r="I7" s="152">
        <v>43281</v>
      </c>
      <c r="J7" s="152">
        <v>43282</v>
      </c>
      <c r="K7" s="152">
        <v>42917</v>
      </c>
      <c r="L7" s="124" t="s">
        <v>300</v>
      </c>
      <c r="M7" s="108">
        <v>13389.5</v>
      </c>
      <c r="N7" s="94">
        <v>2119.5100000000002</v>
      </c>
      <c r="O7" s="94">
        <f>M7+N7</f>
        <v>15509.01</v>
      </c>
      <c r="P7" s="94"/>
      <c r="Q7" s="94">
        <v>11810.9</v>
      </c>
      <c r="R7" s="94"/>
      <c r="S7" s="95">
        <f>Q7+R7</f>
        <v>11810.9</v>
      </c>
    </row>
    <row r="8" spans="1:20" x14ac:dyDescent="0.25">
      <c r="G8" s="163"/>
      <c r="H8" s="163"/>
      <c r="I8" s="152"/>
      <c r="J8" s="152"/>
      <c r="K8" s="152"/>
      <c r="L8" s="124"/>
      <c r="M8" s="39"/>
      <c r="N8" s="40"/>
      <c r="O8" s="40"/>
      <c r="P8" s="94"/>
      <c r="Q8" s="40"/>
      <c r="R8" s="40"/>
      <c r="S8" s="41"/>
    </row>
    <row r="9" spans="1:20" x14ac:dyDescent="0.25">
      <c r="C9" s="124"/>
      <c r="D9" s="124"/>
      <c r="G9" s="162"/>
      <c r="H9" s="163"/>
      <c r="I9" s="152"/>
      <c r="J9" s="152"/>
      <c r="K9" s="152" t="s">
        <v>143</v>
      </c>
      <c r="L9" s="34" t="s">
        <v>59</v>
      </c>
      <c r="M9" s="93">
        <f>SUM(M7:M8)</f>
        <v>13389.5</v>
      </c>
      <c r="N9" s="93">
        <f t="shared" ref="N9:S9" si="0">SUM(N7:N8)</f>
        <v>2119.5100000000002</v>
      </c>
      <c r="O9" s="93">
        <f t="shared" si="0"/>
        <v>15509.01</v>
      </c>
      <c r="P9" s="93"/>
      <c r="Q9" s="93">
        <f t="shared" si="0"/>
        <v>11810.9</v>
      </c>
      <c r="R9" s="93">
        <f t="shared" si="0"/>
        <v>0</v>
      </c>
      <c r="S9" s="93">
        <f t="shared" si="0"/>
        <v>11810.9</v>
      </c>
    </row>
    <row r="10" spans="1:20" x14ac:dyDescent="0.25">
      <c r="B10" s="4"/>
      <c r="C10" s="124"/>
      <c r="D10" s="124"/>
      <c r="I10" s="152"/>
      <c r="J10" s="152"/>
      <c r="K10" s="152"/>
      <c r="S10" s="42"/>
    </row>
    <row r="11" spans="1:20" x14ac:dyDescent="0.25">
      <c r="C11" s="124"/>
      <c r="D11" s="124"/>
      <c r="S11" s="42"/>
    </row>
    <row r="12" spans="1:20" x14ac:dyDescent="0.25">
      <c r="C12" s="124"/>
      <c r="D12" s="124"/>
      <c r="S12" s="42"/>
    </row>
    <row r="13" spans="1:20" x14ac:dyDescent="0.25">
      <c r="B13" s="12" t="s">
        <v>175</v>
      </c>
      <c r="C13" s="123"/>
      <c r="D13" s="123"/>
      <c r="S13" s="42"/>
    </row>
    <row r="14" spans="1:20" ht="45" customHeight="1" x14ac:dyDescent="0.25">
      <c r="B14" s="253" t="s">
        <v>176</v>
      </c>
      <c r="C14" s="253"/>
      <c r="D14" s="253"/>
      <c r="E14" s="253"/>
      <c r="S14" s="44"/>
    </row>
    <row r="15" spans="1:20" x14ac:dyDescent="0.25">
      <c r="C15" s="123"/>
      <c r="D15" s="123"/>
      <c r="S15" s="44"/>
    </row>
    <row r="16" spans="1:20" ht="60" customHeight="1" x14ac:dyDescent="0.25">
      <c r="B16" s="253" t="s">
        <v>179</v>
      </c>
      <c r="C16" s="253"/>
      <c r="D16" s="253"/>
      <c r="E16" s="253"/>
      <c r="S16" s="44"/>
    </row>
    <row r="17" spans="2:20" x14ac:dyDescent="0.25">
      <c r="B17" s="142"/>
      <c r="C17" s="142"/>
      <c r="D17" s="142"/>
      <c r="E17" s="142"/>
      <c r="S17" s="44"/>
    </row>
    <row r="18" spans="2:20" x14ac:dyDescent="0.25">
      <c r="B18" s="11" t="s">
        <v>152</v>
      </c>
      <c r="C18" s="133" t="s">
        <v>155</v>
      </c>
      <c r="D18" s="133" t="s">
        <v>156</v>
      </c>
      <c r="E18" s="142"/>
      <c r="S18" s="44"/>
    </row>
    <row r="19" spans="2:20" x14ac:dyDescent="0.25">
      <c r="C19" s="123"/>
      <c r="D19" s="123"/>
      <c r="E19" s="142"/>
      <c r="S19" s="44"/>
    </row>
    <row r="20" spans="2:20" x14ac:dyDescent="0.25">
      <c r="B20" s="135" t="s">
        <v>154</v>
      </c>
      <c r="C20" s="123" t="s">
        <v>157</v>
      </c>
      <c r="D20" s="123" t="s">
        <v>164</v>
      </c>
      <c r="S20" s="44"/>
    </row>
    <row r="21" spans="2:20" x14ac:dyDescent="0.25">
      <c r="B21" s="2" t="s">
        <v>143</v>
      </c>
      <c r="C21" s="124"/>
      <c r="D21" s="124"/>
      <c r="S21" s="44"/>
    </row>
    <row r="22" spans="2:20" x14ac:dyDescent="0.25">
      <c r="C22" s="124"/>
      <c r="D22" s="124"/>
      <c r="S22" s="44"/>
    </row>
    <row r="23" spans="2:20" x14ac:dyDescent="0.25">
      <c r="C23" s="124"/>
      <c r="D23" s="124"/>
      <c r="S23" s="44"/>
    </row>
    <row r="24" spans="2:20" x14ac:dyDescent="0.25">
      <c r="B24" s="249" t="s">
        <v>318</v>
      </c>
      <c r="C24" s="124"/>
      <c r="D24" s="124"/>
      <c r="S24" s="44"/>
    </row>
    <row r="26" spans="2:20" x14ac:dyDescent="0.25">
      <c r="B26" s="29" t="s">
        <v>60</v>
      </c>
      <c r="C26" s="127" t="s">
        <v>2</v>
      </c>
      <c r="D26" s="127"/>
      <c r="E26" s="127" t="s">
        <v>54</v>
      </c>
      <c r="F26" s="127" t="s">
        <v>55</v>
      </c>
      <c r="G26" s="159"/>
      <c r="H26" s="159"/>
      <c r="I26" s="150"/>
      <c r="J26" s="127"/>
      <c r="K26" s="127"/>
      <c r="L26" s="127" t="s">
        <v>56</v>
      </c>
      <c r="M26" s="127" t="s">
        <v>57</v>
      </c>
      <c r="N26" s="69"/>
      <c r="O26" s="69"/>
      <c r="P26" s="69"/>
      <c r="Q26" s="84" t="s">
        <v>126</v>
      </c>
      <c r="R26" s="75"/>
      <c r="S26" s="75"/>
      <c r="T26" s="76"/>
    </row>
    <row r="27" spans="2:20" x14ac:dyDescent="0.25">
      <c r="B27" s="90"/>
      <c r="C27" s="13"/>
      <c r="D27" s="13"/>
      <c r="E27" s="13"/>
      <c r="F27" s="13"/>
      <c r="G27" s="13"/>
      <c r="H27" s="13"/>
      <c r="I27" s="13"/>
      <c r="J27" s="13"/>
      <c r="K27" s="13"/>
      <c r="L27" s="13"/>
      <c r="M27" s="13"/>
      <c r="N27" s="69"/>
      <c r="O27" s="69"/>
      <c r="P27" s="69"/>
      <c r="Q27" s="76" t="s">
        <v>124</v>
      </c>
      <c r="R27" s="75"/>
      <c r="S27" s="75"/>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23"/>
      <c r="C29" s="13"/>
      <c r="D29" s="13"/>
      <c r="E29" s="13"/>
      <c r="R29" s="76"/>
      <c r="S29" s="76"/>
      <c r="T29" s="76"/>
    </row>
    <row r="30" spans="2:20" x14ac:dyDescent="0.25">
      <c r="B30" s="24"/>
      <c r="C30" s="25"/>
      <c r="D30" s="25"/>
      <c r="E30" s="59"/>
      <c r="F30" s="27"/>
      <c r="G30" s="27"/>
      <c r="H30" s="27"/>
      <c r="I30" s="27"/>
      <c r="J30" s="27"/>
      <c r="K30" s="27"/>
      <c r="L30" s="28"/>
      <c r="M30" s="32"/>
      <c r="N30" s="30"/>
      <c r="O30" s="30"/>
      <c r="P30" s="30"/>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sheetData>
  <mergeCells count="4">
    <mergeCell ref="Q1:S1"/>
    <mergeCell ref="Q2:S2"/>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topLeftCell="B1" zoomScale="90" zoomScaleNormal="90" workbookViewId="0">
      <pane xSplit="4" ySplit="6" topLeftCell="L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15.42578125" style="2" hidden="1" customWidth="1"/>
    <col min="2" max="2" width="59.7109375" style="2" customWidth="1"/>
    <col min="3" max="3" width="30.85546875" style="2" customWidth="1"/>
    <col min="4" max="4" width="13.7109375" style="2" customWidth="1"/>
    <col min="5" max="5" width="17" style="2" customWidth="1"/>
    <col min="6" max="6" width="20.85546875" style="2" customWidth="1"/>
    <col min="7" max="7" width="8.5703125" style="2" customWidth="1"/>
    <col min="8" max="8" width="11.5703125" style="2" customWidth="1"/>
    <col min="9" max="9" width="10.85546875" style="2" customWidth="1"/>
    <col min="10" max="10" width="10.140625" style="2" customWidth="1"/>
    <col min="11" max="11" width="8" style="2" customWidth="1"/>
    <col min="12" max="12" width="16.28515625" style="2" customWidth="1"/>
    <col min="13" max="13" width="13.28515625" style="2"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42578125" style="2" customWidth="1"/>
    <col min="20" max="16384" width="9.140625" style="2"/>
  </cols>
  <sheetData>
    <row r="1" spans="1:20" ht="15.6" customHeight="1" x14ac:dyDescent="0.25">
      <c r="B1" s="1" t="s">
        <v>64</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88</v>
      </c>
      <c r="C3" s="12"/>
      <c r="D3" s="12"/>
      <c r="E3" s="12"/>
      <c r="P3" s="44"/>
      <c r="Q3" s="69"/>
      <c r="R3" s="45"/>
    </row>
    <row r="4" spans="1:20" x14ac:dyDescent="0.25">
      <c r="B4" s="12" t="s">
        <v>197</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148</v>
      </c>
      <c r="C6" s="115" t="s">
        <v>177</v>
      </c>
      <c r="D6" s="115" t="s">
        <v>150</v>
      </c>
      <c r="E6" s="115" t="s">
        <v>3</v>
      </c>
      <c r="F6" s="115" t="s">
        <v>4</v>
      </c>
      <c r="G6" s="140" t="s">
        <v>236</v>
      </c>
      <c r="H6" s="140" t="s">
        <v>237</v>
      </c>
      <c r="I6" s="140" t="s">
        <v>192</v>
      </c>
      <c r="J6" s="136" t="s">
        <v>193</v>
      </c>
      <c r="K6" s="140" t="s">
        <v>167</v>
      </c>
      <c r="L6" s="114" t="s">
        <v>5</v>
      </c>
      <c r="M6" s="118" t="s">
        <v>6</v>
      </c>
      <c r="N6" s="118" t="s">
        <v>6</v>
      </c>
      <c r="O6" s="118" t="s">
        <v>6</v>
      </c>
      <c r="P6" s="13"/>
      <c r="Q6" s="122"/>
      <c r="R6" s="128" t="s">
        <v>52</v>
      </c>
      <c r="S6" s="129" t="s">
        <v>53</v>
      </c>
    </row>
    <row r="7" spans="1:20" ht="24" customHeight="1" x14ac:dyDescent="0.25">
      <c r="A7" s="2">
        <v>4201</v>
      </c>
      <c r="B7" s="2" t="s">
        <v>8</v>
      </c>
      <c r="C7" s="123" t="s">
        <v>149</v>
      </c>
      <c r="D7" s="123" t="s">
        <v>151</v>
      </c>
      <c r="E7" s="2" t="s">
        <v>302</v>
      </c>
      <c r="F7" s="2" t="s">
        <v>7</v>
      </c>
      <c r="G7" s="240">
        <v>2.9100000000000001E-2</v>
      </c>
      <c r="H7" s="240">
        <v>0.16270000000000001</v>
      </c>
      <c r="I7" s="241">
        <v>43281</v>
      </c>
      <c r="J7" s="241">
        <v>43282</v>
      </c>
      <c r="K7" s="243">
        <v>42917</v>
      </c>
      <c r="L7" s="242" t="s">
        <v>300</v>
      </c>
      <c r="M7" s="92">
        <v>213034.08</v>
      </c>
      <c r="N7" s="94">
        <v>0</v>
      </c>
      <c r="O7" s="94">
        <f>M7+N7</f>
        <v>213034.08</v>
      </c>
      <c r="P7" s="94"/>
      <c r="Q7" s="94">
        <f>48414.08+67872.24+47532+45493.45</f>
        <v>209311.77000000002</v>
      </c>
      <c r="R7" s="94"/>
      <c r="S7" s="95">
        <f t="shared" ref="S7:S10" si="0">Q7+R7</f>
        <v>209311.77000000002</v>
      </c>
    </row>
    <row r="8" spans="1:20" ht="30" customHeight="1" x14ac:dyDescent="0.25">
      <c r="A8" s="2">
        <v>4253</v>
      </c>
      <c r="B8" s="2" t="s">
        <v>178</v>
      </c>
      <c r="C8" s="126" t="s">
        <v>169</v>
      </c>
      <c r="D8" s="124" t="s">
        <v>170</v>
      </c>
      <c r="E8" s="2" t="s">
        <v>304</v>
      </c>
      <c r="F8" s="2" t="s">
        <v>7</v>
      </c>
      <c r="G8" s="240">
        <f>+G7</f>
        <v>2.9100000000000001E-2</v>
      </c>
      <c r="H8" s="240">
        <f t="shared" ref="H8" si="1">+H7</f>
        <v>0.16270000000000001</v>
      </c>
      <c r="I8" s="241">
        <f>+I7</f>
        <v>43281</v>
      </c>
      <c r="J8" s="241">
        <f t="shared" ref="J8:L8" si="2">+J7</f>
        <v>43282</v>
      </c>
      <c r="K8" s="241">
        <f t="shared" si="2"/>
        <v>42917</v>
      </c>
      <c r="L8" s="241" t="str">
        <f t="shared" si="2"/>
        <v>07/01/17 - 06/30/18</v>
      </c>
      <c r="M8" s="92">
        <v>14487</v>
      </c>
      <c r="N8" s="94">
        <v>0</v>
      </c>
      <c r="O8" s="94">
        <f>M8+N8</f>
        <v>14487</v>
      </c>
      <c r="P8" s="94"/>
      <c r="Q8" s="94">
        <v>14487</v>
      </c>
      <c r="R8" s="94"/>
      <c r="S8" s="95">
        <f t="shared" si="0"/>
        <v>14487</v>
      </c>
    </row>
    <row r="9" spans="1:20" ht="30" x14ac:dyDescent="0.25">
      <c r="A9" s="2">
        <v>4451</v>
      </c>
      <c r="B9" s="2" t="s">
        <v>35</v>
      </c>
      <c r="C9" s="126" t="s">
        <v>171</v>
      </c>
      <c r="D9" s="123" t="s">
        <v>172</v>
      </c>
      <c r="E9" s="2" t="s">
        <v>305</v>
      </c>
      <c r="F9" s="2" t="s">
        <v>7</v>
      </c>
      <c r="G9" s="240">
        <f>+G8</f>
        <v>2.9100000000000001E-2</v>
      </c>
      <c r="H9" s="240">
        <f>+H8</f>
        <v>0.16270000000000001</v>
      </c>
      <c r="I9" s="241">
        <f>+I8</f>
        <v>43281</v>
      </c>
      <c r="J9" s="241">
        <f>+J8</f>
        <v>43282</v>
      </c>
      <c r="K9" s="243">
        <f>+K8</f>
        <v>42917</v>
      </c>
      <c r="L9" s="243" t="str">
        <f>+L8</f>
        <v>07/01/17 - 06/30/18</v>
      </c>
      <c r="M9" s="92">
        <v>12059.4</v>
      </c>
      <c r="N9" s="94">
        <v>1522.9</v>
      </c>
      <c r="O9" s="94">
        <f t="shared" ref="O9:O10" si="3">M9+N9</f>
        <v>13582.3</v>
      </c>
      <c r="P9" s="94"/>
      <c r="Q9" s="94">
        <f>2533+253.3</f>
        <v>2786.3</v>
      </c>
      <c r="R9" s="94">
        <f>4240+1245+5311</f>
        <v>10796</v>
      </c>
      <c r="S9" s="95">
        <f t="shared" si="0"/>
        <v>13582.3</v>
      </c>
    </row>
    <row r="10" spans="1:20" x14ac:dyDescent="0.25">
      <c r="A10" s="2">
        <v>4523</v>
      </c>
      <c r="B10" s="2" t="s">
        <v>136</v>
      </c>
      <c r="C10" s="123" t="s">
        <v>173</v>
      </c>
      <c r="D10" s="123" t="s">
        <v>174</v>
      </c>
      <c r="E10" s="105" t="s">
        <v>137</v>
      </c>
      <c r="F10" s="2" t="s">
        <v>7</v>
      </c>
      <c r="G10" s="240">
        <f>+G9</f>
        <v>2.9100000000000001E-2</v>
      </c>
      <c r="H10" s="240">
        <f>+H9</f>
        <v>0.16270000000000001</v>
      </c>
      <c r="I10" s="241">
        <v>42643</v>
      </c>
      <c r="J10" s="241">
        <v>42646</v>
      </c>
      <c r="K10" s="243">
        <v>40817</v>
      </c>
      <c r="L10" s="242" t="s">
        <v>286</v>
      </c>
      <c r="M10" s="40">
        <v>2244.61</v>
      </c>
      <c r="N10" s="40">
        <v>-2244.61</v>
      </c>
      <c r="O10" s="40">
        <f t="shared" si="3"/>
        <v>0</v>
      </c>
      <c r="P10" s="22"/>
      <c r="Q10" s="40"/>
      <c r="R10" s="40"/>
      <c r="S10" s="41">
        <f t="shared" si="0"/>
        <v>0</v>
      </c>
    </row>
    <row r="11" spans="1:20" x14ac:dyDescent="0.25">
      <c r="B11" s="44"/>
      <c r="C11" s="123"/>
      <c r="D11" s="123"/>
      <c r="K11" s="124"/>
      <c r="L11" s="9" t="s">
        <v>59</v>
      </c>
      <c r="M11" s="93">
        <f>SUM(M7:M10)</f>
        <v>241825.08999999997</v>
      </c>
      <c r="N11" s="93">
        <f t="shared" ref="N11:S11" si="4">SUM(N7:N10)</f>
        <v>-721.71</v>
      </c>
      <c r="O11" s="93">
        <f>SUM(O7:O10)</f>
        <v>241103.37999999998</v>
      </c>
      <c r="P11" s="93"/>
      <c r="Q11" s="93">
        <f t="shared" si="4"/>
        <v>226585.07</v>
      </c>
      <c r="R11" s="93">
        <f t="shared" si="4"/>
        <v>10796</v>
      </c>
      <c r="S11" s="37">
        <f t="shared" si="4"/>
        <v>237381.07</v>
      </c>
    </row>
    <row r="12" spans="1:20" x14ac:dyDescent="0.25">
      <c r="B12" s="44"/>
      <c r="C12" s="123"/>
      <c r="D12" s="123"/>
      <c r="K12" s="124"/>
      <c r="L12" s="9"/>
      <c r="M12" s="93"/>
      <c r="N12" s="93"/>
      <c r="O12" s="93"/>
      <c r="P12" s="93"/>
      <c r="Q12" s="93"/>
      <c r="R12" s="93"/>
      <c r="S12" s="95"/>
    </row>
    <row r="13" spans="1:20" x14ac:dyDescent="0.25">
      <c r="B13" s="12" t="s">
        <v>175</v>
      </c>
      <c r="C13" s="123"/>
      <c r="D13" s="123"/>
      <c r="K13" s="124"/>
      <c r="L13" s="9"/>
      <c r="S13" s="95"/>
    </row>
    <row r="14" spans="1:20" ht="33" customHeight="1" x14ac:dyDescent="0.25">
      <c r="B14" s="259" t="s">
        <v>176</v>
      </c>
      <c r="C14" s="259"/>
      <c r="D14" s="259"/>
      <c r="E14" s="259"/>
      <c r="F14" s="259"/>
      <c r="G14" s="158"/>
      <c r="H14" s="158"/>
      <c r="I14" s="149"/>
      <c r="K14" s="124"/>
      <c r="L14" s="9"/>
      <c r="M14" s="93"/>
      <c r="N14" s="93"/>
      <c r="O14" s="93"/>
      <c r="P14" s="44"/>
      <c r="Q14" s="93"/>
      <c r="R14" s="93"/>
      <c r="S14" s="95"/>
    </row>
    <row r="15" spans="1:20" ht="15" customHeight="1" x14ac:dyDescent="0.25">
      <c r="B15" s="132"/>
      <c r="C15" s="123"/>
      <c r="D15" s="123"/>
      <c r="K15" s="124"/>
      <c r="L15" s="9"/>
      <c r="M15" s="93"/>
      <c r="N15" s="93"/>
      <c r="O15" s="93"/>
      <c r="Q15" s="93"/>
      <c r="R15" s="93"/>
      <c r="S15" s="95"/>
    </row>
    <row r="16" spans="1:20" ht="42.75" customHeight="1" x14ac:dyDescent="0.25">
      <c r="B16" s="253" t="s">
        <v>179</v>
      </c>
      <c r="C16" s="253"/>
      <c r="D16" s="253"/>
      <c r="E16" s="253"/>
      <c r="F16" s="253"/>
      <c r="G16" s="155"/>
      <c r="H16" s="155"/>
      <c r="I16" s="146"/>
      <c r="K16" s="124"/>
      <c r="L16" s="9"/>
      <c r="M16" s="93"/>
      <c r="N16" s="93"/>
      <c r="O16" s="93"/>
      <c r="Q16" s="93"/>
      <c r="R16" s="93"/>
      <c r="S16" s="95"/>
    </row>
    <row r="17" spans="2:20" x14ac:dyDescent="0.25">
      <c r="C17" s="123"/>
      <c r="D17" s="123"/>
      <c r="K17" s="124"/>
      <c r="L17" s="9"/>
      <c r="M17" s="93"/>
      <c r="N17" s="93"/>
      <c r="O17" s="93"/>
      <c r="Q17" s="93"/>
      <c r="R17" s="93"/>
      <c r="S17" s="95"/>
    </row>
    <row r="18" spans="2:20" x14ac:dyDescent="0.25">
      <c r="B18" s="11" t="s">
        <v>152</v>
      </c>
      <c r="C18" s="133" t="s">
        <v>155</v>
      </c>
      <c r="D18" s="133" t="s">
        <v>156</v>
      </c>
      <c r="K18" s="124"/>
      <c r="L18" s="9"/>
      <c r="M18" s="93"/>
      <c r="N18" s="93"/>
      <c r="O18" s="93"/>
      <c r="Q18" s="93"/>
      <c r="R18" s="93"/>
      <c r="S18" s="95"/>
    </row>
    <row r="19" spans="2:20" x14ac:dyDescent="0.25">
      <c r="B19" s="2" t="s">
        <v>153</v>
      </c>
      <c r="C19" s="123" t="s">
        <v>161</v>
      </c>
      <c r="D19" s="123" t="s">
        <v>163</v>
      </c>
      <c r="K19" s="124"/>
      <c r="L19" s="9"/>
      <c r="M19" s="93"/>
      <c r="N19" s="93"/>
      <c r="O19" s="93"/>
      <c r="Q19" s="93"/>
      <c r="R19" s="93"/>
      <c r="S19" s="95"/>
    </row>
    <row r="20" spans="2:20" x14ac:dyDescent="0.25">
      <c r="B20" s="2" t="s">
        <v>154</v>
      </c>
      <c r="C20" s="123" t="s">
        <v>157</v>
      </c>
      <c r="D20" s="123" t="s">
        <v>164</v>
      </c>
      <c r="K20" s="124"/>
      <c r="L20" s="9"/>
      <c r="M20" s="93"/>
      <c r="N20" s="93"/>
      <c r="O20" s="93"/>
      <c r="Q20" s="93"/>
      <c r="R20" s="93"/>
      <c r="S20" s="95"/>
    </row>
    <row r="21" spans="2:20" x14ac:dyDescent="0.25">
      <c r="B21" s="2" t="s">
        <v>158</v>
      </c>
      <c r="C21" s="123" t="s">
        <v>160</v>
      </c>
      <c r="D21" s="123" t="s">
        <v>165</v>
      </c>
      <c r="K21" s="124"/>
      <c r="L21" s="9"/>
      <c r="M21" s="93"/>
      <c r="N21" s="93"/>
      <c r="O21" s="93"/>
      <c r="Q21" s="93"/>
      <c r="R21" s="93"/>
      <c r="S21" s="95"/>
    </row>
    <row r="22" spans="2:20" x14ac:dyDescent="0.25">
      <c r="B22" s="2" t="s">
        <v>159</v>
      </c>
      <c r="C22" s="123" t="s">
        <v>162</v>
      </c>
      <c r="D22" s="123" t="s">
        <v>166</v>
      </c>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125"/>
      <c r="D25" s="125"/>
      <c r="E25" s="22"/>
      <c r="F25" s="22"/>
      <c r="G25" s="22"/>
      <c r="H25" s="22"/>
      <c r="I25" s="22"/>
      <c r="J25" s="22"/>
      <c r="K25" s="22"/>
      <c r="L25" s="44"/>
      <c r="M25" s="44"/>
      <c r="N25" s="73"/>
      <c r="O25" s="73"/>
      <c r="P25" s="73"/>
      <c r="Q25" s="84"/>
      <c r="R25" s="74"/>
      <c r="S25" s="212"/>
      <c r="T25" s="76"/>
    </row>
    <row r="26" spans="2:20" x14ac:dyDescent="0.25">
      <c r="L26" s="144"/>
      <c r="M26" s="144"/>
      <c r="N26" s="144"/>
      <c r="O26" s="144"/>
      <c r="P26" s="144"/>
      <c r="Q26" s="213" t="s">
        <v>126</v>
      </c>
      <c r="R26" s="210"/>
      <c r="S26" s="211"/>
      <c r="T26" s="76"/>
    </row>
    <row r="27" spans="2:20" ht="29.25" x14ac:dyDescent="0.25">
      <c r="B27" s="29" t="s">
        <v>60</v>
      </c>
      <c r="C27" s="127" t="s">
        <v>2</v>
      </c>
      <c r="D27" s="127" t="s">
        <v>54</v>
      </c>
      <c r="E27" s="168" t="s">
        <v>55</v>
      </c>
      <c r="F27" s="127" t="s">
        <v>56</v>
      </c>
      <c r="G27" s="260" t="s">
        <v>57</v>
      </c>
      <c r="H27" s="260"/>
      <c r="I27" s="260"/>
      <c r="J27" s="127"/>
      <c r="K27" s="127"/>
      <c r="L27" s="22"/>
      <c r="M27" s="22"/>
      <c r="N27" s="22"/>
      <c r="O27" s="22"/>
      <c r="P27" s="22"/>
      <c r="Q27" s="79" t="s">
        <v>124</v>
      </c>
      <c r="R27" s="22"/>
      <c r="S27" s="43"/>
    </row>
    <row r="28" spans="2:20" x14ac:dyDescent="0.25">
      <c r="B28" s="2" t="s">
        <v>35</v>
      </c>
      <c r="C28" s="124">
        <v>84.048000000000002</v>
      </c>
      <c r="D28" s="124" t="s">
        <v>324</v>
      </c>
      <c r="E28" s="169">
        <v>1245</v>
      </c>
      <c r="F28" s="170">
        <v>43136</v>
      </c>
      <c r="G28" s="257" t="s">
        <v>325</v>
      </c>
      <c r="H28" s="258"/>
      <c r="I28" s="258"/>
      <c r="J28" s="258"/>
      <c r="K28" s="89"/>
      <c r="L28" s="89"/>
    </row>
    <row r="29" spans="2:20" x14ac:dyDescent="0.25">
      <c r="B29" s="2" t="s">
        <v>35</v>
      </c>
      <c r="C29" s="124">
        <v>84.048000000000002</v>
      </c>
      <c r="D29" s="124" t="s">
        <v>326</v>
      </c>
      <c r="E29" s="169">
        <v>4240</v>
      </c>
      <c r="F29" s="170">
        <v>43202</v>
      </c>
      <c r="G29" s="87" t="s">
        <v>327</v>
      </c>
      <c r="H29" s="87"/>
      <c r="I29" s="87"/>
      <c r="J29" s="87"/>
      <c r="K29" s="87"/>
      <c r="L29" s="131"/>
    </row>
    <row r="30" spans="2:20" x14ac:dyDescent="0.25">
      <c r="B30" s="2" t="s">
        <v>35</v>
      </c>
      <c r="C30" s="124">
        <v>84.048000000000002</v>
      </c>
      <c r="D30" s="124" t="s">
        <v>331</v>
      </c>
      <c r="E30" s="169">
        <v>5311</v>
      </c>
      <c r="F30" s="171">
        <v>43278</v>
      </c>
      <c r="G30" s="88" t="s">
        <v>332</v>
      </c>
      <c r="H30" s="88"/>
      <c r="I30" s="88"/>
      <c r="J30" s="88"/>
      <c r="K30" s="88"/>
      <c r="L30" s="88"/>
    </row>
    <row r="31" spans="2:20" x14ac:dyDescent="0.25">
      <c r="C31" s="124"/>
      <c r="D31" s="124"/>
      <c r="E31" s="169"/>
      <c r="F31" s="193"/>
    </row>
    <row r="32" spans="2:20" x14ac:dyDescent="0.25">
      <c r="C32" s="124"/>
      <c r="D32" s="124"/>
      <c r="E32" s="169"/>
      <c r="F32" s="193"/>
    </row>
    <row r="33" spans="3:6" x14ac:dyDescent="0.25">
      <c r="C33" s="124"/>
      <c r="D33" s="124"/>
      <c r="E33" s="169"/>
      <c r="F33" s="193"/>
    </row>
    <row r="34" spans="3:6" x14ac:dyDescent="0.25">
      <c r="C34" s="124"/>
      <c r="D34" s="124"/>
      <c r="E34" s="169"/>
      <c r="F34" s="124"/>
    </row>
    <row r="35" spans="3:6" x14ac:dyDescent="0.25">
      <c r="C35" s="124"/>
      <c r="D35" s="124"/>
      <c r="E35" s="169"/>
      <c r="F35" s="124"/>
    </row>
    <row r="36" spans="3:6" x14ac:dyDescent="0.25">
      <c r="C36" s="124"/>
      <c r="D36" s="12" t="s">
        <v>37</v>
      </c>
      <c r="E36" s="172">
        <f>SUM(E28:E34)</f>
        <v>10796</v>
      </c>
      <c r="F36" s="124"/>
    </row>
    <row r="37" spans="3:6" x14ac:dyDescent="0.25">
      <c r="E37" s="169"/>
      <c r="F37" s="124"/>
    </row>
    <row r="38" spans="3:6" x14ac:dyDescent="0.25">
      <c r="E38" s="169"/>
      <c r="F38" s="124"/>
    </row>
    <row r="39" spans="3:6" x14ac:dyDescent="0.25">
      <c r="E39" s="169"/>
    </row>
    <row r="40" spans="3:6" x14ac:dyDescent="0.25">
      <c r="E40" s="169"/>
    </row>
    <row r="41" spans="3:6" x14ac:dyDescent="0.25">
      <c r="E41" s="169"/>
    </row>
    <row r="42" spans="3:6" x14ac:dyDescent="0.25">
      <c r="E42" s="169"/>
    </row>
    <row r="43" spans="3:6" x14ac:dyDescent="0.25">
      <c r="E43" s="169"/>
    </row>
    <row r="44" spans="3:6" x14ac:dyDescent="0.25">
      <c r="E44" s="169"/>
    </row>
    <row r="45" spans="3:6" x14ac:dyDescent="0.25">
      <c r="E45" s="169"/>
    </row>
  </sheetData>
  <mergeCells count="6">
    <mergeCell ref="G28:J28"/>
    <mergeCell ref="Q1:S1"/>
    <mergeCell ref="Q2:S2"/>
    <mergeCell ref="B16:F16"/>
    <mergeCell ref="B14:F14"/>
    <mergeCell ref="G27:I27"/>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45" orientation="landscape" horizontalDpi="1200" verticalDpi="1200"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topLeftCell="B1" zoomScale="90" zoomScaleNormal="90" workbookViewId="0">
      <pane xSplit="4" ySplit="6" topLeftCell="J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52.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6.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144</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145</v>
      </c>
      <c r="C3" s="12"/>
      <c r="D3" s="12"/>
      <c r="E3" s="12"/>
      <c r="P3" s="44"/>
      <c r="Q3" s="69"/>
      <c r="R3" s="45"/>
    </row>
    <row r="4" spans="1:20" x14ac:dyDescent="0.25">
      <c r="B4" s="12" t="s">
        <v>275</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302</v>
      </c>
      <c r="F7" s="2" t="s">
        <v>7</v>
      </c>
      <c r="G7" s="163">
        <v>2.9100000000000001E-2</v>
      </c>
      <c r="H7" s="163">
        <v>0.16270000000000001</v>
      </c>
      <c r="I7" s="152">
        <v>43281</v>
      </c>
      <c r="J7" s="152">
        <v>43282</v>
      </c>
      <c r="K7" s="152">
        <v>42917</v>
      </c>
      <c r="L7" s="124" t="s">
        <v>300</v>
      </c>
      <c r="M7" s="108">
        <v>84849.54</v>
      </c>
      <c r="N7" s="94">
        <v>49543.02</v>
      </c>
      <c r="O7" s="94">
        <f>M7+N7</f>
        <v>134392.56</v>
      </c>
      <c r="P7" s="191"/>
      <c r="Q7" s="94">
        <f>40656.6+27921.03+65814.76</f>
        <v>134392.39000000001</v>
      </c>
      <c r="R7" s="94"/>
      <c r="S7" s="95">
        <f>Q7+R7</f>
        <v>134392.39000000001</v>
      </c>
    </row>
    <row r="8" spans="1:20" ht="30" x14ac:dyDescent="0.25">
      <c r="B8" s="31" t="s">
        <v>178</v>
      </c>
      <c r="C8" s="145" t="s">
        <v>169</v>
      </c>
      <c r="D8" s="123" t="s">
        <v>170</v>
      </c>
      <c r="E8" s="2" t="s">
        <v>304</v>
      </c>
      <c r="F8" s="2" t="s">
        <v>7</v>
      </c>
      <c r="G8" s="163">
        <v>2.9100000000000001E-2</v>
      </c>
      <c r="H8" s="163">
        <v>0.16270000000000001</v>
      </c>
      <c r="I8" s="152">
        <v>43281</v>
      </c>
      <c r="J8" s="152">
        <v>43282</v>
      </c>
      <c r="K8" s="152">
        <v>42917</v>
      </c>
      <c r="L8" s="124" t="s">
        <v>315</v>
      </c>
      <c r="M8" s="108">
        <v>6365.5</v>
      </c>
      <c r="N8" s="94"/>
      <c r="O8" s="94">
        <f>M8+N8</f>
        <v>6365.5</v>
      </c>
      <c r="P8" s="94"/>
      <c r="Q8" s="94">
        <v>6365.5</v>
      </c>
      <c r="R8" s="94"/>
      <c r="S8" s="95">
        <f>Q8+R8</f>
        <v>6365.5</v>
      </c>
    </row>
    <row r="9" spans="1:20" x14ac:dyDescent="0.25">
      <c r="B9" s="2" t="s">
        <v>319</v>
      </c>
      <c r="C9" s="124" t="s">
        <v>149</v>
      </c>
      <c r="D9" s="123" t="s">
        <v>151</v>
      </c>
      <c r="E9" s="2" t="s">
        <v>320</v>
      </c>
      <c r="F9" s="2" t="s">
        <v>7</v>
      </c>
      <c r="G9" s="163">
        <v>2.9100000000000001E-2</v>
      </c>
      <c r="H9" s="163">
        <v>0.16270000000000001</v>
      </c>
      <c r="I9" s="152">
        <v>43343</v>
      </c>
      <c r="J9" s="152">
        <v>43344</v>
      </c>
      <c r="K9" s="152">
        <v>43006</v>
      </c>
      <c r="L9" s="124" t="s">
        <v>321</v>
      </c>
      <c r="M9" s="39">
        <v>64000</v>
      </c>
      <c r="N9" s="40">
        <v>0</v>
      </c>
      <c r="O9" s="40">
        <f>M9+N9</f>
        <v>64000</v>
      </c>
      <c r="P9" s="94"/>
      <c r="Q9" s="40">
        <f>11900+38283.58</f>
        <v>50183.58</v>
      </c>
      <c r="R9" s="40"/>
      <c r="S9" s="41">
        <f>Q9+R9</f>
        <v>50183.58</v>
      </c>
    </row>
    <row r="10" spans="1:20" x14ac:dyDescent="0.25">
      <c r="C10" s="124"/>
      <c r="D10" s="124"/>
      <c r="G10" s="162"/>
      <c r="H10" s="162"/>
      <c r="I10" s="152"/>
      <c r="J10" s="152"/>
      <c r="K10" s="152" t="s">
        <v>143</v>
      </c>
      <c r="L10" s="34" t="s">
        <v>59</v>
      </c>
      <c r="M10" s="93">
        <f>SUM(M7:M9)</f>
        <v>155215.03999999998</v>
      </c>
      <c r="N10" s="93">
        <f t="shared" ref="N10:S10" si="0">SUM(N7:N9)</f>
        <v>49543.02</v>
      </c>
      <c r="O10" s="93">
        <f t="shared" si="0"/>
        <v>204758.06</v>
      </c>
      <c r="P10" s="93"/>
      <c r="Q10" s="93">
        <f t="shared" si="0"/>
        <v>190941.47000000003</v>
      </c>
      <c r="R10" s="93">
        <f t="shared" si="0"/>
        <v>0</v>
      </c>
      <c r="S10" s="93">
        <f t="shared" si="0"/>
        <v>190941.47000000003</v>
      </c>
    </row>
    <row r="11" spans="1:20" x14ac:dyDescent="0.25">
      <c r="B11" s="4"/>
      <c r="C11" s="124"/>
      <c r="D11" s="124"/>
      <c r="I11" s="152"/>
      <c r="J11" s="152"/>
      <c r="K11" s="152"/>
      <c r="S11" s="42"/>
    </row>
    <row r="12" spans="1:20" x14ac:dyDescent="0.25">
      <c r="C12" s="124"/>
      <c r="D12" s="124"/>
      <c r="S12" s="42"/>
    </row>
    <row r="13" spans="1:20" x14ac:dyDescent="0.25">
      <c r="B13" s="12" t="s">
        <v>175</v>
      </c>
      <c r="C13" s="123"/>
      <c r="D13" s="123"/>
      <c r="S13" s="42"/>
    </row>
    <row r="14" spans="1:20" ht="46.5" customHeight="1" x14ac:dyDescent="0.25">
      <c r="B14" s="253" t="s">
        <v>176</v>
      </c>
      <c r="C14" s="253"/>
      <c r="D14" s="253"/>
      <c r="E14" s="253"/>
      <c r="S14" s="44"/>
    </row>
    <row r="15" spans="1:20" x14ac:dyDescent="0.25">
      <c r="C15" s="123"/>
      <c r="D15" s="123"/>
      <c r="S15" s="44"/>
    </row>
    <row r="16" spans="1:20" ht="63.75" customHeight="1" x14ac:dyDescent="0.25">
      <c r="B16" s="253" t="s">
        <v>179</v>
      </c>
      <c r="C16" s="253"/>
      <c r="D16" s="253"/>
      <c r="E16" s="253"/>
      <c r="S16" s="44"/>
    </row>
    <row r="17" spans="2:20" x14ac:dyDescent="0.25">
      <c r="B17" s="142"/>
      <c r="C17" s="142"/>
      <c r="D17" s="142"/>
      <c r="E17" s="142"/>
      <c r="S17" s="44"/>
    </row>
    <row r="18" spans="2:20" x14ac:dyDescent="0.25">
      <c r="B18" s="11" t="s">
        <v>152</v>
      </c>
      <c r="C18" s="133" t="s">
        <v>155</v>
      </c>
      <c r="D18" s="133" t="s">
        <v>156</v>
      </c>
      <c r="E18" s="142"/>
      <c r="S18" s="44"/>
    </row>
    <row r="19" spans="2:20" x14ac:dyDescent="0.25">
      <c r="B19" s="2" t="s">
        <v>153</v>
      </c>
      <c r="C19" s="123" t="s">
        <v>161</v>
      </c>
      <c r="D19" s="123" t="s">
        <v>163</v>
      </c>
      <c r="E19" s="142"/>
      <c r="S19" s="44"/>
    </row>
    <row r="20" spans="2:20" x14ac:dyDescent="0.25">
      <c r="B20" s="135" t="s">
        <v>154</v>
      </c>
      <c r="C20" s="123" t="s">
        <v>157</v>
      </c>
      <c r="D20" s="123" t="s">
        <v>164</v>
      </c>
      <c r="S20" s="44"/>
    </row>
    <row r="21" spans="2:20" x14ac:dyDescent="0.25">
      <c r="B21" s="2" t="s">
        <v>38</v>
      </c>
      <c r="C21" s="124" t="s">
        <v>233</v>
      </c>
      <c r="D21" s="124" t="s">
        <v>279</v>
      </c>
      <c r="S21" s="44"/>
    </row>
    <row r="22" spans="2:20" x14ac:dyDescent="0.25">
      <c r="C22" s="124"/>
      <c r="D22" s="124"/>
      <c r="S22" s="44"/>
    </row>
    <row r="23" spans="2:20" x14ac:dyDescent="0.25">
      <c r="C23" s="124"/>
      <c r="D23" s="124"/>
      <c r="S23" s="44"/>
    </row>
    <row r="24" spans="2:20" x14ac:dyDescent="0.25">
      <c r="B24" s="249" t="s">
        <v>318</v>
      </c>
      <c r="C24" s="124"/>
      <c r="D24" s="124"/>
      <c r="S24" s="44"/>
    </row>
    <row r="25" spans="2:20" x14ac:dyDescent="0.25">
      <c r="Q25" s="84" t="s">
        <v>126</v>
      </c>
      <c r="R25" s="75"/>
      <c r="S25" s="75"/>
    </row>
    <row r="26" spans="2:20" x14ac:dyDescent="0.25">
      <c r="B26" s="29" t="s">
        <v>60</v>
      </c>
      <c r="C26" s="127" t="s">
        <v>2</v>
      </c>
      <c r="D26" s="127"/>
      <c r="E26" s="127" t="s">
        <v>54</v>
      </c>
      <c r="F26" s="127" t="s">
        <v>55</v>
      </c>
      <c r="G26" s="159"/>
      <c r="H26" s="159"/>
      <c r="I26" s="150"/>
      <c r="J26" s="127"/>
      <c r="K26" s="127"/>
      <c r="L26" s="127" t="s">
        <v>56</v>
      </c>
      <c r="M26" s="127" t="s">
        <v>57</v>
      </c>
      <c r="N26" s="69"/>
      <c r="O26" s="69"/>
      <c r="P26" s="69"/>
      <c r="Q26" s="76" t="s">
        <v>124</v>
      </c>
      <c r="R26" s="75"/>
      <c r="S26" s="75"/>
      <c r="T26" s="76"/>
    </row>
    <row r="27" spans="2:20" x14ac:dyDescent="0.25">
      <c r="B27" s="90"/>
      <c r="C27" s="13"/>
      <c r="D27" s="13"/>
      <c r="E27" s="13"/>
      <c r="F27" s="13"/>
      <c r="G27" s="13"/>
      <c r="H27" s="13"/>
      <c r="I27" s="13"/>
      <c r="J27" s="13"/>
      <c r="K27" s="13"/>
      <c r="L27" s="13"/>
      <c r="M27" s="13"/>
      <c r="N27" s="69"/>
      <c r="O27" s="69"/>
      <c r="P27" s="69"/>
      <c r="Q27" s="84"/>
      <c r="R27" s="75"/>
      <c r="S27" s="75"/>
      <c r="T27" s="76"/>
    </row>
    <row r="28" spans="2:20" x14ac:dyDescent="0.25">
      <c r="B28" s="90"/>
      <c r="C28" s="13"/>
      <c r="D28" s="13"/>
      <c r="E28" s="13"/>
      <c r="F28" s="13"/>
      <c r="G28" s="13"/>
      <c r="H28" s="13"/>
      <c r="I28" s="13"/>
      <c r="J28" s="13"/>
      <c r="K28" s="13"/>
      <c r="L28" s="13"/>
      <c r="M28" s="13"/>
      <c r="N28" s="69"/>
      <c r="O28" s="69"/>
      <c r="P28" s="69"/>
      <c r="R28" s="76"/>
      <c r="S28" s="76"/>
      <c r="T28" s="76"/>
    </row>
    <row r="29" spans="2:20" x14ac:dyDescent="0.25">
      <c r="B29" s="23"/>
      <c r="C29" s="13"/>
      <c r="D29" s="13"/>
      <c r="E29" s="13"/>
      <c r="T29" s="76"/>
    </row>
    <row r="30" spans="2:20" x14ac:dyDescent="0.25">
      <c r="B30" s="24"/>
      <c r="C30" s="25"/>
      <c r="D30" s="25"/>
      <c r="E30" s="59"/>
      <c r="F30" s="27"/>
      <c r="G30" s="27"/>
      <c r="H30" s="27"/>
      <c r="I30" s="27"/>
      <c r="J30" s="27"/>
      <c r="K30" s="27"/>
      <c r="L30" s="28"/>
      <c r="M30" s="32"/>
      <c r="N30" s="30"/>
      <c r="O30" s="30"/>
      <c r="P30" s="30"/>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sheetData>
  <mergeCells count="4">
    <mergeCell ref="Q1:S1"/>
    <mergeCell ref="Q2:S2"/>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48" orientation="landscape" horizontalDpi="1200" verticalDpi="1200"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zoomScale="90" zoomScaleNormal="90" workbookViewId="0">
      <pane xSplit="5" ySplit="6" topLeftCell="I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6.710937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9.1406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146</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147</v>
      </c>
      <c r="C3" s="12"/>
      <c r="D3" s="12"/>
      <c r="E3" s="12"/>
      <c r="P3" s="44"/>
      <c r="Q3" s="69"/>
      <c r="R3" s="45"/>
    </row>
    <row r="4" spans="1:20" x14ac:dyDescent="0.25">
      <c r="B4" s="12" t="s">
        <v>235</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t="21" hidden="1" customHeight="1" x14ac:dyDescent="0.25">
      <c r="B7" s="199" t="s">
        <v>242</v>
      </c>
      <c r="C7" s="145" t="s">
        <v>240</v>
      </c>
      <c r="D7" s="123" t="s">
        <v>241</v>
      </c>
      <c r="E7" s="2" t="s">
        <v>247</v>
      </c>
      <c r="F7" s="2" t="s">
        <v>7</v>
      </c>
      <c r="G7" s="163">
        <v>2.9100000000000001E-2</v>
      </c>
      <c r="H7" s="163">
        <v>0.16270000000000001</v>
      </c>
      <c r="I7" s="152">
        <v>43281</v>
      </c>
      <c r="J7" s="152">
        <v>43282</v>
      </c>
      <c r="K7" s="152">
        <v>42917</v>
      </c>
      <c r="L7" s="2" t="s">
        <v>300</v>
      </c>
      <c r="M7" s="108">
        <v>0</v>
      </c>
      <c r="N7" s="94"/>
      <c r="O7" s="94">
        <f>M7+N7</f>
        <v>0</v>
      </c>
      <c r="P7" s="94"/>
      <c r="Q7" s="94">
        <v>0</v>
      </c>
      <c r="R7" s="94"/>
      <c r="S7" s="95">
        <f>Q7+R7</f>
        <v>0</v>
      </c>
    </row>
    <row r="8" spans="1:20" ht="30" x14ac:dyDescent="0.25">
      <c r="B8" s="31" t="s">
        <v>178</v>
      </c>
      <c r="C8" s="145" t="s">
        <v>169</v>
      </c>
      <c r="D8" s="123" t="s">
        <v>170</v>
      </c>
      <c r="E8" s="2" t="s">
        <v>304</v>
      </c>
      <c r="F8" s="2" t="s">
        <v>7</v>
      </c>
      <c r="G8" s="163">
        <v>3.1399999999999997E-2</v>
      </c>
      <c r="H8" s="163">
        <v>0.16270000000000001</v>
      </c>
      <c r="I8" s="152">
        <v>43281</v>
      </c>
      <c r="J8" s="152">
        <v>43282</v>
      </c>
      <c r="K8" s="152">
        <v>42917</v>
      </c>
      <c r="L8" s="124" t="s">
        <v>300</v>
      </c>
      <c r="M8" s="108">
        <v>9658</v>
      </c>
      <c r="N8" s="94">
        <v>-1748</v>
      </c>
      <c r="O8" s="94">
        <f>M8+N8</f>
        <v>7910</v>
      </c>
      <c r="P8" s="94"/>
      <c r="Q8" s="94">
        <f>4070+3840</f>
        <v>7910</v>
      </c>
      <c r="R8" s="94"/>
      <c r="S8" s="95">
        <f>Q8+R8</f>
        <v>7910</v>
      </c>
    </row>
    <row r="9" spans="1:20" x14ac:dyDescent="0.25">
      <c r="G9" s="162"/>
      <c r="H9" s="163" t="s">
        <v>143</v>
      </c>
      <c r="I9" s="152"/>
      <c r="J9" s="152"/>
      <c r="K9" s="152" t="s">
        <v>143</v>
      </c>
      <c r="L9" s="124"/>
      <c r="M9" s="39"/>
      <c r="N9" s="40"/>
      <c r="O9" s="40"/>
      <c r="P9" s="94"/>
      <c r="Q9" s="40"/>
      <c r="R9" s="40"/>
      <c r="S9" s="41"/>
    </row>
    <row r="10" spans="1:20" x14ac:dyDescent="0.25">
      <c r="C10" s="124"/>
      <c r="D10" s="124"/>
      <c r="G10" s="162"/>
      <c r="H10" s="162"/>
      <c r="I10" s="152"/>
      <c r="J10" s="152"/>
      <c r="K10" s="152" t="s">
        <v>143</v>
      </c>
      <c r="L10" s="34" t="s">
        <v>59</v>
      </c>
      <c r="M10" s="93">
        <f>SUM(M7:M9)</f>
        <v>9658</v>
      </c>
      <c r="N10" s="93">
        <f t="shared" ref="N10:O10" si="0">SUM(N7:N9)</f>
        <v>-1748</v>
      </c>
      <c r="O10" s="93">
        <f t="shared" si="0"/>
        <v>7910</v>
      </c>
      <c r="P10" s="93"/>
      <c r="Q10" s="93">
        <f t="shared" ref="Q10" si="1">SUM(Q7:Q9)</f>
        <v>7910</v>
      </c>
      <c r="R10" s="93">
        <f t="shared" ref="R10:S10" si="2">SUM(R7:R9)</f>
        <v>0</v>
      </c>
      <c r="S10" s="93">
        <f t="shared" si="2"/>
        <v>7910</v>
      </c>
    </row>
    <row r="11" spans="1:20" x14ac:dyDescent="0.25">
      <c r="B11" s="4"/>
      <c r="C11" s="124"/>
      <c r="D11" s="124"/>
      <c r="I11" s="152"/>
      <c r="J11" s="152"/>
      <c r="K11" s="152"/>
      <c r="L11" s="34"/>
      <c r="M11" s="93"/>
      <c r="N11" s="93"/>
      <c r="O11" s="93"/>
      <c r="P11" s="93"/>
      <c r="Q11" s="93"/>
      <c r="R11" s="93"/>
      <c r="S11" s="95"/>
    </row>
    <row r="12" spans="1:20" x14ac:dyDescent="0.25">
      <c r="C12" s="124"/>
      <c r="D12" s="124"/>
      <c r="S12" s="42"/>
    </row>
    <row r="13" spans="1:20" x14ac:dyDescent="0.25">
      <c r="B13" s="12" t="s">
        <v>175</v>
      </c>
      <c r="C13" s="123"/>
      <c r="D13" s="123"/>
      <c r="S13" s="42"/>
    </row>
    <row r="14" spans="1:20" ht="48" customHeight="1" x14ac:dyDescent="0.25">
      <c r="B14" s="253" t="s">
        <v>176</v>
      </c>
      <c r="C14" s="253"/>
      <c r="D14" s="253"/>
      <c r="E14" s="253"/>
      <c r="S14" s="44"/>
    </row>
    <row r="15" spans="1:20" x14ac:dyDescent="0.25">
      <c r="C15" s="123"/>
      <c r="D15" s="123"/>
      <c r="S15" s="44"/>
    </row>
    <row r="16" spans="1:20" ht="59.25" customHeight="1" x14ac:dyDescent="0.25">
      <c r="B16" s="253" t="s">
        <v>179</v>
      </c>
      <c r="C16" s="253"/>
      <c r="D16" s="253"/>
      <c r="E16" s="253"/>
      <c r="S16" s="44"/>
    </row>
    <row r="17" spans="2:20" x14ac:dyDescent="0.25">
      <c r="B17" s="142"/>
      <c r="C17" s="142"/>
      <c r="D17" s="142"/>
      <c r="E17" s="142"/>
      <c r="S17" s="44"/>
    </row>
    <row r="18" spans="2:20" x14ac:dyDescent="0.25">
      <c r="B18" s="11" t="s">
        <v>152</v>
      </c>
      <c r="C18" s="133" t="s">
        <v>155</v>
      </c>
      <c r="D18" s="133" t="s">
        <v>156</v>
      </c>
      <c r="E18" s="142"/>
      <c r="S18" s="44"/>
    </row>
    <row r="19" spans="2:20" x14ac:dyDescent="0.25">
      <c r="C19" s="123"/>
      <c r="D19" s="123"/>
      <c r="E19" s="142"/>
      <c r="S19" s="44"/>
    </row>
    <row r="20" spans="2:20" x14ac:dyDescent="0.25">
      <c r="B20" s="135" t="s">
        <v>154</v>
      </c>
      <c r="C20" s="123" t="s">
        <v>157</v>
      </c>
      <c r="D20" s="123" t="s">
        <v>164</v>
      </c>
      <c r="S20" s="44"/>
    </row>
    <row r="21" spans="2:20" x14ac:dyDescent="0.25">
      <c r="B21" s="2" t="s">
        <v>143</v>
      </c>
      <c r="C21" s="124"/>
      <c r="D21" s="124"/>
      <c r="S21" s="44"/>
    </row>
    <row r="22" spans="2:20" x14ac:dyDescent="0.25">
      <c r="C22" s="124"/>
      <c r="D22" s="124"/>
      <c r="S22" s="44"/>
    </row>
    <row r="23" spans="2:20" x14ac:dyDescent="0.25">
      <c r="C23" s="124"/>
      <c r="D23" s="124"/>
      <c r="S23" s="44"/>
    </row>
    <row r="24" spans="2:20" x14ac:dyDescent="0.25">
      <c r="B24" s="249" t="s">
        <v>318</v>
      </c>
      <c r="C24" s="124"/>
      <c r="D24" s="124"/>
      <c r="S24" s="44"/>
    </row>
    <row r="25" spans="2:20" x14ac:dyDescent="0.25">
      <c r="C25" s="124"/>
      <c r="D25" s="124"/>
      <c r="Q25" s="84" t="s">
        <v>126</v>
      </c>
      <c r="R25" s="75"/>
      <c r="S25" s="75"/>
    </row>
    <row r="26" spans="2:20" x14ac:dyDescent="0.25">
      <c r="B26" s="29" t="s">
        <v>60</v>
      </c>
      <c r="C26" s="127" t="s">
        <v>2</v>
      </c>
      <c r="D26" s="127"/>
      <c r="E26" s="127" t="s">
        <v>54</v>
      </c>
      <c r="F26" s="127" t="s">
        <v>55</v>
      </c>
      <c r="G26" s="159"/>
      <c r="H26" s="159"/>
      <c r="I26" s="150"/>
      <c r="J26" s="127"/>
      <c r="K26" s="127"/>
      <c r="L26" s="127" t="s">
        <v>56</v>
      </c>
      <c r="M26" s="127" t="s">
        <v>57</v>
      </c>
      <c r="N26" s="69"/>
      <c r="O26" s="69"/>
      <c r="P26" s="69"/>
      <c r="Q26" s="76" t="s">
        <v>124</v>
      </c>
      <c r="R26" s="75"/>
      <c r="S26" s="75"/>
      <c r="T26" s="76"/>
    </row>
    <row r="27" spans="2:20" x14ac:dyDescent="0.25">
      <c r="B27" s="90"/>
      <c r="C27" s="13"/>
      <c r="D27" s="13"/>
      <c r="E27" s="13"/>
      <c r="F27" s="13"/>
      <c r="G27" s="13"/>
      <c r="H27" s="13"/>
      <c r="I27" s="13"/>
      <c r="J27" s="13"/>
      <c r="K27" s="13"/>
      <c r="L27" s="13"/>
      <c r="M27" s="13"/>
      <c r="N27" s="69"/>
      <c r="O27" s="69"/>
      <c r="P27" s="69"/>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23"/>
      <c r="C29" s="13"/>
      <c r="D29" s="13"/>
      <c r="E29" s="13"/>
      <c r="R29" s="76"/>
      <c r="S29" s="76"/>
      <c r="T29" s="76"/>
    </row>
    <row r="30" spans="2:20" x14ac:dyDescent="0.25">
      <c r="B30" s="24"/>
      <c r="C30" s="25"/>
      <c r="D30" s="25"/>
      <c r="E30" s="59"/>
      <c r="F30" s="27"/>
      <c r="G30" s="27"/>
      <c r="H30" s="27"/>
      <c r="I30" s="27"/>
      <c r="J30" s="27"/>
      <c r="K30" s="27"/>
      <c r="L30" s="28"/>
      <c r="M30" s="32"/>
      <c r="N30" s="30"/>
      <c r="O30" s="30"/>
      <c r="P30" s="30"/>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sheetData>
  <mergeCells count="4">
    <mergeCell ref="Q1:S1"/>
    <mergeCell ref="Q2:S2"/>
    <mergeCell ref="B14:E14"/>
    <mergeCell ref="B16:E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4" orientation="landscape" horizontalDpi="1200" verticalDpi="1200"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zoomScale="90" zoomScaleNormal="90" workbookViewId="0">
      <pane xSplit="5" ySplit="6" topLeftCell="H7" activePane="bottomRight" state="frozen"/>
      <selection activeCell="Q3" sqref="Q3"/>
      <selection pane="topRight" activeCell="Q3" sqref="Q3"/>
      <selection pane="bottomLeft" activeCell="Q3" sqref="Q3"/>
      <selection pane="bottomRight" activeCell="N12" sqref="N12"/>
    </sheetView>
  </sheetViews>
  <sheetFormatPr defaultRowHeight="15" x14ac:dyDescent="0.25"/>
  <cols>
    <col min="1" max="1" width="5.2851562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257</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256</v>
      </c>
      <c r="C3" s="12"/>
      <c r="D3" s="12"/>
      <c r="E3" s="12"/>
      <c r="P3" s="44"/>
      <c r="Q3" s="69"/>
      <c r="R3" s="45"/>
    </row>
    <row r="4" spans="1:20" x14ac:dyDescent="0.25">
      <c r="B4" s="12" t="s">
        <v>276</v>
      </c>
      <c r="M4" s="116" t="s">
        <v>48</v>
      </c>
      <c r="N4" s="116" t="s">
        <v>48</v>
      </c>
      <c r="O4" s="116" t="s">
        <v>48</v>
      </c>
      <c r="P4" s="191"/>
      <c r="Q4" s="120" t="s">
        <v>49</v>
      </c>
      <c r="R4" s="120" t="s">
        <v>51</v>
      </c>
      <c r="S4" s="120" t="s">
        <v>37</v>
      </c>
      <c r="T4" s="11"/>
    </row>
    <row r="5" spans="1:20" ht="15.75" thickBot="1" x14ac:dyDescent="0.3">
      <c r="G5" s="236" t="s">
        <v>301</v>
      </c>
      <c r="H5" s="236" t="s">
        <v>301</v>
      </c>
      <c r="M5" s="117" t="s">
        <v>47</v>
      </c>
      <c r="N5" s="117" t="s">
        <v>45</v>
      </c>
      <c r="O5" s="117" t="s">
        <v>44</v>
      </c>
      <c r="P5" s="191"/>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91"/>
      <c r="Q6" s="122"/>
      <c r="R6" s="128" t="s">
        <v>52</v>
      </c>
      <c r="S6" s="129" t="s">
        <v>53</v>
      </c>
    </row>
    <row r="7" spans="1:20" x14ac:dyDescent="0.25">
      <c r="B7" s="2" t="s">
        <v>8</v>
      </c>
      <c r="C7" s="123" t="s">
        <v>149</v>
      </c>
      <c r="D7" s="123" t="s">
        <v>151</v>
      </c>
      <c r="E7" s="2" t="s">
        <v>302</v>
      </c>
      <c r="F7" s="2" t="s">
        <v>7</v>
      </c>
      <c r="G7" s="163">
        <v>2.9100000000000001E-2</v>
      </c>
      <c r="H7" s="163">
        <v>0.16270000000000001</v>
      </c>
      <c r="I7" s="152">
        <v>43281</v>
      </c>
      <c r="J7" s="152">
        <v>43282</v>
      </c>
      <c r="K7" s="152">
        <v>42917</v>
      </c>
      <c r="L7" s="124" t="s">
        <v>300</v>
      </c>
      <c r="M7" s="108">
        <v>21432</v>
      </c>
      <c r="N7" s="94">
        <v>30433.439999999999</v>
      </c>
      <c r="O7" s="94">
        <f>M7+N7</f>
        <v>51865.440000000002</v>
      </c>
      <c r="P7" s="94"/>
      <c r="Q7" s="94">
        <f>747.98+51117.46</f>
        <v>51865.440000000002</v>
      </c>
      <c r="R7" s="94"/>
      <c r="S7" s="95">
        <f>+Q7</f>
        <v>51865.440000000002</v>
      </c>
    </row>
    <row r="8" spans="1:20" ht="30" x14ac:dyDescent="0.25">
      <c r="B8" s="227" t="s">
        <v>178</v>
      </c>
      <c r="C8" s="145" t="s">
        <v>169</v>
      </c>
      <c r="D8" s="123" t="s">
        <v>170</v>
      </c>
      <c r="E8" s="2" t="s">
        <v>304</v>
      </c>
      <c r="F8" s="2" t="s">
        <v>7</v>
      </c>
      <c r="G8" s="163">
        <v>2.9100000000000001E-2</v>
      </c>
      <c r="H8" s="163">
        <v>0.16270000000000001</v>
      </c>
      <c r="I8" s="152">
        <v>43281</v>
      </c>
      <c r="J8" s="152">
        <v>43282</v>
      </c>
      <c r="K8" s="152">
        <v>42917</v>
      </c>
      <c r="L8" s="124" t="s">
        <v>300</v>
      </c>
      <c r="M8" s="108">
        <v>3951</v>
      </c>
      <c r="N8" s="94">
        <v>0</v>
      </c>
      <c r="O8" s="94">
        <f>M8+N8</f>
        <v>3951</v>
      </c>
      <c r="P8" s="94"/>
      <c r="Q8" s="94">
        <f>3951</f>
        <v>3951</v>
      </c>
      <c r="R8" s="94"/>
      <c r="S8" s="95">
        <f>Q8+R8</f>
        <v>3951</v>
      </c>
    </row>
    <row r="9" spans="1:20" ht="30" hidden="1" x14ac:dyDescent="0.25">
      <c r="B9" s="224" t="s">
        <v>38</v>
      </c>
      <c r="C9" s="145" t="s">
        <v>191</v>
      </c>
      <c r="D9" s="123" t="s">
        <v>190</v>
      </c>
      <c r="E9" s="2" t="s">
        <v>254</v>
      </c>
      <c r="F9" s="2" t="s">
        <v>7</v>
      </c>
      <c r="G9" s="163">
        <v>3.1399999999999997E-2</v>
      </c>
      <c r="H9" s="163">
        <v>0.16209999999999999</v>
      </c>
      <c r="I9" s="152">
        <v>42916</v>
      </c>
      <c r="J9" s="152">
        <v>42917</v>
      </c>
      <c r="K9" s="152">
        <v>42552</v>
      </c>
      <c r="L9" s="124" t="s">
        <v>244</v>
      </c>
      <c r="M9" s="108"/>
      <c r="N9" s="94"/>
      <c r="O9" s="94">
        <f>M9+N9</f>
        <v>0</v>
      </c>
      <c r="P9" s="94"/>
      <c r="Q9" s="94"/>
      <c r="R9" s="94"/>
      <c r="S9" s="95">
        <f t="shared" ref="S9:S11" si="0">Q9+R9</f>
        <v>0</v>
      </c>
    </row>
    <row r="10" spans="1:20" hidden="1" x14ac:dyDescent="0.25">
      <c r="B10" s="224"/>
      <c r="C10" s="145"/>
      <c r="D10" s="123"/>
      <c r="G10" s="163"/>
      <c r="H10" s="163"/>
      <c r="I10" s="152"/>
      <c r="J10" s="152"/>
      <c r="K10" s="152"/>
      <c r="L10" s="124"/>
      <c r="M10" s="108"/>
      <c r="N10" s="94">
        <v>0</v>
      </c>
      <c r="O10" s="94">
        <f>M10+N10</f>
        <v>0</v>
      </c>
      <c r="P10" s="94"/>
      <c r="Q10" s="94"/>
      <c r="R10" s="94"/>
      <c r="S10" s="95">
        <f t="shared" si="0"/>
        <v>0</v>
      </c>
    </row>
    <row r="11" spans="1:20" ht="15" customHeight="1" x14ac:dyDescent="0.25">
      <c r="B11" s="237" t="s">
        <v>38</v>
      </c>
      <c r="C11" s="124" t="s">
        <v>284</v>
      </c>
      <c r="D11" s="124" t="s">
        <v>190</v>
      </c>
      <c r="E11" s="2" t="s">
        <v>283</v>
      </c>
      <c r="F11" s="2" t="s">
        <v>282</v>
      </c>
      <c r="G11" s="163">
        <v>3.1399999999999997E-2</v>
      </c>
      <c r="H11" s="163">
        <v>0.16270000000000001</v>
      </c>
      <c r="I11" s="152">
        <v>43197</v>
      </c>
      <c r="J11" s="152">
        <v>43227</v>
      </c>
      <c r="K11" s="152">
        <v>42468</v>
      </c>
      <c r="L11" s="124" t="s">
        <v>322</v>
      </c>
      <c r="M11" s="39">
        <v>141014.26</v>
      </c>
      <c r="N11" s="40">
        <v>159389</v>
      </c>
      <c r="O11" s="40">
        <f>+M11+N11</f>
        <v>300403.26</v>
      </c>
      <c r="P11" s="40"/>
      <c r="Q11" s="40">
        <f>95101.4+25930.37+52771.77</f>
        <v>173803.53999999998</v>
      </c>
      <c r="R11" s="40"/>
      <c r="S11" s="41">
        <f t="shared" si="0"/>
        <v>173803.53999999998</v>
      </c>
    </row>
    <row r="12" spans="1:20" x14ac:dyDescent="0.25">
      <c r="C12" s="124"/>
      <c r="D12" s="124"/>
      <c r="G12" s="162"/>
      <c r="H12" s="162"/>
      <c r="I12" s="152"/>
      <c r="J12" s="152"/>
      <c r="K12" s="152" t="s">
        <v>143</v>
      </c>
      <c r="L12" s="34" t="s">
        <v>59</v>
      </c>
      <c r="M12" s="93">
        <f>SUM(M7:M11)</f>
        <v>166397.26</v>
      </c>
      <c r="N12" s="93">
        <f t="shared" ref="N12:S12" si="1">SUM(N7:N11)</f>
        <v>189822.44</v>
      </c>
      <c r="O12" s="93">
        <f t="shared" si="1"/>
        <v>356219.7</v>
      </c>
      <c r="P12" s="93"/>
      <c r="Q12" s="93">
        <f t="shared" si="1"/>
        <v>229619.97999999998</v>
      </c>
      <c r="R12" s="93">
        <f t="shared" si="1"/>
        <v>0</v>
      </c>
      <c r="S12" s="93">
        <f t="shared" si="1"/>
        <v>229619.97999999998</v>
      </c>
    </row>
    <row r="13" spans="1:20" x14ac:dyDescent="0.25">
      <c r="B13" s="4"/>
      <c r="C13" s="124"/>
      <c r="D13" s="124"/>
      <c r="I13" s="152"/>
      <c r="J13" s="152"/>
      <c r="K13" s="152"/>
      <c r="L13" s="34"/>
      <c r="M13" s="93"/>
      <c r="N13" s="93"/>
      <c r="O13" s="93"/>
      <c r="P13" s="93"/>
      <c r="Q13" s="93"/>
      <c r="R13" s="93"/>
      <c r="S13" s="94"/>
    </row>
    <row r="14" spans="1:20" x14ac:dyDescent="0.25">
      <c r="B14" s="12" t="s">
        <v>175</v>
      </c>
      <c r="C14" s="123"/>
      <c r="D14" s="123"/>
      <c r="S14" s="44"/>
    </row>
    <row r="15" spans="1:20" ht="48" customHeight="1" x14ac:dyDescent="0.25">
      <c r="B15" s="253" t="s">
        <v>176</v>
      </c>
      <c r="C15" s="253"/>
      <c r="D15" s="253"/>
      <c r="E15" s="253"/>
      <c r="S15" s="44"/>
    </row>
    <row r="16" spans="1:20" x14ac:dyDescent="0.25">
      <c r="C16" s="123"/>
      <c r="D16" s="123"/>
      <c r="S16" s="44"/>
    </row>
    <row r="17" spans="2:20" ht="59.25" customHeight="1" x14ac:dyDescent="0.25">
      <c r="B17" s="253" t="s">
        <v>179</v>
      </c>
      <c r="C17" s="253"/>
      <c r="D17" s="253"/>
      <c r="E17" s="253"/>
      <c r="S17" s="44"/>
    </row>
    <row r="18" spans="2:20" x14ac:dyDescent="0.25">
      <c r="B18" s="223"/>
      <c r="C18" s="223"/>
      <c r="D18" s="223"/>
      <c r="E18" s="223"/>
      <c r="S18" s="44"/>
    </row>
    <row r="19" spans="2:20" x14ac:dyDescent="0.25">
      <c r="B19" s="11" t="s">
        <v>152</v>
      </c>
      <c r="C19" s="133" t="s">
        <v>155</v>
      </c>
      <c r="D19" s="133" t="s">
        <v>156</v>
      </c>
      <c r="E19" s="223"/>
      <c r="S19" s="44"/>
    </row>
    <row r="20" spans="2:20" x14ac:dyDescent="0.25">
      <c r="B20" s="2" t="s">
        <v>153</v>
      </c>
      <c r="C20" s="123" t="s">
        <v>161</v>
      </c>
      <c r="D20" s="123" t="s">
        <v>163</v>
      </c>
      <c r="E20" s="223"/>
      <c r="S20" s="44"/>
    </row>
    <row r="21" spans="2:20" x14ac:dyDescent="0.25">
      <c r="B21" s="224" t="s">
        <v>154</v>
      </c>
      <c r="C21" s="123" t="s">
        <v>157</v>
      </c>
      <c r="D21" s="123" t="s">
        <v>164</v>
      </c>
      <c r="S21" s="44"/>
    </row>
    <row r="22" spans="2:20" x14ac:dyDescent="0.25">
      <c r="B22" s="237" t="s">
        <v>38</v>
      </c>
      <c r="C22" s="124" t="s">
        <v>233</v>
      </c>
      <c r="D22" s="124" t="s">
        <v>279</v>
      </c>
      <c r="S22" s="44"/>
    </row>
    <row r="23" spans="2:20" x14ac:dyDescent="0.25">
      <c r="C23" s="124"/>
      <c r="D23" s="124"/>
      <c r="S23" s="44"/>
    </row>
    <row r="24" spans="2:20" x14ac:dyDescent="0.25">
      <c r="B24" s="249" t="s">
        <v>318</v>
      </c>
      <c r="C24" s="124"/>
      <c r="D24" s="124"/>
      <c r="S24" s="44"/>
    </row>
    <row r="25" spans="2:20" x14ac:dyDescent="0.25">
      <c r="B25" s="165"/>
      <c r="C25" s="124"/>
      <c r="D25" s="124"/>
      <c r="S25" s="44"/>
    </row>
    <row r="26" spans="2:20" x14ac:dyDescent="0.25">
      <c r="C26" s="124"/>
      <c r="D26" s="124"/>
      <c r="Q26" s="84" t="s">
        <v>126</v>
      </c>
      <c r="R26" s="75"/>
      <c r="S26" s="75"/>
    </row>
    <row r="27" spans="2:20" x14ac:dyDescent="0.25">
      <c r="B27" s="29" t="s">
        <v>60</v>
      </c>
      <c r="C27" s="225" t="s">
        <v>2</v>
      </c>
      <c r="D27" s="225"/>
      <c r="E27" s="225" t="s">
        <v>54</v>
      </c>
      <c r="F27" s="225" t="s">
        <v>55</v>
      </c>
      <c r="G27" s="225"/>
      <c r="H27" s="225"/>
      <c r="I27" s="225"/>
      <c r="J27" s="225"/>
      <c r="K27" s="225"/>
      <c r="L27" s="225" t="s">
        <v>56</v>
      </c>
      <c r="M27" s="225" t="s">
        <v>57</v>
      </c>
      <c r="N27" s="69"/>
      <c r="O27" s="69"/>
      <c r="P27" s="69"/>
      <c r="Q27" s="76" t="s">
        <v>124</v>
      </c>
      <c r="R27" s="75"/>
      <c r="S27" s="75"/>
      <c r="T27" s="76"/>
    </row>
    <row r="28" spans="2:20" x14ac:dyDescent="0.25">
      <c r="B28" s="90"/>
      <c r="C28" s="191"/>
      <c r="D28" s="191"/>
      <c r="E28" s="191"/>
      <c r="F28" s="191"/>
      <c r="G28" s="191"/>
      <c r="H28" s="191"/>
      <c r="I28" s="191"/>
      <c r="J28" s="191"/>
      <c r="K28" s="191"/>
      <c r="L28" s="191"/>
      <c r="M28" s="191"/>
      <c r="N28" s="69"/>
      <c r="O28" s="69"/>
      <c r="P28" s="69"/>
      <c r="T28" s="76"/>
    </row>
    <row r="29" spans="2:20" x14ac:dyDescent="0.25">
      <c r="B29" s="90"/>
      <c r="C29" s="191"/>
      <c r="D29" s="191"/>
      <c r="E29" s="191"/>
      <c r="F29" s="191"/>
      <c r="G29" s="191"/>
      <c r="H29" s="191"/>
      <c r="I29" s="191"/>
      <c r="J29" s="191"/>
      <c r="K29" s="191"/>
      <c r="L29" s="191"/>
      <c r="M29" s="191"/>
      <c r="N29" s="69"/>
      <c r="O29" s="69"/>
      <c r="P29" s="69"/>
      <c r="Q29" s="84"/>
      <c r="R29" s="75"/>
      <c r="S29" s="75"/>
      <c r="T29" s="76"/>
    </row>
    <row r="30" spans="2:20" x14ac:dyDescent="0.25">
      <c r="B30" s="23"/>
      <c r="C30" s="191"/>
      <c r="D30" s="191"/>
      <c r="E30" s="191"/>
      <c r="R30" s="76"/>
      <c r="S30" s="76"/>
      <c r="T30" s="76"/>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row r="34" spans="2:16" x14ac:dyDescent="0.25">
      <c r="B34" s="24"/>
      <c r="C34" s="25"/>
      <c r="D34" s="25"/>
      <c r="E34" s="59"/>
      <c r="F34" s="27"/>
      <c r="G34" s="27"/>
      <c r="H34" s="27"/>
      <c r="I34" s="27"/>
      <c r="J34" s="27"/>
      <c r="K34" s="27"/>
      <c r="L34" s="28"/>
      <c r="M34" s="32"/>
      <c r="N34" s="30"/>
      <c r="O34" s="30"/>
      <c r="P34" s="30"/>
    </row>
  </sheetData>
  <mergeCells count="4">
    <mergeCell ref="Q1:S1"/>
    <mergeCell ref="Q2:S2"/>
    <mergeCell ref="B15:E15"/>
    <mergeCell ref="B17:E17"/>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49" orientation="landscape" horizontalDpi="1200" verticalDpi="1200"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zoomScale="90" zoomScaleNormal="90" workbookViewId="0">
      <pane xSplit="5" ySplit="6" topLeftCell="I7" activePane="bottomRight" state="frozen"/>
      <selection activeCell="Q3" sqref="Q3"/>
      <selection pane="topRight" activeCell="Q3" sqref="Q3"/>
      <selection pane="bottomLeft" activeCell="Q3" sqref="Q3"/>
      <selection pane="bottomRight" activeCell="N9" sqref="N9"/>
    </sheetView>
  </sheetViews>
  <sheetFormatPr defaultRowHeight="15" x14ac:dyDescent="0.25"/>
  <cols>
    <col min="1" max="1" width="5.2851562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9.57031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263</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262</v>
      </c>
      <c r="C3" s="12"/>
      <c r="D3" s="12"/>
      <c r="E3" s="12"/>
      <c r="P3" s="44"/>
      <c r="Q3" s="69"/>
      <c r="R3" s="45"/>
    </row>
    <row r="4" spans="1:20" x14ac:dyDescent="0.25">
      <c r="B4" s="12" t="s">
        <v>277</v>
      </c>
      <c r="M4" s="116" t="s">
        <v>48</v>
      </c>
      <c r="N4" s="116" t="s">
        <v>48</v>
      </c>
      <c r="O4" s="116" t="s">
        <v>48</v>
      </c>
      <c r="P4" s="191"/>
      <c r="Q4" s="120" t="s">
        <v>49</v>
      </c>
      <c r="R4" s="120" t="s">
        <v>51</v>
      </c>
      <c r="S4" s="120" t="s">
        <v>37</v>
      </c>
      <c r="T4" s="11"/>
    </row>
    <row r="5" spans="1:20" ht="15.75" thickBot="1" x14ac:dyDescent="0.3">
      <c r="G5" s="236" t="s">
        <v>301</v>
      </c>
      <c r="H5" s="236" t="s">
        <v>301</v>
      </c>
      <c r="M5" s="117" t="s">
        <v>47</v>
      </c>
      <c r="N5" s="117" t="s">
        <v>45</v>
      </c>
      <c r="O5" s="117" t="s">
        <v>44</v>
      </c>
      <c r="P5" s="191"/>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91"/>
      <c r="Q6" s="122"/>
      <c r="R6" s="128" t="s">
        <v>52</v>
      </c>
      <c r="S6" s="129" t="s">
        <v>53</v>
      </c>
    </row>
    <row r="7" spans="1:20" x14ac:dyDescent="0.25">
      <c r="B7" s="2" t="s">
        <v>8</v>
      </c>
      <c r="C7" s="123" t="s">
        <v>149</v>
      </c>
      <c r="D7" s="123" t="s">
        <v>151</v>
      </c>
      <c r="E7" s="2" t="s">
        <v>302</v>
      </c>
      <c r="F7" s="2" t="s">
        <v>7</v>
      </c>
      <c r="G7" s="163">
        <v>2.9100000000000001E-2</v>
      </c>
      <c r="H7" s="163">
        <v>0.16270000000000001</v>
      </c>
      <c r="I7" s="152">
        <v>43281</v>
      </c>
      <c r="J7" s="152">
        <v>43282</v>
      </c>
      <c r="K7" s="152">
        <v>42917</v>
      </c>
      <c r="L7" s="124" t="s">
        <v>300</v>
      </c>
      <c r="M7" s="108">
        <v>25289.759999999998</v>
      </c>
      <c r="N7" s="94"/>
      <c r="O7" s="94">
        <f>M7+N7</f>
        <v>25289.759999999998</v>
      </c>
      <c r="P7" s="94"/>
      <c r="Q7" s="94">
        <f>4767.72+20522.04</f>
        <v>25289.760000000002</v>
      </c>
      <c r="R7" s="94"/>
      <c r="S7" s="95">
        <f>Q7+R7</f>
        <v>25289.760000000002</v>
      </c>
    </row>
    <row r="8" spans="1:20" ht="30" x14ac:dyDescent="0.25">
      <c r="B8" s="227" t="s">
        <v>178</v>
      </c>
      <c r="C8" s="145" t="s">
        <v>169</v>
      </c>
      <c r="D8" s="123" t="s">
        <v>170</v>
      </c>
      <c r="E8" s="2" t="s">
        <v>304</v>
      </c>
      <c r="F8" s="2" t="s">
        <v>7</v>
      </c>
      <c r="G8" s="163">
        <v>2.9100000000000001E-2</v>
      </c>
      <c r="H8" s="163">
        <v>0.16270000000000001</v>
      </c>
      <c r="I8" s="152">
        <v>43281</v>
      </c>
      <c r="J8" s="152">
        <v>43282</v>
      </c>
      <c r="K8" s="152">
        <v>42917</v>
      </c>
      <c r="L8" s="124" t="s">
        <v>317</v>
      </c>
      <c r="M8" s="108">
        <v>8341</v>
      </c>
      <c r="N8" s="94">
        <v>0</v>
      </c>
      <c r="O8" s="94">
        <f>M8+N8</f>
        <v>8341</v>
      </c>
      <c r="P8" s="94"/>
      <c r="Q8" s="94">
        <v>8341</v>
      </c>
      <c r="R8" s="94"/>
      <c r="S8" s="95">
        <f>Q8+R8</f>
        <v>8341</v>
      </c>
    </row>
    <row r="9" spans="1:20" x14ac:dyDescent="0.25">
      <c r="B9" s="227" t="s">
        <v>38</v>
      </c>
      <c r="C9" s="145" t="s">
        <v>284</v>
      </c>
      <c r="D9" s="123" t="s">
        <v>190</v>
      </c>
      <c r="E9" s="2" t="s">
        <v>285</v>
      </c>
      <c r="F9" s="2" t="s">
        <v>7</v>
      </c>
      <c r="G9" s="163">
        <v>2.9100000000000001E-2</v>
      </c>
      <c r="H9" s="163">
        <v>0.16270000000000001</v>
      </c>
      <c r="I9" s="152">
        <v>43197</v>
      </c>
      <c r="J9" s="152">
        <v>43227</v>
      </c>
      <c r="K9" s="152">
        <v>42468</v>
      </c>
      <c r="L9" s="124" t="s">
        <v>323</v>
      </c>
      <c r="M9" s="108">
        <v>164939.53</v>
      </c>
      <c r="N9" s="94"/>
      <c r="O9" s="94">
        <f>M9+N9</f>
        <v>164939.53</v>
      </c>
      <c r="P9" s="94"/>
      <c r="Q9" s="94">
        <f>137916.44+9974.97+10489.47</f>
        <v>158380.88</v>
      </c>
      <c r="R9" s="94"/>
      <c r="S9" s="95">
        <f>Q9+R9</f>
        <v>158380.88</v>
      </c>
    </row>
    <row r="10" spans="1:20" x14ac:dyDescent="0.25">
      <c r="B10" s="227"/>
      <c r="C10" s="145"/>
      <c r="D10" s="123"/>
      <c r="G10" s="163"/>
      <c r="H10" s="163"/>
      <c r="I10" s="152"/>
      <c r="J10" s="152"/>
      <c r="K10" s="152"/>
      <c r="L10" s="124"/>
      <c r="M10" s="108"/>
      <c r="N10" s="94"/>
      <c r="O10" s="94"/>
      <c r="P10" s="94"/>
      <c r="Q10" s="94"/>
      <c r="R10" s="94"/>
      <c r="S10" s="95"/>
    </row>
    <row r="11" spans="1:20" x14ac:dyDescent="0.25">
      <c r="G11" s="162"/>
      <c r="H11" s="162"/>
      <c r="I11" s="152"/>
      <c r="J11" s="152"/>
      <c r="K11" s="152" t="s">
        <v>143</v>
      </c>
      <c r="L11" s="124"/>
      <c r="M11" s="39"/>
      <c r="N11" s="40"/>
      <c r="O11" s="40"/>
      <c r="P11" s="94"/>
      <c r="Q11" s="40"/>
      <c r="R11" s="40"/>
      <c r="S11" s="41"/>
    </row>
    <row r="12" spans="1:20" x14ac:dyDescent="0.25">
      <c r="C12" s="124"/>
      <c r="D12" s="124"/>
      <c r="G12" s="162"/>
      <c r="H12" s="162"/>
      <c r="I12" s="152"/>
      <c r="J12" s="152"/>
      <c r="K12" s="152" t="s">
        <v>143</v>
      </c>
      <c r="L12" s="34" t="s">
        <v>59</v>
      </c>
      <c r="M12" s="93">
        <f>SUM(M7:M11)</f>
        <v>198570.28999999998</v>
      </c>
      <c r="N12" s="93">
        <f t="shared" ref="N12:S12" si="0">SUM(N7:N11)</f>
        <v>0</v>
      </c>
      <c r="O12" s="93">
        <f t="shared" si="0"/>
        <v>198570.28999999998</v>
      </c>
      <c r="P12" s="93" t="s">
        <v>143</v>
      </c>
      <c r="Q12" s="93">
        <f t="shared" si="0"/>
        <v>192011.64</v>
      </c>
      <c r="R12" s="93">
        <f t="shared" si="0"/>
        <v>0</v>
      </c>
      <c r="S12" s="93">
        <f t="shared" si="0"/>
        <v>192011.64</v>
      </c>
    </row>
    <row r="13" spans="1:20" x14ac:dyDescent="0.25">
      <c r="B13" s="4"/>
      <c r="C13" s="124"/>
      <c r="D13" s="124"/>
      <c r="I13" s="152"/>
      <c r="J13" s="152"/>
      <c r="K13" s="152"/>
      <c r="L13" s="34"/>
      <c r="M13" s="93"/>
      <c r="N13" s="93"/>
      <c r="O13" s="93"/>
      <c r="P13" s="93"/>
      <c r="Q13" s="93"/>
      <c r="R13" s="93"/>
      <c r="S13" s="95"/>
    </row>
    <row r="14" spans="1:20" x14ac:dyDescent="0.25">
      <c r="B14" s="12" t="s">
        <v>175</v>
      </c>
      <c r="C14" s="123"/>
      <c r="D14" s="123"/>
      <c r="S14" s="42"/>
    </row>
    <row r="15" spans="1:20" ht="48" customHeight="1" x14ac:dyDescent="0.25">
      <c r="B15" s="253" t="s">
        <v>176</v>
      </c>
      <c r="C15" s="253"/>
      <c r="D15" s="253"/>
      <c r="E15" s="253"/>
      <c r="S15" s="42"/>
    </row>
    <row r="16" spans="1:20" x14ac:dyDescent="0.25">
      <c r="C16" s="123"/>
      <c r="D16" s="123"/>
      <c r="S16" s="42"/>
    </row>
    <row r="17" spans="2:20" ht="59.25" customHeight="1" x14ac:dyDescent="0.25">
      <c r="B17" s="253" t="s">
        <v>179</v>
      </c>
      <c r="C17" s="253"/>
      <c r="D17" s="253"/>
      <c r="E17" s="253"/>
      <c r="S17" s="42"/>
    </row>
    <row r="18" spans="2:20" x14ac:dyDescent="0.25">
      <c r="B18" s="226"/>
      <c r="C18" s="226"/>
      <c r="D18" s="226"/>
      <c r="E18" s="226"/>
      <c r="S18" s="42"/>
    </row>
    <row r="19" spans="2:20" x14ac:dyDescent="0.25">
      <c r="B19" s="11" t="s">
        <v>152</v>
      </c>
      <c r="C19" s="133" t="s">
        <v>155</v>
      </c>
      <c r="D19" s="133" t="s">
        <v>156</v>
      </c>
      <c r="E19" s="226"/>
      <c r="S19" s="42"/>
    </row>
    <row r="20" spans="2:20" x14ac:dyDescent="0.25">
      <c r="B20" s="2" t="s">
        <v>153</v>
      </c>
      <c r="C20" s="123" t="s">
        <v>161</v>
      </c>
      <c r="D20" s="123" t="s">
        <v>163</v>
      </c>
      <c r="E20" s="226"/>
      <c r="S20" s="42"/>
    </row>
    <row r="21" spans="2:20" x14ac:dyDescent="0.25">
      <c r="B21" s="227" t="s">
        <v>154</v>
      </c>
      <c r="C21" s="123" t="s">
        <v>157</v>
      </c>
      <c r="D21" s="123" t="s">
        <v>164</v>
      </c>
      <c r="S21" s="42"/>
    </row>
    <row r="22" spans="2:20" x14ac:dyDescent="0.25">
      <c r="B22" s="237" t="s">
        <v>38</v>
      </c>
      <c r="C22" s="124" t="s">
        <v>233</v>
      </c>
      <c r="D22" s="124" t="s">
        <v>279</v>
      </c>
      <c r="S22" s="42"/>
    </row>
    <row r="23" spans="2:20" x14ac:dyDescent="0.25">
      <c r="C23" s="124"/>
      <c r="D23" s="124"/>
      <c r="S23" s="42"/>
    </row>
    <row r="24" spans="2:20" x14ac:dyDescent="0.25">
      <c r="B24" s="249" t="s">
        <v>318</v>
      </c>
      <c r="C24" s="124"/>
      <c r="D24" s="124"/>
      <c r="S24" s="42"/>
    </row>
    <row r="25" spans="2:20" x14ac:dyDescent="0.25">
      <c r="B25" s="165"/>
      <c r="C25" s="124"/>
      <c r="D25" s="124"/>
      <c r="S25" s="42"/>
    </row>
    <row r="26" spans="2:20" x14ac:dyDescent="0.25">
      <c r="C26" s="124"/>
      <c r="D26" s="124"/>
      <c r="Q26" s="84" t="s">
        <v>126</v>
      </c>
      <c r="R26" s="75"/>
      <c r="S26" s="212"/>
    </row>
    <row r="27" spans="2:20" x14ac:dyDescent="0.25">
      <c r="B27" s="29" t="s">
        <v>60</v>
      </c>
      <c r="C27" s="228" t="s">
        <v>2</v>
      </c>
      <c r="D27" s="228"/>
      <c r="E27" s="228" t="s">
        <v>54</v>
      </c>
      <c r="F27" s="228" t="s">
        <v>55</v>
      </c>
      <c r="G27" s="228"/>
      <c r="H27" s="228"/>
      <c r="I27" s="228"/>
      <c r="J27" s="228"/>
      <c r="K27" s="228"/>
      <c r="L27" s="228" t="s">
        <v>56</v>
      </c>
      <c r="M27" s="228" t="s">
        <v>57</v>
      </c>
      <c r="N27" s="69"/>
      <c r="O27" s="69"/>
      <c r="P27" s="69"/>
      <c r="Q27" s="76" t="s">
        <v>124</v>
      </c>
      <c r="R27" s="75"/>
      <c r="S27" s="212"/>
      <c r="T27" s="76"/>
    </row>
    <row r="28" spans="2:20" x14ac:dyDescent="0.25">
      <c r="B28" s="90"/>
      <c r="C28" s="191"/>
      <c r="D28" s="191"/>
      <c r="E28" s="191"/>
      <c r="F28" s="191"/>
      <c r="G28" s="191"/>
      <c r="H28" s="191"/>
      <c r="I28" s="191"/>
      <c r="J28" s="191"/>
      <c r="K28" s="191"/>
      <c r="L28" s="191"/>
      <c r="M28" s="191"/>
      <c r="N28" s="69"/>
      <c r="O28" s="69"/>
      <c r="P28" s="69"/>
      <c r="T28" s="76"/>
    </row>
    <row r="29" spans="2:20" x14ac:dyDescent="0.25">
      <c r="B29" s="90"/>
      <c r="C29" s="191"/>
      <c r="D29" s="191"/>
      <c r="E29" s="191"/>
      <c r="F29" s="191"/>
      <c r="G29" s="191"/>
      <c r="H29" s="191"/>
      <c r="I29" s="191"/>
      <c r="J29" s="191"/>
      <c r="K29" s="191"/>
      <c r="L29" s="191"/>
      <c r="M29" s="191"/>
      <c r="N29" s="69"/>
      <c r="O29" s="69"/>
      <c r="P29" s="69"/>
      <c r="Q29" s="84"/>
      <c r="R29" s="75"/>
      <c r="S29" s="75"/>
      <c r="T29" s="76"/>
    </row>
    <row r="30" spans="2:20" x14ac:dyDescent="0.25">
      <c r="B30" s="23"/>
      <c r="C30" s="191"/>
      <c r="D30" s="191"/>
      <c r="E30" s="191"/>
      <c r="R30" s="76"/>
      <c r="S30" s="76"/>
      <c r="T30" s="76"/>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row r="34" spans="2:16" x14ac:dyDescent="0.25">
      <c r="B34" s="24"/>
      <c r="C34" s="25"/>
      <c r="D34" s="25"/>
      <c r="E34" s="59"/>
      <c r="F34" s="27"/>
      <c r="G34" s="27"/>
      <c r="H34" s="27"/>
      <c r="I34" s="27"/>
      <c r="J34" s="27"/>
      <c r="K34" s="27"/>
      <c r="L34" s="28"/>
      <c r="M34" s="32"/>
      <c r="N34" s="30"/>
      <c r="O34" s="30"/>
      <c r="P34" s="30"/>
    </row>
  </sheetData>
  <mergeCells count="4">
    <mergeCell ref="Q1:S1"/>
    <mergeCell ref="Q2:S2"/>
    <mergeCell ref="B15:E15"/>
    <mergeCell ref="B17:E17"/>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49" orientation="landscape" horizontalDpi="1200" verticalDpi="1200"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zoomScale="90" zoomScaleNormal="90" workbookViewId="0">
      <pane xSplit="5" ySplit="6" topLeftCell="K7" activePane="bottomRight" state="frozen"/>
      <selection activeCell="Q3" sqref="Q3"/>
      <selection pane="topRight" activeCell="Q3" sqref="Q3"/>
      <selection pane="bottomLeft" activeCell="Q3" sqref="Q3"/>
      <selection pane="bottomRight" activeCell="N11" sqref="N11"/>
    </sheetView>
  </sheetViews>
  <sheetFormatPr defaultRowHeight="15" x14ac:dyDescent="0.25"/>
  <cols>
    <col min="1" max="1" width="5.710937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258</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255</v>
      </c>
      <c r="C3" s="12"/>
      <c r="D3" s="12"/>
      <c r="E3" s="12"/>
      <c r="P3" s="44"/>
      <c r="Q3" s="69"/>
      <c r="R3" s="45"/>
    </row>
    <row r="4" spans="1:20" x14ac:dyDescent="0.25">
      <c r="B4" s="12" t="s">
        <v>278</v>
      </c>
      <c r="M4" s="116" t="s">
        <v>48</v>
      </c>
      <c r="N4" s="116" t="s">
        <v>48</v>
      </c>
      <c r="O4" s="116" t="s">
        <v>48</v>
      </c>
      <c r="P4" s="191"/>
      <c r="Q4" s="120" t="s">
        <v>49</v>
      </c>
      <c r="R4" s="120" t="s">
        <v>51</v>
      </c>
      <c r="S4" s="120" t="s">
        <v>37</v>
      </c>
      <c r="T4" s="11"/>
    </row>
    <row r="5" spans="1:20" ht="15.75" thickBot="1" x14ac:dyDescent="0.3">
      <c r="G5" s="236" t="s">
        <v>301</v>
      </c>
      <c r="H5" s="236" t="s">
        <v>301</v>
      </c>
      <c r="M5" s="117" t="s">
        <v>47</v>
      </c>
      <c r="N5" s="117" t="s">
        <v>45</v>
      </c>
      <c r="O5" s="117" t="s">
        <v>44</v>
      </c>
      <c r="P5" s="191"/>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91"/>
      <c r="Q6" s="122"/>
      <c r="R6" s="128" t="s">
        <v>52</v>
      </c>
      <c r="S6" s="129" t="s">
        <v>53</v>
      </c>
    </row>
    <row r="7" spans="1:20" x14ac:dyDescent="0.25">
      <c r="A7" s="161" t="s">
        <v>287</v>
      </c>
      <c r="B7" s="2" t="s">
        <v>8</v>
      </c>
      <c r="C7" s="123" t="s">
        <v>149</v>
      </c>
      <c r="D7" s="123" t="s">
        <v>151</v>
      </c>
      <c r="E7" s="2" t="s">
        <v>302</v>
      </c>
      <c r="F7" s="2" t="s">
        <v>7</v>
      </c>
      <c r="G7" s="163">
        <v>2.9100000000000001E-2</v>
      </c>
      <c r="H7" s="163">
        <v>0.16270000000000001</v>
      </c>
      <c r="I7" s="152">
        <v>43281</v>
      </c>
      <c r="J7" s="152">
        <v>43282</v>
      </c>
      <c r="K7" s="152">
        <v>42917</v>
      </c>
      <c r="L7" s="124" t="s">
        <v>300</v>
      </c>
      <c r="M7" s="108">
        <v>9001.44</v>
      </c>
      <c r="N7" s="94"/>
      <c r="O7" s="94">
        <f>M7+N7</f>
        <v>9001.44</v>
      </c>
      <c r="P7" s="94"/>
      <c r="Q7" s="94">
        <f>1711.64+581.31+129.57</f>
        <v>2422.52</v>
      </c>
      <c r="R7" s="94"/>
      <c r="S7" s="95">
        <f>Q7+R7</f>
        <v>2422.52</v>
      </c>
    </row>
    <row r="8" spans="1:20" ht="30" x14ac:dyDescent="0.25">
      <c r="A8" s="161" t="s">
        <v>288</v>
      </c>
      <c r="B8" s="227" t="s">
        <v>178</v>
      </c>
      <c r="C8" s="145" t="s">
        <v>169</v>
      </c>
      <c r="D8" s="123" t="s">
        <v>170</v>
      </c>
      <c r="E8" s="2" t="s">
        <v>304</v>
      </c>
      <c r="F8" s="2" t="s">
        <v>7</v>
      </c>
      <c r="G8" s="163">
        <v>2.9100000000000001E-2</v>
      </c>
      <c r="H8" s="163">
        <v>0.16270000000000001</v>
      </c>
      <c r="I8" s="152">
        <v>43281</v>
      </c>
      <c r="J8" s="152">
        <v>43282</v>
      </c>
      <c r="K8" s="152">
        <v>42917</v>
      </c>
      <c r="L8" s="124" t="s">
        <v>315</v>
      </c>
      <c r="M8" s="108">
        <v>149260.5</v>
      </c>
      <c r="N8" s="94">
        <v>0</v>
      </c>
      <c r="O8" s="94">
        <f>M8+N8</f>
        <v>149260.5</v>
      </c>
      <c r="P8" s="94"/>
      <c r="Q8" s="94">
        <f>64186.74+67940+17133.76</f>
        <v>149260.5</v>
      </c>
      <c r="R8" s="94"/>
      <c r="S8" s="95">
        <f>Q8+R8</f>
        <v>149260.5</v>
      </c>
    </row>
    <row r="9" spans="1:20" ht="30" x14ac:dyDescent="0.25">
      <c r="A9" s="161" t="s">
        <v>289</v>
      </c>
      <c r="B9" s="2" t="s">
        <v>180</v>
      </c>
      <c r="C9" s="126" t="s">
        <v>181</v>
      </c>
      <c r="D9" s="124" t="s">
        <v>182</v>
      </c>
      <c r="E9" s="2" t="s">
        <v>309</v>
      </c>
      <c r="F9" s="2" t="s">
        <v>7</v>
      </c>
      <c r="G9" s="163">
        <v>2.9100000000000001E-2</v>
      </c>
      <c r="H9" s="163">
        <v>0.16270000000000001</v>
      </c>
      <c r="I9" s="152">
        <v>43281</v>
      </c>
      <c r="J9" s="152">
        <v>43282</v>
      </c>
      <c r="K9" s="152">
        <v>42917</v>
      </c>
      <c r="L9" s="124" t="s">
        <v>300</v>
      </c>
      <c r="M9" s="108">
        <v>3754</v>
      </c>
      <c r="N9" s="94"/>
      <c r="O9" s="94">
        <f>M9+N9</f>
        <v>3754</v>
      </c>
      <c r="P9" s="94"/>
      <c r="Q9" s="94">
        <v>3754</v>
      </c>
      <c r="R9" s="94"/>
      <c r="S9" s="95">
        <f>Q9+R9</f>
        <v>3754</v>
      </c>
    </row>
    <row r="10" spans="1:20" x14ac:dyDescent="0.25">
      <c r="A10" s="161" t="s">
        <v>290</v>
      </c>
      <c r="B10" s="224" t="s">
        <v>259</v>
      </c>
      <c r="C10" s="124" t="s">
        <v>284</v>
      </c>
      <c r="D10" s="123" t="s">
        <v>190</v>
      </c>
      <c r="E10" s="2" t="s">
        <v>260</v>
      </c>
      <c r="F10" s="2" t="s">
        <v>7</v>
      </c>
      <c r="G10" s="163">
        <v>2.9100000000000001E-2</v>
      </c>
      <c r="H10" s="163">
        <v>0.16270000000000001</v>
      </c>
      <c r="I10" s="152">
        <v>43312</v>
      </c>
      <c r="J10" s="152">
        <v>43282</v>
      </c>
      <c r="K10" s="152">
        <v>42468</v>
      </c>
      <c r="L10" s="124" t="s">
        <v>316</v>
      </c>
      <c r="M10" s="108">
        <v>201526.28</v>
      </c>
      <c r="N10" s="94">
        <v>15958</v>
      </c>
      <c r="O10" s="94">
        <f>M10+N10</f>
        <v>217484.28</v>
      </c>
      <c r="P10" s="94"/>
      <c r="Q10" s="94">
        <f>16314.27+8678.3+148863.99+40272.16</f>
        <v>214128.72</v>
      </c>
      <c r="R10" s="94"/>
      <c r="S10" s="95">
        <f>Q10+R10</f>
        <v>214128.72</v>
      </c>
    </row>
    <row r="11" spans="1:20" x14ac:dyDescent="0.25">
      <c r="B11" s="224"/>
      <c r="C11" s="145"/>
      <c r="D11" s="123"/>
      <c r="G11" s="163"/>
      <c r="H11" s="163"/>
      <c r="I11" s="152"/>
      <c r="J11" s="152"/>
      <c r="K11" s="152"/>
      <c r="M11" s="108"/>
      <c r="N11" s="94"/>
      <c r="O11" s="94"/>
      <c r="P11" s="94"/>
      <c r="Q11" s="94"/>
      <c r="R11" s="94"/>
      <c r="S11" s="95"/>
    </row>
    <row r="12" spans="1:20" x14ac:dyDescent="0.25">
      <c r="G12" s="162"/>
      <c r="H12" s="162"/>
      <c r="I12" s="152"/>
      <c r="J12" s="152"/>
      <c r="K12" s="152" t="s">
        <v>143</v>
      </c>
      <c r="M12" s="39"/>
      <c r="N12" s="40"/>
      <c r="O12" s="40"/>
      <c r="P12" s="94"/>
      <c r="Q12" s="40"/>
      <c r="R12" s="40"/>
      <c r="S12" s="41"/>
    </row>
    <row r="13" spans="1:20" x14ac:dyDescent="0.25">
      <c r="C13" s="124"/>
      <c r="D13" s="124"/>
      <c r="G13" s="162"/>
      <c r="H13" s="162"/>
      <c r="I13" s="152"/>
      <c r="J13" s="152"/>
      <c r="K13" s="152" t="s">
        <v>143</v>
      </c>
      <c r="L13" s="34" t="s">
        <v>59</v>
      </c>
      <c r="M13" s="93">
        <f>SUM(M7:M12)</f>
        <v>363542.22</v>
      </c>
      <c r="N13" s="93">
        <f t="shared" ref="N13:S13" si="0">SUM(N7:N12)</f>
        <v>15958</v>
      </c>
      <c r="O13" s="93">
        <f t="shared" si="0"/>
        <v>379500.22</v>
      </c>
      <c r="P13" s="93"/>
      <c r="Q13" s="93">
        <f t="shared" si="0"/>
        <v>369565.74</v>
      </c>
      <c r="R13" s="93">
        <f t="shared" si="0"/>
        <v>0</v>
      </c>
      <c r="S13" s="93">
        <f t="shared" si="0"/>
        <v>369565.74</v>
      </c>
    </row>
    <row r="14" spans="1:20" x14ac:dyDescent="0.25">
      <c r="B14" s="12" t="s">
        <v>175</v>
      </c>
      <c r="C14" s="123"/>
      <c r="D14" s="123"/>
      <c r="S14" s="42"/>
    </row>
    <row r="15" spans="1:20" ht="48" customHeight="1" x14ac:dyDescent="0.25">
      <c r="B15" s="253" t="s">
        <v>176</v>
      </c>
      <c r="C15" s="253"/>
      <c r="D15" s="253"/>
      <c r="E15" s="253"/>
      <c r="S15" s="44"/>
    </row>
    <row r="16" spans="1:20" x14ac:dyDescent="0.25">
      <c r="C16" s="123"/>
      <c r="D16" s="123"/>
      <c r="S16" s="44"/>
    </row>
    <row r="17" spans="2:20" ht="59.25" customHeight="1" x14ac:dyDescent="0.25">
      <c r="B17" s="253" t="s">
        <v>179</v>
      </c>
      <c r="C17" s="253"/>
      <c r="D17" s="253"/>
      <c r="E17" s="253"/>
      <c r="S17" s="44"/>
    </row>
    <row r="18" spans="2:20" x14ac:dyDescent="0.25">
      <c r="B18" s="223"/>
      <c r="C18" s="223"/>
      <c r="D18" s="223"/>
      <c r="E18" s="223"/>
      <c r="S18" s="44"/>
    </row>
    <row r="19" spans="2:20" x14ac:dyDescent="0.25">
      <c r="B19" s="11" t="s">
        <v>152</v>
      </c>
      <c r="C19" s="133" t="s">
        <v>155</v>
      </c>
      <c r="D19" s="133" t="s">
        <v>156</v>
      </c>
      <c r="E19" s="223"/>
      <c r="S19" s="44"/>
    </row>
    <row r="20" spans="2:20" x14ac:dyDescent="0.25">
      <c r="B20" s="2" t="s">
        <v>153</v>
      </c>
      <c r="C20" s="123" t="s">
        <v>161</v>
      </c>
      <c r="D20" s="123" t="s">
        <v>163</v>
      </c>
      <c r="E20" s="223"/>
      <c r="S20" s="44"/>
    </row>
    <row r="21" spans="2:20" x14ac:dyDescent="0.25">
      <c r="B21" s="224" t="s">
        <v>154</v>
      </c>
      <c r="C21" s="123" t="s">
        <v>157</v>
      </c>
      <c r="D21" s="123" t="s">
        <v>164</v>
      </c>
      <c r="S21" s="44"/>
    </row>
    <row r="22" spans="2:20" x14ac:dyDescent="0.25">
      <c r="B22" s="2" t="s">
        <v>38</v>
      </c>
      <c r="C22" s="124" t="s">
        <v>233</v>
      </c>
      <c r="D22" s="124" t="s">
        <v>279</v>
      </c>
      <c r="S22" s="44"/>
    </row>
    <row r="23" spans="2:20" x14ac:dyDescent="0.25">
      <c r="C23" s="124"/>
      <c r="D23" s="124"/>
      <c r="S23" s="44"/>
    </row>
    <row r="24" spans="2:20" x14ac:dyDescent="0.25">
      <c r="B24" s="249" t="s">
        <v>318</v>
      </c>
      <c r="C24" s="124"/>
      <c r="D24" s="124"/>
      <c r="S24" s="44"/>
    </row>
    <row r="25" spans="2:20" x14ac:dyDescent="0.25">
      <c r="B25" s="165"/>
      <c r="C25" s="124"/>
      <c r="D25" s="124"/>
      <c r="S25" s="44"/>
    </row>
    <row r="26" spans="2:20" x14ac:dyDescent="0.25">
      <c r="C26" s="124"/>
      <c r="D26" s="124"/>
      <c r="Q26" s="84" t="s">
        <v>126</v>
      </c>
      <c r="R26" s="75"/>
      <c r="S26" s="75"/>
    </row>
    <row r="27" spans="2:20" x14ac:dyDescent="0.25">
      <c r="B27" s="29" t="s">
        <v>60</v>
      </c>
      <c r="C27" s="225" t="s">
        <v>2</v>
      </c>
      <c r="D27" s="225"/>
      <c r="E27" s="225" t="s">
        <v>54</v>
      </c>
      <c r="F27" s="225" t="s">
        <v>55</v>
      </c>
      <c r="G27" s="225"/>
      <c r="H27" s="225"/>
      <c r="I27" s="225"/>
      <c r="J27" s="225"/>
      <c r="K27" s="225"/>
      <c r="L27" s="225" t="s">
        <v>56</v>
      </c>
      <c r="M27" s="225" t="s">
        <v>57</v>
      </c>
      <c r="N27" s="69"/>
      <c r="O27" s="69"/>
      <c r="P27" s="69"/>
      <c r="Q27" s="76" t="s">
        <v>124</v>
      </c>
      <c r="R27" s="75"/>
      <c r="S27" s="75"/>
      <c r="T27" s="76"/>
    </row>
    <row r="28" spans="2:20" x14ac:dyDescent="0.25">
      <c r="B28" s="90"/>
      <c r="C28" s="191"/>
      <c r="D28" s="191"/>
      <c r="E28" s="191"/>
      <c r="F28" s="191"/>
      <c r="G28" s="191"/>
      <c r="H28" s="191"/>
      <c r="I28" s="191"/>
      <c r="J28" s="191"/>
      <c r="K28" s="191"/>
      <c r="L28" s="191"/>
      <c r="M28" s="191"/>
      <c r="N28" s="69"/>
      <c r="O28" s="69"/>
      <c r="P28" s="69"/>
      <c r="T28" s="76"/>
    </row>
    <row r="29" spans="2:20" x14ac:dyDescent="0.25">
      <c r="B29" s="90"/>
      <c r="C29" s="191"/>
      <c r="D29" s="191"/>
      <c r="E29" s="191"/>
      <c r="F29" s="191"/>
      <c r="G29" s="191"/>
      <c r="H29" s="191"/>
      <c r="I29" s="191"/>
      <c r="J29" s="191"/>
      <c r="K29" s="191"/>
      <c r="L29" s="191"/>
      <c r="M29" s="191"/>
      <c r="N29" s="69"/>
      <c r="O29" s="69"/>
      <c r="P29" s="69"/>
      <c r="Q29" s="84"/>
      <c r="R29" s="75"/>
      <c r="S29" s="75"/>
      <c r="T29" s="76"/>
    </row>
    <row r="30" spans="2:20" x14ac:dyDescent="0.25">
      <c r="B30" s="23"/>
      <c r="C30" s="191"/>
      <c r="D30" s="191"/>
      <c r="E30" s="191"/>
      <c r="R30" s="76"/>
      <c r="S30" s="76"/>
      <c r="T30" s="76"/>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row r="34" spans="2:16" x14ac:dyDescent="0.25">
      <c r="B34" s="24"/>
      <c r="C34" s="25"/>
      <c r="D34" s="25"/>
      <c r="E34" s="59"/>
      <c r="F34" s="27"/>
      <c r="G34" s="27"/>
      <c r="H34" s="27"/>
      <c r="I34" s="27"/>
      <c r="J34" s="27"/>
      <c r="K34" s="27"/>
      <c r="L34" s="28"/>
      <c r="M34" s="32"/>
      <c r="N34" s="30"/>
      <c r="O34" s="30"/>
      <c r="P34" s="30"/>
    </row>
  </sheetData>
  <mergeCells count="4">
    <mergeCell ref="Q1:S1"/>
    <mergeCell ref="Q2:S2"/>
    <mergeCell ref="B15:E15"/>
    <mergeCell ref="B17:E17"/>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49" orientation="landscape" horizontalDpi="1200" verticalDpi="1200"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zoomScale="90" zoomScaleNormal="90" workbookViewId="0">
      <pane xSplit="5" ySplit="6" topLeftCell="H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5.710937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310</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311</v>
      </c>
      <c r="C3" s="12"/>
      <c r="D3" s="12"/>
      <c r="E3" s="12"/>
      <c r="P3" s="44"/>
      <c r="Q3" s="69"/>
      <c r="R3" s="45"/>
    </row>
    <row r="4" spans="1:20" x14ac:dyDescent="0.25">
      <c r="B4" s="12" t="s">
        <v>278</v>
      </c>
      <c r="M4" s="116" t="s">
        <v>48</v>
      </c>
      <c r="N4" s="116" t="s">
        <v>48</v>
      </c>
      <c r="O4" s="116" t="s">
        <v>48</v>
      </c>
      <c r="P4" s="191"/>
      <c r="Q4" s="120" t="s">
        <v>49</v>
      </c>
      <c r="R4" s="120" t="s">
        <v>51</v>
      </c>
      <c r="S4" s="120" t="s">
        <v>37</v>
      </c>
      <c r="T4" s="11"/>
    </row>
    <row r="5" spans="1:20" ht="15.75" thickBot="1" x14ac:dyDescent="0.3">
      <c r="G5" s="236" t="s">
        <v>301</v>
      </c>
      <c r="H5" s="236" t="s">
        <v>301</v>
      </c>
      <c r="M5" s="117" t="s">
        <v>47</v>
      </c>
      <c r="N5" s="117" t="s">
        <v>45</v>
      </c>
      <c r="O5" s="117" t="s">
        <v>44</v>
      </c>
      <c r="P5" s="191"/>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91"/>
      <c r="Q6" s="122"/>
      <c r="R6" s="128" t="s">
        <v>52</v>
      </c>
      <c r="S6" s="129" t="s">
        <v>53</v>
      </c>
    </row>
    <row r="7" spans="1:20" ht="30" x14ac:dyDescent="0.25">
      <c r="A7" s="161" t="s">
        <v>288</v>
      </c>
      <c r="B7" s="247" t="s">
        <v>178</v>
      </c>
      <c r="C7" s="145" t="s">
        <v>169</v>
      </c>
      <c r="D7" s="123" t="s">
        <v>170</v>
      </c>
      <c r="E7" s="2" t="s">
        <v>304</v>
      </c>
      <c r="F7" s="2" t="s">
        <v>7</v>
      </c>
      <c r="G7" s="163">
        <v>2.9100000000000001E-2</v>
      </c>
      <c r="H7" s="163">
        <v>0.16270000000000001</v>
      </c>
      <c r="I7" s="152">
        <v>43281</v>
      </c>
      <c r="J7" s="152">
        <v>43282</v>
      </c>
      <c r="K7" s="152">
        <v>42917</v>
      </c>
      <c r="L7" s="124" t="s">
        <v>315</v>
      </c>
      <c r="M7" s="108">
        <v>4609.5</v>
      </c>
      <c r="N7" s="94">
        <v>0</v>
      </c>
      <c r="O7" s="94">
        <f>M7+N7</f>
        <v>4609.5</v>
      </c>
      <c r="P7" s="94"/>
      <c r="Q7" s="94"/>
      <c r="R7" s="94"/>
      <c r="S7" s="95">
        <f>Q7+R7</f>
        <v>0</v>
      </c>
    </row>
    <row r="8" spans="1:20" ht="30" hidden="1" x14ac:dyDescent="0.25">
      <c r="A8" s="161" t="s">
        <v>289</v>
      </c>
      <c r="B8" s="2" t="s">
        <v>180</v>
      </c>
      <c r="C8" s="126" t="s">
        <v>181</v>
      </c>
      <c r="D8" s="124" t="s">
        <v>182</v>
      </c>
      <c r="E8" s="2" t="s">
        <v>251</v>
      </c>
      <c r="F8" s="2" t="s">
        <v>7</v>
      </c>
      <c r="G8" s="163">
        <v>3.1399999999999997E-2</v>
      </c>
      <c r="H8" s="163">
        <v>0.16209999999999999</v>
      </c>
      <c r="I8" s="152">
        <v>42916</v>
      </c>
      <c r="J8" s="152">
        <v>42917</v>
      </c>
      <c r="K8" s="152">
        <v>42552</v>
      </c>
      <c r="L8" s="124" t="s">
        <v>267</v>
      </c>
      <c r="M8" s="108">
        <v>647</v>
      </c>
      <c r="N8" s="94"/>
      <c r="O8" s="94">
        <f>M8+N8</f>
        <v>647</v>
      </c>
      <c r="P8" s="94"/>
      <c r="Q8" s="94"/>
      <c r="R8" s="94"/>
      <c r="S8" s="95">
        <f>Q8+R8</f>
        <v>0</v>
      </c>
    </row>
    <row r="9" spans="1:20" x14ac:dyDescent="0.25">
      <c r="B9" s="247"/>
      <c r="C9" s="145"/>
      <c r="D9" s="123"/>
      <c r="G9" s="163"/>
      <c r="H9" s="163"/>
      <c r="I9" s="152"/>
      <c r="J9" s="152"/>
      <c r="K9" s="152"/>
      <c r="M9" s="108"/>
      <c r="N9" s="94"/>
      <c r="O9" s="94"/>
      <c r="P9" s="94"/>
      <c r="Q9" s="94"/>
      <c r="R9" s="94"/>
      <c r="S9" s="95"/>
    </row>
    <row r="10" spans="1:20" x14ac:dyDescent="0.25">
      <c r="G10" s="162"/>
      <c r="H10" s="162"/>
      <c r="I10" s="152"/>
      <c r="J10" s="152"/>
      <c r="K10" s="152" t="s">
        <v>143</v>
      </c>
      <c r="M10" s="39"/>
      <c r="N10" s="40"/>
      <c r="O10" s="40"/>
      <c r="P10" s="94"/>
      <c r="Q10" s="40"/>
      <c r="R10" s="40"/>
      <c r="S10" s="41"/>
    </row>
    <row r="11" spans="1:20" x14ac:dyDescent="0.25">
      <c r="C11" s="124"/>
      <c r="D11" s="124"/>
      <c r="G11" s="162"/>
      <c r="H11" s="162"/>
      <c r="I11" s="152"/>
      <c r="J11" s="152"/>
      <c r="K11" s="152" t="s">
        <v>143</v>
      </c>
      <c r="L11" s="34" t="s">
        <v>59</v>
      </c>
      <c r="M11" s="93">
        <f>SUM(M7:M10)</f>
        <v>5256.5</v>
      </c>
      <c r="N11" s="93">
        <f>SUM(N7:N10)</f>
        <v>0</v>
      </c>
      <c r="O11" s="93">
        <f>SUM(O7:O10)</f>
        <v>5256.5</v>
      </c>
      <c r="P11" s="93"/>
      <c r="Q11" s="93">
        <f>SUM(Q7:Q10)</f>
        <v>0</v>
      </c>
      <c r="R11" s="93">
        <f>SUM(R7:R10)</f>
        <v>0</v>
      </c>
      <c r="S11" s="93">
        <f>SUM(S7:S10)</f>
        <v>0</v>
      </c>
    </row>
    <row r="12" spans="1:20" x14ac:dyDescent="0.25">
      <c r="B12" s="12" t="s">
        <v>175</v>
      </c>
      <c r="C12" s="123"/>
      <c r="D12" s="123"/>
      <c r="S12" s="42"/>
    </row>
    <row r="13" spans="1:20" ht="48" customHeight="1" x14ac:dyDescent="0.25">
      <c r="B13" s="253" t="s">
        <v>176</v>
      </c>
      <c r="C13" s="253"/>
      <c r="D13" s="253"/>
      <c r="E13" s="253"/>
      <c r="S13" s="44"/>
    </row>
    <row r="14" spans="1:20" x14ac:dyDescent="0.25">
      <c r="C14" s="123"/>
      <c r="D14" s="123"/>
      <c r="S14" s="44"/>
    </row>
    <row r="15" spans="1:20" ht="59.25" customHeight="1" x14ac:dyDescent="0.25">
      <c r="B15" s="253" t="s">
        <v>179</v>
      </c>
      <c r="C15" s="253"/>
      <c r="D15" s="253"/>
      <c r="E15" s="253"/>
      <c r="S15" s="44"/>
    </row>
    <row r="16" spans="1:20" x14ac:dyDescent="0.25">
      <c r="B16" s="246"/>
      <c r="C16" s="246"/>
      <c r="D16" s="246"/>
      <c r="E16" s="246"/>
      <c r="S16" s="44"/>
    </row>
    <row r="17" spans="2:20" x14ac:dyDescent="0.25">
      <c r="B17" s="11" t="s">
        <v>152</v>
      </c>
      <c r="C17" s="133" t="s">
        <v>155</v>
      </c>
      <c r="D17" s="133" t="s">
        <v>156</v>
      </c>
      <c r="E17" s="246"/>
      <c r="S17" s="44"/>
    </row>
    <row r="18" spans="2:20" x14ac:dyDescent="0.25">
      <c r="C18" s="123"/>
      <c r="D18" s="123"/>
      <c r="E18" s="246"/>
      <c r="S18" s="44"/>
    </row>
    <row r="19" spans="2:20" x14ac:dyDescent="0.25">
      <c r="B19" s="247" t="s">
        <v>154</v>
      </c>
      <c r="C19" s="123" t="s">
        <v>157</v>
      </c>
      <c r="D19" s="123" t="s">
        <v>164</v>
      </c>
      <c r="S19" s="44"/>
    </row>
    <row r="20" spans="2:20" x14ac:dyDescent="0.25">
      <c r="C20" s="124"/>
      <c r="D20" s="124"/>
      <c r="S20" s="44"/>
    </row>
    <row r="21" spans="2:20" x14ac:dyDescent="0.25">
      <c r="C21" s="124"/>
      <c r="D21" s="124"/>
      <c r="S21" s="44"/>
    </row>
    <row r="22" spans="2:20" x14ac:dyDescent="0.25">
      <c r="C22" s="124"/>
      <c r="D22" s="124"/>
      <c r="S22" s="44"/>
    </row>
    <row r="23" spans="2:20" x14ac:dyDescent="0.25">
      <c r="B23" s="165"/>
      <c r="C23" s="124"/>
      <c r="D23" s="124"/>
      <c r="S23" s="44"/>
    </row>
    <row r="24" spans="2:20" x14ac:dyDescent="0.25">
      <c r="B24" s="249" t="s">
        <v>318</v>
      </c>
      <c r="C24" s="124"/>
      <c r="D24" s="124"/>
      <c r="Q24" s="84" t="s">
        <v>126</v>
      </c>
      <c r="R24" s="75"/>
      <c r="S24" s="75"/>
    </row>
    <row r="25" spans="2:20" x14ac:dyDescent="0.25">
      <c r="B25" s="29" t="s">
        <v>60</v>
      </c>
      <c r="C25" s="248" t="s">
        <v>2</v>
      </c>
      <c r="D25" s="248"/>
      <c r="E25" s="248" t="s">
        <v>54</v>
      </c>
      <c r="F25" s="248" t="s">
        <v>55</v>
      </c>
      <c r="G25" s="248"/>
      <c r="H25" s="248"/>
      <c r="I25" s="248"/>
      <c r="J25" s="248"/>
      <c r="K25" s="248"/>
      <c r="L25" s="248" t="s">
        <v>56</v>
      </c>
      <c r="M25" s="248" t="s">
        <v>57</v>
      </c>
      <c r="N25" s="69"/>
      <c r="O25" s="69"/>
      <c r="P25" s="69"/>
      <c r="Q25" s="76" t="s">
        <v>124</v>
      </c>
      <c r="R25" s="75"/>
      <c r="S25" s="75"/>
      <c r="T25" s="76"/>
    </row>
    <row r="26" spans="2:20" x14ac:dyDescent="0.25">
      <c r="B26" s="90"/>
      <c r="C26" s="191"/>
      <c r="D26" s="191"/>
      <c r="E26" s="191"/>
      <c r="F26" s="191"/>
      <c r="G26" s="191"/>
      <c r="H26" s="191"/>
      <c r="I26" s="191"/>
      <c r="J26" s="191"/>
      <c r="K26" s="191"/>
      <c r="L26" s="191"/>
      <c r="M26" s="191"/>
      <c r="N26" s="69"/>
      <c r="O26" s="69"/>
      <c r="P26" s="69"/>
      <c r="T26" s="76"/>
    </row>
    <row r="27" spans="2:20" x14ac:dyDescent="0.25">
      <c r="B27" s="90"/>
      <c r="C27" s="191"/>
      <c r="D27" s="191"/>
      <c r="E27" s="191"/>
      <c r="F27" s="191"/>
      <c r="G27" s="191"/>
      <c r="H27" s="191"/>
      <c r="I27" s="191"/>
      <c r="J27" s="191"/>
      <c r="K27" s="191"/>
      <c r="L27" s="191"/>
      <c r="M27" s="191"/>
      <c r="N27" s="69"/>
      <c r="O27" s="69"/>
      <c r="P27" s="69"/>
      <c r="Q27" s="84"/>
      <c r="R27" s="75"/>
      <c r="S27" s="75"/>
      <c r="T27" s="76"/>
    </row>
    <row r="28" spans="2:20" x14ac:dyDescent="0.25">
      <c r="B28" s="23"/>
      <c r="C28" s="191"/>
      <c r="D28" s="191"/>
      <c r="E28" s="191"/>
      <c r="R28" s="76"/>
      <c r="S28" s="76"/>
      <c r="T28" s="76"/>
    </row>
    <row r="29" spans="2:20" x14ac:dyDescent="0.25">
      <c r="B29" s="24"/>
      <c r="C29" s="25"/>
      <c r="D29" s="25"/>
      <c r="E29" s="59"/>
      <c r="F29" s="27"/>
      <c r="G29" s="27"/>
      <c r="H29" s="27"/>
      <c r="I29" s="27"/>
      <c r="J29" s="27"/>
      <c r="K29" s="27"/>
      <c r="L29" s="28"/>
      <c r="M29" s="32"/>
      <c r="N29" s="30"/>
      <c r="O29" s="30"/>
      <c r="P29" s="30"/>
    </row>
    <row r="30" spans="2:20" x14ac:dyDescent="0.25">
      <c r="B30" s="24"/>
      <c r="C30" s="25"/>
      <c r="D30" s="25"/>
      <c r="E30" s="59"/>
      <c r="F30" s="27"/>
      <c r="G30" s="27"/>
      <c r="H30" s="27"/>
      <c r="I30" s="27"/>
      <c r="J30" s="27"/>
      <c r="K30" s="27"/>
      <c r="L30" s="28"/>
      <c r="M30" s="32"/>
      <c r="N30" s="30"/>
      <c r="O30" s="30"/>
      <c r="P30" s="30"/>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sheetData>
  <mergeCells count="4">
    <mergeCell ref="Q1:S1"/>
    <mergeCell ref="Q2:S2"/>
    <mergeCell ref="B13:E13"/>
    <mergeCell ref="B15:E15"/>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49" orientation="landscape"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topLeftCell="B1" zoomScale="90" zoomScaleNormal="90" workbookViewId="0">
      <pane xSplit="3" ySplit="6" topLeftCell="H7" activePane="bottomRight" state="frozen"/>
      <selection activeCell="Q3" sqref="Q3"/>
      <selection pane="topRight" activeCell="Q3" sqref="Q3"/>
      <selection pane="bottomLeft" activeCell="Q3" sqref="Q3"/>
      <selection pane="bottomRight" activeCell="N11" sqref="N11"/>
    </sheetView>
  </sheetViews>
  <sheetFormatPr defaultRowHeight="15" x14ac:dyDescent="0.25"/>
  <cols>
    <col min="1" max="1" width="9.140625" style="2" hidden="1" customWidth="1"/>
    <col min="2" max="2" width="60.425781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70</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104</v>
      </c>
      <c r="C3" s="12"/>
      <c r="D3" s="12"/>
      <c r="E3" s="12"/>
      <c r="P3" s="44"/>
      <c r="Q3" s="69"/>
      <c r="R3" s="45"/>
    </row>
    <row r="4" spans="1:20" x14ac:dyDescent="0.25">
      <c r="B4" s="12" t="s">
        <v>198</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idden="1" x14ac:dyDescent="0.25">
      <c r="B7" s="2" t="s">
        <v>8</v>
      </c>
      <c r="C7" s="123" t="s">
        <v>149</v>
      </c>
      <c r="D7" s="123" t="s">
        <v>151</v>
      </c>
      <c r="E7" s="2" t="s">
        <v>249</v>
      </c>
      <c r="F7" s="2" t="s">
        <v>7</v>
      </c>
      <c r="G7" s="163">
        <v>2.9100000000000001E-2</v>
      </c>
      <c r="H7" s="163">
        <v>0.16270000000000001</v>
      </c>
      <c r="I7" s="152">
        <v>43281</v>
      </c>
      <c r="J7" s="152">
        <v>43282</v>
      </c>
      <c r="K7" s="152">
        <v>42917</v>
      </c>
      <c r="L7" s="2" t="s">
        <v>300</v>
      </c>
      <c r="M7" s="97">
        <v>0</v>
      </c>
      <c r="N7" s="97">
        <v>0</v>
      </c>
      <c r="O7" s="94">
        <f>M7+N7</f>
        <v>0</v>
      </c>
      <c r="P7" s="63"/>
      <c r="Q7" s="65">
        <v>0</v>
      </c>
      <c r="R7" s="94"/>
      <c r="S7" s="95">
        <f>Q7+R7</f>
        <v>0</v>
      </c>
    </row>
    <row r="8" spans="1:20" ht="30" hidden="1" customHeight="1" x14ac:dyDescent="0.25">
      <c r="B8" s="2" t="s">
        <v>178</v>
      </c>
      <c r="C8" s="126" t="s">
        <v>169</v>
      </c>
      <c r="D8" s="124" t="s">
        <v>170</v>
      </c>
      <c r="E8" s="2" t="s">
        <v>250</v>
      </c>
      <c r="F8" s="2" t="s">
        <v>7</v>
      </c>
      <c r="G8" s="163">
        <v>3.1399999999999997E-2</v>
      </c>
      <c r="H8" s="163">
        <v>0.16209999999999999</v>
      </c>
      <c r="I8" s="152">
        <v>42916</v>
      </c>
      <c r="J8" s="152">
        <v>42917</v>
      </c>
      <c r="K8" s="152">
        <v>42552</v>
      </c>
      <c r="L8" s="2" t="s">
        <v>244</v>
      </c>
      <c r="M8" s="97">
        <v>0</v>
      </c>
      <c r="N8" s="97"/>
      <c r="O8" s="94">
        <f>M8+N8</f>
        <v>0</v>
      </c>
      <c r="P8" s="63"/>
      <c r="Q8" s="65">
        <v>0</v>
      </c>
      <c r="R8" s="94"/>
      <c r="S8" s="95">
        <f>Q8+R8</f>
        <v>0</v>
      </c>
    </row>
    <row r="9" spans="1:20" ht="30" hidden="1" x14ac:dyDescent="0.25">
      <c r="B9" s="2" t="s">
        <v>35</v>
      </c>
      <c r="C9" s="126" t="s">
        <v>187</v>
      </c>
      <c r="D9" s="123" t="s">
        <v>172</v>
      </c>
      <c r="E9" s="2" t="s">
        <v>248</v>
      </c>
      <c r="F9" s="2" t="s">
        <v>7</v>
      </c>
      <c r="G9" s="163">
        <v>3.1399999999999997E-2</v>
      </c>
      <c r="H9" s="163">
        <v>0.16209999999999999</v>
      </c>
      <c r="I9" s="152">
        <v>42916</v>
      </c>
      <c r="J9" s="152">
        <v>42917</v>
      </c>
      <c r="K9" s="152">
        <v>42552</v>
      </c>
      <c r="L9" s="2" t="s">
        <v>244</v>
      </c>
      <c r="M9" s="97">
        <v>0</v>
      </c>
      <c r="N9" s="97">
        <v>0</v>
      </c>
      <c r="O9" s="94">
        <f>M9+N9</f>
        <v>0</v>
      </c>
      <c r="P9" s="63"/>
      <c r="Q9" s="65">
        <v>0</v>
      </c>
      <c r="R9" s="94">
        <v>0</v>
      </c>
      <c r="S9" s="95">
        <f>Q9+R9</f>
        <v>0</v>
      </c>
    </row>
    <row r="10" spans="1:20" x14ac:dyDescent="0.25">
      <c r="B10" s="2" t="s">
        <v>136</v>
      </c>
      <c r="C10" s="123" t="s">
        <v>173</v>
      </c>
      <c r="D10" s="123"/>
      <c r="E10" s="105" t="s">
        <v>137</v>
      </c>
      <c r="F10" s="2" t="s">
        <v>7</v>
      </c>
      <c r="G10" s="163">
        <v>2.9100000000000001E-2</v>
      </c>
      <c r="H10" s="163">
        <v>0.16270000000000001</v>
      </c>
      <c r="I10" s="152">
        <v>42643</v>
      </c>
      <c r="J10" s="152">
        <v>42646</v>
      </c>
      <c r="K10" s="152">
        <v>40817</v>
      </c>
      <c r="L10" s="124" t="s">
        <v>286</v>
      </c>
      <c r="M10" s="40">
        <v>134.56</v>
      </c>
      <c r="N10" s="208">
        <v>-134.56</v>
      </c>
      <c r="O10" s="40">
        <f>M10+N10</f>
        <v>0</v>
      </c>
      <c r="P10" s="125"/>
      <c r="Q10" s="209">
        <v>0</v>
      </c>
      <c r="R10" s="40"/>
      <c r="S10" s="41">
        <f>Q10+R10</f>
        <v>0</v>
      </c>
    </row>
    <row r="11" spans="1:20" x14ac:dyDescent="0.25">
      <c r="B11" s="44"/>
      <c r="C11" s="123"/>
      <c r="D11" s="123"/>
      <c r="L11" s="9" t="s">
        <v>59</v>
      </c>
      <c r="M11" s="93">
        <f>SUM(M7:M10)</f>
        <v>134.56</v>
      </c>
      <c r="N11" s="93">
        <f>SUM(N7:N10)</f>
        <v>-134.56</v>
      </c>
      <c r="O11" s="93">
        <f>SUM(O7:O10)</f>
        <v>0</v>
      </c>
      <c r="P11" s="93"/>
      <c r="Q11" s="93">
        <f>SUM(Q7:Q10)</f>
        <v>0</v>
      </c>
      <c r="R11" s="93">
        <f>SUM(R7:R10)</f>
        <v>0</v>
      </c>
      <c r="S11" s="37">
        <f>SUM(S7:S10)</f>
        <v>0</v>
      </c>
    </row>
    <row r="12" spans="1:20" x14ac:dyDescent="0.25">
      <c r="B12" s="44"/>
      <c r="C12" s="123"/>
      <c r="D12" s="123"/>
      <c r="L12" s="9"/>
      <c r="M12" s="93"/>
      <c r="N12" s="93"/>
      <c r="O12" s="93"/>
      <c r="P12" s="44"/>
      <c r="Q12" s="93"/>
      <c r="R12" s="93"/>
      <c r="S12" s="95"/>
    </row>
    <row r="13" spans="1:20" x14ac:dyDescent="0.25">
      <c r="B13" s="12" t="s">
        <v>175</v>
      </c>
      <c r="C13" s="123"/>
      <c r="D13" s="123"/>
      <c r="L13" s="9"/>
      <c r="M13" s="93"/>
      <c r="N13" s="93"/>
      <c r="O13" s="93"/>
      <c r="P13" s="44"/>
      <c r="Q13" s="93"/>
      <c r="R13" s="93"/>
      <c r="S13" s="95"/>
    </row>
    <row r="14" spans="1:20" ht="31.5" customHeight="1" x14ac:dyDescent="0.25">
      <c r="B14" s="262" t="s">
        <v>176</v>
      </c>
      <c r="C14" s="262"/>
      <c r="D14" s="262"/>
      <c r="E14" s="262"/>
      <c r="F14" s="262"/>
      <c r="G14" s="160"/>
      <c r="H14" s="160"/>
      <c r="I14" s="151"/>
      <c r="L14" s="9"/>
      <c r="S14" s="42"/>
    </row>
    <row r="15" spans="1:20" x14ac:dyDescent="0.25">
      <c r="C15" s="123"/>
      <c r="D15" s="123"/>
      <c r="L15" s="9"/>
      <c r="M15" s="93"/>
      <c r="N15" s="93"/>
      <c r="O15" s="93"/>
      <c r="Q15" s="93"/>
      <c r="R15" s="93"/>
      <c r="S15" s="95"/>
    </row>
    <row r="16" spans="1:20" ht="44.25" customHeight="1" x14ac:dyDescent="0.25">
      <c r="B16" s="253" t="s">
        <v>179</v>
      </c>
      <c r="C16" s="253"/>
      <c r="D16" s="253"/>
      <c r="E16" s="253"/>
      <c r="F16" s="253"/>
      <c r="G16" s="155"/>
      <c r="H16" s="155"/>
      <c r="I16" s="146"/>
      <c r="L16" s="9"/>
      <c r="M16" s="93"/>
      <c r="N16" s="93"/>
      <c r="O16" s="93"/>
      <c r="Q16" s="93"/>
      <c r="R16" s="93"/>
      <c r="S16" s="95"/>
    </row>
    <row r="17" spans="1:20" x14ac:dyDescent="0.25">
      <c r="B17" s="142"/>
      <c r="C17" s="142"/>
      <c r="D17" s="142"/>
      <c r="E17" s="142"/>
      <c r="F17" s="142"/>
      <c r="G17" s="155"/>
      <c r="H17" s="155"/>
      <c r="I17" s="146"/>
      <c r="L17" s="9"/>
      <c r="M17" s="93"/>
      <c r="N17" s="93"/>
      <c r="O17" s="93"/>
      <c r="Q17" s="93"/>
      <c r="R17" s="93"/>
      <c r="S17" s="95"/>
    </row>
    <row r="18" spans="1:20" x14ac:dyDescent="0.25">
      <c r="B18" s="11" t="s">
        <v>152</v>
      </c>
      <c r="C18" s="133" t="s">
        <v>155</v>
      </c>
      <c r="D18" s="133" t="s">
        <v>156</v>
      </c>
      <c r="E18" s="142"/>
      <c r="F18" s="142"/>
      <c r="G18" s="155"/>
      <c r="H18" s="155"/>
      <c r="I18" s="146"/>
      <c r="L18" s="9"/>
      <c r="M18" s="93"/>
      <c r="N18" s="93"/>
      <c r="O18" s="93"/>
      <c r="Q18" s="93"/>
      <c r="R18" s="93"/>
      <c r="S18" s="95"/>
    </row>
    <row r="19" spans="1:20" x14ac:dyDescent="0.25">
      <c r="B19" s="2" t="s">
        <v>159</v>
      </c>
      <c r="C19" s="123" t="s">
        <v>162</v>
      </c>
      <c r="D19" s="123" t="s">
        <v>166</v>
      </c>
      <c r="E19" s="142"/>
      <c r="F19" s="142"/>
      <c r="G19" s="155"/>
      <c r="H19" s="155"/>
      <c r="I19" s="146"/>
      <c r="L19" s="9"/>
      <c r="M19" s="93"/>
      <c r="N19" s="93"/>
      <c r="O19" s="93"/>
      <c r="Q19" s="93"/>
      <c r="R19" s="93"/>
      <c r="S19" s="95"/>
    </row>
    <row r="20" spans="1:20" x14ac:dyDescent="0.25">
      <c r="C20" s="123"/>
      <c r="D20" s="123"/>
      <c r="L20" s="9"/>
      <c r="M20" s="93"/>
      <c r="N20" s="93"/>
      <c r="O20" s="93"/>
      <c r="Q20" s="93"/>
      <c r="R20" s="93"/>
      <c r="S20" s="95"/>
    </row>
    <row r="21" spans="1:20" x14ac:dyDescent="0.25">
      <c r="C21" s="123"/>
      <c r="D21" s="123"/>
      <c r="L21" s="9"/>
      <c r="M21" s="93"/>
      <c r="N21" s="93"/>
      <c r="O21" s="93"/>
      <c r="Q21" s="93"/>
      <c r="R21" s="93"/>
      <c r="S21" s="95"/>
    </row>
    <row r="22" spans="1:20" x14ac:dyDescent="0.25">
      <c r="C22" s="123"/>
      <c r="D22" s="123"/>
      <c r="L22" s="9"/>
      <c r="M22" s="93"/>
      <c r="N22" s="93"/>
      <c r="O22" s="93"/>
      <c r="Q22" s="93"/>
      <c r="R22" s="93"/>
      <c r="S22" s="95"/>
    </row>
    <row r="23" spans="1:20" x14ac:dyDescent="0.25">
      <c r="C23" s="123"/>
      <c r="D23" s="123"/>
      <c r="L23" s="9"/>
      <c r="M23" s="93"/>
      <c r="N23" s="93"/>
      <c r="O23" s="93"/>
      <c r="Q23" s="93"/>
      <c r="R23" s="93"/>
      <c r="S23" s="95"/>
    </row>
    <row r="24" spans="1:20" x14ac:dyDescent="0.25">
      <c r="B24" s="249" t="s">
        <v>318</v>
      </c>
      <c r="C24" s="123"/>
      <c r="D24" s="123"/>
      <c r="L24" s="9"/>
      <c r="M24" s="93"/>
      <c r="N24" s="93"/>
      <c r="O24" s="93"/>
      <c r="Q24" s="93"/>
      <c r="R24" s="93"/>
      <c r="S24" s="95"/>
    </row>
    <row r="25" spans="1:20" x14ac:dyDescent="0.25">
      <c r="B25" s="22"/>
      <c r="C25" s="22"/>
      <c r="D25" s="22"/>
      <c r="E25" s="22"/>
      <c r="F25" s="22"/>
      <c r="G25" s="22"/>
      <c r="H25" s="22"/>
      <c r="I25" s="22"/>
      <c r="J25" s="22"/>
      <c r="K25" s="44"/>
      <c r="L25" s="44"/>
      <c r="M25" s="44"/>
      <c r="N25" s="44"/>
      <c r="O25" s="44"/>
      <c r="P25" s="44"/>
      <c r="Q25" s="81"/>
      <c r="R25" s="81"/>
      <c r="S25" s="214"/>
      <c r="T25" s="76"/>
    </row>
    <row r="26" spans="1:20" x14ac:dyDescent="0.25">
      <c r="K26" s="144"/>
      <c r="L26" s="144"/>
      <c r="M26" s="144"/>
      <c r="N26" s="144"/>
      <c r="O26" s="144"/>
      <c r="P26" s="144"/>
      <c r="Q26" s="213" t="s">
        <v>126</v>
      </c>
      <c r="R26" s="215"/>
      <c r="S26" s="216"/>
    </row>
    <row r="27" spans="1:20" ht="29.25" x14ac:dyDescent="0.25">
      <c r="B27" s="29" t="s">
        <v>60</v>
      </c>
      <c r="C27" s="167" t="s">
        <v>2</v>
      </c>
      <c r="D27" s="167" t="s">
        <v>54</v>
      </c>
      <c r="E27" s="168" t="s">
        <v>55</v>
      </c>
      <c r="F27" s="167" t="s">
        <v>56</v>
      </c>
      <c r="G27" s="260" t="s">
        <v>57</v>
      </c>
      <c r="H27" s="260"/>
      <c r="I27" s="260"/>
      <c r="J27" s="167"/>
      <c r="K27" s="202"/>
      <c r="L27" s="202"/>
      <c r="M27" s="260"/>
      <c r="N27" s="260"/>
      <c r="O27" s="22"/>
      <c r="P27" s="22"/>
      <c r="Q27" s="79" t="s">
        <v>124</v>
      </c>
      <c r="R27" s="79"/>
      <c r="S27" s="80"/>
    </row>
    <row r="28" spans="1:20" ht="15" customHeight="1" x14ac:dyDescent="0.25">
      <c r="A28" s="44"/>
      <c r="C28" s="173"/>
      <c r="D28" s="196"/>
      <c r="E28" s="174"/>
      <c r="F28" s="177"/>
      <c r="G28" s="261"/>
      <c r="H28" s="261"/>
      <c r="I28" s="261"/>
      <c r="J28" s="261"/>
      <c r="K28" s="178"/>
      <c r="L28" s="179"/>
      <c r="M28" s="180"/>
      <c r="N28" s="180"/>
      <c r="O28" s="30"/>
      <c r="P28" s="30"/>
    </row>
    <row r="29" spans="1:20" x14ac:dyDescent="0.25">
      <c r="B29" s="54"/>
      <c r="C29" s="195"/>
      <c r="D29" s="197"/>
      <c r="E29" s="175"/>
      <c r="F29" s="27"/>
      <c r="G29" s="56"/>
      <c r="H29" s="56"/>
      <c r="I29" s="56"/>
      <c r="J29" s="56"/>
      <c r="K29" s="56"/>
      <c r="L29" s="51"/>
      <c r="M29" s="48"/>
      <c r="N29" s="130"/>
    </row>
    <row r="30" spans="1:20" ht="16.5" customHeight="1" x14ac:dyDescent="0.25">
      <c r="C30" s="194"/>
      <c r="D30" s="197"/>
      <c r="E30" s="175"/>
      <c r="F30" s="198"/>
      <c r="G30" s="56"/>
      <c r="H30" s="56"/>
      <c r="I30" s="56"/>
      <c r="J30" s="56"/>
      <c r="K30" s="56"/>
      <c r="L30" s="57"/>
      <c r="M30" s="32"/>
      <c r="N30" s="130"/>
      <c r="O30" s="130"/>
      <c r="P30" s="44"/>
    </row>
    <row r="31" spans="1:20" ht="15" hidden="1" customHeight="1" x14ac:dyDescent="0.25">
      <c r="D31" s="69"/>
      <c r="E31" s="169"/>
      <c r="F31" s="124"/>
    </row>
    <row r="32" spans="1:20" ht="15" customHeight="1" x14ac:dyDescent="0.25">
      <c r="D32" s="69"/>
      <c r="E32" s="176"/>
      <c r="F32" s="113"/>
      <c r="G32" s="134"/>
      <c r="H32" s="134"/>
      <c r="I32" s="134"/>
      <c r="J32" s="134"/>
      <c r="K32" s="134"/>
    </row>
    <row r="33" spans="3:15" x14ac:dyDescent="0.25">
      <c r="C33" s="194"/>
      <c r="D33" s="69"/>
      <c r="E33" s="169"/>
      <c r="F33" s="193"/>
    </row>
    <row r="34" spans="3:15" x14ac:dyDescent="0.25">
      <c r="D34" s="69"/>
      <c r="E34" s="169"/>
      <c r="F34" s="124"/>
    </row>
    <row r="35" spans="3:15" ht="15" customHeight="1" x14ac:dyDescent="0.25">
      <c r="D35" s="69"/>
      <c r="E35" s="169"/>
      <c r="F35" s="124"/>
    </row>
    <row r="36" spans="3:15" x14ac:dyDescent="0.25">
      <c r="E36" s="200">
        <f>SUM(E28:E35)</f>
        <v>0</v>
      </c>
    </row>
    <row r="37" spans="3:15" x14ac:dyDescent="0.25">
      <c r="E37" s="31"/>
      <c r="F37" s="31"/>
      <c r="G37" s="158"/>
      <c r="H37" s="158"/>
      <c r="I37" s="149"/>
      <c r="J37" s="31"/>
      <c r="K37" s="31"/>
      <c r="L37" s="31"/>
      <c r="M37" s="31"/>
      <c r="N37" s="31"/>
      <c r="O37" s="31"/>
    </row>
    <row r="38" spans="3:15" x14ac:dyDescent="0.25">
      <c r="E38" s="31"/>
      <c r="F38" s="31"/>
      <c r="G38" s="158"/>
      <c r="H38" s="158"/>
      <c r="I38" s="149"/>
      <c r="J38" s="31"/>
      <c r="K38" s="31"/>
      <c r="L38" s="31"/>
      <c r="M38" s="31"/>
      <c r="N38" s="31"/>
      <c r="O38" s="31"/>
    </row>
  </sheetData>
  <mergeCells count="7">
    <mergeCell ref="G28:J28"/>
    <mergeCell ref="Q1:S1"/>
    <mergeCell ref="M27:N27"/>
    <mergeCell ref="Q2:S2"/>
    <mergeCell ref="B14:F14"/>
    <mergeCell ref="B16:F16"/>
    <mergeCell ref="G27:I27"/>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45" orientation="landscape"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2" ySplit="6" topLeftCell="G7" activePane="bottomRight" state="frozen"/>
      <selection activeCell="Q3" sqref="Q3"/>
      <selection pane="topRight" activeCell="Q3" sqref="Q3"/>
      <selection pane="bottomLeft" activeCell="Q3" sqref="Q3"/>
      <selection pane="bottomRight" activeCell="N9" sqref="N9"/>
    </sheetView>
  </sheetViews>
  <sheetFormatPr defaultRowHeight="15" x14ac:dyDescent="0.25"/>
  <cols>
    <col min="1" max="1" width="9.140625" style="2" hidden="1" customWidth="1"/>
    <col min="2" max="2" width="53.42578125" style="2" customWidth="1"/>
    <col min="3" max="3" width="26.42578125" style="2" customWidth="1"/>
    <col min="4" max="4" width="13.7109375" style="2" customWidth="1"/>
    <col min="5" max="5" width="17" style="2" bestFit="1"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42578125" style="2" customWidth="1"/>
    <col min="20" max="16384" width="9.140625" style="2"/>
  </cols>
  <sheetData>
    <row r="1" spans="1:20" ht="14.45" customHeight="1" x14ac:dyDescent="0.25">
      <c r="B1" s="12" t="s">
        <v>12</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80</v>
      </c>
      <c r="C3" s="12"/>
      <c r="D3" s="12"/>
      <c r="E3" s="12"/>
      <c r="P3" s="44"/>
      <c r="Q3" s="69"/>
      <c r="R3" s="45"/>
    </row>
    <row r="4" spans="1:20" x14ac:dyDescent="0.25">
      <c r="B4" s="12" t="s">
        <v>199</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hidden="1" x14ac:dyDescent="0.25">
      <c r="B7" s="2" t="s">
        <v>8</v>
      </c>
      <c r="C7" s="123" t="s">
        <v>149</v>
      </c>
      <c r="D7" s="123" t="s">
        <v>151</v>
      </c>
      <c r="E7" s="2" t="s">
        <v>249</v>
      </c>
      <c r="F7" s="2" t="s">
        <v>7</v>
      </c>
      <c r="G7" s="163">
        <v>2.9100000000000001E-2</v>
      </c>
      <c r="H7" s="163">
        <v>0.16270000000000001</v>
      </c>
      <c r="I7" s="152">
        <v>43281</v>
      </c>
      <c r="J7" s="152">
        <v>43282</v>
      </c>
      <c r="K7" s="152">
        <v>42917</v>
      </c>
      <c r="L7" s="2" t="s">
        <v>300</v>
      </c>
      <c r="M7" s="92">
        <v>0</v>
      </c>
      <c r="N7" s="93">
        <v>0</v>
      </c>
      <c r="O7" s="93">
        <f>M7+N7</f>
        <v>0</v>
      </c>
      <c r="P7" s="93"/>
      <c r="Q7" s="93">
        <v>0</v>
      </c>
      <c r="R7" s="93"/>
      <c r="S7" s="95">
        <f>Q7+R7</f>
        <v>0</v>
      </c>
    </row>
    <row r="8" spans="1:20" ht="30" customHeight="1" x14ac:dyDescent="0.25">
      <c r="B8" s="2" t="s">
        <v>178</v>
      </c>
      <c r="C8" s="126" t="s">
        <v>169</v>
      </c>
      <c r="D8" s="124" t="s">
        <v>170</v>
      </c>
      <c r="E8" s="2" t="s">
        <v>306</v>
      </c>
      <c r="F8" s="2" t="s">
        <v>7</v>
      </c>
      <c r="G8" s="163">
        <v>2.9100000000000001E-2</v>
      </c>
      <c r="H8" s="163">
        <v>0.16270000000000001</v>
      </c>
      <c r="I8" s="152">
        <v>43281</v>
      </c>
      <c r="J8" s="152">
        <v>43282</v>
      </c>
      <c r="K8" s="152">
        <v>42917</v>
      </c>
      <c r="L8" s="124" t="s">
        <v>300</v>
      </c>
      <c r="M8" s="92">
        <v>107133.5</v>
      </c>
      <c r="N8" s="93">
        <v>4829</v>
      </c>
      <c r="O8" s="93">
        <f>M8+N8</f>
        <v>111962.5</v>
      </c>
      <c r="P8" s="93"/>
      <c r="Q8" s="93">
        <f>43744.56+42711.31+25506.63</f>
        <v>111962.5</v>
      </c>
      <c r="R8" s="93">
        <v>0</v>
      </c>
      <c r="S8" s="95">
        <f>Q8+R8</f>
        <v>111962.5</v>
      </c>
    </row>
    <row r="9" spans="1:20" x14ac:dyDescent="0.25">
      <c r="C9" s="123"/>
      <c r="D9" s="123"/>
      <c r="G9" s="162"/>
      <c r="H9" s="163"/>
      <c r="I9" s="152"/>
      <c r="J9" s="152"/>
      <c r="K9" s="152"/>
      <c r="L9" s="124"/>
      <c r="M9" s="22"/>
      <c r="N9" s="22"/>
      <c r="O9" s="22"/>
      <c r="P9" s="44"/>
      <c r="Q9" s="22"/>
      <c r="R9" s="22"/>
      <c r="S9" s="43"/>
    </row>
    <row r="10" spans="1:20" x14ac:dyDescent="0.25">
      <c r="C10" s="123"/>
      <c r="D10" s="123"/>
      <c r="I10" s="152"/>
      <c r="J10" s="152"/>
      <c r="K10" s="152"/>
      <c r="L10" s="9" t="s">
        <v>59</v>
      </c>
      <c r="M10" s="93">
        <f>SUM(M7:M9)</f>
        <v>107133.5</v>
      </c>
      <c r="N10" s="93">
        <f t="shared" ref="N10:O10" si="0">SUM(N7:N9)</f>
        <v>4829</v>
      </c>
      <c r="O10" s="93">
        <f t="shared" si="0"/>
        <v>111962.5</v>
      </c>
      <c r="Q10" s="93">
        <f>SUM(Q7:Q9)</f>
        <v>111962.5</v>
      </c>
      <c r="R10" s="93">
        <f t="shared" ref="R10:S10" si="1">SUM(R7:R9)</f>
        <v>0</v>
      </c>
      <c r="S10" s="93">
        <f t="shared" si="1"/>
        <v>111962.5</v>
      </c>
    </row>
    <row r="11" spans="1:20" x14ac:dyDescent="0.25">
      <c r="C11" s="123"/>
      <c r="D11" s="123"/>
      <c r="I11" s="152"/>
      <c r="J11" s="152"/>
      <c r="K11" s="152"/>
      <c r="L11" s="9"/>
      <c r="M11" s="93"/>
      <c r="N11" s="93"/>
      <c r="O11" s="93"/>
      <c r="Q11" s="93"/>
      <c r="R11" s="93"/>
      <c r="S11" s="93"/>
    </row>
    <row r="12" spans="1:20" x14ac:dyDescent="0.25">
      <c r="C12" s="123"/>
      <c r="D12" s="123"/>
      <c r="S12" s="42"/>
    </row>
    <row r="13" spans="1:20" x14ac:dyDescent="0.25">
      <c r="B13" s="12" t="s">
        <v>175</v>
      </c>
      <c r="C13" s="123"/>
      <c r="D13" s="123"/>
    </row>
    <row r="14" spans="1:20" ht="33"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P15" s="44"/>
      <c r="Q15" s="93"/>
      <c r="R15" s="93"/>
      <c r="S15" s="95"/>
    </row>
    <row r="16" spans="1:20" ht="43.5" customHeight="1" x14ac:dyDescent="0.25">
      <c r="B16" s="253" t="s">
        <v>179</v>
      </c>
      <c r="C16" s="253"/>
      <c r="D16" s="253"/>
      <c r="E16" s="253"/>
      <c r="F16" s="253"/>
      <c r="G16" s="155"/>
      <c r="H16" s="155"/>
      <c r="I16" s="146"/>
      <c r="L16" s="9"/>
      <c r="M16" s="93"/>
      <c r="N16" s="93"/>
      <c r="O16" s="93"/>
      <c r="P16" s="44"/>
      <c r="Q16" s="93"/>
      <c r="R16" s="93"/>
      <c r="S16" s="95"/>
    </row>
    <row r="17" spans="2:20" x14ac:dyDescent="0.25">
      <c r="B17" s="142"/>
      <c r="C17" s="142"/>
      <c r="D17" s="142"/>
      <c r="E17" s="142"/>
      <c r="F17" s="142"/>
      <c r="G17" s="155"/>
      <c r="H17" s="155"/>
      <c r="I17" s="146"/>
      <c r="L17" s="9"/>
      <c r="M17" s="93"/>
      <c r="N17" s="93"/>
      <c r="O17" s="93"/>
      <c r="P17" s="44"/>
      <c r="Q17" s="93"/>
      <c r="R17" s="93"/>
      <c r="S17" s="95"/>
    </row>
    <row r="18" spans="2:20" x14ac:dyDescent="0.25">
      <c r="B18" s="11" t="s">
        <v>152</v>
      </c>
      <c r="C18" s="133" t="s">
        <v>155</v>
      </c>
      <c r="D18" s="133" t="s">
        <v>156</v>
      </c>
      <c r="E18" s="142"/>
      <c r="F18" s="142"/>
      <c r="G18" s="155"/>
      <c r="H18" s="155"/>
      <c r="I18" s="146"/>
      <c r="L18" s="9"/>
      <c r="M18" s="93"/>
      <c r="N18" s="93"/>
      <c r="O18" s="93"/>
      <c r="P18" s="44"/>
      <c r="Q18" s="93"/>
      <c r="R18" s="93"/>
      <c r="S18" s="95"/>
    </row>
    <row r="19" spans="2:20" hidden="1" x14ac:dyDescent="0.25">
      <c r="B19" s="2" t="s">
        <v>153</v>
      </c>
      <c r="C19" s="123" t="s">
        <v>161</v>
      </c>
      <c r="D19" s="123" t="s">
        <v>163</v>
      </c>
      <c r="E19" s="142"/>
      <c r="F19" s="142"/>
      <c r="G19" s="155"/>
      <c r="H19" s="155"/>
      <c r="I19" s="146"/>
      <c r="L19" s="9"/>
      <c r="M19" s="93"/>
      <c r="N19" s="93"/>
      <c r="O19" s="93"/>
      <c r="P19" s="44"/>
      <c r="Q19" s="93"/>
      <c r="R19" s="93"/>
      <c r="S19" s="95"/>
    </row>
    <row r="20" spans="2:20" x14ac:dyDescent="0.25">
      <c r="B20" s="2" t="s">
        <v>154</v>
      </c>
      <c r="C20" s="123" t="s">
        <v>157</v>
      </c>
      <c r="D20" s="123" t="s">
        <v>164</v>
      </c>
      <c r="L20" s="9"/>
      <c r="M20" s="93"/>
      <c r="N20" s="93"/>
      <c r="O20" s="93"/>
      <c r="P20" s="44"/>
      <c r="Q20" s="93"/>
      <c r="R20" s="93"/>
      <c r="S20" s="95"/>
    </row>
    <row r="21" spans="2:20" x14ac:dyDescent="0.25">
      <c r="C21" s="123"/>
      <c r="D21" s="123"/>
      <c r="L21" s="9"/>
      <c r="M21" s="93"/>
      <c r="N21" s="93"/>
      <c r="O21" s="93"/>
      <c r="P21" s="44"/>
      <c r="Q21" s="93"/>
      <c r="R21" s="93"/>
      <c r="S21" s="95"/>
    </row>
    <row r="22" spans="2:20" x14ac:dyDescent="0.25">
      <c r="C22" s="123"/>
      <c r="D22" s="123"/>
      <c r="L22" s="9"/>
      <c r="M22" s="93"/>
      <c r="N22" s="93"/>
      <c r="O22" s="93"/>
      <c r="P22" s="44"/>
      <c r="Q22" s="93"/>
      <c r="R22" s="93"/>
      <c r="S22" s="95"/>
    </row>
    <row r="23" spans="2:20" x14ac:dyDescent="0.25">
      <c r="C23" s="123"/>
      <c r="D23" s="123"/>
      <c r="L23" s="9"/>
      <c r="M23" s="93"/>
      <c r="N23" s="93"/>
      <c r="O23" s="93"/>
      <c r="P23" s="44"/>
      <c r="Q23" s="93"/>
      <c r="R23" s="93"/>
      <c r="S23" s="95"/>
    </row>
    <row r="24" spans="2:20" x14ac:dyDescent="0.25">
      <c r="B24" s="249" t="s">
        <v>318</v>
      </c>
      <c r="C24" s="123"/>
      <c r="D24" s="123"/>
      <c r="L24" s="9"/>
      <c r="M24" s="93"/>
      <c r="N24" s="93"/>
      <c r="O24" s="93"/>
      <c r="P24" s="44"/>
      <c r="Q24" s="93"/>
      <c r="R24" s="93"/>
      <c r="S24" s="95"/>
    </row>
    <row r="25" spans="2:20" x14ac:dyDescent="0.25">
      <c r="B25" s="22"/>
      <c r="C25" s="125"/>
      <c r="D25" s="125"/>
      <c r="E25" s="22"/>
      <c r="F25" s="22"/>
      <c r="G25" s="22"/>
      <c r="H25" s="22"/>
      <c r="I25" s="22"/>
      <c r="J25" s="22"/>
      <c r="K25" s="22"/>
      <c r="L25" s="22"/>
      <c r="M25" s="22"/>
      <c r="N25" s="22"/>
      <c r="O25" s="22"/>
      <c r="P25" s="44"/>
      <c r="Q25" s="22"/>
      <c r="R25" s="22"/>
      <c r="S25" s="43"/>
    </row>
    <row r="26" spans="2:20" x14ac:dyDescent="0.25">
      <c r="N26" s="73"/>
      <c r="O26" s="73"/>
      <c r="P26" s="73"/>
      <c r="Q26" s="84" t="s">
        <v>126</v>
      </c>
      <c r="R26" s="74"/>
      <c r="S26" s="212"/>
      <c r="T26" s="76"/>
    </row>
    <row r="27" spans="2:20" x14ac:dyDescent="0.25">
      <c r="B27" s="29" t="s">
        <v>60</v>
      </c>
      <c r="C27" s="127" t="s">
        <v>2</v>
      </c>
      <c r="D27" s="127"/>
      <c r="E27" s="127" t="s">
        <v>54</v>
      </c>
      <c r="F27" s="127" t="s">
        <v>55</v>
      </c>
      <c r="G27" s="159"/>
      <c r="H27" s="159"/>
      <c r="I27" s="150"/>
      <c r="J27" s="127"/>
      <c r="K27" s="127"/>
      <c r="L27" s="127" t="s">
        <v>56</v>
      </c>
      <c r="M27" s="127" t="s">
        <v>57</v>
      </c>
      <c r="N27" s="22"/>
      <c r="O27" s="22"/>
      <c r="P27" s="22"/>
      <c r="Q27" s="79" t="s">
        <v>124</v>
      </c>
      <c r="R27" s="77"/>
      <c r="S27" s="78"/>
      <c r="T27" s="76"/>
    </row>
    <row r="28" spans="2:20" x14ac:dyDescent="0.25">
      <c r="B28" s="90"/>
      <c r="C28" s="13"/>
      <c r="D28" s="13"/>
      <c r="E28" s="13"/>
      <c r="F28" s="13"/>
      <c r="G28" s="13"/>
      <c r="H28" s="13"/>
      <c r="I28" s="13"/>
      <c r="J28" s="13"/>
      <c r="K28" s="13"/>
      <c r="L28" s="13"/>
      <c r="M28" s="13"/>
      <c r="T28" s="76"/>
    </row>
    <row r="29" spans="2:20" x14ac:dyDescent="0.25">
      <c r="B29" s="90"/>
      <c r="C29" s="13"/>
      <c r="D29" s="13"/>
      <c r="E29" s="13"/>
      <c r="F29" s="13"/>
      <c r="G29" s="13"/>
      <c r="H29" s="13"/>
      <c r="I29" s="13"/>
      <c r="J29" s="13"/>
      <c r="K29" s="13"/>
      <c r="L29" s="13"/>
      <c r="M29" s="13"/>
      <c r="Q29" s="84"/>
      <c r="R29" s="75"/>
      <c r="S29" s="75"/>
      <c r="T29" s="76"/>
    </row>
    <row r="30" spans="2:20" x14ac:dyDescent="0.25">
      <c r="B30" s="90"/>
      <c r="C30" s="13"/>
      <c r="D30" s="13"/>
      <c r="E30" s="13"/>
      <c r="F30" s="13"/>
      <c r="G30" s="13"/>
      <c r="H30" s="13"/>
      <c r="I30" s="13"/>
      <c r="J30" s="13"/>
      <c r="K30" s="13"/>
      <c r="L30" s="13"/>
      <c r="M30" s="13"/>
      <c r="R30" s="75"/>
      <c r="S30" s="75"/>
      <c r="T30" s="76"/>
    </row>
    <row r="31" spans="2:20" x14ac:dyDescent="0.25">
      <c r="B31" s="90"/>
      <c r="C31" s="13"/>
      <c r="D31" s="13"/>
      <c r="E31" s="13"/>
      <c r="F31" s="13"/>
      <c r="G31" s="13"/>
      <c r="H31" s="13"/>
      <c r="I31" s="13"/>
      <c r="J31" s="13"/>
      <c r="K31" s="13"/>
      <c r="L31" s="13"/>
      <c r="M31" s="13"/>
      <c r="Q31" s="84"/>
      <c r="R31" s="75"/>
      <c r="S31" s="75"/>
      <c r="T31" s="76"/>
    </row>
    <row r="32" spans="2:20" x14ac:dyDescent="0.25">
      <c r="B32" s="90"/>
      <c r="C32" s="13"/>
      <c r="D32" s="13"/>
      <c r="E32" s="13"/>
      <c r="F32" s="13"/>
      <c r="G32" s="13"/>
      <c r="H32" s="13"/>
      <c r="I32" s="13"/>
      <c r="J32" s="13"/>
      <c r="K32" s="13"/>
      <c r="L32" s="13"/>
      <c r="M32" s="13"/>
      <c r="Q32" s="84"/>
      <c r="R32" s="75"/>
      <c r="S32" s="75"/>
      <c r="T32" s="76"/>
    </row>
    <row r="33" spans="2:19" x14ac:dyDescent="0.25">
      <c r="B33" s="23"/>
      <c r="C33" s="13"/>
      <c r="D33" s="13"/>
      <c r="E33" s="13"/>
      <c r="R33" s="76"/>
      <c r="S33" s="76"/>
    </row>
    <row r="34" spans="2:19" x14ac:dyDescent="0.25">
      <c r="B34" s="24"/>
      <c r="C34" s="25"/>
      <c r="D34" s="25"/>
      <c r="E34" s="59"/>
      <c r="F34" s="27"/>
      <c r="G34" s="27"/>
      <c r="H34" s="27"/>
      <c r="I34" s="27"/>
      <c r="J34" s="27"/>
      <c r="K34" s="27"/>
      <c r="L34" s="28"/>
      <c r="M34" s="48"/>
      <c r="N34" s="30"/>
      <c r="O34" s="30"/>
      <c r="P34" s="30"/>
    </row>
  </sheetData>
  <mergeCells count="4">
    <mergeCell ref="Q2:S2"/>
    <mergeCell ref="Q1:S1"/>
    <mergeCell ref="B14:F14"/>
    <mergeCell ref="B16:F16"/>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2" orientation="landscape"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zoomScale="90" zoomScaleNormal="90" workbookViewId="0">
      <pane xSplit="5" ySplit="6" topLeftCell="L7" activePane="bottomRight" state="frozen"/>
      <selection activeCell="Q3" sqref="Q3"/>
      <selection pane="topRight" activeCell="Q3" sqref="Q3"/>
      <selection pane="bottomLeft" activeCell="Q3" sqref="Q3"/>
      <selection pane="bottomRight" activeCell="O8" sqref="O8"/>
    </sheetView>
  </sheetViews>
  <sheetFormatPr defaultRowHeight="15" x14ac:dyDescent="0.25"/>
  <cols>
    <col min="1" max="1" width="8.140625" style="2" hidden="1" customWidth="1"/>
    <col min="2" max="2" width="53.5703125" style="2" customWidth="1"/>
    <col min="3" max="3" width="25" style="2" bestFit="1" customWidth="1"/>
    <col min="4" max="4" width="13.7109375" style="2" customWidth="1"/>
    <col min="5" max="5" width="16" style="2"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42578125" style="2" customWidth="1"/>
    <col min="20" max="16384" width="9.140625" style="2"/>
  </cols>
  <sheetData>
    <row r="1" spans="1:20" ht="15.6" customHeight="1" x14ac:dyDescent="0.25">
      <c r="B1" s="1" t="s">
        <v>15</v>
      </c>
      <c r="Q1" s="252" t="s">
        <v>299</v>
      </c>
      <c r="R1" s="252"/>
      <c r="S1" s="252"/>
    </row>
    <row r="2" spans="1:20" x14ac:dyDescent="0.25">
      <c r="B2" s="119" t="s">
        <v>281</v>
      </c>
      <c r="C2" s="235">
        <v>43281</v>
      </c>
      <c r="M2" s="98"/>
      <c r="N2" s="98"/>
      <c r="P2" s="44"/>
      <c r="Q2" s="250" t="s">
        <v>330</v>
      </c>
      <c r="R2" s="250"/>
      <c r="S2" s="250"/>
    </row>
    <row r="3" spans="1:20" ht="15.75" thickBot="1" x14ac:dyDescent="0.3">
      <c r="A3" s="2" t="s">
        <v>24</v>
      </c>
      <c r="B3" s="66" t="s">
        <v>95</v>
      </c>
      <c r="C3" s="12"/>
      <c r="D3" s="12"/>
      <c r="E3" s="12"/>
      <c r="P3" s="44"/>
      <c r="Q3" s="69"/>
      <c r="R3" s="45"/>
    </row>
    <row r="4" spans="1:20" x14ac:dyDescent="0.25">
      <c r="B4" s="12" t="s">
        <v>200</v>
      </c>
      <c r="M4" s="116" t="s">
        <v>48</v>
      </c>
      <c r="N4" s="116" t="s">
        <v>48</v>
      </c>
      <c r="O4" s="116" t="s">
        <v>48</v>
      </c>
      <c r="P4" s="13"/>
      <c r="Q4" s="120" t="s">
        <v>49</v>
      </c>
      <c r="R4" s="120" t="s">
        <v>51</v>
      </c>
      <c r="S4" s="120" t="s">
        <v>37</v>
      </c>
      <c r="T4" s="11"/>
    </row>
    <row r="5" spans="1:20" ht="15.75" thickBot="1" x14ac:dyDescent="0.3">
      <c r="G5" s="236" t="s">
        <v>301</v>
      </c>
      <c r="H5" s="236" t="s">
        <v>301</v>
      </c>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302</v>
      </c>
      <c r="F7" s="2" t="s">
        <v>7</v>
      </c>
      <c r="G7" s="163">
        <v>2.9100000000000001E-2</v>
      </c>
      <c r="H7" s="163">
        <v>0.16270000000000001</v>
      </c>
      <c r="I7" s="152">
        <v>43281</v>
      </c>
      <c r="J7" s="152">
        <v>43282</v>
      </c>
      <c r="K7" s="152">
        <v>42917</v>
      </c>
      <c r="L7" s="124" t="s">
        <v>300</v>
      </c>
      <c r="M7" s="92">
        <v>7715.52</v>
      </c>
      <c r="N7" s="94">
        <v>0</v>
      </c>
      <c r="O7" s="94">
        <f>M7+N7</f>
        <v>7715.52</v>
      </c>
      <c r="P7" s="94"/>
      <c r="Q7" s="94">
        <f>2690.34+1130.38+2051.87+1703.19</f>
        <v>7575.7800000000007</v>
      </c>
      <c r="R7" s="94"/>
      <c r="S7" s="95">
        <f>Q7+R7</f>
        <v>7575.7800000000007</v>
      </c>
    </row>
    <row r="8" spans="1:20" ht="30" x14ac:dyDescent="0.25">
      <c r="B8" s="2" t="s">
        <v>178</v>
      </c>
      <c r="C8" s="126" t="s">
        <v>169</v>
      </c>
      <c r="D8" s="124" t="s">
        <v>170</v>
      </c>
      <c r="E8" s="2" t="s">
        <v>306</v>
      </c>
      <c r="F8" s="2" t="s">
        <v>7</v>
      </c>
      <c r="G8" s="163">
        <v>2.9100000000000001E-2</v>
      </c>
      <c r="H8" s="163">
        <v>0.16270000000000001</v>
      </c>
      <c r="I8" s="152">
        <v>43281</v>
      </c>
      <c r="J8" s="152">
        <v>43282</v>
      </c>
      <c r="K8" s="152">
        <v>42917</v>
      </c>
      <c r="L8" s="124" t="s">
        <v>300</v>
      </c>
      <c r="M8" s="96">
        <v>85166.5</v>
      </c>
      <c r="N8" s="94"/>
      <c r="O8" s="94">
        <f>M8+N8</f>
        <v>85166.5</v>
      </c>
      <c r="P8" s="94"/>
      <c r="Q8" s="94">
        <f>21788.24+24533.27+8225.21+8044.42+5670.64+16904.72</f>
        <v>85166.5</v>
      </c>
      <c r="R8" s="94"/>
      <c r="S8" s="95">
        <f>Q8+R8</f>
        <v>85166.5</v>
      </c>
    </row>
    <row r="9" spans="1:20" ht="30" customHeight="1" x14ac:dyDescent="0.25">
      <c r="B9" s="2" t="s">
        <v>180</v>
      </c>
      <c r="C9" s="126" t="s">
        <v>181</v>
      </c>
      <c r="D9" s="124" t="s">
        <v>182</v>
      </c>
      <c r="E9" s="2" t="s">
        <v>307</v>
      </c>
      <c r="F9" s="2" t="s">
        <v>7</v>
      </c>
      <c r="G9" s="163">
        <f>+G7</f>
        <v>2.9100000000000001E-2</v>
      </c>
      <c r="H9" s="163">
        <f>+H7</f>
        <v>0.16270000000000001</v>
      </c>
      <c r="I9" s="152">
        <f>+I7</f>
        <v>43281</v>
      </c>
      <c r="J9" s="152">
        <f t="shared" ref="J9:L9" si="0">+J7</f>
        <v>43282</v>
      </c>
      <c r="K9" s="152">
        <f t="shared" si="0"/>
        <v>42917</v>
      </c>
      <c r="L9" s="154" t="str">
        <f t="shared" si="0"/>
        <v>07/01/17 - 06/30/18</v>
      </c>
      <c r="M9" s="96">
        <v>309</v>
      </c>
      <c r="N9" s="94"/>
      <c r="O9" s="94">
        <f>M9+N9</f>
        <v>309</v>
      </c>
      <c r="P9" s="94"/>
      <c r="Q9" s="94">
        <v>309</v>
      </c>
      <c r="R9" s="94"/>
      <c r="S9" s="95">
        <f>Q9+R9</f>
        <v>309</v>
      </c>
    </row>
    <row r="10" spans="1:20" x14ac:dyDescent="0.25">
      <c r="C10" s="124"/>
      <c r="D10" s="124"/>
      <c r="I10" s="152"/>
      <c r="J10" s="152"/>
      <c r="K10" s="152"/>
      <c r="L10" s="124"/>
      <c r="M10" s="40"/>
      <c r="N10" s="40"/>
      <c r="O10" s="40"/>
      <c r="P10" s="44"/>
      <c r="Q10" s="40"/>
      <c r="R10" s="40"/>
      <c r="S10" s="41"/>
    </row>
    <row r="11" spans="1:20" x14ac:dyDescent="0.25">
      <c r="B11" s="44"/>
      <c r="C11" s="123"/>
      <c r="D11" s="123"/>
      <c r="L11" s="9" t="s">
        <v>59</v>
      </c>
      <c r="M11" s="93">
        <f>SUM(M7:M10)</f>
        <v>93191.02</v>
      </c>
      <c r="N11" s="93">
        <f>SUM(N7:N10)</f>
        <v>0</v>
      </c>
      <c r="O11" s="93">
        <f>SUM(O7:O10)</f>
        <v>93191.02</v>
      </c>
      <c r="Q11" s="93">
        <f>SUM(Q7:Q10)</f>
        <v>93051.28</v>
      </c>
      <c r="R11" s="93">
        <f>SUM(R7:R10)</f>
        <v>0</v>
      </c>
      <c r="S11" s="93">
        <f>SUM(S7:S10)</f>
        <v>93051.28</v>
      </c>
    </row>
    <row r="12" spans="1:20" x14ac:dyDescent="0.25">
      <c r="C12" s="123"/>
      <c r="D12" s="123"/>
      <c r="L12" s="9"/>
    </row>
    <row r="13" spans="1:20" x14ac:dyDescent="0.25">
      <c r="B13" s="12" t="s">
        <v>175</v>
      </c>
      <c r="C13" s="123"/>
      <c r="D13" s="123"/>
      <c r="L13" s="9"/>
      <c r="M13" s="93"/>
      <c r="N13" s="93"/>
      <c r="O13" s="93"/>
      <c r="Q13" s="93"/>
      <c r="R13" s="93"/>
      <c r="S13" s="95"/>
    </row>
    <row r="14" spans="1:20" ht="33"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70.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E19" s="142"/>
      <c r="F19" s="142"/>
      <c r="G19" s="155"/>
      <c r="H19" s="155"/>
      <c r="I19" s="146"/>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249" t="s">
        <v>318</v>
      </c>
      <c r="C24" s="123"/>
      <c r="D24" s="123"/>
      <c r="L24" s="9"/>
      <c r="M24" s="93"/>
      <c r="N24" s="93"/>
      <c r="O24" s="93"/>
      <c r="Q24" s="93"/>
      <c r="R24" s="93"/>
      <c r="S24" s="95"/>
    </row>
    <row r="25" spans="2:20" x14ac:dyDescent="0.25">
      <c r="B25" s="22"/>
      <c r="C25" s="22"/>
      <c r="D25" s="22"/>
      <c r="E25" s="22"/>
      <c r="F25" s="22"/>
      <c r="G25" s="22"/>
      <c r="H25" s="22"/>
      <c r="I25" s="22"/>
      <c r="J25" s="22"/>
      <c r="K25" s="22"/>
      <c r="L25" s="22"/>
      <c r="M25" s="22"/>
      <c r="N25" s="44"/>
      <c r="O25" s="44"/>
      <c r="P25" s="44"/>
      <c r="Q25" s="44"/>
      <c r="R25" s="44"/>
      <c r="S25" s="42"/>
    </row>
    <row r="26" spans="2:20" x14ac:dyDescent="0.25">
      <c r="N26" s="144"/>
      <c r="O26" s="144"/>
      <c r="P26" s="144"/>
      <c r="Q26" s="213" t="s">
        <v>126</v>
      </c>
      <c r="R26" s="210"/>
      <c r="S26" s="211"/>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7"/>
      <c r="S27" s="78"/>
      <c r="T27" s="76"/>
    </row>
    <row r="28" spans="2:20" x14ac:dyDescent="0.25">
      <c r="B28" s="90"/>
      <c r="C28" s="13"/>
      <c r="D28" s="13"/>
      <c r="E28" s="13"/>
      <c r="F28" s="13"/>
      <c r="G28" s="13"/>
      <c r="H28" s="13"/>
      <c r="I28" s="13"/>
      <c r="J28" s="13"/>
      <c r="K28" s="13"/>
      <c r="L28" s="13"/>
      <c r="M28" s="13"/>
      <c r="N28" s="69"/>
      <c r="O28" s="69"/>
      <c r="P28" s="69"/>
      <c r="Q28" s="84"/>
      <c r="R28" s="75"/>
      <c r="S28" s="75"/>
      <c r="T28" s="76"/>
    </row>
    <row r="29" spans="2:20" x14ac:dyDescent="0.25">
      <c r="B29" s="90"/>
      <c r="C29" s="13"/>
      <c r="D29" s="13"/>
      <c r="E29" s="13"/>
      <c r="F29" s="13"/>
      <c r="G29" s="13"/>
      <c r="H29" s="13"/>
      <c r="I29" s="13"/>
      <c r="J29" s="13"/>
      <c r="K29" s="13"/>
      <c r="L29" s="13"/>
      <c r="M29" s="13"/>
      <c r="N29" s="69"/>
      <c r="O29" s="69"/>
      <c r="P29" s="69"/>
      <c r="R29" s="75"/>
      <c r="S29" s="75"/>
      <c r="T29" s="76"/>
    </row>
    <row r="30" spans="2:20" x14ac:dyDescent="0.25">
      <c r="B30" s="90"/>
      <c r="C30" s="13"/>
      <c r="D30" s="13"/>
      <c r="E30" s="13"/>
      <c r="F30" s="13"/>
      <c r="G30" s="13"/>
      <c r="H30" s="13"/>
      <c r="I30" s="13"/>
      <c r="J30" s="13"/>
      <c r="K30" s="13"/>
      <c r="L30" s="13"/>
      <c r="M30" s="13"/>
      <c r="N30" s="69"/>
      <c r="O30" s="69"/>
      <c r="P30" s="69"/>
      <c r="Q30" s="84"/>
      <c r="R30" s="75"/>
      <c r="S30" s="75"/>
      <c r="T30" s="76"/>
    </row>
    <row r="31" spans="2:20" x14ac:dyDescent="0.25">
      <c r="B31" s="90"/>
      <c r="C31" s="13"/>
      <c r="D31" s="13"/>
      <c r="E31" s="13"/>
      <c r="F31" s="13"/>
      <c r="G31" s="13"/>
      <c r="H31" s="13"/>
      <c r="I31" s="13"/>
      <c r="J31" s="13"/>
      <c r="K31" s="13"/>
      <c r="L31" s="13"/>
      <c r="M31" s="13"/>
      <c r="N31" s="69"/>
      <c r="O31" s="69"/>
      <c r="P31" s="69"/>
      <c r="Q31" s="84"/>
      <c r="R31" s="75"/>
      <c r="S31" s="75"/>
      <c r="T31" s="76"/>
    </row>
    <row r="32" spans="2:20" x14ac:dyDescent="0.25">
      <c r="B32" s="90"/>
      <c r="C32" s="13"/>
      <c r="D32" s="13"/>
      <c r="E32" s="13"/>
      <c r="F32" s="13"/>
      <c r="G32" s="13"/>
      <c r="H32" s="13"/>
      <c r="I32" s="13"/>
      <c r="J32" s="13"/>
      <c r="K32" s="13"/>
      <c r="L32" s="13"/>
      <c r="M32" s="13"/>
      <c r="N32" s="69"/>
      <c r="O32" s="69"/>
      <c r="P32" s="69"/>
      <c r="R32" s="76"/>
      <c r="S32" s="76"/>
      <c r="T32" s="76"/>
    </row>
    <row r="33" spans="2:20" x14ac:dyDescent="0.25">
      <c r="B33" s="24"/>
      <c r="C33" s="25"/>
      <c r="D33" s="25"/>
      <c r="E33" s="59"/>
      <c r="F33" s="27"/>
      <c r="G33" s="27"/>
      <c r="H33" s="27"/>
      <c r="I33" s="27"/>
      <c r="J33" s="27"/>
      <c r="K33" s="27"/>
      <c r="L33" s="28"/>
      <c r="M33" s="32"/>
      <c r="N33" s="30"/>
      <c r="O33" s="30"/>
      <c r="P33" s="30"/>
      <c r="T33" s="76"/>
    </row>
    <row r="34" spans="2:20" ht="15" customHeight="1" x14ac:dyDescent="0.25">
      <c r="B34" s="24"/>
      <c r="C34" s="25"/>
      <c r="D34" s="25"/>
      <c r="E34" s="59"/>
      <c r="F34" s="27"/>
      <c r="G34" s="27"/>
      <c r="H34" s="27"/>
      <c r="I34" s="27"/>
      <c r="J34" s="27"/>
      <c r="K34" s="27"/>
      <c r="L34" s="28"/>
      <c r="M34" s="32"/>
      <c r="N34" s="30"/>
      <c r="O34" s="30"/>
      <c r="P34" s="30"/>
    </row>
    <row r="35" spans="2:20" x14ac:dyDescent="0.25">
      <c r="B35" s="54"/>
      <c r="C35" s="58"/>
      <c r="D35" s="58"/>
      <c r="E35" s="59"/>
      <c r="F35" s="56"/>
      <c r="G35" s="56"/>
      <c r="H35" s="56"/>
      <c r="I35" s="56"/>
      <c r="J35" s="56"/>
      <c r="K35" s="56"/>
      <c r="L35" s="57"/>
      <c r="M35" s="52"/>
      <c r="N35" s="137"/>
      <c r="O35" s="44"/>
      <c r="P35" s="44"/>
    </row>
    <row r="36" spans="2:20" x14ac:dyDescent="0.25">
      <c r="C36" s="58"/>
      <c r="D36" s="58"/>
      <c r="E36" s="59"/>
      <c r="F36" s="96"/>
      <c r="G36" s="96"/>
      <c r="H36" s="96"/>
      <c r="I36" s="96"/>
      <c r="J36" s="96"/>
      <c r="K36" s="96"/>
      <c r="L36" s="51"/>
      <c r="M36" s="48"/>
      <c r="N36" s="137"/>
    </row>
    <row r="37" spans="2:20" x14ac:dyDescent="0.25">
      <c r="C37" s="58"/>
      <c r="D37" s="58"/>
      <c r="E37" s="59"/>
      <c r="F37" s="96"/>
      <c r="G37" s="96"/>
      <c r="H37" s="96"/>
      <c r="I37" s="96"/>
      <c r="J37" s="96"/>
      <c r="K37" s="96"/>
      <c r="L37" s="51"/>
      <c r="M37" s="48"/>
      <c r="N37" s="138"/>
    </row>
    <row r="38" spans="2:20" x14ac:dyDescent="0.25">
      <c r="C38" s="58"/>
      <c r="D38" s="58"/>
      <c r="E38" s="59"/>
      <c r="F38" s="96"/>
      <c r="G38" s="96"/>
      <c r="H38" s="96"/>
      <c r="I38" s="96"/>
      <c r="J38" s="96"/>
      <c r="K38" s="96"/>
      <c r="L38" s="51"/>
      <c r="M38" s="53"/>
      <c r="N38" s="55"/>
      <c r="O38" s="55"/>
      <c r="P38" s="44"/>
    </row>
    <row r="39" spans="2:20" ht="15" customHeight="1" x14ac:dyDescent="0.25">
      <c r="B39" s="54"/>
      <c r="C39" s="58"/>
      <c r="D39" s="58"/>
      <c r="E39" s="59"/>
      <c r="F39" s="56"/>
      <c r="G39" s="56"/>
      <c r="H39" s="56"/>
      <c r="I39" s="56"/>
      <c r="J39" s="56"/>
      <c r="K39" s="56"/>
      <c r="L39" s="51"/>
      <c r="M39" s="48"/>
      <c r="N39" s="130"/>
      <c r="O39" s="130"/>
      <c r="P39" s="44"/>
    </row>
    <row r="40" spans="2:20" x14ac:dyDescent="0.25">
      <c r="B40" s="54"/>
      <c r="C40" s="58"/>
      <c r="D40" s="58"/>
      <c r="E40" s="59"/>
      <c r="F40" s="56"/>
      <c r="G40" s="56"/>
      <c r="H40" s="56"/>
      <c r="I40" s="56"/>
      <c r="J40" s="56"/>
      <c r="K40" s="56"/>
      <c r="L40" s="51"/>
      <c r="M40" s="48"/>
      <c r="N40" s="130"/>
      <c r="O40" s="130"/>
      <c r="P40" s="44"/>
    </row>
    <row r="41" spans="2:20" x14ac:dyDescent="0.25">
      <c r="B41" s="54"/>
      <c r="C41" s="58"/>
      <c r="D41" s="58"/>
      <c r="E41" s="59"/>
      <c r="F41" s="56"/>
      <c r="G41" s="56"/>
      <c r="H41" s="56"/>
      <c r="I41" s="56"/>
      <c r="J41" s="56"/>
      <c r="K41" s="56"/>
      <c r="L41" s="51"/>
      <c r="M41" s="48"/>
      <c r="N41" s="130"/>
      <c r="O41" s="130"/>
      <c r="P41" s="44"/>
    </row>
    <row r="42" spans="2:20" ht="16.5" customHeight="1" x14ac:dyDescent="0.25">
      <c r="B42" s="54"/>
      <c r="C42" s="58"/>
      <c r="D42" s="58"/>
      <c r="E42" s="59"/>
      <c r="F42" s="56"/>
      <c r="G42" s="56"/>
      <c r="H42" s="56"/>
      <c r="I42" s="56"/>
      <c r="J42" s="56"/>
      <c r="K42" s="56"/>
      <c r="L42" s="57"/>
      <c r="M42" s="32"/>
      <c r="N42" s="130"/>
      <c r="O42" s="130"/>
      <c r="P42" s="44"/>
    </row>
    <row r="43" spans="2:20" ht="15" hidden="1" customHeight="1" x14ac:dyDescent="0.25"/>
    <row r="44" spans="2:20" ht="15" customHeight="1" x14ac:dyDescent="0.25">
      <c r="E44" s="34"/>
      <c r="F44" s="134"/>
      <c r="G44" s="134"/>
      <c r="H44" s="134"/>
      <c r="I44" s="134"/>
      <c r="J44" s="134"/>
      <c r="K44" s="134"/>
    </row>
    <row r="47" spans="2:20" ht="15" customHeight="1" x14ac:dyDescent="0.25"/>
  </sheetData>
  <mergeCells count="4">
    <mergeCell ref="Q2:S2"/>
    <mergeCell ref="Q1:S1"/>
    <mergeCell ref="B16:F16"/>
    <mergeCell ref="B14:F14"/>
  </mergeCells>
  <hyperlinks>
    <hyperlink ref="B24" r:id="rId1" display="https://www.palmbeachschools.org/accounting/wp-content/uploads/sites/40/2018/01/00-FY-2018-FDOE-IC-Rate-Ltr-2017-03-29.pdf"/>
  </hyperlinks>
  <printOptions horizontalCentered="1" gridLines="1"/>
  <pageMargins left="0" right="0" top="0.75" bottom="0.75" header="0.3" footer="0.3"/>
  <pageSetup scale="52" orientation="landscape"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topLeftCell="B1" zoomScale="90" zoomScaleNormal="90" workbookViewId="0">
      <pane xSplit="4" ySplit="6" topLeftCell="K7" activePane="bottomRight" state="frozen"/>
      <selection activeCell="G16" sqref="G16"/>
      <selection pane="topRight" activeCell="G16" sqref="G16"/>
      <selection pane="bottomLeft" activeCell="G16" sqref="G16"/>
      <selection pane="bottomRight" activeCell="E19" sqref="E19"/>
    </sheetView>
  </sheetViews>
  <sheetFormatPr defaultRowHeight="15" x14ac:dyDescent="0.25"/>
  <cols>
    <col min="1" max="1" width="9.140625" style="2" hidden="1" customWidth="1"/>
    <col min="2" max="2" width="52.140625" style="2" customWidth="1"/>
    <col min="3" max="3" width="30.85546875" style="2" customWidth="1"/>
    <col min="4" max="4" width="13.7109375" style="2" customWidth="1"/>
    <col min="5" max="5" width="16.85546875" style="2" customWidth="1"/>
    <col min="6" max="6" width="22.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28515625" style="2" customWidth="1"/>
    <col min="20" max="16384" width="9.140625" style="2"/>
  </cols>
  <sheetData>
    <row r="1" spans="1:20" ht="15.6" customHeight="1" x14ac:dyDescent="0.25">
      <c r="B1" s="1" t="s">
        <v>66</v>
      </c>
      <c r="Q1" s="252" t="s">
        <v>246</v>
      </c>
      <c r="R1" s="252"/>
      <c r="S1" s="252"/>
    </row>
    <row r="2" spans="1:20" x14ac:dyDescent="0.25">
      <c r="B2" s="119" t="s">
        <v>243</v>
      </c>
      <c r="M2" s="98">
        <v>42704</v>
      </c>
      <c r="N2" s="98"/>
      <c r="P2" s="44"/>
      <c r="Q2" s="250" t="s">
        <v>264</v>
      </c>
      <c r="R2" s="250"/>
      <c r="S2" s="250"/>
    </row>
    <row r="3" spans="1:20" ht="15.75" thickBot="1" x14ac:dyDescent="0.3">
      <c r="A3" s="2" t="s">
        <v>24</v>
      </c>
      <c r="B3" s="66" t="s">
        <v>90</v>
      </c>
      <c r="C3" s="12"/>
      <c r="D3" s="12"/>
      <c r="E3" s="12"/>
      <c r="P3" s="44"/>
      <c r="Q3" s="69"/>
      <c r="R3" s="45"/>
    </row>
    <row r="4" spans="1:20" x14ac:dyDescent="0.25">
      <c r="B4" s="12" t="s">
        <v>201</v>
      </c>
      <c r="M4" s="116" t="s">
        <v>48</v>
      </c>
      <c r="N4" s="116" t="s">
        <v>48</v>
      </c>
      <c r="O4" s="116" t="s">
        <v>48</v>
      </c>
      <c r="P4" s="13"/>
      <c r="Q4" s="120" t="s">
        <v>49</v>
      </c>
      <c r="R4" s="120" t="s">
        <v>51</v>
      </c>
      <c r="S4" s="120" t="s">
        <v>37</v>
      </c>
      <c r="T4" s="11"/>
    </row>
    <row r="5" spans="1:20" ht="15.75" thickBot="1" x14ac:dyDescent="0.3">
      <c r="M5" s="117" t="s">
        <v>47</v>
      </c>
      <c r="N5" s="117" t="s">
        <v>45</v>
      </c>
      <c r="O5" s="117" t="s">
        <v>44</v>
      </c>
      <c r="P5" s="13"/>
      <c r="Q5" s="121" t="s">
        <v>50</v>
      </c>
      <c r="R5" s="121" t="s">
        <v>50</v>
      </c>
      <c r="S5" s="121" t="s">
        <v>50</v>
      </c>
      <c r="T5" s="11"/>
    </row>
    <row r="6" spans="1:20" ht="85.5" customHeight="1" thickBot="1" x14ac:dyDescent="0.3">
      <c r="B6" s="115" t="s">
        <v>1</v>
      </c>
      <c r="C6" s="115" t="s">
        <v>177</v>
      </c>
      <c r="D6" s="115" t="s">
        <v>150</v>
      </c>
      <c r="E6" s="115" t="s">
        <v>3</v>
      </c>
      <c r="F6" s="115" t="s">
        <v>4</v>
      </c>
      <c r="G6" s="140" t="s">
        <v>236</v>
      </c>
      <c r="H6" s="140" t="s">
        <v>237</v>
      </c>
      <c r="I6" s="140" t="s">
        <v>192</v>
      </c>
      <c r="J6" s="140" t="s">
        <v>193</v>
      </c>
      <c r="K6" s="140" t="s">
        <v>167</v>
      </c>
      <c r="L6" s="114" t="s">
        <v>5</v>
      </c>
      <c r="M6" s="118" t="s">
        <v>6</v>
      </c>
      <c r="N6" s="118" t="s">
        <v>6</v>
      </c>
      <c r="O6" s="118" t="s">
        <v>6</v>
      </c>
      <c r="P6" s="13"/>
      <c r="Q6" s="122"/>
      <c r="R6" s="128" t="s">
        <v>52</v>
      </c>
      <c r="S6" s="129" t="s">
        <v>53</v>
      </c>
    </row>
    <row r="7" spans="1:20" x14ac:dyDescent="0.25">
      <c r="B7" s="2" t="s">
        <v>8</v>
      </c>
      <c r="C7" s="123" t="s">
        <v>149</v>
      </c>
      <c r="D7" s="123" t="s">
        <v>151</v>
      </c>
      <c r="E7" s="2" t="s">
        <v>249</v>
      </c>
      <c r="F7" s="2" t="s">
        <v>7</v>
      </c>
      <c r="G7" s="163">
        <v>3.1399999999999997E-2</v>
      </c>
      <c r="H7" s="163">
        <v>0.16209999999999999</v>
      </c>
      <c r="I7" s="152">
        <v>42916</v>
      </c>
      <c r="J7" s="152">
        <v>42917</v>
      </c>
      <c r="K7" s="152">
        <v>42552</v>
      </c>
      <c r="L7" s="2" t="s">
        <v>244</v>
      </c>
      <c r="M7" s="92">
        <v>0</v>
      </c>
      <c r="N7" s="94">
        <v>0</v>
      </c>
      <c r="O7" s="94">
        <f>M7+N7</f>
        <v>0</v>
      </c>
      <c r="P7" s="94"/>
      <c r="Q7" s="94">
        <v>0</v>
      </c>
      <c r="R7" s="94">
        <v>0</v>
      </c>
      <c r="S7" s="95">
        <f>Q7+R7</f>
        <v>0</v>
      </c>
    </row>
    <row r="8" spans="1:20" ht="30" customHeight="1" x14ac:dyDescent="0.25">
      <c r="B8" s="2" t="s">
        <v>178</v>
      </c>
      <c r="C8" s="126" t="s">
        <v>169</v>
      </c>
      <c r="D8" s="69" t="s">
        <v>170</v>
      </c>
      <c r="E8" s="2" t="s">
        <v>250</v>
      </c>
      <c r="F8" s="2" t="s">
        <v>7</v>
      </c>
      <c r="G8" s="163">
        <v>3.1399999999999997E-2</v>
      </c>
      <c r="H8" s="163">
        <v>0.16209999999999999</v>
      </c>
      <c r="I8" s="152">
        <v>42916</v>
      </c>
      <c r="J8" s="152">
        <v>42917</v>
      </c>
      <c r="K8" s="152">
        <v>42552</v>
      </c>
      <c r="L8" s="2" t="s">
        <v>244</v>
      </c>
      <c r="M8" s="94">
        <v>0</v>
      </c>
      <c r="N8" s="94"/>
      <c r="O8" s="94">
        <f>M8+N8</f>
        <v>0</v>
      </c>
      <c r="Q8" s="94">
        <v>0</v>
      </c>
      <c r="R8" s="94"/>
      <c r="S8" s="95">
        <f>Q8+R8</f>
        <v>0</v>
      </c>
    </row>
    <row r="9" spans="1:20" x14ac:dyDescent="0.25">
      <c r="C9" s="69"/>
      <c r="D9" s="69"/>
      <c r="G9" s="162"/>
      <c r="H9" s="163"/>
      <c r="I9" s="152"/>
      <c r="J9" s="152"/>
      <c r="K9" s="152"/>
      <c r="M9" s="40"/>
      <c r="N9" s="40"/>
      <c r="O9" s="40"/>
      <c r="Q9" s="40"/>
      <c r="R9" s="40"/>
      <c r="S9" s="41"/>
    </row>
    <row r="10" spans="1:20" x14ac:dyDescent="0.25">
      <c r="B10" s="44"/>
      <c r="C10" s="5"/>
      <c r="D10" s="5"/>
      <c r="I10" s="152"/>
      <c r="J10" s="152"/>
      <c r="K10" s="152"/>
      <c r="L10" s="9" t="s">
        <v>59</v>
      </c>
      <c r="M10" s="93">
        <f>SUM(M7:M8)</f>
        <v>0</v>
      </c>
      <c r="N10" s="93">
        <f t="shared" ref="N10:O10" si="0">SUM(N7:N8)</f>
        <v>0</v>
      </c>
      <c r="O10" s="93">
        <f t="shared" si="0"/>
        <v>0</v>
      </c>
      <c r="Q10" s="93">
        <f>SUM(Q7:Q8)</f>
        <v>0</v>
      </c>
      <c r="R10" s="93">
        <f>SUM(R7:R8)</f>
        <v>0</v>
      </c>
      <c r="S10" s="95">
        <f>SUM(S7:S8)</f>
        <v>0</v>
      </c>
    </row>
    <row r="11" spans="1:20" x14ac:dyDescent="0.25">
      <c r="B11" s="44"/>
      <c r="C11" s="5"/>
      <c r="D11" s="5"/>
      <c r="I11" s="152"/>
      <c r="J11" s="152"/>
      <c r="K11" s="152"/>
      <c r="L11" s="9"/>
      <c r="M11" s="93"/>
      <c r="N11" s="93"/>
      <c r="O11" s="93"/>
      <c r="Q11" s="93"/>
      <c r="R11" s="93"/>
      <c r="S11" s="94"/>
    </row>
    <row r="12" spans="1:20" x14ac:dyDescent="0.25">
      <c r="C12" s="5"/>
      <c r="D12" s="5"/>
      <c r="L12" s="9"/>
    </row>
    <row r="13" spans="1:20" x14ac:dyDescent="0.25">
      <c r="B13" s="12" t="s">
        <v>175</v>
      </c>
      <c r="C13" s="123"/>
      <c r="D13" s="123"/>
      <c r="L13" s="9"/>
      <c r="M13" s="93"/>
      <c r="N13" s="93"/>
      <c r="O13" s="93"/>
      <c r="Q13" s="93"/>
      <c r="R13" s="93"/>
      <c r="S13" s="95"/>
    </row>
    <row r="14" spans="1:20" ht="33" customHeight="1" x14ac:dyDescent="0.25">
      <c r="B14" s="253" t="s">
        <v>176</v>
      </c>
      <c r="C14" s="253"/>
      <c r="D14" s="253"/>
      <c r="E14" s="253"/>
      <c r="F14" s="253"/>
      <c r="G14" s="155"/>
      <c r="H14" s="155"/>
      <c r="I14" s="146"/>
      <c r="L14" s="9"/>
      <c r="M14" s="93"/>
      <c r="N14" s="93"/>
      <c r="O14" s="93"/>
      <c r="Q14" s="93"/>
      <c r="R14" s="93"/>
      <c r="S14" s="95"/>
    </row>
    <row r="15" spans="1:20" x14ac:dyDescent="0.25">
      <c r="C15" s="123"/>
      <c r="D15" s="123"/>
      <c r="L15" s="9"/>
      <c r="M15" s="93"/>
      <c r="N15" s="93"/>
      <c r="O15" s="93"/>
      <c r="Q15" s="93"/>
      <c r="R15" s="93"/>
      <c r="S15" s="95"/>
    </row>
    <row r="16" spans="1:20" ht="43.5" customHeight="1" x14ac:dyDescent="0.25">
      <c r="B16" s="253" t="s">
        <v>179</v>
      </c>
      <c r="C16" s="253"/>
      <c r="D16" s="253"/>
      <c r="E16" s="253"/>
      <c r="F16" s="253"/>
      <c r="G16" s="155"/>
      <c r="H16" s="155"/>
      <c r="I16" s="146"/>
      <c r="L16" s="9"/>
      <c r="M16" s="93"/>
      <c r="N16" s="93"/>
      <c r="O16" s="93"/>
      <c r="Q16" s="93"/>
      <c r="R16" s="93"/>
      <c r="S16" s="95"/>
    </row>
    <row r="17" spans="2:20" x14ac:dyDescent="0.25">
      <c r="B17" s="142"/>
      <c r="C17" s="142"/>
      <c r="D17" s="142"/>
      <c r="E17" s="142"/>
      <c r="F17" s="142"/>
      <c r="G17" s="155"/>
      <c r="H17" s="155"/>
      <c r="I17" s="146"/>
      <c r="L17" s="9"/>
      <c r="M17" s="93"/>
      <c r="N17" s="93"/>
      <c r="O17" s="93"/>
      <c r="Q17" s="93"/>
      <c r="R17" s="93"/>
      <c r="S17" s="95"/>
    </row>
    <row r="18" spans="2:20" x14ac:dyDescent="0.25">
      <c r="B18" s="11" t="s">
        <v>152</v>
      </c>
      <c r="C18" s="133" t="s">
        <v>155</v>
      </c>
      <c r="D18" s="133" t="s">
        <v>156</v>
      </c>
      <c r="E18" s="142"/>
      <c r="F18" s="142"/>
      <c r="G18" s="155"/>
      <c r="H18" s="155"/>
      <c r="I18" s="146"/>
      <c r="L18" s="9"/>
      <c r="M18" s="93"/>
      <c r="N18" s="93"/>
      <c r="O18" s="93"/>
      <c r="Q18" s="93"/>
      <c r="R18" s="93"/>
      <c r="S18" s="95"/>
    </row>
    <row r="19" spans="2:20" x14ac:dyDescent="0.25">
      <c r="B19" s="2" t="s">
        <v>153</v>
      </c>
      <c r="C19" s="123" t="s">
        <v>161</v>
      </c>
      <c r="D19" s="123" t="s">
        <v>163</v>
      </c>
      <c r="E19" s="142"/>
      <c r="F19" s="142"/>
      <c r="G19" s="155"/>
      <c r="H19" s="155"/>
      <c r="I19" s="146"/>
      <c r="L19" s="9"/>
      <c r="M19" s="93"/>
      <c r="N19" s="93"/>
      <c r="O19" s="93"/>
      <c r="Q19" s="93"/>
      <c r="R19" s="93"/>
      <c r="S19" s="95"/>
    </row>
    <row r="20" spans="2:20" x14ac:dyDescent="0.25">
      <c r="B20" s="2" t="s">
        <v>154</v>
      </c>
      <c r="C20" s="123" t="s">
        <v>157</v>
      </c>
      <c r="D20" s="123" t="s">
        <v>164</v>
      </c>
      <c r="L20" s="9"/>
      <c r="M20" s="93"/>
      <c r="N20" s="93"/>
      <c r="O20" s="93"/>
      <c r="Q20" s="93"/>
      <c r="R20" s="93"/>
      <c r="S20" s="95"/>
    </row>
    <row r="21" spans="2:20" x14ac:dyDescent="0.25">
      <c r="B21" s="2" t="s">
        <v>143</v>
      </c>
      <c r="C21" s="123"/>
      <c r="D21" s="123"/>
      <c r="L21" s="9"/>
      <c r="M21" s="93"/>
      <c r="N21" s="93"/>
      <c r="O21" s="93"/>
      <c r="Q21" s="93"/>
      <c r="R21" s="93"/>
      <c r="S21" s="95"/>
    </row>
    <row r="22" spans="2:20" x14ac:dyDescent="0.25">
      <c r="C22" s="123"/>
      <c r="D22" s="123"/>
      <c r="L22" s="9"/>
      <c r="M22" s="93"/>
      <c r="N22" s="93"/>
      <c r="O22" s="93"/>
      <c r="Q22" s="93"/>
      <c r="R22" s="93"/>
      <c r="S22" s="95"/>
    </row>
    <row r="23" spans="2:20" x14ac:dyDescent="0.25">
      <c r="C23" s="123"/>
      <c r="D23" s="123"/>
      <c r="L23" s="9"/>
      <c r="M23" s="93"/>
      <c r="N23" s="93"/>
      <c r="O23" s="93"/>
      <c r="Q23" s="93"/>
      <c r="R23" s="93"/>
      <c r="S23" s="95"/>
    </row>
    <row r="24" spans="2:20" x14ac:dyDescent="0.25">
      <c r="B24" s="165" t="s">
        <v>261</v>
      </c>
      <c r="C24" s="5"/>
      <c r="D24" s="5"/>
      <c r="L24" s="9"/>
      <c r="M24" s="93"/>
      <c r="N24" s="93"/>
      <c r="O24" s="93"/>
      <c r="Q24" s="93"/>
      <c r="R24" s="93"/>
      <c r="S24" s="95"/>
    </row>
    <row r="25" spans="2:20" x14ac:dyDescent="0.25">
      <c r="B25" s="22"/>
      <c r="C25" s="22"/>
      <c r="D25" s="22"/>
      <c r="E25" s="22"/>
      <c r="F25" s="22"/>
      <c r="G25" s="22"/>
      <c r="H25" s="22"/>
      <c r="I25" s="22"/>
      <c r="J25" s="22"/>
      <c r="K25" s="22"/>
      <c r="L25" s="22"/>
      <c r="M25" s="22"/>
      <c r="N25" s="22"/>
      <c r="O25" s="22"/>
      <c r="P25" s="44"/>
      <c r="Q25" s="22"/>
      <c r="R25" s="22"/>
      <c r="S25" s="43"/>
    </row>
    <row r="26" spans="2:20" x14ac:dyDescent="0.25">
      <c r="N26" s="44"/>
      <c r="O26" s="44"/>
      <c r="P26" s="44"/>
      <c r="Q26" s="84" t="s">
        <v>126</v>
      </c>
      <c r="R26" s="74"/>
      <c r="S26" s="212"/>
    </row>
    <row r="27" spans="2:20" x14ac:dyDescent="0.25">
      <c r="B27" s="29" t="s">
        <v>60</v>
      </c>
      <c r="C27" s="127" t="s">
        <v>2</v>
      </c>
      <c r="D27" s="127"/>
      <c r="E27" s="127" t="s">
        <v>54</v>
      </c>
      <c r="F27" s="127" t="s">
        <v>55</v>
      </c>
      <c r="G27" s="159"/>
      <c r="H27" s="159"/>
      <c r="I27" s="150"/>
      <c r="J27" s="127"/>
      <c r="K27" s="127"/>
      <c r="L27" s="127" t="s">
        <v>56</v>
      </c>
      <c r="M27" s="127" t="s">
        <v>57</v>
      </c>
      <c r="N27" s="72"/>
      <c r="O27" s="72"/>
      <c r="P27" s="72"/>
      <c r="Q27" s="79" t="s">
        <v>124</v>
      </c>
      <c r="R27" s="79"/>
      <c r="S27" s="80"/>
      <c r="T27" s="76"/>
    </row>
    <row r="28" spans="2:20" x14ac:dyDescent="0.25">
      <c r="B28" s="24"/>
      <c r="C28" s="25"/>
      <c r="D28" s="25"/>
      <c r="E28" s="59"/>
      <c r="F28" s="27">
        <f>R7</f>
        <v>0</v>
      </c>
      <c r="G28" s="27"/>
      <c r="H28" s="27"/>
      <c r="I28" s="27"/>
      <c r="J28" s="27"/>
      <c r="K28" s="27"/>
      <c r="L28" s="28"/>
      <c r="M28" s="48"/>
      <c r="T28" s="76"/>
    </row>
    <row r="29" spans="2:20" x14ac:dyDescent="0.25">
      <c r="B29" s="24"/>
      <c r="C29" s="25"/>
      <c r="D29" s="25"/>
      <c r="E29" s="59"/>
      <c r="F29" s="27"/>
      <c r="G29" s="27"/>
      <c r="H29" s="27"/>
      <c r="I29" s="27"/>
      <c r="J29" s="27"/>
      <c r="K29" s="27"/>
      <c r="L29" s="28"/>
      <c r="M29" s="48"/>
      <c r="Q29" s="76"/>
      <c r="R29" s="76"/>
      <c r="S29" s="76"/>
      <c r="T29" s="76"/>
    </row>
    <row r="30" spans="2:20" x14ac:dyDescent="0.25">
      <c r="B30" s="24"/>
      <c r="C30" s="25"/>
      <c r="D30" s="25"/>
      <c r="E30" s="59"/>
      <c r="F30" s="27"/>
      <c r="G30" s="27"/>
      <c r="H30" s="27"/>
      <c r="I30" s="27"/>
      <c r="J30" s="27"/>
      <c r="K30" s="27"/>
      <c r="L30" s="28"/>
      <c r="M30" s="48"/>
      <c r="Q30" s="76"/>
      <c r="R30" s="76"/>
      <c r="S30" s="76"/>
      <c r="T30" s="76"/>
    </row>
    <row r="31" spans="2:20" x14ac:dyDescent="0.25">
      <c r="B31" s="24"/>
      <c r="C31" s="25"/>
      <c r="D31" s="25"/>
      <c r="E31" s="59"/>
      <c r="F31" s="27"/>
      <c r="G31" s="27"/>
      <c r="H31" s="27"/>
      <c r="I31" s="27"/>
      <c r="J31" s="27"/>
      <c r="K31" s="27"/>
      <c r="L31" s="28"/>
      <c r="M31" s="48"/>
      <c r="Q31" s="76"/>
      <c r="R31" s="76"/>
      <c r="S31" s="76"/>
      <c r="T31" s="76"/>
    </row>
    <row r="32" spans="2:20" ht="15" customHeight="1" x14ac:dyDescent="0.25">
      <c r="B32" s="24"/>
      <c r="C32" s="58"/>
      <c r="D32" s="58"/>
      <c r="E32" s="59"/>
      <c r="F32" s="27"/>
      <c r="G32" s="27"/>
      <c r="H32" s="27"/>
      <c r="I32" s="27"/>
      <c r="J32" s="27"/>
      <c r="K32" s="27"/>
      <c r="L32" s="51"/>
      <c r="M32" s="48"/>
      <c r="N32" s="137"/>
      <c r="O32" s="44"/>
      <c r="P32" s="44"/>
    </row>
    <row r="33" spans="2:16" x14ac:dyDescent="0.25">
      <c r="B33" s="54"/>
      <c r="C33" s="58"/>
      <c r="D33" s="58"/>
      <c r="E33" s="59"/>
      <c r="F33" s="56"/>
      <c r="G33" s="56"/>
      <c r="H33" s="56"/>
      <c r="I33" s="56"/>
      <c r="J33" s="56"/>
      <c r="K33" s="56"/>
      <c r="L33" s="57"/>
      <c r="M33" s="52"/>
      <c r="N33" s="137"/>
      <c r="O33" s="44"/>
      <c r="P33" s="44"/>
    </row>
    <row r="34" spans="2:16" x14ac:dyDescent="0.25">
      <c r="C34" s="58"/>
      <c r="D34" s="58"/>
      <c r="E34" s="59"/>
      <c r="F34" s="96"/>
      <c r="G34" s="96"/>
      <c r="H34" s="96"/>
      <c r="I34" s="96"/>
      <c r="J34" s="96"/>
      <c r="K34" s="96"/>
      <c r="L34" s="51"/>
      <c r="M34" s="48"/>
      <c r="N34" s="137"/>
    </row>
    <row r="35" spans="2:16" x14ac:dyDescent="0.25">
      <c r="C35" s="58"/>
      <c r="D35" s="58"/>
      <c r="E35" s="59"/>
      <c r="F35" s="96"/>
      <c r="G35" s="96"/>
      <c r="H35" s="96"/>
      <c r="I35" s="96"/>
      <c r="J35" s="96"/>
      <c r="K35" s="96"/>
      <c r="L35" s="51"/>
      <c r="M35" s="48"/>
      <c r="N35" s="138"/>
    </row>
    <row r="36" spans="2:16" x14ac:dyDescent="0.25">
      <c r="C36" s="58"/>
      <c r="D36" s="58"/>
      <c r="E36" s="59"/>
      <c r="F36" s="96"/>
      <c r="G36" s="96"/>
      <c r="H36" s="96"/>
      <c r="I36" s="96"/>
      <c r="J36" s="96"/>
      <c r="K36" s="96"/>
      <c r="L36" s="51"/>
      <c r="M36" s="53"/>
      <c r="N36" s="55"/>
      <c r="O36" s="55"/>
      <c r="P36" s="44"/>
    </row>
    <row r="37" spans="2:16" ht="15" customHeight="1" x14ac:dyDescent="0.25">
      <c r="B37" s="54"/>
      <c r="C37" s="58"/>
      <c r="D37" s="58"/>
      <c r="E37" s="59"/>
      <c r="F37" s="56"/>
      <c r="G37" s="56"/>
      <c r="H37" s="56"/>
      <c r="I37" s="56"/>
      <c r="J37" s="56"/>
      <c r="K37" s="56"/>
      <c r="L37" s="51"/>
      <c r="M37" s="48"/>
      <c r="N37" s="130"/>
      <c r="O37" s="130"/>
      <c r="P37" s="44"/>
    </row>
    <row r="38" spans="2:16" x14ac:dyDescent="0.25">
      <c r="B38" s="54"/>
      <c r="C38" s="58"/>
      <c r="D38" s="58"/>
      <c r="E38" s="59"/>
      <c r="F38" s="56"/>
      <c r="G38" s="56"/>
      <c r="H38" s="56"/>
      <c r="I38" s="56"/>
      <c r="J38" s="56"/>
      <c r="K38" s="56"/>
      <c r="L38" s="51"/>
      <c r="M38" s="48"/>
      <c r="N38" s="130"/>
      <c r="O38" s="130"/>
      <c r="P38" s="44"/>
    </row>
    <row r="39" spans="2:16" x14ac:dyDescent="0.25">
      <c r="B39" s="54"/>
      <c r="C39" s="58"/>
      <c r="D39" s="58"/>
      <c r="E39" s="59"/>
      <c r="F39" s="56"/>
      <c r="G39" s="56"/>
      <c r="H39" s="56"/>
      <c r="I39" s="56"/>
      <c r="J39" s="56"/>
      <c r="K39" s="56"/>
      <c r="L39" s="51"/>
      <c r="M39" s="48"/>
      <c r="N39" s="130"/>
      <c r="O39" s="130"/>
      <c r="P39" s="44"/>
    </row>
    <row r="40" spans="2:16" ht="16.5" customHeight="1" x14ac:dyDescent="0.25">
      <c r="B40" s="54"/>
      <c r="C40" s="58"/>
      <c r="D40" s="58"/>
      <c r="E40" s="59"/>
      <c r="F40" s="56"/>
      <c r="G40" s="56"/>
      <c r="H40" s="56"/>
      <c r="I40" s="56"/>
      <c r="J40" s="56"/>
      <c r="K40" s="56"/>
      <c r="L40" s="57"/>
      <c r="M40" s="32"/>
      <c r="N40" s="130"/>
      <c r="O40" s="130"/>
      <c r="P40" s="44"/>
    </row>
    <row r="41" spans="2:16" ht="15" hidden="1" customHeight="1" x14ac:dyDescent="0.25"/>
    <row r="42" spans="2:16" ht="15" customHeight="1" x14ac:dyDescent="0.25">
      <c r="E42" s="34"/>
      <c r="F42" s="134"/>
      <c r="G42" s="134"/>
      <c r="H42" s="134"/>
      <c r="I42" s="134"/>
      <c r="J42" s="134"/>
      <c r="K42" s="134"/>
    </row>
    <row r="45" spans="2:16" ht="15" customHeight="1" x14ac:dyDescent="0.25"/>
  </sheetData>
  <mergeCells count="4">
    <mergeCell ref="Q2:S2"/>
    <mergeCell ref="Q1:S1"/>
    <mergeCell ref="B14:F14"/>
    <mergeCell ref="B16:F16"/>
  </mergeCells>
  <printOptions horizontalCentered="1" gridLines="1"/>
  <pageMargins left="0" right="0" top="0.75" bottom="0.75" header="0.3" footer="0.3"/>
  <pageSetup scale="51"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56</vt:i4>
      </vt:variant>
    </vt:vector>
  </HeadingPairs>
  <TitlesOfParts>
    <vt:vector size="111" baseType="lpstr">
      <vt:lpstr>Template</vt:lpstr>
      <vt:lpstr>#0054 Boca Raton CS </vt:lpstr>
      <vt:lpstr>#0642 DayStar Academy </vt:lpstr>
      <vt:lpstr>#0664 Academy Positive Learning</vt:lpstr>
      <vt:lpstr>#1461 Inlet Grove Comm. HS </vt:lpstr>
      <vt:lpstr>#1571 South Tech Charter Acad</vt:lpstr>
      <vt:lpstr>#2521 Ed Venture </vt:lpstr>
      <vt:lpstr>#2531 Potentials </vt:lpstr>
      <vt:lpstr>#2641 Lakeside Academy </vt:lpstr>
      <vt:lpstr>#2791 Renaissance Learning Cntr</vt:lpstr>
      <vt:lpstr>#2801 Palm Beach Maritime Acad </vt:lpstr>
      <vt:lpstr>#2911 Western Academy</vt:lpstr>
      <vt:lpstr>#2941 Palm Beach School Autism </vt:lpstr>
      <vt:lpstr>#3083 Renaissance Learning Acad</vt:lpstr>
      <vt:lpstr>#3345 Gulfstream Goodwill Life </vt:lpstr>
      <vt:lpstr>#3381 Imagine Schools </vt:lpstr>
      <vt:lpstr>#3382 Glades Academy </vt:lpstr>
      <vt:lpstr>#3385 Bright Futures Academy </vt:lpstr>
      <vt:lpstr>#3386 Toussaint L'Ouverture </vt:lpstr>
      <vt:lpstr>#3391 Seagull Academy Ind. Liv</vt:lpstr>
      <vt:lpstr>#3394 Montessori Acad Early  </vt:lpstr>
      <vt:lpstr>#3395 JFK Medical Center CS </vt:lpstr>
      <vt:lpstr>#3396 G-Star of the Arts </vt:lpstr>
      <vt:lpstr>#3398 Everglades Preparatory </vt:lpstr>
      <vt:lpstr>#3400 Believers Academy </vt:lpstr>
      <vt:lpstr>#3401 Quantum High School </vt:lpstr>
      <vt:lpstr>#3413 Somerset Acad Boca East</vt:lpstr>
      <vt:lpstr>#3421 Worthington High School</vt:lpstr>
      <vt:lpstr> #3431 Renaissance CS @ WPB</vt:lpstr>
      <vt:lpstr>#3441 South Tech Preparatory </vt:lpstr>
      <vt:lpstr>#3443 Riviera Bch Maritime Acad</vt:lpstr>
      <vt:lpstr>#3924 PB Maritime Academy HS </vt:lpstr>
      <vt:lpstr>#3941 Ben Gamla </vt:lpstr>
      <vt:lpstr>#3961 Gardens Schl Tech Arts</vt:lpstr>
      <vt:lpstr>#3971 Mavericks @ Palm Springs </vt:lpstr>
      <vt:lpstr>#4000 Renaissance  @ Palms West</vt:lpstr>
      <vt:lpstr>#4001 Renaissance CS @ Welling </vt:lpstr>
      <vt:lpstr>#4002 Renaissance CS @ Summit </vt:lpstr>
      <vt:lpstr>#4010 Belle Glade Excel  </vt:lpstr>
      <vt:lpstr>#4012 Somerset Canyons Middle  </vt:lpstr>
      <vt:lpstr>#4013 Somerset Acad Canyons HS </vt:lpstr>
      <vt:lpstr>#4020 Franklin Academy "B" </vt:lpstr>
      <vt:lpstr>#4021 Franklin Academy "C" </vt:lpstr>
      <vt:lpstr>#4037 Learning Path Academy </vt:lpstr>
      <vt:lpstr>#4041 Somerset Acad Boca Middle</vt:lpstr>
      <vt:lpstr>#4050 Renaissance CS @ Cypress</vt:lpstr>
      <vt:lpstr>#4051 Renaissance CS @ Central </vt:lpstr>
      <vt:lpstr>#4061 Franklin Academy "D" </vt:lpstr>
      <vt:lpstr>#4072 Eagle Arts Academy </vt:lpstr>
      <vt:lpstr>#4080 University Prep Academy</vt:lpstr>
      <vt:lpstr>#4081 Florida Futures Academy N</vt:lpstr>
      <vt:lpstr>#4090 Sprts Leadership Mgnt</vt:lpstr>
      <vt:lpstr>#4091 SomersetAcadLks</vt:lpstr>
      <vt:lpstr>#4100 ConnectionsEd.CenterPB</vt:lpstr>
      <vt:lpstr>#4102 Bridge Prep</vt:lpstr>
      <vt:lpstr>Indirect_Cost_Plan___2015_16</vt:lpstr>
      <vt:lpstr>' #3431 Renaissance CS @ WPB'!Print_Area</vt:lpstr>
      <vt:lpstr>'#0054 Boca Raton CS '!Print_Area</vt:lpstr>
      <vt:lpstr>'#0642 DayStar Academy '!Print_Area</vt:lpstr>
      <vt:lpstr>'#0664 Academy Positive Learning'!Print_Area</vt:lpstr>
      <vt:lpstr>'#1461 Inlet Grove Comm. HS '!Print_Area</vt:lpstr>
      <vt:lpstr>'#1571 South Tech Charter Acad'!Print_Area</vt:lpstr>
      <vt:lpstr>'#2521 Ed Venture '!Print_Area</vt:lpstr>
      <vt:lpstr>'#2531 Potentials '!Print_Area</vt:lpstr>
      <vt:lpstr>'#2641 Lakeside Academy '!Print_Area</vt:lpstr>
      <vt:lpstr>'#2791 Renaissance Learning Cntr'!Print_Area</vt:lpstr>
      <vt:lpstr>'#2801 Palm Beach Maritime Acad '!Print_Area</vt:lpstr>
      <vt:lpstr>'#2911 Western Academy'!Print_Area</vt:lpstr>
      <vt:lpstr>'#2941 Palm Beach School Autism '!Print_Area</vt:lpstr>
      <vt:lpstr>'#3083 Renaissance Learning Acad'!Print_Area</vt:lpstr>
      <vt:lpstr>'#3345 Gulfstream Goodwill Life '!Print_Area</vt:lpstr>
      <vt:lpstr>'#3381 Imagine Schools '!Print_Area</vt:lpstr>
      <vt:lpstr>'#3382 Glades Academy '!Print_Area</vt:lpstr>
      <vt:lpstr>'#3385 Bright Futures Academy '!Print_Area</vt:lpstr>
      <vt:lpstr>'#3386 Toussaint L''Ouverture '!Print_Area</vt:lpstr>
      <vt:lpstr>'#3391 Seagull Academy Ind. Liv'!Print_Area</vt:lpstr>
      <vt:lpstr>'#3394 Montessori Acad Early  '!Print_Area</vt:lpstr>
      <vt:lpstr>'#3395 JFK Medical Center CS '!Print_Area</vt:lpstr>
      <vt:lpstr>'#3396 G-Star of the Arts '!Print_Area</vt:lpstr>
      <vt:lpstr>'#3398 Everglades Preparatory '!Print_Area</vt:lpstr>
      <vt:lpstr>'#3400 Believers Academy '!Print_Area</vt:lpstr>
      <vt:lpstr>'#3401 Quantum High School '!Print_Area</vt:lpstr>
      <vt:lpstr>'#3413 Somerset Acad Boca East'!Print_Area</vt:lpstr>
      <vt:lpstr>'#3421 Worthington High School'!Print_Area</vt:lpstr>
      <vt:lpstr>'#3441 South Tech Preparatory '!Print_Area</vt:lpstr>
      <vt:lpstr>'#3443 Riviera Bch Maritime Acad'!Print_Area</vt:lpstr>
      <vt:lpstr>'#3924 PB Maritime Academy HS '!Print_Area</vt:lpstr>
      <vt:lpstr>'#3941 Ben Gamla '!Print_Area</vt:lpstr>
      <vt:lpstr>'#3961 Gardens Schl Tech Arts'!Print_Area</vt:lpstr>
      <vt:lpstr>'#3971 Mavericks @ Palm Springs '!Print_Area</vt:lpstr>
      <vt:lpstr>'#4000 Renaissance  @ Palms West'!Print_Area</vt:lpstr>
      <vt:lpstr>'#4001 Renaissance CS @ Welling '!Print_Area</vt:lpstr>
      <vt:lpstr>'#4002 Renaissance CS @ Summit '!Print_Area</vt:lpstr>
      <vt:lpstr>'#4010 Belle Glade Excel  '!Print_Area</vt:lpstr>
      <vt:lpstr>'#4012 Somerset Canyons Middle  '!Print_Area</vt:lpstr>
      <vt:lpstr>'#4013 Somerset Acad Canyons HS '!Print_Area</vt:lpstr>
      <vt:lpstr>'#4020 Franklin Academy "B" '!Print_Area</vt:lpstr>
      <vt:lpstr>'#4021 Franklin Academy "C" '!Print_Area</vt:lpstr>
      <vt:lpstr>'#4037 Learning Path Academy '!Print_Area</vt:lpstr>
      <vt:lpstr>'#4041 Somerset Acad Boca Middle'!Print_Area</vt:lpstr>
      <vt:lpstr>'#4050 Renaissance CS @ Cypress'!Print_Area</vt:lpstr>
      <vt:lpstr>'#4051 Renaissance CS @ Central '!Print_Area</vt:lpstr>
      <vt:lpstr>'#4061 Franklin Academy "D" '!Print_Area</vt:lpstr>
      <vt:lpstr>'#4072 Eagle Arts Academy '!Print_Area</vt:lpstr>
      <vt:lpstr>'#4080 University Prep Academy'!Print_Area</vt:lpstr>
      <vt:lpstr>'#4081 Florida Futures Academy N'!Print_Area</vt:lpstr>
      <vt:lpstr>'#4090 Sprts Leadership Mgnt'!Print_Area</vt:lpstr>
      <vt:lpstr>'#4091 SomersetAcadLks'!Print_Area</vt:lpstr>
      <vt:lpstr>'#4100 ConnectionsEd.CenterPB'!Print_Area</vt:lpstr>
      <vt:lpstr>'#4102 Bridge Prep'!Print_Area</vt:lpstr>
      <vt:lpstr>Template!Print_Area</vt:lpstr>
    </vt:vector>
  </TitlesOfParts>
  <Company>School District Of Palm Beach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kovners</dc:creator>
  <cp:lastModifiedBy>Windows User</cp:lastModifiedBy>
  <cp:lastPrinted>2017-07-31T14:12:08Z</cp:lastPrinted>
  <dcterms:created xsi:type="dcterms:W3CDTF">2009-12-03T15:07:28Z</dcterms:created>
  <dcterms:modified xsi:type="dcterms:W3CDTF">2018-08-07T19:45:20Z</dcterms:modified>
</cp:coreProperties>
</file>