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94548\Desktop\"/>
    </mc:Choice>
  </mc:AlternateContent>
  <bookViews>
    <workbookView xWindow="0" yWindow="0" windowWidth="28800" windowHeight="11850" tabRatio="794" firstSheet="49" activeTab="54"/>
  </bookViews>
  <sheets>
    <sheet name="#0054 Boca Raton CS " sheetId="60" state="hidden" r:id="rId1"/>
    <sheet name="#0642 DayStar Academy " sheetId="5" state="hidden" r:id="rId2"/>
    <sheet name="#0664 Academy Positive Learning" sheetId="57" r:id="rId3"/>
    <sheet name="#1461 Inlet Grove Comm. HS " sheetId="75" r:id="rId4"/>
    <sheet name="#1571 South Tech Charter Acad" sheetId="95" state="hidden" r:id="rId5"/>
    <sheet name="#2521 Ed Venture " sheetId="63" r:id="rId6"/>
    <sheet name="#2531 Potentials " sheetId="85" r:id="rId7"/>
    <sheet name="#2641 Lakeside Academy " sheetId="78" state="hidden" r:id="rId8"/>
    <sheet name="#2791 The Learning Center @ Els" sheetId="92" r:id="rId9"/>
    <sheet name="#2801 Palm Beach Maritime Acad " sheetId="83" r:id="rId10"/>
    <sheet name="#2911 Western Academy" sheetId="98" r:id="rId11"/>
    <sheet name="#2941 Palm Beach School Autism " sheetId="84" r:id="rId12"/>
    <sheet name="#3083 The Learning Acad @ Els " sheetId="91" r:id="rId13"/>
    <sheet name="#3345 Gulfstream Goodwill Life " sheetId="70" r:id="rId14"/>
    <sheet name="#3381 Imagine Schools " sheetId="74" r:id="rId15"/>
    <sheet name="#3382 Glades Academy " sheetId="69" r:id="rId16"/>
    <sheet name="#3385 Bright Futures Academy " sheetId="61" r:id="rId17"/>
    <sheet name="#3386 Toussaint L'Ouverture " sheetId="97" state="hidden" r:id="rId18"/>
    <sheet name="#3391 Seagull Academy Ind. Liv" sheetId="94" r:id="rId19"/>
    <sheet name="#3394 Montessori Acad Early  " sheetId="81" r:id="rId20"/>
    <sheet name="#3395 JFK Medical Center CS " sheetId="76" r:id="rId21"/>
    <sheet name="#3396 G-Star of the Arts " sheetId="67" r:id="rId22"/>
    <sheet name="#3398 Everglades Preparatory " sheetId="64" r:id="rId23"/>
    <sheet name="#3400 Believers Academy " sheetId="58" r:id="rId24"/>
    <sheet name="#3401 Quantum High School " sheetId="86" r:id="rId25"/>
    <sheet name="#3413 Somerset Acad Boca East" sheetId="103" state="hidden" r:id="rId26"/>
    <sheet name="#3421 Worthington High School" sheetId="99" r:id="rId27"/>
    <sheet name=" #3431 Renaissance CS @ WPB" sheetId="90" r:id="rId28"/>
    <sheet name="#3443 Riviera Bch Maritime Acad" sheetId="93" state="hidden" r:id="rId29"/>
    <sheet name="#3441 South Tech Preparatory A " sheetId="128" state="hidden" r:id="rId30"/>
    <sheet name="#3924 PB Maritime Academy HS " sheetId="119" r:id="rId31"/>
    <sheet name="#3941 Ben Gamla " sheetId="59" r:id="rId32"/>
    <sheet name="#3961 Gardens Schl Tech Arts" sheetId="68" r:id="rId33"/>
    <sheet name="#3971 Mavericks @ Palm Springs " sheetId="80" r:id="rId34"/>
    <sheet name="#4000 Renaissance  @ Palms West" sheetId="88" r:id="rId35"/>
    <sheet name="#4001 Renaissance CS @ Welling " sheetId="110" r:id="rId36"/>
    <sheet name="#4002 Renaissance CS @ Summit " sheetId="89" r:id="rId37"/>
    <sheet name="#4012 Somerset Canyons Middle  " sheetId="105" r:id="rId38"/>
    <sheet name="#4013 Somerset Acad Canyons HS " sheetId="100" r:id="rId39"/>
    <sheet name="#4020 Franklin Academy &quot;B&quot; " sheetId="66" r:id="rId40"/>
    <sheet name="#4021 Franklin Academy &quot;C&quot; " sheetId="116" r:id="rId41"/>
    <sheet name="#4037 Learning Path Academy " sheetId="101" state="hidden" r:id="rId42"/>
    <sheet name="#4041 Somerset Acad Boca Middle" sheetId="104" state="hidden" r:id="rId43"/>
    <sheet name="#4030 Olympus International Aca" sheetId="130" r:id="rId44"/>
    <sheet name="#4050 Renaissance CS @ Cypress" sheetId="111" r:id="rId45"/>
    <sheet name="#4051 Renaissance CS @ Central " sheetId="106" r:id="rId46"/>
    <sheet name="#4061 Franklin Academy &quot;D&quot; " sheetId="117" r:id="rId47"/>
    <sheet name="#4072 Eagle Arts-closed FY2019 " sheetId="129" r:id="rId48"/>
    <sheet name="#4080 University Prep Academy" sheetId="120" r:id="rId49"/>
    <sheet name="#4081 Florida Futures Academy N" sheetId="121" r:id="rId50"/>
    <sheet name="#4090 Sprts Leadership Mgmt" sheetId="122" r:id="rId51"/>
    <sheet name="#4091 Somerset Acad Lakes" sheetId="124" r:id="rId52"/>
    <sheet name="#4100 ConnectionsEd.CenterPB" sheetId="123" r:id="rId53"/>
    <sheet name="#4102 Bridge Prep Academy" sheetId="126" r:id="rId54"/>
    <sheet name="#4103 SLAM Boca MiddleHigh" sheetId="127" r:id="rId55"/>
  </sheets>
  <definedNames>
    <definedName name="Indirect_Cost_Plan___2015_16">'#0054 Boca Raton CS '!$B$24</definedName>
    <definedName name="_xlnm.Print_Area" localSheetId="27">' #3431 Renaissance CS @ WPB'!$B$1:$S$46</definedName>
    <definedName name="_xlnm.Print_Area" localSheetId="0">'#0054 Boca Raton CS '!$B$1:$S$36</definedName>
    <definedName name="_xlnm.Print_Area" localSheetId="1">'#0642 DayStar Academy '!$B$1:$S$38</definedName>
    <definedName name="_xlnm.Print_Area" localSheetId="2">'#0664 Academy Positive Learning'!$B$1:$S$37</definedName>
    <definedName name="_xlnm.Print_Area" localSheetId="3">'#1461 Inlet Grove Comm. HS '!$B$1:$S$31</definedName>
    <definedName name="_xlnm.Print_Area" localSheetId="4">'#1571 South Tech Charter Acad'!$B$1:$S$39</definedName>
    <definedName name="_xlnm.Print_Area" localSheetId="5">'#2521 Ed Venture '!$B$1:$S$41</definedName>
    <definedName name="_xlnm.Print_Area" localSheetId="6">'#2531 Potentials '!$B$1:$S$41</definedName>
    <definedName name="_xlnm.Print_Area" localSheetId="7">'#2641 Lakeside Academy '!$B$1:$S$36</definedName>
    <definedName name="_xlnm.Print_Area" localSheetId="8">'#2791 The Learning Center @ Els'!$B$1:$S$41</definedName>
    <definedName name="_xlnm.Print_Area" localSheetId="9">'#2801 Palm Beach Maritime Acad '!$B$1:$S$44</definedName>
    <definedName name="_xlnm.Print_Area" localSheetId="10">'#2911 Western Academy'!$B$1:$S$39</definedName>
    <definedName name="_xlnm.Print_Area" localSheetId="11">'#2941 Palm Beach School Autism '!$B$1:$S$41</definedName>
    <definedName name="_xlnm.Print_Area" localSheetId="12">'#3083 The Learning Acad @ Els '!$B$1:$S$41</definedName>
    <definedName name="_xlnm.Print_Area" localSheetId="13">'#3345 Gulfstream Goodwill Life '!$B$1:$S$41</definedName>
    <definedName name="_xlnm.Print_Area" localSheetId="14">'#3381 Imagine Schools '!$B$1:$S$43</definedName>
    <definedName name="_xlnm.Print_Area" localSheetId="15">'#3382 Glades Academy '!$B$1:$S$43</definedName>
    <definedName name="_xlnm.Print_Area" localSheetId="16">'#3385 Bright Futures Academy '!$B$1:$S$44</definedName>
    <definedName name="_xlnm.Print_Area" localSheetId="17">'#3386 Toussaint L''Ouverture '!$B$1:$S$37</definedName>
    <definedName name="_xlnm.Print_Area" localSheetId="18">'#3391 Seagull Academy Ind. Liv'!$B$1:$S$40</definedName>
    <definedName name="_xlnm.Print_Area" localSheetId="19">'#3394 Montessori Acad Early  '!$B$1:$S$38</definedName>
    <definedName name="_xlnm.Print_Area" localSheetId="20">'#3395 JFK Medical Center CS '!$B$1:$S$41</definedName>
    <definedName name="_xlnm.Print_Area" localSheetId="21">'#3396 G-Star of the Arts '!$B$1:$S$42</definedName>
    <definedName name="_xlnm.Print_Area" localSheetId="22">'#3398 Everglades Preparatory '!$B$1:$S$41</definedName>
    <definedName name="_xlnm.Print_Area" localSheetId="23">'#3400 Believers Academy '!$B$1:$S$40</definedName>
    <definedName name="_xlnm.Print_Area" localSheetId="24">'#3401 Quantum High School '!$B$1:$S$42</definedName>
    <definedName name="_xlnm.Print_Area" localSheetId="25">'#3413 Somerset Acad Boca East'!$B$1:$S$41</definedName>
    <definedName name="_xlnm.Print_Area" localSheetId="26">'#3421 Worthington High School'!$B$1:$S$32</definedName>
    <definedName name="_xlnm.Print_Area" localSheetId="29">'#3441 South Tech Preparatory A '!$B$1:$S$39</definedName>
    <definedName name="_xlnm.Print_Area" localSheetId="28">'#3443 Riviera Bch Maritime Acad'!$B$1:$S$38</definedName>
    <definedName name="_xlnm.Print_Area" localSheetId="30">'#3924 PB Maritime Academy HS '!$B$1:$S$43</definedName>
    <definedName name="_xlnm.Print_Area" localSheetId="31">'#3941 Ben Gamla '!$B$1:$S$33</definedName>
    <definedName name="_xlnm.Print_Area" localSheetId="32">'#3961 Gardens Schl Tech Arts'!$B$1:$S$41</definedName>
    <definedName name="_xlnm.Print_Area" localSheetId="33">'#3971 Mavericks @ Palm Springs '!$B$1:$S$41</definedName>
    <definedName name="_xlnm.Print_Area" localSheetId="34">'#4000 Renaissance  @ Palms West'!$B$1:$S$43</definedName>
    <definedName name="_xlnm.Print_Area" localSheetId="35">'#4001 Renaissance CS @ Welling '!$B$1:$S$41</definedName>
    <definedName name="_xlnm.Print_Area" localSheetId="36">'#4002 Renaissance CS @ Summit '!$B$31:$S$33</definedName>
    <definedName name="_xlnm.Print_Area" localSheetId="37">'#4012 Somerset Canyons Middle  '!$B$1:$S$40</definedName>
    <definedName name="_xlnm.Print_Area" localSheetId="38">'#4013 Somerset Acad Canyons HS '!$B$1:$S$33</definedName>
    <definedName name="_xlnm.Print_Area" localSheetId="39">'#4020 Franklin Academy "B" '!$B$1:$S$43</definedName>
    <definedName name="_xlnm.Print_Area" localSheetId="40">'#4021 Franklin Academy "C" '!$B$1:$S$38</definedName>
    <definedName name="_xlnm.Print_Area" localSheetId="43">'#4030 Olympus International Aca'!$B$1:$S$38</definedName>
    <definedName name="_xlnm.Print_Area" localSheetId="41">'#4037 Learning Path Academy '!$B$1:$S$35</definedName>
    <definedName name="_xlnm.Print_Area" localSheetId="42">'#4041 Somerset Acad Boca Middle'!$B$1:$S$39</definedName>
    <definedName name="_xlnm.Print_Area" localSheetId="44">'#4050 Renaissance CS @ Cypress'!$B$1:$S$41</definedName>
    <definedName name="_xlnm.Print_Area" localSheetId="45">'#4051 Renaissance CS @ Central '!$B$1:$S$38</definedName>
    <definedName name="_xlnm.Print_Area" localSheetId="46">'#4061 Franklin Academy "D" '!$B$1:$S$39</definedName>
    <definedName name="_xlnm.Print_Area" localSheetId="47">'#4072 Eagle Arts-closed FY2019 '!$B$1:$S$39</definedName>
    <definedName name="_xlnm.Print_Area" localSheetId="48">'#4080 University Prep Academy'!$B$1:$S$43</definedName>
    <definedName name="_xlnm.Print_Area" localSheetId="49">'#4081 Florida Futures Academy N'!$B$1:$S$41</definedName>
    <definedName name="_xlnm.Print_Area" localSheetId="50">'#4090 Sprts Leadership Mgmt'!$B$1:$S$44</definedName>
    <definedName name="_xlnm.Print_Area" localSheetId="51">'#4091 Somerset Acad Lakes'!$B$1:$S$48</definedName>
    <definedName name="_xlnm.Print_Area" localSheetId="52">'#4100 ConnectionsEd.CenterPB'!$B$1:$S$42</definedName>
    <definedName name="_xlnm.Print_Area" localSheetId="53">'#4102 Bridge Prep Academy'!$B$1:$S$41</definedName>
    <definedName name="_xlnm.Print_Area" localSheetId="54">'#4103 SLAM Boca MiddleHigh'!$B$1:$S$41</definedName>
  </definedNames>
  <calcPr calcId="162913"/>
</workbook>
</file>

<file path=xl/calcChain.xml><?xml version="1.0" encoding="utf-8"?>
<calcChain xmlns="http://schemas.openxmlformats.org/spreadsheetml/2006/main">
  <c r="J10" i="66" l="1"/>
  <c r="I10" i="66"/>
  <c r="J10" i="89"/>
  <c r="I10" i="89"/>
  <c r="J9" i="88"/>
  <c r="I9" i="88"/>
  <c r="I11" i="90"/>
  <c r="J10" i="57" l="1"/>
  <c r="J10" i="119" l="1"/>
  <c r="J11" i="90"/>
  <c r="J11" i="98"/>
  <c r="I11" i="98"/>
  <c r="J10" i="83"/>
  <c r="I10" i="83"/>
  <c r="I10" i="57"/>
  <c r="S10" i="126" l="1"/>
  <c r="S9" i="126"/>
  <c r="Q7" i="124"/>
  <c r="Q7" i="122"/>
  <c r="Q8" i="121"/>
  <c r="Q7" i="59"/>
  <c r="Q8" i="64"/>
  <c r="N8" i="64"/>
  <c r="Q7" i="61"/>
  <c r="Q8" i="85"/>
  <c r="N8" i="85"/>
  <c r="Q9" i="90" l="1"/>
  <c r="Q7" i="75" l="1"/>
  <c r="Q7" i="120" l="1"/>
  <c r="Q7" i="110"/>
  <c r="Q7" i="76"/>
  <c r="Q7" i="123" l="1"/>
  <c r="Q7" i="111"/>
  <c r="Q7" i="68"/>
  <c r="Q7" i="119"/>
  <c r="Q7" i="90"/>
  <c r="S7" i="99"/>
  <c r="Q7" i="64"/>
  <c r="Q7" i="81"/>
  <c r="Q7" i="69"/>
  <c r="Q7" i="83"/>
  <c r="Q7" i="89" l="1"/>
  <c r="S13" i="124" l="1"/>
  <c r="O13" i="124"/>
  <c r="Q7" i="106"/>
  <c r="Q7" i="86" l="1"/>
  <c r="Q7" i="85"/>
  <c r="O10" i="69" l="1"/>
  <c r="Q8" i="80" l="1"/>
  <c r="Q8" i="63" l="1"/>
  <c r="N8" i="63" l="1"/>
  <c r="N9" i="75" l="1"/>
  <c r="Q8" i="94" l="1"/>
  <c r="Q8" i="100" l="1"/>
  <c r="Q7" i="84"/>
  <c r="N7" i="70" l="1"/>
  <c r="Q7" i="70"/>
  <c r="S8" i="130" l="1"/>
  <c r="R10" i="130" l="1"/>
  <c r="Q10" i="130"/>
  <c r="N10" i="130"/>
  <c r="M10" i="130"/>
  <c r="O8" i="130"/>
  <c r="O10" i="130" s="1"/>
  <c r="S10" i="130"/>
  <c r="N8" i="100" l="1"/>
  <c r="S9" i="63" l="1"/>
  <c r="Q7" i="67" l="1"/>
  <c r="S7" i="84" l="1"/>
  <c r="N7" i="67" l="1"/>
  <c r="Q9" i="98"/>
  <c r="O7" i="88" l="1"/>
  <c r="S7" i="88"/>
  <c r="S9" i="59"/>
  <c r="N9" i="98"/>
  <c r="R12" i="126" l="1"/>
  <c r="Q12" i="126"/>
  <c r="M12" i="126"/>
  <c r="N12" i="126"/>
  <c r="O10" i="126"/>
  <c r="N11" i="127" l="1"/>
  <c r="M11" i="127"/>
  <c r="R11" i="127"/>
  <c r="Q11" i="127"/>
  <c r="S9" i="127"/>
  <c r="S8" i="127"/>
  <c r="S11" i="127" s="1"/>
  <c r="O8" i="127"/>
  <c r="L8" i="127"/>
  <c r="K8" i="127"/>
  <c r="J8" i="127"/>
  <c r="I8" i="127"/>
  <c r="H8" i="127"/>
  <c r="G8" i="127"/>
  <c r="Q9" i="123"/>
  <c r="Q8" i="123"/>
  <c r="S8" i="124"/>
  <c r="O8" i="124"/>
  <c r="S8" i="122"/>
  <c r="O8" i="122"/>
  <c r="S9" i="74"/>
  <c r="O9" i="74"/>
  <c r="S8" i="98"/>
  <c r="O8" i="98"/>
  <c r="R13" i="98"/>
  <c r="Q13" i="98"/>
  <c r="N13" i="98"/>
  <c r="M13" i="98"/>
  <c r="R9" i="129" l="1"/>
  <c r="Q9" i="129"/>
  <c r="N9" i="129"/>
  <c r="M9" i="129"/>
  <c r="S7" i="129"/>
  <c r="S9" i="129" s="1"/>
  <c r="O7" i="129"/>
  <c r="O9" i="129" s="1"/>
  <c r="S9" i="75" l="1"/>
  <c r="S9" i="111" l="1"/>
  <c r="O9" i="111"/>
  <c r="J9" i="111"/>
  <c r="I9" i="111"/>
  <c r="H9" i="111"/>
  <c r="G9" i="111"/>
  <c r="S10" i="66"/>
  <c r="O10" i="66"/>
  <c r="H10" i="66"/>
  <c r="G10" i="66"/>
  <c r="S10" i="89"/>
  <c r="O10" i="89"/>
  <c r="H10" i="89"/>
  <c r="G10" i="89"/>
  <c r="S9" i="88"/>
  <c r="O9" i="88"/>
  <c r="H9" i="88"/>
  <c r="G9" i="88"/>
  <c r="S10" i="119"/>
  <c r="O10" i="119"/>
  <c r="N13" i="90"/>
  <c r="R13" i="90"/>
  <c r="S11" i="90"/>
  <c r="O11" i="90"/>
  <c r="S9" i="86"/>
  <c r="O9" i="86"/>
  <c r="J9" i="86"/>
  <c r="I9" i="86"/>
  <c r="H9" i="86"/>
  <c r="G9" i="86"/>
  <c r="S8" i="67"/>
  <c r="O8" i="67"/>
  <c r="J8" i="67"/>
  <c r="I8" i="67"/>
  <c r="H8" i="67"/>
  <c r="G8" i="67"/>
  <c r="S10" i="81"/>
  <c r="O10" i="81"/>
  <c r="J10" i="81"/>
  <c r="I10" i="81"/>
  <c r="H10" i="81"/>
  <c r="G10" i="81"/>
  <c r="S10" i="61"/>
  <c r="O10" i="61"/>
  <c r="S11" i="98" l="1"/>
  <c r="O11" i="98"/>
  <c r="S10" i="83"/>
  <c r="R12" i="83"/>
  <c r="Q12" i="83"/>
  <c r="N12" i="83"/>
  <c r="M12" i="83"/>
  <c r="O10" i="83"/>
  <c r="S10" i="57"/>
  <c r="S9" i="57"/>
  <c r="O10" i="57"/>
  <c r="S9" i="66"/>
  <c r="O9" i="66"/>
  <c r="O11" i="124" l="1"/>
  <c r="O10" i="120"/>
  <c r="R12" i="120"/>
  <c r="Q12" i="120"/>
  <c r="N12" i="120"/>
  <c r="M12" i="120"/>
  <c r="R11" i="111"/>
  <c r="Q11" i="111"/>
  <c r="N11" i="111"/>
  <c r="M11" i="111"/>
  <c r="S9" i="100"/>
  <c r="O9" i="100"/>
  <c r="L8" i="100"/>
  <c r="K8" i="100"/>
  <c r="J8" i="100"/>
  <c r="I8" i="100"/>
  <c r="H8" i="100"/>
  <c r="G8" i="100"/>
  <c r="R11" i="105"/>
  <c r="Q11" i="105"/>
  <c r="N11" i="105"/>
  <c r="M11" i="105"/>
  <c r="O9" i="105"/>
  <c r="R13" i="89"/>
  <c r="Q13" i="89"/>
  <c r="N13" i="89"/>
  <c r="S9" i="89"/>
  <c r="O9" i="89"/>
  <c r="S8" i="88" l="1"/>
  <c r="O8" i="88"/>
  <c r="R11" i="59"/>
  <c r="Q11" i="59"/>
  <c r="N11" i="59"/>
  <c r="M11" i="59"/>
  <c r="O9" i="59"/>
  <c r="H9" i="59"/>
  <c r="G9" i="59"/>
  <c r="S9" i="119"/>
  <c r="O9" i="119"/>
  <c r="H9" i="119"/>
  <c r="H10" i="119" s="1"/>
  <c r="G9" i="119"/>
  <c r="G10" i="119" s="1"/>
  <c r="E39" i="128"/>
  <c r="R11" i="128"/>
  <c r="Q11" i="128"/>
  <c r="N11" i="128"/>
  <c r="M11" i="128"/>
  <c r="S9" i="128"/>
  <c r="O9" i="128"/>
  <c r="S8" i="128"/>
  <c r="O8" i="128"/>
  <c r="S7" i="128"/>
  <c r="O7" i="128"/>
  <c r="Q13" i="90"/>
  <c r="M9" i="90"/>
  <c r="M13" i="90" s="1"/>
  <c r="S10" i="90"/>
  <c r="O10" i="90"/>
  <c r="S9" i="76"/>
  <c r="O9" i="76"/>
  <c r="H9" i="76"/>
  <c r="G9" i="76"/>
  <c r="S11" i="128" l="1"/>
  <c r="O11" i="128"/>
  <c r="S9" i="69"/>
  <c r="O9" i="69"/>
  <c r="S10" i="98" l="1"/>
  <c r="O10" i="98"/>
  <c r="H10" i="98"/>
  <c r="H11" i="98" s="1"/>
  <c r="G10" i="98"/>
  <c r="G11" i="98" s="1"/>
  <c r="S9" i="83"/>
  <c r="O9" i="83"/>
  <c r="H9" i="63" l="1"/>
  <c r="G9" i="63"/>
  <c r="O9" i="63"/>
  <c r="O9" i="57"/>
  <c r="O9" i="127" l="1"/>
  <c r="O11" i="127" s="1"/>
  <c r="H8" i="121" l="1"/>
  <c r="I8" i="121"/>
  <c r="J8" i="121"/>
  <c r="K8" i="121"/>
  <c r="L8" i="121"/>
  <c r="G8" i="121"/>
  <c r="H8" i="105"/>
  <c r="I8" i="105"/>
  <c r="J8" i="105"/>
  <c r="K8" i="105"/>
  <c r="L8" i="105"/>
  <c r="G8" i="105"/>
  <c r="H8" i="89"/>
  <c r="I8" i="89"/>
  <c r="J8" i="89"/>
  <c r="K8" i="89"/>
  <c r="L8" i="89"/>
  <c r="G8" i="89"/>
  <c r="J8" i="120"/>
  <c r="K8" i="120"/>
  <c r="L8" i="120"/>
  <c r="I8" i="120"/>
  <c r="H8" i="120"/>
  <c r="H9" i="120"/>
  <c r="G8" i="120"/>
  <c r="G9" i="120"/>
  <c r="H8" i="90"/>
  <c r="I8" i="90"/>
  <c r="J8" i="90"/>
  <c r="K8" i="90"/>
  <c r="K9" i="90" s="1"/>
  <c r="L8" i="90"/>
  <c r="H9" i="90"/>
  <c r="H10" i="90" s="1"/>
  <c r="H11" i="90" s="1"/>
  <c r="G9" i="90"/>
  <c r="G10" i="90" s="1"/>
  <c r="G11" i="90" s="1"/>
  <c r="H8" i="123"/>
  <c r="I8" i="123"/>
  <c r="J8" i="123"/>
  <c r="K8" i="123"/>
  <c r="L8" i="123"/>
  <c r="H9" i="123"/>
  <c r="I9" i="123"/>
  <c r="J9" i="123"/>
  <c r="K9" i="123"/>
  <c r="L9" i="123"/>
  <c r="G9" i="123"/>
  <c r="G8" i="123"/>
  <c r="H9" i="124"/>
  <c r="H10" i="124" s="1"/>
  <c r="I9" i="124"/>
  <c r="J9" i="124"/>
  <c r="K9" i="124"/>
  <c r="K10" i="124" s="1"/>
  <c r="L9" i="124"/>
  <c r="G9" i="124"/>
  <c r="G10" i="124" s="1"/>
  <c r="G9" i="122"/>
  <c r="I9" i="122"/>
  <c r="J9" i="122"/>
  <c r="K9" i="122"/>
  <c r="L9" i="122"/>
  <c r="H9" i="122"/>
  <c r="H8" i="106"/>
  <c r="I8" i="106"/>
  <c r="J8" i="106"/>
  <c r="K8" i="106"/>
  <c r="L8" i="106"/>
  <c r="G8" i="106"/>
  <c r="N10" i="110"/>
  <c r="Q10" i="110"/>
  <c r="R10" i="110"/>
  <c r="S7" i="110"/>
  <c r="O7" i="110"/>
  <c r="M10" i="110"/>
  <c r="Q11" i="80"/>
  <c r="R11" i="80"/>
  <c r="O7" i="80"/>
  <c r="S7" i="80"/>
  <c r="M11" i="80"/>
  <c r="S7" i="68"/>
  <c r="O7" i="68"/>
  <c r="N10" i="68"/>
  <c r="Q10" i="68"/>
  <c r="R10" i="68"/>
  <c r="M10" i="68"/>
  <c r="R10" i="99"/>
  <c r="Q10" i="99"/>
  <c r="N10" i="99"/>
  <c r="O7" i="99"/>
  <c r="M10" i="99"/>
  <c r="S7" i="86"/>
  <c r="O7" i="86"/>
  <c r="N11" i="86"/>
  <c r="Q11" i="86"/>
  <c r="R11" i="86"/>
  <c r="M11" i="86"/>
  <c r="S7" i="61"/>
  <c r="O7" i="61"/>
  <c r="N12" i="61"/>
  <c r="Q12" i="61"/>
  <c r="R12" i="61"/>
  <c r="M12" i="61"/>
  <c r="N11" i="84"/>
  <c r="Q11" i="84"/>
  <c r="R11" i="84"/>
  <c r="M11" i="84"/>
  <c r="O7" i="84"/>
  <c r="I8" i="85"/>
  <c r="H8" i="85"/>
  <c r="J8" i="85"/>
  <c r="K8" i="85"/>
  <c r="L8" i="85"/>
  <c r="G8" i="85"/>
  <c r="S7" i="98" l="1"/>
  <c r="O7" i="98"/>
  <c r="M16" i="124" l="1"/>
  <c r="S8" i="126" l="1"/>
  <c r="S12" i="126" s="1"/>
  <c r="O8" i="126"/>
  <c r="O12" i="126" s="1"/>
  <c r="M11" i="85"/>
  <c r="G8" i="90" l="1"/>
  <c r="L8" i="58"/>
  <c r="K8" i="58"/>
  <c r="J8" i="58"/>
  <c r="I8" i="58"/>
  <c r="H8" i="58"/>
  <c r="G8" i="58"/>
  <c r="L8" i="64"/>
  <c r="K8" i="64"/>
  <c r="J8" i="64"/>
  <c r="I8" i="64"/>
  <c r="H8" i="64"/>
  <c r="G8" i="64"/>
  <c r="L8" i="94"/>
  <c r="K8" i="94"/>
  <c r="J8" i="94"/>
  <c r="I8" i="94"/>
  <c r="H8" i="94"/>
  <c r="G8" i="94"/>
  <c r="L8" i="97"/>
  <c r="K8" i="97"/>
  <c r="J8" i="97"/>
  <c r="I8" i="97"/>
  <c r="H8" i="97"/>
  <c r="G8" i="97"/>
  <c r="L9" i="61"/>
  <c r="K9" i="61"/>
  <c r="J9" i="61"/>
  <c r="J10" i="61" s="1"/>
  <c r="I9" i="61"/>
  <c r="I10" i="61" s="1"/>
  <c r="H9" i="61"/>
  <c r="H10" i="61" s="1"/>
  <c r="G9" i="61"/>
  <c r="G10" i="61" s="1"/>
  <c r="K8" i="69"/>
  <c r="K10" i="69" s="1"/>
  <c r="J8" i="69"/>
  <c r="I8" i="69"/>
  <c r="L8" i="69"/>
  <c r="H8" i="69"/>
  <c r="H9" i="69" s="1"/>
  <c r="H10" i="69" s="1"/>
  <c r="G8" i="69"/>
  <c r="G9" i="69" s="1"/>
  <c r="G10" i="69" s="1"/>
  <c r="L9" i="84"/>
  <c r="K9" i="84"/>
  <c r="I9" i="84"/>
  <c r="H9" i="84"/>
  <c r="G9" i="84"/>
  <c r="J8" i="83"/>
  <c r="K8" i="83"/>
  <c r="L8" i="83"/>
  <c r="I8" i="83"/>
  <c r="H8" i="83"/>
  <c r="H9" i="83" s="1"/>
  <c r="H10" i="83" s="1"/>
  <c r="G8" i="83"/>
  <c r="G9" i="83" s="1"/>
  <c r="G10" i="83" s="1"/>
  <c r="L8" i="92"/>
  <c r="K8" i="92"/>
  <c r="J8" i="92"/>
  <c r="I8" i="92"/>
  <c r="H8" i="92"/>
  <c r="G8" i="92"/>
  <c r="J9" i="85"/>
  <c r="K9" i="85"/>
  <c r="L9" i="85"/>
  <c r="I9" i="85"/>
  <c r="H9" i="85"/>
  <c r="G9" i="85"/>
  <c r="J8" i="75" l="1"/>
  <c r="J9" i="75" s="1"/>
  <c r="K8" i="75"/>
  <c r="K9" i="75" s="1"/>
  <c r="L8" i="75"/>
  <c r="L9" i="75" s="1"/>
  <c r="I8" i="75"/>
  <c r="I9" i="75" s="1"/>
  <c r="H8" i="75"/>
  <c r="H9" i="75" s="1"/>
  <c r="G8" i="75"/>
  <c r="G9" i="75" s="1"/>
  <c r="L8" i="57"/>
  <c r="J8" i="57"/>
  <c r="K8" i="57"/>
  <c r="I8" i="57"/>
  <c r="H8" i="57"/>
  <c r="H9" i="57" s="1"/>
  <c r="H10" i="57" s="1"/>
  <c r="G8" i="57"/>
  <c r="G9" i="57" s="1"/>
  <c r="G10" i="57" s="1"/>
  <c r="Q12" i="81" l="1"/>
  <c r="M12" i="81"/>
  <c r="S7" i="124" l="1"/>
  <c r="S10" i="124"/>
  <c r="N16" i="124"/>
  <c r="Q16" i="124"/>
  <c r="R16" i="124"/>
  <c r="O7" i="124"/>
  <c r="S10" i="122"/>
  <c r="S7" i="122"/>
  <c r="N12" i="122"/>
  <c r="Q12" i="122"/>
  <c r="R12" i="122"/>
  <c r="M12" i="122"/>
  <c r="O7" i="122"/>
  <c r="S8" i="105"/>
  <c r="O8" i="105"/>
  <c r="E40" i="75"/>
  <c r="S7" i="123" l="1"/>
  <c r="N11" i="123"/>
  <c r="R11" i="123"/>
  <c r="M11" i="123"/>
  <c r="O7" i="123"/>
  <c r="Q11" i="123" l="1"/>
  <c r="S9" i="123" l="1"/>
  <c r="O9" i="123"/>
  <c r="O10" i="124"/>
  <c r="O10" i="122"/>
  <c r="O10" i="111"/>
  <c r="O9" i="80"/>
  <c r="O10" i="80"/>
  <c r="S9" i="90" l="1"/>
  <c r="O9" i="90"/>
  <c r="S9" i="124" l="1"/>
  <c r="S16" i="124" s="1"/>
  <c r="O9" i="124"/>
  <c r="O16" i="124" s="1"/>
  <c r="S8" i="123"/>
  <c r="O8" i="123"/>
  <c r="S9" i="122"/>
  <c r="S12" i="122" s="1"/>
  <c r="O9" i="122"/>
  <c r="S11" i="123" l="1"/>
  <c r="O11" i="123"/>
  <c r="O12" i="122"/>
  <c r="S7" i="60" l="1"/>
  <c r="S7" i="104" l="1"/>
  <c r="S9" i="101"/>
  <c r="S8" i="110"/>
  <c r="S10" i="110" s="1"/>
  <c r="S8" i="86"/>
  <c r="S11" i="86" s="1"/>
  <c r="S9" i="81"/>
  <c r="O8" i="61"/>
  <c r="N11" i="74" l="1"/>
  <c r="M11" i="74"/>
  <c r="R11" i="74"/>
  <c r="Q11" i="74"/>
  <c r="S7" i="74"/>
  <c r="O7" i="74"/>
  <c r="S8" i="78"/>
  <c r="S7" i="103" l="1"/>
  <c r="E35" i="100" l="1"/>
  <c r="S8" i="61" l="1"/>
  <c r="Q10" i="121"/>
  <c r="R10" i="121"/>
  <c r="N10" i="121"/>
  <c r="M10" i="121"/>
  <c r="S7" i="121"/>
  <c r="O7" i="121"/>
  <c r="S8" i="89" l="1"/>
  <c r="S8" i="90"/>
  <c r="E39" i="95" l="1"/>
  <c r="S7" i="120"/>
  <c r="O7" i="120"/>
  <c r="S8" i="97"/>
  <c r="S7" i="117" l="1"/>
  <c r="S8" i="111"/>
  <c r="S8" i="59"/>
  <c r="O8" i="59"/>
  <c r="Q11" i="85" l="1"/>
  <c r="S8" i="63"/>
  <c r="S7" i="63"/>
  <c r="R11" i="63"/>
  <c r="Q11" i="63"/>
  <c r="S9" i="120" l="1"/>
  <c r="O9" i="120"/>
  <c r="R11" i="85"/>
  <c r="R11" i="95" l="1"/>
  <c r="Q11" i="95"/>
  <c r="N11" i="95"/>
  <c r="M11" i="95"/>
  <c r="M10" i="97" l="1"/>
  <c r="N10" i="92"/>
  <c r="M10" i="92"/>
  <c r="N10" i="78"/>
  <c r="M10" i="78"/>
  <c r="N11" i="85"/>
  <c r="N11" i="63"/>
  <c r="M11" i="63"/>
  <c r="M11" i="75"/>
  <c r="O8" i="69" l="1"/>
  <c r="O7" i="69"/>
  <c r="N10" i="106"/>
  <c r="Q10" i="106"/>
  <c r="R10" i="106"/>
  <c r="M10" i="106"/>
  <c r="N12" i="101"/>
  <c r="Q12" i="101"/>
  <c r="R12" i="101"/>
  <c r="M12" i="101"/>
  <c r="N12" i="81" l="1"/>
  <c r="R12" i="81"/>
  <c r="Q10" i="92"/>
  <c r="R10" i="92"/>
  <c r="Q12" i="57" l="1"/>
  <c r="R12" i="57"/>
  <c r="M12" i="57"/>
  <c r="N11" i="75"/>
  <c r="Q11" i="75"/>
  <c r="R11" i="75"/>
  <c r="M11" i="100" l="1"/>
  <c r="S8" i="121"/>
  <c r="S10" i="121" s="1"/>
  <c r="O8" i="121"/>
  <c r="O10" i="121" s="1"/>
  <c r="S8" i="120"/>
  <c r="S12" i="120" s="1"/>
  <c r="O8" i="120"/>
  <c r="O12" i="120" s="1"/>
  <c r="S8" i="81" l="1"/>
  <c r="R9" i="116" l="1"/>
  <c r="S8" i="64" l="1"/>
  <c r="S8" i="94"/>
  <c r="S7" i="91"/>
  <c r="S9" i="84"/>
  <c r="S8" i="84"/>
  <c r="S8" i="85"/>
  <c r="S8" i="57"/>
  <c r="R9" i="60"/>
  <c r="Q9" i="60"/>
  <c r="S9" i="60"/>
  <c r="S11" i="84" l="1"/>
  <c r="S8" i="106"/>
  <c r="S7" i="106"/>
  <c r="S8" i="101"/>
  <c r="S8" i="76"/>
  <c r="S10" i="106" l="1"/>
  <c r="S8" i="100"/>
  <c r="Q9" i="116" l="1"/>
  <c r="S9" i="80" l="1"/>
  <c r="S8" i="80"/>
  <c r="S11" i="80" s="1"/>
  <c r="S8" i="69"/>
  <c r="O8" i="100" l="1"/>
  <c r="S8" i="58" l="1"/>
  <c r="R12" i="66" l="1"/>
  <c r="Q12" i="66"/>
  <c r="R11" i="88" l="1"/>
  <c r="Q11" i="88"/>
  <c r="S11" i="88"/>
  <c r="S7" i="93"/>
  <c r="Q11" i="76"/>
  <c r="S7" i="76"/>
  <c r="S11" i="76" s="1"/>
  <c r="S7" i="105" l="1"/>
  <c r="S11" i="105" s="1"/>
  <c r="S7" i="100"/>
  <c r="S8" i="68" l="1"/>
  <c r="S10" i="68" s="1"/>
  <c r="S7" i="59" l="1"/>
  <c r="S11" i="59" s="1"/>
  <c r="S7" i="67"/>
  <c r="S8" i="75" l="1"/>
  <c r="S7" i="70" l="1"/>
  <c r="S10" i="67" l="1"/>
  <c r="R10" i="67"/>
  <c r="Q10" i="67"/>
  <c r="N11" i="76" l="1"/>
  <c r="M11" i="76"/>
  <c r="O8" i="97"/>
  <c r="O7" i="105"/>
  <c r="O11" i="105" s="1"/>
  <c r="O7" i="100"/>
  <c r="O7" i="103"/>
  <c r="O8" i="94"/>
  <c r="O7" i="93"/>
  <c r="O7" i="91"/>
  <c r="O8" i="90"/>
  <c r="O8" i="89"/>
  <c r="M11" i="88"/>
  <c r="O8" i="111"/>
  <c r="O11" i="111" s="1"/>
  <c r="O8" i="106"/>
  <c r="O8" i="86"/>
  <c r="O11" i="86" s="1"/>
  <c r="O8" i="85"/>
  <c r="O9" i="84"/>
  <c r="O8" i="84"/>
  <c r="O9" i="81"/>
  <c r="O8" i="81"/>
  <c r="O9" i="101"/>
  <c r="O8" i="80"/>
  <c r="O11" i="80" s="1"/>
  <c r="O8" i="78"/>
  <c r="O8" i="75"/>
  <c r="O8" i="68"/>
  <c r="O10" i="68" s="1"/>
  <c r="O7" i="67"/>
  <c r="O10" i="67" s="1"/>
  <c r="N10" i="67"/>
  <c r="M10" i="67"/>
  <c r="O7" i="117"/>
  <c r="O8" i="64"/>
  <c r="O11" i="84" l="1"/>
  <c r="N9" i="60"/>
  <c r="M9" i="60"/>
  <c r="O7" i="60"/>
  <c r="O9" i="60" s="1"/>
  <c r="O7" i="59"/>
  <c r="O11" i="59" s="1"/>
  <c r="O8" i="58"/>
  <c r="O8" i="57"/>
  <c r="S8" i="92" l="1"/>
  <c r="O8" i="92" l="1"/>
  <c r="O7" i="106" l="1"/>
  <c r="S7" i="111"/>
  <c r="S11" i="111" s="1"/>
  <c r="O7" i="111"/>
  <c r="R12" i="119" l="1"/>
  <c r="Q12" i="119"/>
  <c r="N12" i="119"/>
  <c r="M12" i="119"/>
  <c r="S8" i="119"/>
  <c r="O8" i="119"/>
  <c r="S7" i="119"/>
  <c r="O7" i="119"/>
  <c r="S12" i="119" l="1"/>
  <c r="O12" i="119"/>
  <c r="N12" i="66" l="1"/>
  <c r="O7" i="76" l="1"/>
  <c r="R9" i="117" l="1"/>
  <c r="Q9" i="117"/>
  <c r="N9" i="117"/>
  <c r="M9" i="117"/>
  <c r="S9" i="117"/>
  <c r="O9" i="117"/>
  <c r="N9" i="116"/>
  <c r="M9" i="116"/>
  <c r="S7" i="116"/>
  <c r="O7" i="116"/>
  <c r="S9" i="116" l="1"/>
  <c r="O9" i="116"/>
  <c r="O8" i="110"/>
  <c r="O10" i="110" s="1"/>
  <c r="S8" i="66" l="1"/>
  <c r="S7" i="89" l="1"/>
  <c r="S13" i="89" s="1"/>
  <c r="S7" i="90" l="1"/>
  <c r="S13" i="90" s="1"/>
  <c r="R11" i="100" l="1"/>
  <c r="Q11" i="100"/>
  <c r="N11" i="100"/>
  <c r="O7" i="70" l="1"/>
  <c r="O8" i="101"/>
  <c r="O8" i="83"/>
  <c r="O9" i="85"/>
  <c r="O11" i="88"/>
  <c r="O7" i="104"/>
  <c r="O8" i="99"/>
  <c r="O10" i="99" s="1"/>
  <c r="O9" i="61"/>
  <c r="O12" i="61" s="1"/>
  <c r="O8" i="66"/>
  <c r="O8" i="74"/>
  <c r="O11" i="74" s="1"/>
  <c r="O7" i="75"/>
  <c r="O8" i="76"/>
  <c r="O11" i="76" s="1"/>
  <c r="O7" i="78"/>
  <c r="O10" i="78" s="1"/>
  <c r="O7" i="101"/>
  <c r="O7" i="83"/>
  <c r="O7" i="85"/>
  <c r="O10" i="106"/>
  <c r="O7" i="89"/>
  <c r="O13" i="89" s="1"/>
  <c r="O7" i="92"/>
  <c r="O7" i="94"/>
  <c r="O7" i="95"/>
  <c r="O7" i="97"/>
  <c r="O9" i="98"/>
  <c r="O13" i="98" s="1"/>
  <c r="O12" i="83" l="1"/>
  <c r="O10" i="92"/>
  <c r="O11" i="85"/>
  <c r="O12" i="101"/>
  <c r="O7" i="90"/>
  <c r="O13" i="90" s="1"/>
  <c r="O8" i="95" l="1"/>
  <c r="N11" i="88" l="1"/>
  <c r="M12" i="66" l="1"/>
  <c r="O12" i="66"/>
  <c r="S7" i="101" l="1"/>
  <c r="S12" i="101" s="1"/>
  <c r="M13" i="89" l="1"/>
  <c r="O7" i="81" l="1"/>
  <c r="O12" i="81" s="1"/>
  <c r="R9" i="104" l="1"/>
  <c r="Q9" i="104"/>
  <c r="N9" i="104"/>
  <c r="M9" i="104"/>
  <c r="S9" i="104"/>
  <c r="O9" i="104"/>
  <c r="R9" i="103"/>
  <c r="Q9" i="103"/>
  <c r="N9" i="103"/>
  <c r="M9" i="103"/>
  <c r="S9" i="103"/>
  <c r="O9" i="103"/>
  <c r="S11" i="100" l="1"/>
  <c r="O11" i="100"/>
  <c r="S9" i="95"/>
  <c r="S8" i="99" l="1"/>
  <c r="S10" i="99" s="1"/>
  <c r="S9" i="98"/>
  <c r="S13" i="98" s="1"/>
  <c r="R10" i="97"/>
  <c r="Q10" i="97"/>
  <c r="N10" i="97"/>
  <c r="S7" i="97"/>
  <c r="O9" i="95"/>
  <c r="O11" i="95" s="1"/>
  <c r="S8" i="95"/>
  <c r="S7" i="95"/>
  <c r="R10" i="94"/>
  <c r="Q10" i="94"/>
  <c r="N10" i="94"/>
  <c r="S7" i="94"/>
  <c r="M10" i="94"/>
  <c r="R9" i="93"/>
  <c r="N9" i="93"/>
  <c r="M9" i="93"/>
  <c r="Q9" i="93"/>
  <c r="S7" i="92"/>
  <c r="S10" i="92" s="1"/>
  <c r="R9" i="91"/>
  <c r="Q9" i="91"/>
  <c r="N9" i="91"/>
  <c r="M9" i="91"/>
  <c r="S9" i="91"/>
  <c r="O9" i="91"/>
  <c r="S9" i="85"/>
  <c r="S7" i="85"/>
  <c r="S11" i="85" l="1"/>
  <c r="S11" i="95"/>
  <c r="S10" i="94"/>
  <c r="O9" i="93"/>
  <c r="S10" i="97"/>
  <c r="O10" i="97"/>
  <c r="O10" i="94"/>
  <c r="S9" i="93"/>
  <c r="S8" i="83"/>
  <c r="S7" i="81"/>
  <c r="S12" i="81" s="1"/>
  <c r="N11" i="80"/>
  <c r="F28" i="78"/>
  <c r="R10" i="78"/>
  <c r="Q10" i="78"/>
  <c r="R11" i="76"/>
  <c r="O9" i="75"/>
  <c r="O11" i="75" s="1"/>
  <c r="S7" i="75"/>
  <c r="S8" i="74"/>
  <c r="S11" i="74" s="1"/>
  <c r="S7" i="83" l="1"/>
  <c r="S12" i="83" s="1"/>
  <c r="S7" i="78"/>
  <c r="S10" i="78" s="1"/>
  <c r="S11" i="75"/>
  <c r="R9" i="70"/>
  <c r="Q9" i="70"/>
  <c r="N9" i="70"/>
  <c r="M9" i="70"/>
  <c r="S9" i="70"/>
  <c r="O9" i="70"/>
  <c r="R12" i="69"/>
  <c r="Q12" i="69"/>
  <c r="N12" i="69"/>
  <c r="S7" i="69"/>
  <c r="M12" i="69"/>
  <c r="S12" i="69" l="1"/>
  <c r="O12" i="69"/>
  <c r="S12" i="66" l="1"/>
  <c r="R10" i="64" l="1"/>
  <c r="Q10" i="64"/>
  <c r="S7" i="64"/>
  <c r="O7" i="64"/>
  <c r="M10" i="64"/>
  <c r="S10" i="64" l="1"/>
  <c r="S11" i="63"/>
  <c r="O7" i="63"/>
  <c r="O10" i="64" l="1"/>
  <c r="N10" i="64"/>
  <c r="O8" i="63" l="1"/>
  <c r="O11" i="63" s="1"/>
  <c r="S9" i="61" l="1"/>
  <c r="S12" i="61" s="1"/>
  <c r="R10" i="58" l="1"/>
  <c r="S7" i="58"/>
  <c r="Q10" i="58"/>
  <c r="O7" i="58"/>
  <c r="M10" i="58"/>
  <c r="S7" i="57"/>
  <c r="S12" i="57" s="1"/>
  <c r="O7" i="57" l="1"/>
  <c r="O12" i="57" s="1"/>
  <c r="N12" i="57"/>
  <c r="S10" i="58"/>
  <c r="R10" i="5"/>
  <c r="N7" i="5"/>
  <c r="O7" i="5" s="1"/>
  <c r="Q10" i="5"/>
  <c r="M10" i="5"/>
  <c r="N10" i="58" l="1"/>
  <c r="O10" i="58"/>
  <c r="N10" i="5"/>
  <c r="S7" i="5"/>
  <c r="S10" i="5" l="1"/>
  <c r="O10" i="5"/>
</calcChain>
</file>

<file path=xl/sharedStrings.xml><?xml version="1.0" encoding="utf-8"?>
<sst xmlns="http://schemas.openxmlformats.org/spreadsheetml/2006/main" count="4239" uniqueCount="293">
  <si>
    <t>Academy for Positive Learning</t>
  </si>
  <si>
    <t>Program Title</t>
  </si>
  <si>
    <t>CFDA #</t>
  </si>
  <si>
    <t>Award #</t>
  </si>
  <si>
    <t>Awarding Federal Agency</t>
  </si>
  <si>
    <t>Project Period</t>
  </si>
  <si>
    <t>Amount</t>
  </si>
  <si>
    <t>U.S. Dept. of Education</t>
  </si>
  <si>
    <t>Title 1 Part A Education of Disadvantaged Children &amp; Youth</t>
  </si>
  <si>
    <t>Believers Academy</t>
  </si>
  <si>
    <t xml:space="preserve">DayStar Academy of Excellence </t>
  </si>
  <si>
    <t>Ed Venture</t>
  </si>
  <si>
    <t>Everglades Preparatory Academy</t>
  </si>
  <si>
    <t>Montessori Academy of Early Enrichment</t>
  </si>
  <si>
    <t>Potentials Charter School</t>
  </si>
  <si>
    <t>Riviera Beach Maritime Academy</t>
  </si>
  <si>
    <t>Boca Raton Charter School</t>
  </si>
  <si>
    <t>G-Star School of the Arts for Motion Pictures and Television</t>
  </si>
  <si>
    <t>Palm Beach School for Autism</t>
  </si>
  <si>
    <t>Imagine Schools - Chancellor Campus</t>
  </si>
  <si>
    <t>Fund</t>
  </si>
  <si>
    <t>Ben Gamla</t>
  </si>
  <si>
    <t>Gardens School of Technology Arts</t>
  </si>
  <si>
    <t>Quantum High School</t>
  </si>
  <si>
    <t>Worthington High School</t>
  </si>
  <si>
    <t>Renaissance Charter School at West Palm Beach</t>
  </si>
  <si>
    <t>Carl D. Perkins - Career &amp; Technical Education, Secondary Sec. 131</t>
  </si>
  <si>
    <t>Total</t>
  </si>
  <si>
    <t>Charter Schools</t>
  </si>
  <si>
    <t>Renaissance Charter School at Summit</t>
  </si>
  <si>
    <t>Renaissance Charter School at Palms West</t>
  </si>
  <si>
    <t>Revised</t>
  </si>
  <si>
    <t>Incr&lt;Decr&gt;</t>
  </si>
  <si>
    <t>Original</t>
  </si>
  <si>
    <t>Award</t>
  </si>
  <si>
    <t>Cash</t>
  </si>
  <si>
    <t>Payments</t>
  </si>
  <si>
    <t>On-Behalf</t>
  </si>
  <si>
    <t>*</t>
  </si>
  <si>
    <t>**</t>
  </si>
  <si>
    <t>Paid To</t>
  </si>
  <si>
    <t>On-Behalf Amount</t>
  </si>
  <si>
    <t>Date Paid</t>
  </si>
  <si>
    <t>Description</t>
  </si>
  <si>
    <t>TOTAL</t>
  </si>
  <si>
    <r>
      <rPr>
        <b/>
        <sz val="11"/>
        <color rgb="FFFF0000"/>
        <rFont val="Times New Roman"/>
        <family val="1"/>
      </rPr>
      <t>*</t>
    </r>
    <r>
      <rPr>
        <b/>
        <sz val="11"/>
        <color theme="1"/>
        <rFont val="Times New Roman"/>
        <family val="1"/>
      </rPr>
      <t xml:space="preserve">  On-Behalf Payment Detail:</t>
    </r>
  </si>
  <si>
    <t>Franklin Academy School "B"</t>
  </si>
  <si>
    <t>Gulfstream Goodwill to Life Academy</t>
  </si>
  <si>
    <t>Inlet Grove Community High School</t>
  </si>
  <si>
    <t>JFK Medical Center Charter School</t>
  </si>
  <si>
    <t>Lakeside Academy</t>
  </si>
  <si>
    <t>Mavericks High School at Palm Springs</t>
  </si>
  <si>
    <t>Palm Beach Maritime Academy</t>
  </si>
  <si>
    <t>Seagull Academy for Independent Living (SAIL)</t>
  </si>
  <si>
    <t>South Tech Charter Academy</t>
  </si>
  <si>
    <t>Toussaint L'Ouverture High School</t>
  </si>
  <si>
    <t>Western Academy Charter School</t>
  </si>
  <si>
    <t>Department # 0664</t>
  </si>
  <si>
    <t>Department # 3400</t>
  </si>
  <si>
    <t>Department # 3941</t>
  </si>
  <si>
    <t>Department # 0054</t>
  </si>
  <si>
    <t>Department # 3385</t>
  </si>
  <si>
    <t>Department # 0642</t>
  </si>
  <si>
    <t>Department # 2521</t>
  </si>
  <si>
    <t>Department # 3398</t>
  </si>
  <si>
    <t>Department # 4020</t>
  </si>
  <si>
    <t>Department # 3396</t>
  </si>
  <si>
    <t>Department # 3961</t>
  </si>
  <si>
    <t>Department # 3382</t>
  </si>
  <si>
    <t>Department # 3345</t>
  </si>
  <si>
    <t>Department # 3381</t>
  </si>
  <si>
    <t>Department # 1461</t>
  </si>
  <si>
    <t>Department # 3395</t>
  </si>
  <si>
    <t>Department # 2641</t>
  </si>
  <si>
    <t>Department # 3971</t>
  </si>
  <si>
    <t>Department # 3394</t>
  </si>
  <si>
    <t>Department # 2801</t>
  </si>
  <si>
    <t>Department # 2941</t>
  </si>
  <si>
    <t>Department # 2531</t>
  </si>
  <si>
    <t>Department # 3401</t>
  </si>
  <si>
    <t>Department # 4000</t>
  </si>
  <si>
    <t>Department # 4002</t>
  </si>
  <si>
    <t>Department # 3431</t>
  </si>
  <si>
    <t>Department # 3083</t>
  </si>
  <si>
    <t>Department # 2791</t>
  </si>
  <si>
    <t>Department # 3443</t>
  </si>
  <si>
    <t>Department # 3391</t>
  </si>
  <si>
    <t>Department # 1571</t>
  </si>
  <si>
    <t>Department # 3441</t>
  </si>
  <si>
    <t>Department # 3386</t>
  </si>
  <si>
    <t>Department # 2911</t>
  </si>
  <si>
    <t>Department # 3421</t>
  </si>
  <si>
    <t>Somerset Academy Canyons High School</t>
  </si>
  <si>
    <t>Department # 4013</t>
  </si>
  <si>
    <t>Learning Path Academy</t>
  </si>
  <si>
    <t>Department # 4037</t>
  </si>
  <si>
    <t>Somerset Academy Boca East</t>
  </si>
  <si>
    <t>Department # 3413</t>
  </si>
  <si>
    <t>Somerset Academy Boca Middle School</t>
  </si>
  <si>
    <t>Department # 4041</t>
  </si>
  <si>
    <t>Somerset Academy Canyons Middle School</t>
  </si>
  <si>
    <t>Department # 4012</t>
  </si>
  <si>
    <t>Department # 4001</t>
  </si>
  <si>
    <t>Expenditure under the applicable Federal Award</t>
  </si>
  <si>
    <r>
      <rPr>
        <sz val="10.5"/>
        <color rgb="FF00B0F0"/>
        <rFont val="Times New Roman"/>
        <family val="1"/>
      </rPr>
      <t>**</t>
    </r>
    <r>
      <rPr>
        <sz val="10.5"/>
        <rFont val="Times New Roman"/>
        <family val="1"/>
      </rPr>
      <t xml:space="preserve"> Required to be recorded as Revenue and </t>
    </r>
  </si>
  <si>
    <r>
      <t>**</t>
    </r>
    <r>
      <rPr>
        <sz val="10.5"/>
        <rFont val="Times New Roman"/>
        <family val="1"/>
      </rPr>
      <t xml:space="preserve"> Required to be recorded as Revenue and </t>
    </r>
  </si>
  <si>
    <t>Renaissance Charter School at Wellington</t>
  </si>
  <si>
    <t>Department # 4051</t>
  </si>
  <si>
    <t>Renaissance Charter School at Central Palm</t>
  </si>
  <si>
    <t>Renaissance Charter School at Cypress</t>
  </si>
  <si>
    <t>Department # 4050</t>
  </si>
  <si>
    <t>Franklin Academy School "C"</t>
  </si>
  <si>
    <t>Department # 4021</t>
  </si>
  <si>
    <t>Palm Beach Maritime Academy High School</t>
  </si>
  <si>
    <t>Department # 3924</t>
  </si>
  <si>
    <t>Franklin Academy School "D"</t>
  </si>
  <si>
    <t>Department # 4061</t>
  </si>
  <si>
    <t>Glades Academy Inc.</t>
  </si>
  <si>
    <t xml:space="preserve"> </t>
  </si>
  <si>
    <t>University Prep Academy</t>
  </si>
  <si>
    <t>Department # 4080</t>
  </si>
  <si>
    <t>Florida Futures Academy North</t>
  </si>
  <si>
    <t>Department # 4081</t>
  </si>
  <si>
    <t>Project/Program Title</t>
  </si>
  <si>
    <t>84.010 Title I, Part A, Basic</t>
  </si>
  <si>
    <t>FAIN#</t>
  </si>
  <si>
    <t>S010A150009</t>
  </si>
  <si>
    <t>Palm Beach County School District Contacts:</t>
  </si>
  <si>
    <t>Title I</t>
  </si>
  <si>
    <t>IDEA</t>
  </si>
  <si>
    <t>Name</t>
  </si>
  <si>
    <t>Phone#</t>
  </si>
  <si>
    <t>Linda Guzman</t>
  </si>
  <si>
    <t>Carl D. Perkins</t>
  </si>
  <si>
    <t>The "I-Teach"ITT Project</t>
  </si>
  <si>
    <t>Amy Barningham</t>
  </si>
  <si>
    <t>Victoria Brioc</t>
  </si>
  <si>
    <t>561-434-8967</t>
  </si>
  <si>
    <t>561-434-8674</t>
  </si>
  <si>
    <t>561-649-6851</t>
  </si>
  <si>
    <t>Federal Award Date</t>
  </si>
  <si>
    <t xml:space="preserve">IDEA, Part B -K-12, Entitlement </t>
  </si>
  <si>
    <t>84.027 IDEA Part B -K-12 Entitlement</t>
  </si>
  <si>
    <t>H027A150024</t>
  </si>
  <si>
    <t>V048A150009</t>
  </si>
  <si>
    <t>84.350 The "I-TEACH" TTT</t>
  </si>
  <si>
    <t>-</t>
  </si>
  <si>
    <t>TERMS AND SPECIAL CONDITIONS</t>
  </si>
  <si>
    <r>
      <t xml:space="preserve">This project and any amendments are subject to the procedures outlined in the </t>
    </r>
    <r>
      <rPr>
        <u/>
        <sz val="11"/>
        <color theme="1"/>
        <rFont val="Times New Roman"/>
        <family val="1"/>
      </rPr>
      <t>Project Application and Amendment Procedures for Federal and State Programs</t>
    </r>
    <r>
      <rPr>
        <sz val="11"/>
        <color theme="1"/>
        <rFont val="Times New Roman"/>
        <family val="1"/>
      </rPr>
      <t xml:space="preserve"> (Green Book) and the General Assurances for Participation in Federal and State Programs.</t>
    </r>
  </si>
  <si>
    <t>CFDA#/Name</t>
  </si>
  <si>
    <t>IDEA, Part B -K-12, Entitlement</t>
  </si>
  <si>
    <t>As a sub-recipient of Federal funds there is a requirement that you permit the Palm Beach County School District and auditors to have access to your records and financial statements as necessary for the Palm Beach County School District to meet the requirements of section, 200.300 Statutory and national policy requirements through 300.309 Period of performance, and Subpart F-Audit Requirements of this Part.</t>
  </si>
  <si>
    <t>IDEA, Part B, Pre-K Entitlement</t>
  </si>
  <si>
    <t>84.173 IDEA Part B- Preschool Disc</t>
  </si>
  <si>
    <t>H173A150027</t>
  </si>
  <si>
    <t>84.048 Carl D Perkins Career &amp; Technical Education</t>
  </si>
  <si>
    <t>The "I-TEACH" TTT</t>
  </si>
  <si>
    <t>Last Date to Incur Expenditures</t>
  </si>
  <si>
    <t>Last Date to Submit Reimbursement Request/Close out Grants</t>
  </si>
  <si>
    <t>DUNS#964828615</t>
  </si>
  <si>
    <t>DUNS#165371993</t>
  </si>
  <si>
    <t>DUNS#795961601</t>
  </si>
  <si>
    <t>DUNS#789409716</t>
  </si>
  <si>
    <t>DUNS#072149445</t>
  </si>
  <si>
    <t>Sharon Kovner</t>
  </si>
  <si>
    <t>Restricted Indirect Cost Rate+</t>
  </si>
  <si>
    <t>Unrestricted Indirect Cost Rate+</t>
  </si>
  <si>
    <t>Title II-Teacher/Principal Training</t>
  </si>
  <si>
    <t>84.367 Title II Teacher/Principal Trng</t>
  </si>
  <si>
    <t>S367A150009</t>
  </si>
  <si>
    <t>FY 2017</t>
  </si>
  <si>
    <t>07/01/2016 - 06/30/2017</t>
  </si>
  <si>
    <t>500-2637B-7CB01</t>
  </si>
  <si>
    <t>July 1, 2016 - June 30, 2017</t>
  </si>
  <si>
    <t>500-2127B-7CB01</t>
  </si>
  <si>
    <t>500-1617A-7CS01</t>
  </si>
  <si>
    <t>500-2127A-7CB01</t>
  </si>
  <si>
    <t>500-2637A-7CB01</t>
  </si>
  <si>
    <t>500-2677B-7CP01</t>
  </si>
  <si>
    <t>Department # 4100</t>
  </si>
  <si>
    <t>Department # 4090</t>
  </si>
  <si>
    <t>Connections Education Center PB</t>
  </si>
  <si>
    <t>Indirect Cost Plan 2016-17</t>
  </si>
  <si>
    <t>Department # 4091</t>
  </si>
  <si>
    <t>Somerset Academy Lakes</t>
  </si>
  <si>
    <t>Reimbursements as of 11/30/16</t>
  </si>
  <si>
    <t>07/01/16 - 06/30/17</t>
  </si>
  <si>
    <t>21st Century Community Learning Centers</t>
  </si>
  <si>
    <t>07/01/2016 - 09/30/2017</t>
  </si>
  <si>
    <t>Indirect Cost Plan - 2016-17</t>
  </si>
  <si>
    <t>561-434-7315</t>
  </si>
  <si>
    <t>Federal Grant Allocations/Reimbursements as of :</t>
  </si>
  <si>
    <t>4201</t>
  </si>
  <si>
    <t>4253</t>
  </si>
  <si>
    <t>4255</t>
  </si>
  <si>
    <t>July 1, 2017 - June 30, 2018</t>
  </si>
  <si>
    <t>07/01/17 - 06/30/18</t>
  </si>
  <si>
    <t>FY18</t>
  </si>
  <si>
    <t>500-2638B-8CB01</t>
  </si>
  <si>
    <t>Bridge Prep Academy of PB</t>
  </si>
  <si>
    <t>Department # 4102</t>
  </si>
  <si>
    <t>Reimbursements as of 11/30/17</t>
  </si>
  <si>
    <t>Title I Unified School Improvement</t>
  </si>
  <si>
    <t>500-2268A-8CS03</t>
  </si>
  <si>
    <t>July 1, 2018 - June 30, 2019</t>
  </si>
  <si>
    <t>500-2129B-9CB01</t>
  </si>
  <si>
    <t>500-2639B-9CB01</t>
  </si>
  <si>
    <t>07/01/18 - 06/30/19</t>
  </si>
  <si>
    <t>FY19</t>
  </si>
  <si>
    <t>09/28/17-10/31/18</t>
  </si>
  <si>
    <t>https://www2.ed.gov/policy/fund/guid/uniform-guidance/index.html</t>
  </si>
  <si>
    <t>Pursuant to OMB Uniform Guidance (2 CFR 200.501), "Each non-federal entity that expends $750,000 or more in any fiscal year of such non-federal entity shall be required to have a "Single or program specific audit".  For further information, please see link below.</t>
  </si>
  <si>
    <t>SLAM Boca Middle/High</t>
  </si>
  <si>
    <t>Department # 4103</t>
  </si>
  <si>
    <t>09/01/18 - 08/31/19</t>
  </si>
  <si>
    <t>500-2269B-9C002</t>
  </si>
  <si>
    <t>Title I Part A Unified School Improvement</t>
  </si>
  <si>
    <t>S010A180009</t>
  </si>
  <si>
    <t>2017-2020 Public Charter School Program (CSP) Planning, Program Design and Implementation</t>
  </si>
  <si>
    <t>U282A160012</t>
  </si>
  <si>
    <t>500-2987B-7C001</t>
  </si>
  <si>
    <t>05/19/17 - 05/19/19</t>
  </si>
  <si>
    <t>500-1619A-9CS01</t>
  </si>
  <si>
    <t>Immediate Aid to Restart School Operations (ReStart Grant)</t>
  </si>
  <si>
    <t>S938A180005</t>
  </si>
  <si>
    <t>500-1058A-9C001</t>
  </si>
  <si>
    <t>Reimbursements as of 12/31/18</t>
  </si>
  <si>
    <t>Indirect Cost Plan - 2018-19</t>
  </si>
  <si>
    <t>The Learning Academy @ the Els Center of Excellence</t>
  </si>
  <si>
    <t>The Learning Center @ the Els Center of Excellence</t>
  </si>
  <si>
    <t>Bright Futures Academy</t>
  </si>
  <si>
    <t>500-2679B-9CP01</t>
  </si>
  <si>
    <t>S287C180009</t>
  </si>
  <si>
    <t>500-2449B-9CCC9</t>
  </si>
  <si>
    <t>South Tech Preparatory Academy Middle</t>
  </si>
  <si>
    <t>H173A180027</t>
  </si>
  <si>
    <t>H027A180024</t>
  </si>
  <si>
    <t>V048A180009</t>
  </si>
  <si>
    <t>S367A180009</t>
  </si>
  <si>
    <t>500-2249B-9CT01</t>
  </si>
  <si>
    <t>S010A170009</t>
  </si>
  <si>
    <t>DUNS #150889900</t>
  </si>
  <si>
    <t>CSP Grant</t>
  </si>
  <si>
    <t>DUNS #179459669</t>
  </si>
  <si>
    <t>DUNS #064706796</t>
  </si>
  <si>
    <t>`</t>
  </si>
  <si>
    <t>Temporary Emergency Impact Aid for Displaced Students</t>
  </si>
  <si>
    <t>Michele Martin</t>
  </si>
  <si>
    <t>561-434-7371</t>
  </si>
  <si>
    <t>Michelle Martin</t>
  </si>
  <si>
    <t>Tangela Steele</t>
  </si>
  <si>
    <t>561-649-6868</t>
  </si>
  <si>
    <t>(84.010) Title I, Part A, Basic</t>
  </si>
  <si>
    <t>(84.027) IDEA Part B -K-12 Entitlement</t>
  </si>
  <si>
    <t>Eagle Arts Academy</t>
  </si>
  <si>
    <t>Department # 4072</t>
  </si>
  <si>
    <t>DUNS #'007245687</t>
  </si>
  <si>
    <t>(84.173) IDEA Part B- Preschool Disc</t>
  </si>
  <si>
    <t>(84.367) Title II</t>
  </si>
  <si>
    <t>(84.048) Carl D Perkins Career &amp; Technical Education</t>
  </si>
  <si>
    <t>84.938(A) PL 109-148   Hurricane Relief Act</t>
  </si>
  <si>
    <t>84.938(C) Emergency Impact Aid Funds</t>
  </si>
  <si>
    <t>84.048 Carld D Perkins Career &amp; Technical Education</t>
  </si>
  <si>
    <t>84.282(A) Charter Schools</t>
  </si>
  <si>
    <t>84.010(A) Title I Part A SI</t>
  </si>
  <si>
    <t>84.010 Title I, Part A, School Imp.</t>
  </si>
  <si>
    <t>84.287 21st CCLC  NCLB</t>
  </si>
  <si>
    <t>84.367 Title II</t>
  </si>
  <si>
    <t>Sports Leadership and Management (SLAM) Middle</t>
  </si>
  <si>
    <t>Public Charter Schools Grant Program (CSP) Implementation Only 2018-2020</t>
  </si>
  <si>
    <t>84.282 Charter Schools</t>
  </si>
  <si>
    <t>U282A110004</t>
  </si>
  <si>
    <t>500-2982A-9C101</t>
  </si>
  <si>
    <t>Department # 4030</t>
  </si>
  <si>
    <t>Olympus International Academy</t>
  </si>
  <si>
    <t>Public Charter Schools Grant Program Grant Planning, Design and Implementation</t>
  </si>
  <si>
    <t>500-2987B-9C001</t>
  </si>
  <si>
    <t>1/28/19 - 9/30/19</t>
  </si>
  <si>
    <t>DUNS # 117026631</t>
  </si>
  <si>
    <t>Reimbursements as of 06/30/2019</t>
  </si>
  <si>
    <t>84.287 21st CCLC</t>
  </si>
  <si>
    <t>500-2449B-9CCC4</t>
  </si>
  <si>
    <t>09/1/18 - 08/31/19</t>
  </si>
  <si>
    <t>21st CCLC</t>
  </si>
  <si>
    <t>Title IV Student Sprt &amp; Acad Enrichment</t>
  </si>
  <si>
    <t>84.424 Title IV Student Support and Academic Enrichment</t>
  </si>
  <si>
    <t>S424A180010</t>
  </si>
  <si>
    <t>500-2419A-9C001</t>
  </si>
  <si>
    <t>8/30/18 - 8/30/19</t>
  </si>
  <si>
    <t>08/01/18 - 09/30/19</t>
  </si>
  <si>
    <t>11/19/18 - 07/31/19</t>
  </si>
  <si>
    <t>09/14/18 - 04/20/20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</si>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</sst>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
    <numFmt numFmtId="165" formatCode="mm/dd/yy;@"/>
    <numFmt numFmtId="166" formatCode="&quot;$&quot;#,##0.00"/>
  </numFmts>
  <fonts count="29"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u/>
      <sz val="11"/>
      <color theme="1"/>
      <name val="Times New Roman"/>
      <family val="1"/>
    </font>
    <font>
      <b/>
      <sz val="11"/>
      <color theme="1"/>
      <name val="Times New Roman"/>
      <family val="1"/>
    </font>
    <font>
      <sz val="11"/>
      <name val="Times New Roman"/>
      <family val="1"/>
    </font>
    <font>
      <b/>
      <sz val="11"/>
      <color rgb="FFFF0000"/>
      <name val="Times New Roman"/>
      <family val="1"/>
    </font>
    <font>
      <sz val="11"/>
      <color rgb="FF00B0F0"/>
      <name val="Times New Roman"/>
      <family val="1"/>
    </font>
    <font>
      <sz val="11"/>
      <color rgb="FFFF0000"/>
      <name val="Times New Roman"/>
      <family val="1"/>
    </font>
    <font>
      <b/>
      <sz val="11"/>
      <color indexed="8"/>
      <name val="Times New Roman"/>
      <family val="1"/>
    </font>
    <font>
      <b/>
      <sz val="10"/>
      <color theme="1"/>
      <name val="Times New Roman"/>
      <family val="1"/>
    </font>
    <font>
      <b/>
      <sz val="10"/>
      <color indexed="8"/>
      <name val="Times New Roman"/>
      <family val="1"/>
    </font>
    <font>
      <sz val="11"/>
      <color rgb="FF3D3D3D"/>
      <name val="Times New Roman"/>
      <family val="1"/>
    </font>
    <font>
      <sz val="10"/>
      <name val="Arial"/>
      <family val="2"/>
    </font>
    <font>
      <sz val="10"/>
      <name val="Arial"/>
      <family val="2"/>
    </font>
    <font>
      <sz val="10.5"/>
      <name val="Times New Roman"/>
      <family val="1"/>
    </font>
    <font>
      <sz val="10.5"/>
      <color theme="1"/>
      <name val="Times New Roman"/>
      <family val="1"/>
    </font>
    <font>
      <sz val="10.5"/>
      <color rgb="FF00B0F0"/>
      <name val="Times New Roman"/>
      <family val="1"/>
    </font>
    <font>
      <b/>
      <sz val="8"/>
      <color theme="1"/>
      <name val="Times New Roman"/>
      <family val="1"/>
    </font>
    <font>
      <sz val="10"/>
      <color theme="1"/>
      <name val="Times New Roman"/>
      <family val="1"/>
    </font>
    <font>
      <sz val="8"/>
      <color theme="1"/>
      <name val="Times New Roman"/>
      <family val="1"/>
    </font>
    <font>
      <u/>
      <sz val="11"/>
      <color theme="10"/>
      <name val="Calibri"/>
      <family val="2"/>
      <scheme val="minor"/>
    </font>
    <font>
      <sz val="11"/>
      <color rgb="FF0000FF"/>
      <name val="Verdana"/>
      <family val="2"/>
    </font>
    <font>
      <b/>
      <sz val="11"/>
      <color indexed="10"/>
      <name val="Times New Roman"/>
      <family val="1"/>
    </font>
    <font>
      <sz val="9"/>
      <color theme="1"/>
      <name val="Times New Roman"/>
      <family val="1"/>
    </font>
    <font>
      <sz val="12"/>
      <color rgb="FF1155CC"/>
      <name val="Arial"/>
      <family val="2"/>
    </font>
    <font>
      <b/>
      <sz val="9"/>
      <color theme="1"/>
      <name val="Times New Roman"/>
      <family val="1"/>
    </font>
    <font>
      <b/>
      <sz val="11"/>
      <color rgb="FF22222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s>
  <cellStyleXfs count="13">
    <xf numFmtId="0" fontId="0" fillId="0" borderId="0"/>
    <xf numFmtId="44" fontId="1" fillId="0" borderId="0" applyFont="0" applyFill="0" applyBorder="0" applyAlignment="0" applyProtection="0"/>
    <xf numFmtId="0" fontId="14" fillId="0" borderId="0"/>
    <xf numFmtId="43" fontId="15" fillId="0" borderId="0" applyFont="0" applyFill="0" applyBorder="0" applyAlignment="0" applyProtection="0"/>
    <xf numFmtId="44" fontId="15" fillId="0" borderId="0" applyFont="0" applyFill="0" applyBorder="0" applyAlignment="0" applyProtection="0"/>
    <xf numFmtId="0" fontId="15" fillId="0" borderId="7"/>
    <xf numFmtId="9"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14" fillId="0" borderId="7"/>
    <xf numFmtId="9" fontId="14" fillId="0" borderId="0" applyFon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cellStyleXfs>
  <cellXfs count="287">
    <xf numFmtId="0" fontId="0" fillId="0" borderId="0" xfId="0"/>
    <xf numFmtId="0" fontId="2" fillId="0" borderId="0" xfId="0" applyFont="1"/>
    <xf numFmtId="0" fontId="3" fillId="0" borderId="0" xfId="0" applyFont="1"/>
    <xf numFmtId="0" fontId="4" fillId="0" borderId="0" xfId="0" applyFont="1" applyBorder="1"/>
    <xf numFmtId="164" fontId="3" fillId="0" borderId="0" xfId="0" applyNumberFormat="1" applyFont="1" applyAlignment="1">
      <alignment horizontal="left"/>
    </xf>
    <xf numFmtId="0" fontId="5" fillId="0" borderId="0" xfId="0" applyFont="1" applyAlignment="1">
      <alignment horizontal="right"/>
    </xf>
    <xf numFmtId="44" fontId="3" fillId="0" borderId="0" xfId="1" applyFont="1" applyBorder="1"/>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3" fillId="0" borderId="1" xfId="0" applyFont="1" applyBorder="1"/>
    <xf numFmtId="0" fontId="3" fillId="0" borderId="0" xfId="0" applyFont="1" applyFill="1" applyBorder="1"/>
    <xf numFmtId="0" fontId="6" fillId="0" borderId="0" xfId="0" applyFont="1"/>
    <xf numFmtId="49" fontId="3" fillId="0" borderId="0" xfId="0" applyNumberFormat="1" applyFont="1" applyAlignment="1">
      <alignment horizontal="center"/>
    </xf>
    <xf numFmtId="0" fontId="3" fillId="0" borderId="0" xfId="0" applyFont="1" applyFill="1"/>
    <xf numFmtId="44" fontId="3" fillId="0" borderId="0" xfId="1" applyFont="1" applyFill="1" applyAlignment="1">
      <alignment horizontal="center"/>
    </xf>
    <xf numFmtId="165" fontId="3" fillId="0" borderId="0" xfId="0" applyNumberFormat="1" applyFont="1" applyFill="1" applyAlignment="1">
      <alignment horizontal="center"/>
    </xf>
    <xf numFmtId="0" fontId="5" fillId="0" borderId="1" xfId="0" applyFont="1" applyFill="1" applyBorder="1"/>
    <xf numFmtId="0" fontId="3" fillId="0" borderId="0" xfId="0" applyFont="1" applyFill="1" applyAlignment="1">
      <alignment wrapText="1"/>
    </xf>
    <xf numFmtId="0" fontId="3" fillId="0" borderId="0" xfId="0" applyFont="1" applyAlignment="1">
      <alignment wrapText="1"/>
    </xf>
    <xf numFmtId="0" fontId="3" fillId="0" borderId="0" xfId="0" applyFont="1" applyFill="1" applyAlignment="1"/>
    <xf numFmtId="0" fontId="5" fillId="0" borderId="0" xfId="0" applyFont="1" applyFill="1" applyBorder="1" applyAlignment="1">
      <alignment horizontal="right"/>
    </xf>
    <xf numFmtId="44" fontId="3" fillId="0" borderId="0" xfId="1" applyNumberFormat="1" applyFont="1"/>
    <xf numFmtId="44" fontId="3" fillId="0" borderId="4" xfId="0" applyNumberFormat="1" applyFont="1" applyBorder="1"/>
    <xf numFmtId="44" fontId="3" fillId="0" borderId="1" xfId="1" applyNumberFormat="1" applyFont="1" applyBorder="1"/>
    <xf numFmtId="44" fontId="3" fillId="0" borderId="1" xfId="0" applyNumberFormat="1" applyFont="1" applyBorder="1"/>
    <xf numFmtId="44" fontId="3" fillId="0" borderId="2" xfId="0" applyNumberFormat="1" applyFont="1" applyBorder="1"/>
    <xf numFmtId="0" fontId="3" fillId="0" borderId="3" xfId="0" applyFont="1" applyBorder="1"/>
    <xf numFmtId="0" fontId="3" fillId="0" borderId="2" xfId="0" applyFont="1" applyBorder="1"/>
    <xf numFmtId="0" fontId="3" fillId="0" borderId="0" xfId="0" applyFont="1" applyBorder="1"/>
    <xf numFmtId="0" fontId="5" fillId="0" borderId="0" xfId="0" applyFont="1" applyAlignment="1">
      <alignment horizontal="left"/>
    </xf>
    <xf numFmtId="0" fontId="3" fillId="0" borderId="0" xfId="0" applyFont="1" applyFill="1" applyAlignment="1">
      <alignment horizontal="left"/>
    </xf>
    <xf numFmtId="44" fontId="3" fillId="0" borderId="1" xfId="1" applyFont="1" applyBorder="1"/>
    <xf numFmtId="165" fontId="3" fillId="0" borderId="0" xfId="0" applyNumberFormat="1" applyFont="1" applyFill="1" applyAlignment="1">
      <alignment horizontal="righ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xf numFmtId="0" fontId="3" fillId="0" borderId="0" xfId="0" applyFont="1" applyFill="1" applyAlignment="1">
      <alignment horizontal="left" vertical="center" wrapText="1"/>
    </xf>
    <xf numFmtId="44" fontId="3" fillId="0" borderId="0" xfId="1" applyFont="1" applyFill="1" applyAlignment="1"/>
    <xf numFmtId="165" fontId="3" fillId="0" borderId="0" xfId="0" applyNumberFormat="1" applyFont="1" applyFill="1" applyAlignment="1"/>
    <xf numFmtId="49" fontId="3" fillId="0" borderId="0" xfId="0" applyNumberFormat="1" applyFont="1" applyAlignment="1">
      <alignment horizontal="right"/>
    </xf>
    <xf numFmtId="0" fontId="3" fillId="0" borderId="0" xfId="0" applyFont="1" applyFill="1" applyAlignment="1">
      <alignment horizontal="right"/>
    </xf>
    <xf numFmtId="0" fontId="3" fillId="0" borderId="0" xfId="0" applyFont="1" applyBorder="1" applyAlignment="1">
      <alignment horizontal="center"/>
    </xf>
    <xf numFmtId="44" fontId="6" fillId="0" borderId="0" xfId="0" applyNumberFormat="1" applyFont="1" applyFill="1" applyBorder="1" applyAlignment="1">
      <alignment horizontal="center"/>
    </xf>
    <xf numFmtId="0" fontId="10" fillId="0" borderId="0" xfId="0" applyFont="1"/>
    <xf numFmtId="0" fontId="13"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horizontal="left"/>
    </xf>
    <xf numFmtId="44" fontId="3" fillId="0" borderId="1" xfId="1" applyNumberFormat="1" applyFont="1" applyBorder="1" applyAlignment="1">
      <alignment horizontal="left"/>
    </xf>
    <xf numFmtId="0" fontId="3" fillId="0" borderId="0" xfId="0" applyFont="1" applyFill="1" applyAlignment="1">
      <alignment horizontal="left" wrapText="1"/>
    </xf>
    <xf numFmtId="0" fontId="3" fillId="0" borderId="1" xfId="0" applyFont="1" applyBorder="1" applyAlignment="1">
      <alignment horizontal="left"/>
    </xf>
    <xf numFmtId="0" fontId="3" fillId="0" borderId="0" xfId="0" applyFont="1" applyBorder="1" applyAlignment="1">
      <alignment horizontal="left"/>
    </xf>
    <xf numFmtId="0" fontId="16" fillId="0" borderId="0" xfId="0" applyFont="1" applyBorder="1" applyAlignment="1">
      <alignment horizontal="left"/>
    </xf>
    <xf numFmtId="0" fontId="16" fillId="0" borderId="0" xfId="0" applyFont="1" applyAlignment="1">
      <alignment horizontal="left"/>
    </xf>
    <xf numFmtId="0" fontId="17" fillId="0" borderId="0" xfId="0" applyFont="1"/>
    <xf numFmtId="0" fontId="16" fillId="0" borderId="1" xfId="0" applyFont="1" applyBorder="1" applyAlignment="1">
      <alignment horizontal="left"/>
    </xf>
    <xf numFmtId="0" fontId="16" fillId="0" borderId="2" xfId="0" applyFont="1" applyBorder="1" applyAlignment="1">
      <alignment horizontal="left"/>
    </xf>
    <xf numFmtId="0" fontId="17" fillId="0" borderId="1" xfId="0" applyFont="1" applyBorder="1"/>
    <xf numFmtId="0" fontId="17" fillId="0" borderId="2" xfId="0" applyFont="1" applyBorder="1"/>
    <xf numFmtId="0" fontId="17" fillId="0" borderId="0" xfId="0" applyFont="1" applyBorder="1"/>
    <xf numFmtId="0" fontId="18" fillId="0" borderId="1" xfId="0" applyFont="1" applyBorder="1" applyAlignment="1">
      <alignment horizontal="left"/>
    </xf>
    <xf numFmtId="0" fontId="18" fillId="0" borderId="0" xfId="0" applyFont="1"/>
    <xf numFmtId="0" fontId="18" fillId="0" borderId="0" xfId="0" applyFont="1" applyBorder="1" applyAlignment="1">
      <alignment horizontal="left"/>
    </xf>
    <xf numFmtId="0" fontId="9" fillId="0" borderId="0" xfId="0" applyFont="1" applyBorder="1" applyAlignment="1">
      <alignment horizontal="center"/>
    </xf>
    <xf numFmtId="44" fontId="3" fillId="0" borderId="0" xfId="0" applyNumberFormat="1" applyFont="1" applyBorder="1" applyAlignment="1">
      <alignment horizontal="righ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xf numFmtId="0" fontId="5" fillId="0" borderId="0" xfId="0" applyFont="1" applyFill="1" applyBorder="1"/>
    <xf numFmtId="44" fontId="3" fillId="0" borderId="0" xfId="1" applyNumberFormat="1" applyFont="1" applyFill="1"/>
    <xf numFmtId="44" fontId="3" fillId="0" borderId="0" xfId="1" applyFont="1"/>
    <xf numFmtId="44" fontId="3" fillId="0" borderId="0" xfId="0" applyNumberFormat="1" applyFont="1"/>
    <xf numFmtId="44" fontId="3" fillId="0" borderId="0" xfId="0" applyNumberFormat="1" applyFont="1" applyBorder="1"/>
    <xf numFmtId="44" fontId="3" fillId="0" borderId="3" xfId="0" applyNumberFormat="1" applyFont="1" applyBorder="1"/>
    <xf numFmtId="44" fontId="3" fillId="0" borderId="0" xfId="1" applyFont="1" applyFill="1"/>
    <xf numFmtId="44" fontId="3" fillId="0" borderId="0" xfId="0" applyNumberFormat="1" applyFont="1" applyBorder="1" applyAlignment="1">
      <alignment horizontal="center"/>
    </xf>
    <xf numFmtId="14" fontId="5" fillId="0" borderId="0" xfId="0" applyNumberFormat="1" applyFont="1" applyAlignment="1">
      <alignment horizontal="center"/>
    </xf>
    <xf numFmtId="44" fontId="6" fillId="0" borderId="4" xfId="0" applyNumberFormat="1" applyFont="1" applyBorder="1" applyAlignment="1">
      <alignment horizontal="center"/>
    </xf>
    <xf numFmtId="40" fontId="3" fillId="0" borderId="0" xfId="0" applyNumberFormat="1" applyFont="1" applyBorder="1" applyAlignment="1">
      <alignment horizontal="center"/>
    </xf>
    <xf numFmtId="166" fontId="3" fillId="0" borderId="0" xfId="0" applyNumberFormat="1" applyFont="1"/>
    <xf numFmtId="44" fontId="3" fillId="0" borderId="0" xfId="1" applyFont="1" applyBorder="1" applyAlignment="1">
      <alignment horizontal="center"/>
    </xf>
    <xf numFmtId="44" fontId="3" fillId="0" borderId="1" xfId="1" applyNumberFormat="1" applyFont="1" applyFill="1" applyBorder="1"/>
    <xf numFmtId="0" fontId="6" fillId="0" borderId="0" xfId="0" applyNumberFormat="1" applyFont="1" applyFill="1" applyAlignment="1">
      <alignment horizontal="left"/>
    </xf>
    <xf numFmtId="44" fontId="6" fillId="0" borderId="0" xfId="0" applyNumberFormat="1" applyFont="1"/>
    <xf numFmtId="166" fontId="3" fillId="0" borderId="3" xfId="0" applyNumberFormat="1" applyFont="1" applyBorder="1"/>
    <xf numFmtId="44" fontId="3" fillId="0" borderId="0" xfId="1" applyNumberFormat="1" applyFont="1" applyBorder="1"/>
    <xf numFmtId="44" fontId="3" fillId="0" borderId="0" xfId="1" applyNumberFormat="1" applyFont="1" applyFill="1" applyBorder="1"/>
    <xf numFmtId="39" fontId="3" fillId="0" borderId="0" xfId="0" applyNumberFormat="1" applyFont="1" applyBorder="1" applyAlignment="1">
      <alignment horizontal="right"/>
    </xf>
    <xf numFmtId="44" fontId="3" fillId="0" borderId="0" xfId="1" applyNumberFormat="1" applyFont="1" applyBorder="1" applyAlignment="1">
      <alignment horizontal="left"/>
    </xf>
    <xf numFmtId="44" fontId="6" fillId="0" borderId="3" xfId="0" applyNumberFormat="1" applyFont="1" applyBorder="1" applyAlignment="1">
      <alignment horizontal="center"/>
    </xf>
    <xf numFmtId="44" fontId="5" fillId="0" borderId="0" xfId="0" applyNumberFormat="1" applyFont="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7" fillId="0" borderId="0" xfId="0" applyFont="1"/>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0" xfId="0" applyFont="1" applyAlignment="1">
      <alignment horizontal="center" wrapText="1"/>
    </xf>
    <xf numFmtId="0" fontId="5" fillId="0" borderId="1" xfId="0" applyFont="1" applyBorder="1" applyAlignment="1">
      <alignment horizontal="center"/>
    </xf>
    <xf numFmtId="0" fontId="9" fillId="3" borderId="13" xfId="0" applyFont="1" applyFill="1" applyBorder="1" applyAlignment="1">
      <alignment horizontal="center"/>
    </xf>
    <xf numFmtId="0" fontId="8" fillId="3" borderId="13" xfId="0" applyFont="1" applyFill="1" applyBorder="1" applyAlignment="1">
      <alignment horizontal="center"/>
    </xf>
    <xf numFmtId="0" fontId="3" fillId="0" borderId="0" xfId="0" applyFont="1" applyBorder="1" applyAlignment="1">
      <alignment horizontal="left" wrapText="1"/>
    </xf>
    <xf numFmtId="0" fontId="3" fillId="0" borderId="0" xfId="0" applyFont="1" applyBorder="1" applyAlignment="1"/>
    <xf numFmtId="0" fontId="4" fillId="0" borderId="0" xfId="0" applyFont="1"/>
    <xf numFmtId="164" fontId="5" fillId="0" borderId="0" xfId="0" applyNumberFormat="1" applyFont="1" applyAlignment="1">
      <alignment horizontal="center"/>
    </xf>
    <xf numFmtId="44" fontId="5" fillId="0" borderId="0" xfId="0" applyNumberFormat="1" applyFont="1" applyBorder="1"/>
    <xf numFmtId="0" fontId="3" fillId="0" borderId="0" xfId="0" applyFont="1" applyAlignment="1">
      <alignment wrapText="1"/>
    </xf>
    <xf numFmtId="0" fontId="20" fillId="0" borderId="0" xfId="0" applyFont="1" applyBorder="1"/>
    <xf numFmtId="0" fontId="3" fillId="0" borderId="0" xfId="0" applyFont="1" applyBorder="1" applyAlignment="1">
      <alignment wrapText="1"/>
    </xf>
    <xf numFmtId="44" fontId="9" fillId="0" borderId="0" xfId="0" applyNumberFormat="1" applyFont="1" applyBorder="1" applyAlignment="1">
      <alignment horizontal="center"/>
    </xf>
    <xf numFmtId="0" fontId="19" fillId="2" borderId="10" xfId="0" applyFont="1" applyFill="1" applyBorder="1" applyAlignment="1">
      <alignment horizontal="center" wrapText="1"/>
    </xf>
    <xf numFmtId="0" fontId="19" fillId="2" borderId="9" xfId="0" applyFont="1" applyFill="1" applyBorder="1" applyAlignment="1">
      <alignment horizontal="center" wrapText="1"/>
    </xf>
    <xf numFmtId="0" fontId="3" fillId="0" borderId="0" xfId="0" applyFont="1" applyAlignment="1">
      <alignment horizontal="left" vertical="top" wrapText="1"/>
    </xf>
    <xf numFmtId="0" fontId="3" fillId="0" borderId="8" xfId="0" applyFont="1" applyBorder="1"/>
    <xf numFmtId="164" fontId="3" fillId="0" borderId="0" xfId="0" applyNumberFormat="1" applyFont="1" applyAlignment="1">
      <alignment horizont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165" fontId="3" fillId="0" borderId="0" xfId="0" applyNumberFormat="1" applyFont="1"/>
    <xf numFmtId="165" fontId="3" fillId="0" borderId="0" xfId="0" applyNumberFormat="1" applyFont="1" applyAlignment="1">
      <alignment horizontal="left"/>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0" fontId="3" fillId="0" borderId="0" xfId="0" quotePrefix="1" applyFont="1"/>
    <xf numFmtId="0" fontId="21" fillId="0" borderId="0" xfId="0" applyFont="1"/>
    <xf numFmtId="10" fontId="21" fillId="0" borderId="0" xfId="0" applyNumberFormat="1" applyFont="1"/>
    <xf numFmtId="0" fontId="3" fillId="0" borderId="0" xfId="0" applyFont="1" applyAlignment="1">
      <alignment wrapText="1"/>
    </xf>
    <xf numFmtId="0" fontId="22" fillId="0" borderId="0" xfId="11" quotePrefix="1"/>
    <xf numFmtId="164" fontId="3" fillId="0" borderId="0" xfId="0" quotePrefix="1" applyNumberFormat="1" applyFont="1" applyAlignment="1">
      <alignment horizontal="center"/>
    </xf>
    <xf numFmtId="0" fontId="5" fillId="0" borderId="1" xfId="0" applyFont="1" applyBorder="1" applyAlignment="1">
      <alignment horizontal="center"/>
    </xf>
    <xf numFmtId="4" fontId="5" fillId="0" borderId="1" xfId="0" applyNumberFormat="1" applyFont="1" applyBorder="1" applyAlignment="1">
      <alignment horizontal="center" wrapText="1"/>
    </xf>
    <xf numFmtId="43" fontId="3" fillId="0" borderId="0" xfId="12" applyFont="1"/>
    <xf numFmtId="14" fontId="3" fillId="0" borderId="0" xfId="0" applyNumberFormat="1" applyFont="1" applyFill="1" applyBorder="1" applyAlignment="1">
      <alignment horizontal="center"/>
    </xf>
    <xf numFmtId="14" fontId="3" fillId="0" borderId="0" xfId="0" applyNumberFormat="1" applyFont="1" applyFill="1" applyBorder="1" applyAlignment="1">
      <alignment horizontal="center" vertical="center"/>
    </xf>
    <xf numFmtId="44" fontId="5" fillId="0" borderId="0" xfId="1" applyFont="1"/>
    <xf numFmtId="164" fontId="3" fillId="0" borderId="8" xfId="0" applyNumberFormat="1" applyFont="1" applyBorder="1" applyAlignment="1">
      <alignment horizontal="center"/>
    </xf>
    <xf numFmtId="43" fontId="3" fillId="0" borderId="8" xfId="12" applyFont="1" applyFill="1" applyBorder="1" applyAlignment="1">
      <alignment wrapText="1"/>
    </xf>
    <xf numFmtId="43" fontId="3" fillId="0" borderId="0" xfId="12" applyFont="1" applyFill="1" applyAlignment="1">
      <alignment horizontal="right"/>
    </xf>
    <xf numFmtId="43" fontId="5" fillId="0" borderId="0" xfId="12" applyFont="1" applyFill="1" applyBorder="1" applyAlignment="1">
      <alignment horizontal="right"/>
    </xf>
    <xf numFmtId="14" fontId="3" fillId="0" borderId="8" xfId="1" applyNumberFormat="1" applyFont="1" applyFill="1" applyBorder="1" applyAlignment="1">
      <alignment horizontal="center"/>
    </xf>
    <xf numFmtId="44" fontId="3" fillId="0" borderId="0" xfId="1" applyFont="1" applyFill="1" applyBorder="1" applyAlignment="1"/>
    <xf numFmtId="165" fontId="3" fillId="0" borderId="0" xfId="0" applyNumberFormat="1" applyFont="1" applyFill="1" applyBorder="1" applyAlignment="1"/>
    <xf numFmtId="0" fontId="3" fillId="0" borderId="0" xfId="0" applyFont="1" applyFill="1" applyBorder="1" applyAlignment="1">
      <alignment vertical="top" wrapText="1"/>
    </xf>
    <xf numFmtId="0" fontId="3" fillId="0" borderId="0" xfId="0" quotePrefix="1" applyFont="1" applyBorder="1" applyAlignment="1">
      <alignment horizontal="center"/>
    </xf>
    <xf numFmtId="0" fontId="5" fillId="0" borderId="1" xfId="0" applyFont="1" applyBorder="1" applyAlignment="1">
      <alignment horizontal="center" wrapText="1"/>
    </xf>
    <xf numFmtId="43" fontId="5" fillId="0" borderId="0" xfId="12" applyFont="1" applyBorder="1" applyAlignment="1">
      <alignment horizontal="center"/>
    </xf>
    <xf numFmtId="43" fontId="3" fillId="0" borderId="0" xfId="12" applyFont="1" applyBorder="1" applyAlignment="1">
      <alignment horizontal="center"/>
    </xf>
    <xf numFmtId="14" fontId="3" fillId="0" borderId="0" xfId="0" applyNumberFormat="1" applyFont="1" applyBorder="1" applyAlignment="1">
      <alignment horizontal="center"/>
    </xf>
    <xf numFmtId="44" fontId="3" fillId="0" borderId="0" xfId="0" quotePrefix="1" applyNumberFormat="1" applyFont="1" applyBorder="1"/>
    <xf numFmtId="44" fontId="9" fillId="0" borderId="0" xfId="0" applyNumberFormat="1" applyFont="1"/>
    <xf numFmtId="44" fontId="6" fillId="0" borderId="2" xfId="0" applyNumberFormat="1" applyFont="1" applyBorder="1" applyAlignment="1">
      <alignment horizontal="center"/>
    </xf>
    <xf numFmtId="44" fontId="3" fillId="0" borderId="1" xfId="0" applyNumberFormat="1" applyFont="1" applyBorder="1" applyAlignment="1">
      <alignment horizontal="right"/>
    </xf>
    <xf numFmtId="0" fontId="5" fillId="0" borderId="0" xfId="0" applyFont="1" applyBorder="1" applyAlignment="1">
      <alignment horizontal="center"/>
    </xf>
    <xf numFmtId="43" fontId="9" fillId="0" borderId="0" xfId="12" applyFont="1" applyBorder="1" applyAlignment="1">
      <alignment horizontal="center"/>
    </xf>
    <xf numFmtId="14" fontId="3" fillId="0" borderId="0" xfId="0" applyNumberFormat="1" applyFont="1" applyAlignment="1">
      <alignment horizontal="center"/>
    </xf>
    <xf numFmtId="164" fontId="3" fillId="0" borderId="0" xfId="0" applyNumberFormat="1" applyFont="1" applyBorder="1" applyAlignment="1">
      <alignment horizontal="center"/>
    </xf>
    <xf numFmtId="49" fontId="3" fillId="0" borderId="0" xfId="0" applyNumberFormat="1" applyFont="1" applyBorder="1" applyAlignment="1">
      <alignment horizontal="right"/>
    </xf>
    <xf numFmtId="164" fontId="3" fillId="0" borderId="8" xfId="0" applyNumberFormat="1" applyFont="1" applyBorder="1" applyAlignment="1">
      <alignment horizontal="left"/>
    </xf>
    <xf numFmtId="49" fontId="3" fillId="0" borderId="0" xfId="0" applyNumberFormat="1" applyFont="1" applyAlignment="1">
      <alignment horizontal="left"/>
    </xf>
    <xf numFmtId="14" fontId="3" fillId="0" borderId="0" xfId="1" applyNumberFormat="1" applyFont="1" applyFill="1" applyAlignment="1">
      <alignment horizontal="center"/>
    </xf>
    <xf numFmtId="43" fontId="5" fillId="0" borderId="0" xfId="12" applyFont="1"/>
    <xf numFmtId="0" fontId="5" fillId="0" borderId="1" xfId="0" applyFont="1" applyBorder="1" applyAlignment="1">
      <alignment horizontal="center"/>
    </xf>
    <xf numFmtId="0" fontId="3" fillId="0" borderId="8" xfId="0" applyFont="1" applyBorder="1" applyAlignment="1">
      <alignment horizontal="left"/>
    </xf>
    <xf numFmtId="44" fontId="6" fillId="0" borderId="14" xfId="0" applyNumberFormat="1" applyFont="1" applyBorder="1" applyAlignment="1">
      <alignment horizontal="center"/>
    </xf>
    <xf numFmtId="43" fontId="3" fillId="0" borderId="2" xfId="12" applyFont="1" applyBorder="1"/>
    <xf numFmtId="10" fontId="21" fillId="0" borderId="0" xfId="0" applyNumberFormat="1" applyFont="1" applyAlignment="1">
      <alignment horizontal="left"/>
    </xf>
    <xf numFmtId="44" fontId="3" fillId="0" borderId="1" xfId="0" applyNumberFormat="1" applyFont="1" applyBorder="1" applyAlignment="1">
      <alignment horizontal="center"/>
    </xf>
    <xf numFmtId="44" fontId="6" fillId="0" borderId="1" xfId="0" applyNumberFormat="1" applyFont="1" applyFill="1" applyBorder="1" applyAlignment="1">
      <alignment horizontal="center"/>
    </xf>
    <xf numFmtId="0" fontId="16" fillId="0" borderId="8"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8" fillId="0" borderId="8" xfId="0" applyFont="1" applyBorder="1" applyAlignment="1">
      <alignment horizontal="left"/>
    </xf>
    <xf numFmtId="0" fontId="17" fillId="0" borderId="3" xfId="0" applyFont="1" applyBorder="1"/>
    <xf numFmtId="44" fontId="16" fillId="0" borderId="8" xfId="0" applyNumberFormat="1" applyFont="1" applyBorder="1" applyAlignment="1">
      <alignment horizontal="left"/>
    </xf>
    <xf numFmtId="44" fontId="16" fillId="0" borderId="4" xfId="0" applyNumberFormat="1" applyFont="1" applyBorder="1" applyAlignment="1">
      <alignment horizontal="left"/>
    </xf>
    <xf numFmtId="0" fontId="18" fillId="0" borderId="8" xfId="0" applyFont="1" applyBorder="1"/>
    <xf numFmtId="0" fontId="17" fillId="0" borderId="8" xfId="0" applyFont="1" applyBorder="1"/>
    <xf numFmtId="0" fontId="17" fillId="0" borderId="4" xfId="0" applyFont="1" applyBorder="1"/>
    <xf numFmtId="0" fontId="3" fillId="0" borderId="5" xfId="0" applyFont="1" applyBorder="1"/>
    <xf numFmtId="0" fontId="3" fillId="0" borderId="6" xfId="0" applyFont="1" applyBorder="1"/>
    <xf numFmtId="0" fontId="5" fillId="0" borderId="6" xfId="0"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3" fillId="0" borderId="0" xfId="0" applyFont="1"/>
    <xf numFmtId="43" fontId="3" fillId="0" borderId="1" xfId="12" applyFont="1" applyBorder="1" applyAlignment="1">
      <alignment horizontal="center"/>
    </xf>
    <xf numFmtId="43" fontId="9" fillId="0" borderId="1" xfId="12" applyFont="1" applyBorder="1" applyAlignment="1">
      <alignment horizontal="center"/>
    </xf>
    <xf numFmtId="14" fontId="7" fillId="0" borderId="0" xfId="0" applyNumberFormat="1" applyFont="1" applyAlignment="1">
      <alignment horizontal="center"/>
    </xf>
    <xf numFmtId="14" fontId="24" fillId="0" borderId="0" xfId="0" applyNumberFormat="1" applyFont="1" applyAlignment="1">
      <alignment horizontal="center"/>
    </xf>
    <xf numFmtId="0" fontId="10" fillId="0" borderId="0" xfId="0" applyFont="1" applyAlignment="1">
      <alignment horizontal="center"/>
    </xf>
    <xf numFmtId="43" fontId="3" fillId="0" borderId="0" xfId="12" applyFont="1" applyFill="1" applyAlignment="1">
      <alignment horizontal="center"/>
    </xf>
    <xf numFmtId="14" fontId="3" fillId="0" borderId="0" xfId="12" applyNumberFormat="1" applyFont="1" applyAlignment="1">
      <alignment horizontal="center"/>
    </xf>
    <xf numFmtId="10" fontId="25" fillId="0" borderId="0" xfId="0" applyNumberFormat="1" applyFont="1"/>
    <xf numFmtId="165" fontId="25" fillId="0" borderId="0" xfId="0" applyNumberFormat="1" applyFont="1"/>
    <xf numFmtId="0" fontId="25" fillId="0" borderId="0" xfId="0" applyFont="1" applyAlignment="1">
      <alignment horizontal="center"/>
    </xf>
    <xf numFmtId="165" fontId="25" fillId="0" borderId="0" xfId="0" applyNumberFormat="1" applyFont="1" applyAlignment="1">
      <alignment horizontal="center"/>
    </xf>
    <xf numFmtId="0" fontId="3" fillId="0" borderId="0" xfId="0" applyFont="1" applyAlignment="1">
      <alignment horizontal="left" vertical="top" wrapText="1"/>
    </xf>
    <xf numFmtId="0" fontId="5" fillId="0" borderId="1" xfId="0" applyFont="1" applyBorder="1" applyAlignment="1">
      <alignment horizontal="center"/>
    </xf>
    <xf numFmtId="0" fontId="22" fillId="0" borderId="0" xfId="11"/>
    <xf numFmtId="44" fontId="3" fillId="0" borderId="0" xfId="0" applyNumberFormat="1" applyFont="1" applyAlignment="1">
      <alignment horizontal="right"/>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left" vertical="top" wrapText="1"/>
    </xf>
    <xf numFmtId="0" fontId="26" fillId="0" borderId="0" xfId="0" applyFont="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164" fontId="3" fillId="0" borderId="0" xfId="0" applyNumberFormat="1" applyFont="1" applyAlignment="1">
      <alignment wrapText="1"/>
    </xf>
    <xf numFmtId="0" fontId="3" fillId="0" borderId="0" xfId="0" applyFont="1" applyAlignment="1">
      <alignment wrapText="1"/>
    </xf>
    <xf numFmtId="0" fontId="3" fillId="0" borderId="0" xfId="0" applyFont="1" applyAlignment="1">
      <alignment horizontal="left" wrapText="1"/>
    </xf>
    <xf numFmtId="0" fontId="25" fillId="0" borderId="0" xfId="0" applyFont="1"/>
    <xf numFmtId="10" fontId="25" fillId="0" borderId="0" xfId="0" applyNumberFormat="1" applyFont="1" applyAlignment="1">
      <alignment horizontal="left"/>
    </xf>
    <xf numFmtId="10" fontId="25" fillId="0" borderId="0" xfId="0" applyNumberFormat="1" applyFont="1" applyAlignment="1">
      <alignment horizontal="center"/>
    </xf>
    <xf numFmtId="0" fontId="27" fillId="0" borderId="0" xfId="0" applyFont="1" applyAlignment="1">
      <alignment horizontal="center"/>
    </xf>
    <xf numFmtId="165" fontId="25" fillId="0" borderId="0" xfId="0" applyNumberFormat="1" applyFont="1" applyAlignment="1">
      <alignment horizontal="left"/>
    </xf>
    <xf numFmtId="44" fontId="6" fillId="0" borderId="0" xfId="0" applyNumberFormat="1" applyFont="1" applyBorder="1"/>
    <xf numFmtId="44" fontId="3" fillId="0" borderId="1" xfId="0" applyNumberFormat="1" applyFont="1" applyFill="1" applyBorder="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vertical="top" wrapText="1"/>
    </xf>
    <xf numFmtId="10" fontId="25" fillId="0" borderId="0" xfId="0" applyNumberFormat="1" applyFont="1" applyAlignment="1"/>
    <xf numFmtId="44" fontId="3" fillId="0" borderId="0" xfId="0" applyNumberFormat="1" applyFont="1" applyFill="1" applyBorder="1"/>
    <xf numFmtId="39" fontId="3" fillId="0" borderId="0" xfId="0" applyNumberFormat="1" applyFont="1"/>
    <xf numFmtId="44" fontId="3" fillId="0" borderId="3" xfId="1" applyFont="1" applyBorder="1"/>
    <xf numFmtId="44" fontId="3" fillId="0" borderId="1" xfId="1" applyFont="1" applyBorder="1" applyAlignment="1">
      <alignment horizontal="center"/>
    </xf>
    <xf numFmtId="166" fontId="3" fillId="0" borderId="0" xfId="0" applyNumberFormat="1" applyFont="1" applyAlignment="1">
      <alignment horizontal="center"/>
    </xf>
    <xf numFmtId="166" fontId="3" fillId="0" borderId="4" xfId="0" applyNumberFormat="1" applyFont="1" applyBorder="1"/>
    <xf numFmtId="164" fontId="3" fillId="0" borderId="1" xfId="0" applyNumberFormat="1" applyFont="1" applyBorder="1" applyAlignment="1">
      <alignment horizontal="center"/>
    </xf>
    <xf numFmtId="0" fontId="5" fillId="0" borderId="1" xfId="0" applyFont="1" applyBorder="1" applyAlignment="1">
      <alignment horizontal="right"/>
    </xf>
    <xf numFmtId="0" fontId="22" fillId="0" borderId="1" xfId="11" applyBorder="1"/>
    <xf numFmtId="164" fontId="3" fillId="0" borderId="1" xfId="0" applyNumberFormat="1" applyFont="1" applyBorder="1" applyAlignment="1">
      <alignment horizontal="left"/>
    </xf>
    <xf numFmtId="0" fontId="22" fillId="0" borderId="1" xfId="11" quotePrefix="1" applyBorder="1"/>
    <xf numFmtId="49" fontId="28" fillId="0" borderId="0" xfId="0" applyNumberFormat="1" applyFont="1"/>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left" vertical="top" wrapText="1"/>
    </xf>
    <xf numFmtId="0" fontId="5" fillId="0" borderId="1" xfId="0" applyFont="1" applyBorder="1" applyAlignment="1">
      <alignment horizontal="center"/>
    </xf>
    <xf numFmtId="14" fontId="25" fillId="0" borderId="0" xfId="0" applyNumberFormat="1" applyFont="1"/>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left" vertical="top" wrapText="1"/>
    </xf>
    <xf numFmtId="44" fontId="3" fillId="0" borderId="3" xfId="0" applyNumberFormat="1" applyFont="1" applyBorder="1" applyAlignment="1">
      <alignment horizontal="right"/>
    </xf>
    <xf numFmtId="44" fontId="3" fillId="0" borderId="0" xfId="0" applyNumberFormat="1" applyFont="1" applyFill="1"/>
    <xf numFmtId="0" fontId="3" fillId="0" borderId="0" xfId="0" applyFont="1" applyAlignment="1">
      <alignment horizontal="left" vertical="top" wrapText="1"/>
    </xf>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center" wrapText="1"/>
    </xf>
    <xf numFmtId="44" fontId="9" fillId="0" borderId="0" xfId="0" applyNumberFormat="1" applyFont="1" applyBorder="1"/>
    <xf numFmtId="0" fontId="3" fillId="0" borderId="0" xfId="0" applyFont="1" applyAlignment="1">
      <alignment horizontal="center" wrapText="1"/>
    </xf>
    <xf numFmtId="0" fontId="3" fillId="0" borderId="0" xfId="0" applyFont="1" applyAlignment="1">
      <alignment horizontal="center" wrapText="1"/>
    </xf>
    <xf numFmtId="165" fontId="25" fillId="0" borderId="0" xfId="0" applyNumberFormat="1" applyFont="1" applyAlignment="1">
      <alignment horizontal="right"/>
    </xf>
    <xf numFmtId="0" fontId="11" fillId="0" borderId="1" xfId="0" applyFont="1" applyBorder="1" applyAlignment="1">
      <alignment horizontal="center"/>
    </xf>
    <xf numFmtId="0" fontId="12" fillId="0" borderId="0" xfId="0" applyFont="1" applyAlignment="1">
      <alignment horizontal="center"/>
    </xf>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Border="1" applyAlignment="1">
      <alignment horizontal="left" vertical="top" wrapText="1"/>
    </xf>
    <xf numFmtId="0" fontId="3" fillId="0" borderId="8" xfId="0" applyFont="1" applyFill="1" applyBorder="1" applyAlignment="1"/>
    <xf numFmtId="0" fontId="0" fillId="0" borderId="8" xfId="0" applyBorder="1" applyAlignment="1"/>
    <xf numFmtId="0" fontId="3" fillId="0" borderId="0" xfId="0" applyFont="1" applyAlignment="1">
      <alignment wrapText="1"/>
    </xf>
    <xf numFmtId="0" fontId="5" fillId="0" borderId="1" xfId="0" applyFont="1" applyBorder="1" applyAlignment="1">
      <alignment horizontal="center"/>
    </xf>
    <xf numFmtId="0" fontId="3" fillId="0" borderId="0" xfId="0" applyFont="1" applyAlignment="1">
      <alignment horizontal="left" wrapText="1"/>
    </xf>
    <xf numFmtId="44" fontId="3" fillId="0" borderId="8" xfId="1" applyFont="1" applyFill="1" applyBorder="1" applyAlignment="1">
      <alignment horizontal="left"/>
    </xf>
    <xf numFmtId="0" fontId="3" fillId="0" borderId="0" xfId="0" applyFont="1" applyAlignment="1">
      <alignment vertical="top" wrapText="1"/>
    </xf>
    <xf numFmtId="0" fontId="22" fillId="0" borderId="0" xfId="11" applyAlignment="1">
      <alignment horizontal="left" vertical="top" wrapText="1"/>
    </xf>
    <xf numFmtId="0" fontId="3" fillId="0" borderId="8" xfId="0" applyFont="1" applyBorder="1" applyAlignment="1">
      <alignment horizontal="left"/>
    </xf>
    <xf numFmtId="0" fontId="3" fillId="0" borderId="0" xfId="0" applyFont="1" applyAlignment="1">
      <alignment horizontal="center" wrapText="1"/>
    </xf>
  </cellXfs>
  <cellStyles count="13">
    <cellStyle name="Comma" xfId="12" builtinId="3"/>
    <cellStyle name="Comma 2" xfId="3"/>
    <cellStyle name="Comma 2 2" xfId="7"/>
    <cellStyle name="Currency" xfId="1" builtinId="4"/>
    <cellStyle name="Currency 2" xfId="4"/>
    <cellStyle name="Currency 2 2" xfId="8"/>
    <cellStyle name="Hyperlink" xfId="11" builtinId="8"/>
    <cellStyle name="n_nvision1" xfId="5"/>
    <cellStyle name="n_nvision1 2" xfId="9"/>
    <cellStyle name="Normal" xfId="0" builtinId="0"/>
    <cellStyle name="Normal 2" xfId="2"/>
    <cellStyle name="Percent 2" xfId="6"/>
    <cellStyle name="Percent 2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palmbeachschools.org/accounting/wp-content/uploads/sites/40/2016/02/00-FY-2017-FDOE-IC-Rate-Ltr-2016-03-29.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kovners/Downloads/00-FY-2019-FDOE-IC-Rate-Ltr-2018-04-11.pdf" TargetMode="External"/><Relationship Id="rId1" Type="http://schemas.openxmlformats.org/officeDocument/2006/relationships/hyperlink" Target="https://www2.ed.gov/policy/fund/guid/uniform-guidance/index.html"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palmbeachschools.org/accounting/wp-content/uploads/sites/40/2016/02/00-FY-2017-FDOE-IC-Rate-Ltr-2016-03-29.pdf" TargetMode="Externa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palmbeachschools.net/accounting/wp-content/uploads/sites/40/2018/11/00-FY-2019-FDOE-IC-Rate-Ltr-2018-04-11.pdf" TargetMode="External"/><Relationship Id="rId1" Type="http://schemas.openxmlformats.org/officeDocument/2006/relationships/hyperlink" Target="https://www2.ed.gov/policy/fund/guid/uniform-guidanc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3"/>
  <sheetViews>
    <sheetView topLeftCell="B1" zoomScale="90" zoomScaleNormal="90" workbookViewId="0">
      <pane xSplit="4" ySplit="6" topLeftCell="F7" activePane="bottomRight" state="frozen"/>
      <selection activeCell="B24" sqref="B24"/>
      <selection pane="topRight" activeCell="B24" sqref="B24"/>
      <selection pane="bottomLeft" activeCell="B24" sqref="B24"/>
      <selection pane="bottomRight" activeCell="K14" sqref="K14"/>
    </sheetView>
  </sheetViews>
  <sheetFormatPr defaultColWidth="9.140625" defaultRowHeight="15" x14ac:dyDescent="0.25"/>
  <cols>
    <col min="1" max="1" width="0" style="2" hidden="1" customWidth="1"/>
    <col min="2" max="2" width="46.28515625" style="2" customWidth="1"/>
    <col min="3" max="3" width="24.42578125" style="101" bestFit="1" customWidth="1"/>
    <col min="4" max="4" width="13.7109375" style="101" customWidth="1"/>
    <col min="5" max="5" width="17" style="2" bestFit="1" customWidth="1"/>
    <col min="6" max="6" width="22.5703125" style="2" customWidth="1"/>
    <col min="7" max="7" width="8.5703125" style="2" customWidth="1"/>
    <col min="8" max="8" width="11.5703125" style="2" customWidth="1"/>
    <col min="9" max="9" width="8.7109375" style="2" customWidth="1"/>
    <col min="10" max="10" width="10"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2:20" x14ac:dyDescent="0.25">
      <c r="B1" s="8" t="s">
        <v>16</v>
      </c>
      <c r="Q1" s="273" t="s">
        <v>195</v>
      </c>
      <c r="R1" s="273"/>
      <c r="S1" s="273"/>
    </row>
    <row r="2" spans="2:20" x14ac:dyDescent="0.25">
      <c r="B2" s="96" t="s">
        <v>191</v>
      </c>
      <c r="C2" s="201">
        <v>43069</v>
      </c>
      <c r="M2" s="76"/>
      <c r="N2" s="76"/>
      <c r="P2" s="29"/>
      <c r="Q2" s="272" t="s">
        <v>201</v>
      </c>
      <c r="R2" s="272"/>
      <c r="S2" s="272"/>
    </row>
    <row r="3" spans="2:20" ht="15.75" thickBot="1" x14ac:dyDescent="0.3">
      <c r="B3" s="44" t="s">
        <v>60</v>
      </c>
      <c r="C3" s="7"/>
      <c r="D3" s="7"/>
      <c r="E3" s="8"/>
      <c r="P3" s="29"/>
      <c r="Q3" s="47"/>
      <c r="R3" s="30"/>
    </row>
    <row r="4" spans="2:20" x14ac:dyDescent="0.25">
      <c r="B4" s="8" t="s">
        <v>159</v>
      </c>
      <c r="M4" s="93" t="s">
        <v>34</v>
      </c>
      <c r="N4" s="93" t="s">
        <v>34</v>
      </c>
      <c r="O4" s="93" t="s">
        <v>34</v>
      </c>
      <c r="P4" s="9"/>
      <c r="Q4" s="97" t="s">
        <v>35</v>
      </c>
      <c r="R4" s="97" t="s">
        <v>37</v>
      </c>
      <c r="S4" s="97" t="s">
        <v>27</v>
      </c>
      <c r="T4" s="7"/>
    </row>
    <row r="5" spans="2:20" ht="15.75" thickBot="1" x14ac:dyDescent="0.3">
      <c r="G5" s="7" t="s">
        <v>197</v>
      </c>
      <c r="H5" s="7" t="s">
        <v>197</v>
      </c>
      <c r="M5" s="94" t="s">
        <v>33</v>
      </c>
      <c r="N5" s="94" t="s">
        <v>32</v>
      </c>
      <c r="O5" s="94" t="s">
        <v>31</v>
      </c>
      <c r="P5" s="9"/>
      <c r="Q5" s="98" t="s">
        <v>36</v>
      </c>
      <c r="R5" s="98" t="s">
        <v>36</v>
      </c>
      <c r="S5" s="98" t="s">
        <v>36</v>
      </c>
      <c r="T5" s="7"/>
    </row>
    <row r="6" spans="2:20" ht="85.5" customHeight="1" thickBot="1" x14ac:dyDescent="0.3">
      <c r="B6" s="92" t="s">
        <v>1</v>
      </c>
      <c r="C6" s="92" t="s">
        <v>149</v>
      </c>
      <c r="D6" s="92" t="s">
        <v>125</v>
      </c>
      <c r="E6" s="92" t="s">
        <v>3</v>
      </c>
      <c r="F6" s="92" t="s">
        <v>4</v>
      </c>
      <c r="G6" s="117" t="s">
        <v>165</v>
      </c>
      <c r="H6" s="117" t="s">
        <v>166</v>
      </c>
      <c r="I6" s="117" t="s">
        <v>157</v>
      </c>
      <c r="J6" s="117" t="s">
        <v>158</v>
      </c>
      <c r="K6" s="117" t="s">
        <v>140</v>
      </c>
      <c r="L6" s="92" t="s">
        <v>5</v>
      </c>
      <c r="M6" s="95" t="s">
        <v>6</v>
      </c>
      <c r="N6" s="95" t="s">
        <v>6</v>
      </c>
      <c r="O6" s="95" t="s">
        <v>6</v>
      </c>
      <c r="P6" s="9"/>
      <c r="Q6" s="99"/>
      <c r="R6" s="105" t="s">
        <v>38</v>
      </c>
      <c r="S6" s="106" t="s">
        <v>39</v>
      </c>
    </row>
    <row r="7" spans="2:20" ht="30" x14ac:dyDescent="0.25">
      <c r="B7" s="2" t="s">
        <v>141</v>
      </c>
      <c r="C7" s="103" t="s">
        <v>142</v>
      </c>
      <c r="D7" s="101" t="s">
        <v>143</v>
      </c>
      <c r="E7" s="2" t="s">
        <v>198</v>
      </c>
      <c r="F7" s="2" t="s">
        <v>7</v>
      </c>
      <c r="G7" s="206">
        <v>2.9100000000000001E-2</v>
      </c>
      <c r="H7" s="206">
        <v>0.16270000000000001</v>
      </c>
      <c r="I7" s="209">
        <v>43281</v>
      </c>
      <c r="J7" s="209">
        <v>43282</v>
      </c>
      <c r="K7" s="209">
        <v>42917</v>
      </c>
      <c r="L7" s="208" t="s">
        <v>196</v>
      </c>
      <c r="M7" s="88"/>
      <c r="N7" s="72"/>
      <c r="O7" s="72">
        <f>M7+N7</f>
        <v>0</v>
      </c>
      <c r="P7" s="72"/>
      <c r="Q7" s="72"/>
      <c r="R7" s="72"/>
      <c r="S7" s="73">
        <f>Q7+R7</f>
        <v>0</v>
      </c>
    </row>
    <row r="8" spans="2:20" x14ac:dyDescent="0.25">
      <c r="B8" s="45"/>
      <c r="C8" s="103"/>
      <c r="D8" s="103"/>
      <c r="E8" s="46"/>
      <c r="F8" s="47"/>
      <c r="G8" s="177"/>
      <c r="H8" s="177"/>
      <c r="I8" s="128"/>
      <c r="J8" s="128"/>
      <c r="K8" s="128"/>
      <c r="L8" s="47"/>
      <c r="M8" s="48"/>
      <c r="N8" s="25"/>
      <c r="O8" s="25"/>
      <c r="P8" s="72"/>
      <c r="Q8" s="25"/>
      <c r="R8" s="25"/>
      <c r="S8" s="26"/>
    </row>
    <row r="9" spans="2:20" x14ac:dyDescent="0.25">
      <c r="G9" s="136"/>
      <c r="H9" s="137"/>
      <c r="I9" s="127"/>
      <c r="J9" s="127"/>
      <c r="K9" s="127"/>
      <c r="L9" s="21" t="s">
        <v>44</v>
      </c>
      <c r="M9" s="71">
        <f>SUM(M7:M8)</f>
        <v>0</v>
      </c>
      <c r="N9" s="71">
        <f>SUM(N7:N8)</f>
        <v>0</v>
      </c>
      <c r="O9" s="71">
        <f>SUM(O7:O8)</f>
        <v>0</v>
      </c>
      <c r="P9" s="71"/>
      <c r="Q9" s="71">
        <f>SUM(Q7:Q8)</f>
        <v>0</v>
      </c>
      <c r="R9" s="71">
        <f>SUM(R7:R8)</f>
        <v>0</v>
      </c>
      <c r="S9" s="73">
        <f>SUM(S7:S8)</f>
        <v>0</v>
      </c>
    </row>
    <row r="10" spans="2:20" x14ac:dyDescent="0.25">
      <c r="I10" s="127"/>
      <c r="J10" s="127"/>
      <c r="K10" s="127"/>
      <c r="L10" s="21"/>
      <c r="M10" s="71"/>
      <c r="N10" s="71"/>
      <c r="O10" s="71"/>
      <c r="P10" s="71"/>
      <c r="Q10" s="71"/>
      <c r="R10" s="71"/>
      <c r="S10" s="73"/>
    </row>
    <row r="11" spans="2:20" x14ac:dyDescent="0.25">
      <c r="I11" s="127"/>
      <c r="J11" s="127"/>
      <c r="K11" s="127"/>
      <c r="L11" s="21"/>
      <c r="M11" s="71"/>
      <c r="N11" s="71"/>
      <c r="O11" s="71"/>
      <c r="P11" s="71"/>
      <c r="Q11" s="71"/>
      <c r="R11" s="71"/>
      <c r="S11" s="73"/>
    </row>
    <row r="12" spans="2:20" x14ac:dyDescent="0.25">
      <c r="I12" s="127"/>
      <c r="J12" s="127"/>
      <c r="K12" s="127"/>
      <c r="L12" s="21"/>
      <c r="M12" s="71"/>
      <c r="N12" s="71"/>
      <c r="O12" s="71"/>
      <c r="P12" s="71"/>
      <c r="Q12" s="71"/>
      <c r="R12" s="71"/>
      <c r="S12" s="73"/>
    </row>
    <row r="13" spans="2:20" x14ac:dyDescent="0.25">
      <c r="B13" s="8" t="s">
        <v>147</v>
      </c>
      <c r="L13" s="21"/>
      <c r="M13" s="71"/>
      <c r="N13" s="71"/>
      <c r="O13" s="71"/>
      <c r="P13" s="71"/>
      <c r="Q13" s="71"/>
      <c r="R13" s="71"/>
      <c r="S13" s="73"/>
    </row>
    <row r="14" spans="2:20" ht="33" customHeight="1" x14ac:dyDescent="0.25">
      <c r="B14" s="274" t="s">
        <v>148</v>
      </c>
      <c r="C14" s="275"/>
      <c r="D14" s="275"/>
      <c r="E14" s="275"/>
      <c r="F14" s="275"/>
      <c r="G14" s="130"/>
      <c r="H14" s="130"/>
      <c r="I14" s="122"/>
      <c r="L14" s="21"/>
      <c r="M14" s="71"/>
      <c r="N14" s="71"/>
      <c r="O14" s="71"/>
      <c r="P14" s="71"/>
      <c r="Q14" s="71"/>
      <c r="R14" s="71"/>
      <c r="S14" s="73"/>
    </row>
    <row r="15" spans="2:20" x14ac:dyDescent="0.25">
      <c r="L15" s="21"/>
      <c r="M15" s="71"/>
      <c r="N15" s="71"/>
      <c r="O15" s="71"/>
      <c r="P15" s="71"/>
      <c r="Q15" s="71"/>
      <c r="R15" s="71"/>
      <c r="S15" s="73"/>
    </row>
    <row r="16" spans="2:20" ht="46.5" customHeight="1" x14ac:dyDescent="0.25">
      <c r="B16" s="274" t="s">
        <v>151</v>
      </c>
      <c r="C16" s="274"/>
      <c r="D16" s="274"/>
      <c r="E16" s="274"/>
      <c r="F16" s="274"/>
      <c r="G16" s="129"/>
      <c r="H16" s="129"/>
      <c r="I16" s="121"/>
      <c r="L16" s="21"/>
      <c r="M16" s="71"/>
      <c r="N16" s="71"/>
      <c r="O16" s="71"/>
      <c r="P16" s="71"/>
      <c r="Q16" s="71"/>
      <c r="R16" s="71"/>
      <c r="S16" s="73"/>
    </row>
    <row r="17" spans="2:20" x14ac:dyDescent="0.25">
      <c r="L17" s="21"/>
      <c r="M17" s="71"/>
      <c r="N17" s="71"/>
      <c r="O17" s="71"/>
      <c r="P17" s="71"/>
      <c r="Q17" s="71"/>
      <c r="R17" s="71"/>
      <c r="S17" s="73"/>
    </row>
    <row r="18" spans="2:20" x14ac:dyDescent="0.25">
      <c r="B18" s="7" t="s">
        <v>127</v>
      </c>
      <c r="C18" s="110" t="s">
        <v>130</v>
      </c>
      <c r="D18" s="110" t="s">
        <v>131</v>
      </c>
      <c r="L18" s="21"/>
      <c r="M18" s="71"/>
      <c r="N18" s="71"/>
      <c r="O18" s="71"/>
      <c r="P18" s="71"/>
      <c r="Q18" s="71"/>
      <c r="R18" s="71"/>
      <c r="S18" s="73"/>
    </row>
    <row r="19" spans="2:20" x14ac:dyDescent="0.25">
      <c r="C19" s="100"/>
      <c r="D19" s="100"/>
      <c r="L19" s="21"/>
      <c r="M19" s="71"/>
      <c r="N19" s="71"/>
      <c r="O19" s="71"/>
      <c r="P19" s="71"/>
      <c r="Q19" s="71"/>
      <c r="R19" s="71"/>
      <c r="S19" s="73"/>
    </row>
    <row r="20" spans="2:20" x14ac:dyDescent="0.25">
      <c r="B20" s="2" t="s">
        <v>129</v>
      </c>
      <c r="C20" s="100" t="s">
        <v>132</v>
      </c>
      <c r="D20" s="100" t="s">
        <v>138</v>
      </c>
      <c r="L20" s="21"/>
      <c r="M20" s="71"/>
      <c r="N20" s="71"/>
      <c r="O20" s="71"/>
      <c r="P20" s="71"/>
      <c r="Q20" s="71"/>
      <c r="R20" s="71"/>
      <c r="S20" s="73"/>
    </row>
    <row r="21" spans="2:20" x14ac:dyDescent="0.25">
      <c r="C21" s="100"/>
      <c r="D21" s="100"/>
      <c r="L21" s="21"/>
      <c r="M21" s="71"/>
      <c r="N21" s="71"/>
      <c r="O21" s="71"/>
      <c r="P21" s="71"/>
      <c r="Q21" s="71"/>
      <c r="R21" s="71"/>
      <c r="S21" s="73"/>
    </row>
    <row r="22" spans="2:20" x14ac:dyDescent="0.25">
      <c r="B22" s="198"/>
      <c r="C22" s="100"/>
      <c r="D22" s="100"/>
      <c r="L22" s="21"/>
      <c r="M22" s="71"/>
      <c r="N22" s="71"/>
      <c r="O22" s="71"/>
      <c r="P22" s="71"/>
      <c r="Q22" s="71"/>
      <c r="R22" s="71"/>
      <c r="S22" s="73"/>
    </row>
    <row r="23" spans="2:20" x14ac:dyDescent="0.25">
      <c r="B23" s="139"/>
      <c r="L23" s="21"/>
      <c r="M23" s="71"/>
      <c r="N23" s="71"/>
      <c r="O23" s="71"/>
      <c r="P23" s="71"/>
      <c r="Q23" s="71"/>
      <c r="R23" s="71"/>
      <c r="S23" s="73"/>
    </row>
    <row r="24" spans="2:20" x14ac:dyDescent="0.25">
      <c r="B24" s="198"/>
      <c r="C24" s="198"/>
      <c r="L24" s="21"/>
      <c r="M24" s="71"/>
      <c r="N24" s="71"/>
      <c r="O24" s="71"/>
      <c r="P24" s="71"/>
      <c r="Q24" s="71"/>
      <c r="R24" s="71"/>
      <c r="S24" s="73"/>
    </row>
    <row r="25" spans="2:20" x14ac:dyDescent="0.25">
      <c r="B25" s="139"/>
      <c r="L25" s="21"/>
      <c r="M25" s="71"/>
      <c r="N25" s="71"/>
      <c r="O25" s="71"/>
      <c r="P25" s="71"/>
      <c r="Q25" s="71"/>
      <c r="R25" s="71"/>
      <c r="S25" s="73"/>
    </row>
    <row r="26" spans="2:20" x14ac:dyDescent="0.25">
      <c r="B26" s="10"/>
      <c r="C26" s="102"/>
      <c r="D26" s="102"/>
      <c r="E26" s="10"/>
      <c r="F26" s="10"/>
      <c r="G26" s="10"/>
      <c r="H26" s="10"/>
      <c r="I26" s="10"/>
      <c r="J26" s="10"/>
      <c r="K26" s="10"/>
      <c r="L26" s="10"/>
      <c r="M26" s="10"/>
      <c r="N26" s="10"/>
      <c r="O26" s="10"/>
      <c r="P26" s="29"/>
      <c r="Q26" s="10"/>
      <c r="R26" s="10"/>
      <c r="S26" s="28"/>
    </row>
    <row r="28" spans="2:20" x14ac:dyDescent="0.25">
      <c r="B28" s="17" t="s">
        <v>45</v>
      </c>
      <c r="C28" s="104" t="s">
        <v>2</v>
      </c>
      <c r="D28" s="104"/>
      <c r="E28" s="104" t="s">
        <v>40</v>
      </c>
      <c r="F28" s="104" t="s">
        <v>41</v>
      </c>
      <c r="G28" s="133"/>
      <c r="H28" s="133"/>
      <c r="I28" s="125"/>
      <c r="J28" s="104"/>
      <c r="K28" s="104"/>
      <c r="L28" s="104" t="s">
        <v>42</v>
      </c>
      <c r="M28" s="104" t="s">
        <v>43</v>
      </c>
      <c r="N28" s="47"/>
      <c r="O28" s="47"/>
      <c r="P28" s="47"/>
      <c r="Q28" s="62" t="s">
        <v>105</v>
      </c>
      <c r="R28" s="53"/>
      <c r="S28" s="53"/>
      <c r="T28" s="54"/>
    </row>
    <row r="29" spans="2:20" x14ac:dyDescent="0.25">
      <c r="B29" s="11"/>
      <c r="C29" s="9"/>
      <c r="D29" s="9"/>
      <c r="E29" s="9"/>
      <c r="Q29" s="54" t="s">
        <v>103</v>
      </c>
      <c r="R29" s="54"/>
      <c r="S29" s="54"/>
      <c r="T29" s="54"/>
    </row>
    <row r="30" spans="2:20" x14ac:dyDescent="0.25">
      <c r="B30" s="11"/>
      <c r="C30" s="9"/>
      <c r="D30" s="9"/>
      <c r="E30" s="9"/>
      <c r="Q30" s="54"/>
      <c r="R30" s="54"/>
      <c r="S30" s="54"/>
      <c r="T30" s="54"/>
    </row>
    <row r="31" spans="2:20" x14ac:dyDescent="0.25">
      <c r="B31" s="11"/>
      <c r="C31" s="9"/>
      <c r="D31" s="9"/>
      <c r="E31" s="9"/>
      <c r="Q31" s="54"/>
      <c r="R31" s="54"/>
      <c r="S31" s="54"/>
      <c r="T31" s="54"/>
    </row>
    <row r="32" spans="2:20" x14ac:dyDescent="0.25">
      <c r="B32"/>
      <c r="C32" s="13"/>
      <c r="D32" s="13"/>
      <c r="E32" s="14"/>
      <c r="F32" s="15"/>
      <c r="G32" s="15"/>
      <c r="H32" s="15"/>
      <c r="I32" s="15"/>
      <c r="J32" s="15"/>
      <c r="K32" s="15"/>
      <c r="L32" s="16"/>
      <c r="M32" s="20"/>
      <c r="N32" s="18"/>
      <c r="O32" s="18"/>
      <c r="P32" s="18"/>
    </row>
    <row r="33" spans="2:2" x14ac:dyDescent="0.25">
      <c r="B33" s="135"/>
    </row>
  </sheetData>
  <mergeCells count="4">
    <mergeCell ref="Q2:S2"/>
    <mergeCell ref="Q1:S1"/>
    <mergeCell ref="B14:F14"/>
    <mergeCell ref="B16:F16"/>
  </mergeCells>
  <printOptions horizontalCentered="1" gridLines="1"/>
  <pageMargins left="0" right="0" top="0.75" bottom="0.75" header="0.3" footer="0.3"/>
  <pageSetup scale="48"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topLeftCell="B1" zoomScale="90" zoomScaleNormal="90" workbookViewId="0">
      <selection activeCell="I18" sqref="I18"/>
    </sheetView>
  </sheetViews>
  <sheetFormatPr defaultColWidth="9.140625" defaultRowHeight="15" x14ac:dyDescent="0.25"/>
  <cols>
    <col min="1" max="1" width="7.5703125" style="2" hidden="1" customWidth="1"/>
    <col min="2" max="2" width="53.28515625" style="2" customWidth="1"/>
    <col min="3" max="3" width="24.5703125" style="2" customWidth="1"/>
    <col min="4" max="4" width="13.7109375" style="2" customWidth="1"/>
    <col min="5" max="5" width="17.85546875" style="2" customWidth="1"/>
    <col min="6" max="6" width="21.42578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 style="2" customWidth="1"/>
    <col min="18" max="19" width="14.140625" style="2" customWidth="1"/>
    <col min="20" max="16384" width="9.140625" style="2"/>
  </cols>
  <sheetData>
    <row r="1" spans="1:20" ht="15.6" customHeight="1" x14ac:dyDescent="0.25">
      <c r="B1" s="1" t="s">
        <v>52</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76</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1" customHeight="1" x14ac:dyDescent="0.25">
      <c r="A7" s="2">
        <v>4201</v>
      </c>
      <c r="B7" s="2" t="s">
        <v>8</v>
      </c>
      <c r="C7" s="100" t="s">
        <v>124</v>
      </c>
      <c r="D7" s="100" t="s">
        <v>217</v>
      </c>
      <c r="E7" s="2" t="s">
        <v>205</v>
      </c>
      <c r="F7" s="2" t="s">
        <v>7</v>
      </c>
      <c r="G7" s="206">
        <v>2.7699999999999999E-2</v>
      </c>
      <c r="H7" s="206">
        <v>0.15060000000000001</v>
      </c>
      <c r="I7" s="207">
        <v>43646</v>
      </c>
      <c r="J7" s="207">
        <v>43647</v>
      </c>
      <c r="K7" s="207">
        <v>43282</v>
      </c>
      <c r="L7" s="208" t="s">
        <v>207</v>
      </c>
      <c r="M7" s="70">
        <v>316044.12</v>
      </c>
      <c r="N7" s="229"/>
      <c r="O7" s="72">
        <f>M7+N7</f>
        <v>316044.12</v>
      </c>
      <c r="P7" s="72"/>
      <c r="Q7" s="72">
        <f>50903.61+59786.36+29068.77+161820.56</f>
        <v>301579.3</v>
      </c>
      <c r="R7" s="72"/>
      <c r="S7" s="73">
        <f>Q7+R7</f>
        <v>301579.3</v>
      </c>
    </row>
    <row r="8" spans="1:20" ht="30" customHeight="1" x14ac:dyDescent="0.25">
      <c r="A8" s="2">
        <v>4253</v>
      </c>
      <c r="B8" s="2" t="s">
        <v>150</v>
      </c>
      <c r="C8" s="103" t="s">
        <v>142</v>
      </c>
      <c r="D8" s="101" t="s">
        <v>236</v>
      </c>
      <c r="E8" s="2" t="s">
        <v>206</v>
      </c>
      <c r="F8" s="2" t="s">
        <v>7</v>
      </c>
      <c r="G8" s="206">
        <f>+G7</f>
        <v>2.7699999999999999E-2</v>
      </c>
      <c r="H8" s="206">
        <f>+H7</f>
        <v>0.15060000000000001</v>
      </c>
      <c r="I8" s="207">
        <f>+I7</f>
        <v>43646</v>
      </c>
      <c r="J8" s="207">
        <f t="shared" ref="J8:L8" si="0">+J7</f>
        <v>43647</v>
      </c>
      <c r="K8" s="207">
        <f t="shared" si="0"/>
        <v>43282</v>
      </c>
      <c r="L8" s="209" t="str">
        <f t="shared" si="0"/>
        <v>07/01/18 - 06/30/19</v>
      </c>
      <c r="M8" s="70">
        <v>28347.95</v>
      </c>
      <c r="N8" s="72">
        <v>0</v>
      </c>
      <c r="O8" s="72">
        <f>M8+N8</f>
        <v>28347.95</v>
      </c>
      <c r="P8" s="72"/>
      <c r="Q8" s="72">
        <v>28347.95</v>
      </c>
      <c r="R8" s="72">
        <v>0</v>
      </c>
      <c r="S8" s="73">
        <f>Q8+R8</f>
        <v>28347.95</v>
      </c>
    </row>
    <row r="9" spans="1:20" ht="33.75" customHeight="1" x14ac:dyDescent="0.25">
      <c r="B9" s="2" t="s">
        <v>223</v>
      </c>
      <c r="C9" s="103" t="s">
        <v>260</v>
      </c>
      <c r="D9" s="221" t="s">
        <v>224</v>
      </c>
      <c r="E9" s="2" t="s">
        <v>225</v>
      </c>
      <c r="F9" s="2" t="s">
        <v>7</v>
      </c>
      <c r="G9" s="206">
        <f t="shared" ref="G9:H10" si="1">+G8</f>
        <v>2.7699999999999999E-2</v>
      </c>
      <c r="H9" s="206">
        <f t="shared" si="1"/>
        <v>0.15060000000000001</v>
      </c>
      <c r="I9" s="207">
        <v>43941</v>
      </c>
      <c r="J9" s="207">
        <v>43971</v>
      </c>
      <c r="K9" s="207">
        <v>43234</v>
      </c>
      <c r="L9" s="208" t="s">
        <v>291</v>
      </c>
      <c r="M9" s="72">
        <v>26375</v>
      </c>
      <c r="N9" s="72"/>
      <c r="O9" s="236">
        <f>M9+N9</f>
        <v>26375</v>
      </c>
      <c r="P9" s="29"/>
      <c r="Q9" s="72"/>
      <c r="R9" s="72"/>
      <c r="S9" s="73">
        <f>Q9+R9</f>
        <v>0</v>
      </c>
    </row>
    <row r="10" spans="1:20" ht="35.25" customHeight="1" x14ac:dyDescent="0.25">
      <c r="B10" s="2" t="s">
        <v>246</v>
      </c>
      <c r="C10" s="249" t="s">
        <v>261</v>
      </c>
      <c r="D10" s="221"/>
      <c r="F10" s="2" t="s">
        <v>7</v>
      </c>
      <c r="G10" s="206">
        <f t="shared" si="1"/>
        <v>2.7699999999999999E-2</v>
      </c>
      <c r="H10" s="206">
        <f t="shared" si="1"/>
        <v>0.15060000000000001</v>
      </c>
      <c r="I10" s="207">
        <f>I8</f>
        <v>43646</v>
      </c>
      <c r="J10" s="207">
        <f>J8</f>
        <v>43647</v>
      </c>
      <c r="K10" s="271" t="s">
        <v>292</v>
      </c>
      <c r="L10" s="208" t="s">
        <v>196</v>
      </c>
      <c r="M10" s="72">
        <v>5887.95</v>
      </c>
      <c r="N10" s="72"/>
      <c r="O10" s="236">
        <f>M10+N10</f>
        <v>5887.95</v>
      </c>
      <c r="P10" s="29"/>
      <c r="Q10" s="72">
        <v>5887.95</v>
      </c>
      <c r="R10" s="72"/>
      <c r="S10" s="73">
        <f>Q10+R10</f>
        <v>5887.95</v>
      </c>
    </row>
    <row r="11" spans="1:20" ht="16.149999999999999" customHeight="1" x14ac:dyDescent="0.25">
      <c r="C11" s="103"/>
      <c r="D11" s="221"/>
      <c r="G11" s="206"/>
      <c r="H11" s="206"/>
      <c r="I11" s="207"/>
      <c r="J11" s="207"/>
      <c r="K11" s="207"/>
      <c r="L11" s="208"/>
      <c r="M11" s="25"/>
      <c r="N11" s="25"/>
      <c r="O11" s="230"/>
      <c r="P11" s="29"/>
      <c r="Q11" s="25"/>
      <c r="R11" s="25"/>
      <c r="S11" s="26"/>
    </row>
    <row r="12" spans="1:20" x14ac:dyDescent="0.25">
      <c r="C12" s="100"/>
      <c r="D12" s="100"/>
      <c r="I12" s="127"/>
      <c r="J12" s="127"/>
      <c r="K12" s="127"/>
      <c r="L12" s="5" t="s">
        <v>44</v>
      </c>
      <c r="M12" s="71">
        <f>SUM(M7:M11)</f>
        <v>376655.02</v>
      </c>
      <c r="N12" s="71">
        <f>SUM(N7:N11)</f>
        <v>0</v>
      </c>
      <c r="O12" s="71">
        <f>SUM(O7:O11)</f>
        <v>376655.02</v>
      </c>
      <c r="Q12" s="71">
        <f>SUM(Q7:Q11)</f>
        <v>335815.2</v>
      </c>
      <c r="R12" s="71">
        <f>SUM(R7:R11)</f>
        <v>0</v>
      </c>
      <c r="S12" s="23">
        <f>SUM(S7:S11)</f>
        <v>335815.2</v>
      </c>
    </row>
    <row r="13" spans="1:20" x14ac:dyDescent="0.25">
      <c r="C13" s="100"/>
      <c r="D13" s="100"/>
      <c r="L13" s="5"/>
      <c r="M13" s="71"/>
      <c r="N13" s="71"/>
      <c r="O13" s="71"/>
      <c r="Q13" s="71"/>
      <c r="R13" s="71"/>
      <c r="S13" s="73"/>
    </row>
    <row r="14" spans="1:20" x14ac:dyDescent="0.25">
      <c r="C14" s="100"/>
      <c r="D14" s="100"/>
      <c r="L14" s="5"/>
      <c r="M14" s="71"/>
      <c r="N14" s="71"/>
      <c r="O14" s="71"/>
      <c r="Q14" s="71"/>
      <c r="R14" s="71"/>
      <c r="S14" s="73"/>
    </row>
    <row r="15" spans="1:20" ht="33" customHeight="1" x14ac:dyDescent="0.25">
      <c r="B15" s="8" t="s">
        <v>147</v>
      </c>
      <c r="C15" s="100"/>
      <c r="D15" s="100"/>
      <c r="L15" s="5"/>
      <c r="M15" s="71"/>
      <c r="N15" s="71"/>
      <c r="O15" s="71"/>
      <c r="Q15" s="71"/>
      <c r="R15" s="71"/>
      <c r="S15" s="73"/>
    </row>
    <row r="16" spans="1:20" ht="28.5" customHeight="1" x14ac:dyDescent="0.25">
      <c r="B16" s="274" t="s">
        <v>148</v>
      </c>
      <c r="C16" s="274"/>
      <c r="D16" s="274"/>
      <c r="E16" s="274"/>
      <c r="F16" s="274"/>
      <c r="G16" s="129"/>
      <c r="H16" s="129"/>
      <c r="I16" s="121"/>
      <c r="L16" s="5"/>
      <c r="M16" s="71"/>
      <c r="N16" s="71"/>
      <c r="O16" s="71"/>
      <c r="Q16" s="71"/>
      <c r="R16" s="71"/>
      <c r="S16" s="73"/>
    </row>
    <row r="17" spans="2:19" x14ac:dyDescent="0.25">
      <c r="C17" s="100"/>
      <c r="D17" s="100"/>
      <c r="L17" s="5"/>
      <c r="M17" s="71"/>
      <c r="N17" s="71"/>
      <c r="O17" s="71"/>
      <c r="Q17" s="71"/>
      <c r="R17" s="71"/>
      <c r="S17" s="73"/>
    </row>
    <row r="18" spans="2:19" ht="44.25" customHeight="1" x14ac:dyDescent="0.25">
      <c r="B18" s="274" t="s">
        <v>151</v>
      </c>
      <c r="C18" s="274"/>
      <c r="D18" s="274"/>
      <c r="E18" s="274"/>
      <c r="F18" s="274"/>
      <c r="G18" s="129"/>
      <c r="H18" s="129"/>
      <c r="I18" s="121"/>
      <c r="L18" s="5"/>
      <c r="M18" s="71"/>
      <c r="N18" s="71"/>
      <c r="O18" s="71"/>
      <c r="Q18" s="71"/>
      <c r="R18" s="71"/>
      <c r="S18" s="73"/>
    </row>
    <row r="19" spans="2:19" x14ac:dyDescent="0.25">
      <c r="B19" s="118"/>
      <c r="C19" s="118"/>
      <c r="D19" s="118"/>
      <c r="E19" s="118"/>
      <c r="F19" s="118"/>
      <c r="G19" s="129"/>
      <c r="H19" s="129"/>
      <c r="I19" s="121"/>
      <c r="L19" s="5"/>
      <c r="M19" s="71"/>
      <c r="N19" s="71"/>
      <c r="O19" s="71"/>
      <c r="Q19" s="71"/>
      <c r="R19" s="71"/>
      <c r="S19" s="73"/>
    </row>
    <row r="20" spans="2:19" ht="29.25" customHeight="1" x14ac:dyDescent="0.25">
      <c r="B20" s="274" t="s">
        <v>211</v>
      </c>
      <c r="C20" s="274"/>
      <c r="D20" s="274"/>
      <c r="E20" s="274"/>
      <c r="F20" s="274"/>
      <c r="G20" s="214"/>
      <c r="H20" s="214"/>
      <c r="I20" s="214"/>
      <c r="L20" s="5"/>
      <c r="M20" s="71"/>
      <c r="N20" s="71"/>
      <c r="O20" s="71"/>
      <c r="Q20" s="71"/>
      <c r="R20" s="71"/>
      <c r="S20" s="73"/>
    </row>
    <row r="21" spans="2:19" ht="15" customHeight="1" x14ac:dyDescent="0.25">
      <c r="B21" s="284" t="s">
        <v>210</v>
      </c>
      <c r="C21" s="274"/>
      <c r="D21" s="274"/>
      <c r="E21" s="274"/>
      <c r="F21" s="274"/>
      <c r="G21" s="214"/>
      <c r="H21" s="214"/>
      <c r="I21" s="214"/>
      <c r="L21" s="5"/>
      <c r="M21" s="71"/>
      <c r="N21" s="71"/>
      <c r="O21" s="71"/>
      <c r="Q21" s="71"/>
      <c r="R21" s="71"/>
      <c r="S21" s="73"/>
    </row>
    <row r="22" spans="2:19" ht="15" customHeight="1" x14ac:dyDescent="0.25">
      <c r="B22" s="216"/>
      <c r="C22" s="216"/>
      <c r="D22" s="216"/>
      <c r="E22" s="216"/>
      <c r="F22" s="216"/>
      <c r="G22" s="216"/>
      <c r="H22" s="216"/>
      <c r="I22" s="216"/>
      <c r="L22" s="5"/>
      <c r="M22" s="71"/>
      <c r="N22" s="71"/>
      <c r="O22" s="71"/>
      <c r="Q22" s="71"/>
      <c r="R22" s="71"/>
      <c r="S22" s="73"/>
    </row>
    <row r="23" spans="2:19" x14ac:dyDescent="0.25">
      <c r="B23" s="7" t="s">
        <v>127</v>
      </c>
      <c r="C23" s="110" t="s">
        <v>130</v>
      </c>
      <c r="D23" s="110" t="s">
        <v>131</v>
      </c>
      <c r="E23" s="118"/>
      <c r="F23" s="118"/>
      <c r="G23" s="129"/>
      <c r="H23" s="129"/>
      <c r="I23" s="121"/>
      <c r="L23" s="5"/>
      <c r="M23" s="71"/>
      <c r="N23" s="71"/>
      <c r="O23" s="71"/>
      <c r="Q23" s="71"/>
      <c r="R23" s="71"/>
      <c r="S23" s="73"/>
    </row>
    <row r="24" spans="2:19" x14ac:dyDescent="0.25">
      <c r="B24" s="2" t="s">
        <v>128</v>
      </c>
      <c r="C24" s="100" t="s">
        <v>135</v>
      </c>
      <c r="D24" s="100" t="s">
        <v>137</v>
      </c>
      <c r="E24" s="118"/>
      <c r="F24" s="118"/>
      <c r="G24" s="129"/>
      <c r="H24" s="129"/>
      <c r="I24" s="121"/>
      <c r="L24" s="5"/>
      <c r="M24" s="71"/>
      <c r="N24" s="71"/>
      <c r="O24" s="71"/>
      <c r="Q24" s="71"/>
      <c r="R24" s="71"/>
      <c r="S24" s="73"/>
    </row>
    <row r="25" spans="2:19" x14ac:dyDescent="0.25">
      <c r="B25" s="2" t="s">
        <v>129</v>
      </c>
      <c r="C25" s="100" t="s">
        <v>132</v>
      </c>
      <c r="D25" s="100" t="s">
        <v>138</v>
      </c>
      <c r="L25" s="5"/>
      <c r="M25" s="71"/>
      <c r="N25" s="71"/>
      <c r="O25" s="71"/>
      <c r="Q25" s="71"/>
      <c r="R25" s="71"/>
      <c r="S25" s="73"/>
    </row>
    <row r="26" spans="2:19" x14ac:dyDescent="0.25">
      <c r="B26" s="2" t="s">
        <v>223</v>
      </c>
      <c r="C26" s="100" t="s">
        <v>164</v>
      </c>
      <c r="D26" s="100" t="s">
        <v>190</v>
      </c>
      <c r="L26" s="5"/>
      <c r="M26" s="71"/>
      <c r="N26" s="71"/>
      <c r="O26" s="71"/>
      <c r="Q26" s="71"/>
      <c r="R26" s="71"/>
      <c r="S26" s="73"/>
    </row>
    <row r="27" spans="2:19" x14ac:dyDescent="0.25">
      <c r="B27" s="2" t="s">
        <v>246</v>
      </c>
      <c r="C27" s="100" t="s">
        <v>164</v>
      </c>
      <c r="D27" s="100" t="s">
        <v>190</v>
      </c>
      <c r="L27" s="5"/>
      <c r="M27" s="71"/>
      <c r="N27" s="71"/>
      <c r="O27" s="71"/>
      <c r="Q27" s="71"/>
      <c r="R27" s="71"/>
      <c r="S27" s="73"/>
    </row>
    <row r="28" spans="2:19" ht="15.75" x14ac:dyDescent="0.25">
      <c r="B28" s="217"/>
      <c r="C28" s="100"/>
      <c r="D28" s="100"/>
      <c r="L28" s="5"/>
      <c r="M28" s="71"/>
      <c r="N28" s="71"/>
      <c r="O28" s="71"/>
      <c r="Q28" s="71"/>
      <c r="R28" s="71"/>
      <c r="S28" s="73"/>
    </row>
    <row r="29" spans="2:19" x14ac:dyDescent="0.25">
      <c r="C29" s="100"/>
      <c r="D29" s="100"/>
      <c r="L29" s="5"/>
      <c r="M29" s="71"/>
      <c r="N29" s="71"/>
      <c r="O29" s="71"/>
      <c r="Q29" s="71"/>
      <c r="R29" s="71"/>
      <c r="S29" s="73"/>
    </row>
    <row r="30" spans="2:19" x14ac:dyDescent="0.25">
      <c r="B30" s="212" t="s">
        <v>227</v>
      </c>
      <c r="C30" s="100"/>
      <c r="D30" s="100"/>
      <c r="L30" s="5"/>
      <c r="M30" s="71"/>
      <c r="N30" s="71"/>
      <c r="O30" s="71"/>
      <c r="Q30" s="71"/>
      <c r="R30" s="71"/>
      <c r="S30" s="73"/>
    </row>
    <row r="31" spans="2:19" x14ac:dyDescent="0.25">
      <c r="B31" s="10"/>
      <c r="C31" s="102"/>
      <c r="D31" s="102"/>
      <c r="E31" s="10"/>
      <c r="F31" s="10"/>
      <c r="G31" s="10"/>
      <c r="H31" s="10"/>
      <c r="I31" s="10"/>
      <c r="J31" s="10"/>
      <c r="K31" s="10"/>
      <c r="L31" s="10"/>
      <c r="M31" s="10"/>
      <c r="N31" s="29"/>
      <c r="O31" s="29"/>
      <c r="P31" s="29"/>
      <c r="Q31" s="29"/>
      <c r="R31" s="29"/>
      <c r="S31" s="27"/>
    </row>
    <row r="32" spans="2:19" x14ac:dyDescent="0.25">
      <c r="N32" s="119"/>
      <c r="O32" s="119"/>
      <c r="P32" s="119"/>
      <c r="Q32" s="183" t="s">
        <v>105</v>
      </c>
      <c r="R32" s="180"/>
      <c r="S32" s="181"/>
    </row>
    <row r="33" spans="2:20" x14ac:dyDescent="0.25">
      <c r="B33" s="17" t="s">
        <v>45</v>
      </c>
      <c r="C33" s="104" t="s">
        <v>2</v>
      </c>
      <c r="D33" s="104"/>
      <c r="E33" s="104" t="s">
        <v>40</v>
      </c>
      <c r="F33" s="104" t="s">
        <v>41</v>
      </c>
      <c r="G33" s="133"/>
      <c r="H33" s="133"/>
      <c r="I33" s="125"/>
      <c r="J33" s="104"/>
      <c r="K33" s="104"/>
      <c r="L33" s="104" t="s">
        <v>42</v>
      </c>
      <c r="M33" s="104" t="s">
        <v>43</v>
      </c>
      <c r="N33" s="50"/>
      <c r="O33" s="50"/>
      <c r="P33" s="50"/>
      <c r="Q33" s="57" t="s">
        <v>103</v>
      </c>
      <c r="R33" s="55"/>
      <c r="S33" s="56"/>
      <c r="T33" s="54"/>
    </row>
    <row r="34" spans="2:20" x14ac:dyDescent="0.25">
      <c r="B34" s="68"/>
      <c r="C34" s="9"/>
      <c r="D34" s="9"/>
      <c r="E34" s="9"/>
      <c r="F34" s="9"/>
      <c r="G34" s="9"/>
      <c r="H34" s="9"/>
      <c r="I34" s="9"/>
      <c r="J34" s="9"/>
      <c r="K34" s="9"/>
      <c r="L34" s="9"/>
      <c r="M34" s="9"/>
      <c r="N34" s="47"/>
      <c r="O34" s="47"/>
      <c r="P34" s="47"/>
      <c r="Q34" s="62"/>
      <c r="R34" s="53"/>
      <c r="S34" s="53"/>
      <c r="T34" s="54"/>
    </row>
    <row r="35" spans="2:20" x14ac:dyDescent="0.25">
      <c r="B35" s="68"/>
      <c r="C35" s="9"/>
      <c r="D35" s="9"/>
      <c r="E35" s="9"/>
      <c r="F35" s="9"/>
      <c r="G35" s="9"/>
      <c r="H35" s="9"/>
      <c r="I35" s="9"/>
      <c r="J35" s="9"/>
      <c r="K35" s="9"/>
      <c r="L35" s="9"/>
      <c r="M35" s="9"/>
      <c r="N35" s="47"/>
      <c r="O35" s="47"/>
      <c r="P35" s="47"/>
      <c r="R35" s="54"/>
      <c r="S35" s="54"/>
      <c r="T35" s="54"/>
    </row>
    <row r="36" spans="2:20" x14ac:dyDescent="0.25">
      <c r="B36" s="12"/>
      <c r="C36" s="13"/>
      <c r="D36" s="13"/>
      <c r="E36" s="41"/>
      <c r="F36" s="15"/>
      <c r="G36" s="15"/>
      <c r="H36" s="15"/>
      <c r="I36" s="15"/>
      <c r="J36" s="15"/>
      <c r="K36" s="15"/>
      <c r="L36" s="16"/>
      <c r="M36" s="31"/>
      <c r="Q36" s="54"/>
      <c r="R36" s="54"/>
      <c r="S36" s="54"/>
      <c r="T36" s="54"/>
    </row>
    <row r="37" spans="2:20" x14ac:dyDescent="0.25">
      <c r="B37" s="12"/>
      <c r="C37" s="13"/>
      <c r="D37" s="13"/>
      <c r="E37" s="41"/>
      <c r="F37" s="15"/>
      <c r="G37" s="15"/>
      <c r="H37" s="15"/>
      <c r="I37" s="15"/>
      <c r="J37" s="15"/>
      <c r="K37" s="15"/>
      <c r="L37" s="16"/>
      <c r="M37" s="31"/>
      <c r="Q37" s="54"/>
      <c r="R37" s="54"/>
      <c r="S37" s="54"/>
      <c r="T37" s="54"/>
    </row>
    <row r="38" spans="2:20" x14ac:dyDescent="0.25">
      <c r="B38" s="12"/>
      <c r="C38" s="13"/>
      <c r="D38" s="13"/>
      <c r="E38" s="41"/>
      <c r="F38" s="15"/>
      <c r="G38" s="15"/>
      <c r="H38" s="15"/>
      <c r="I38" s="15"/>
      <c r="J38" s="15"/>
      <c r="K38" s="15"/>
      <c r="L38" s="16"/>
      <c r="M38" s="31"/>
      <c r="Q38" s="54"/>
      <c r="R38" s="54"/>
      <c r="S38" s="54"/>
      <c r="T38" s="54"/>
    </row>
    <row r="39" spans="2:20" x14ac:dyDescent="0.25">
      <c r="B39" s="12"/>
      <c r="C39" s="13"/>
      <c r="D39" s="13"/>
      <c r="E39" s="41"/>
      <c r="F39" s="15"/>
      <c r="G39" s="15"/>
      <c r="H39" s="15"/>
      <c r="I39" s="15"/>
      <c r="J39" s="15"/>
      <c r="K39" s="15"/>
      <c r="L39" s="16"/>
      <c r="M39" s="31"/>
      <c r="T39" s="54"/>
    </row>
    <row r="40" spans="2:20" ht="15" customHeight="1" x14ac:dyDescent="0.25">
      <c r="B40" s="12"/>
      <c r="C40" s="13"/>
      <c r="D40" s="13"/>
      <c r="E40" s="41"/>
      <c r="F40" s="15"/>
      <c r="G40" s="15"/>
      <c r="H40" s="15"/>
      <c r="I40" s="15"/>
      <c r="J40" s="15"/>
      <c r="K40" s="15"/>
      <c r="L40" s="16"/>
      <c r="M40" s="20"/>
      <c r="N40" s="18"/>
      <c r="O40" s="18"/>
      <c r="P40" s="18"/>
    </row>
    <row r="41" spans="2:20" x14ac:dyDescent="0.25">
      <c r="B41" s="36"/>
      <c r="C41" s="40"/>
      <c r="D41" s="40"/>
      <c r="E41" s="41"/>
      <c r="F41" s="38"/>
      <c r="G41" s="38"/>
      <c r="H41" s="38"/>
      <c r="I41" s="38"/>
      <c r="J41" s="38"/>
      <c r="K41" s="38"/>
      <c r="L41" s="39"/>
      <c r="M41" s="34"/>
      <c r="N41" s="113"/>
      <c r="O41" s="29"/>
      <c r="P41" s="29"/>
    </row>
    <row r="42" spans="2:20" x14ac:dyDescent="0.25">
      <c r="C42" s="40"/>
      <c r="D42" s="40"/>
      <c r="E42" s="41"/>
      <c r="F42" s="74"/>
      <c r="G42" s="74"/>
      <c r="H42" s="74"/>
      <c r="I42" s="74"/>
      <c r="J42" s="74"/>
      <c r="K42" s="74"/>
      <c r="L42" s="33"/>
      <c r="M42" s="31"/>
      <c r="N42" s="113"/>
    </row>
    <row r="43" spans="2:20" x14ac:dyDescent="0.25">
      <c r="C43" s="40"/>
      <c r="D43" s="40"/>
      <c r="E43" s="41"/>
      <c r="F43" s="74"/>
      <c r="G43" s="74"/>
      <c r="H43" s="74"/>
      <c r="I43" s="74"/>
      <c r="J43" s="74"/>
      <c r="K43" s="74"/>
      <c r="L43" s="33"/>
      <c r="M43" s="31"/>
      <c r="N43" s="114"/>
    </row>
    <row r="44" spans="2:20" x14ac:dyDescent="0.25">
      <c r="C44" s="40"/>
      <c r="D44" s="40"/>
      <c r="E44" s="41"/>
      <c r="F44" s="74"/>
      <c r="G44" s="74"/>
      <c r="H44" s="74"/>
      <c r="I44" s="74"/>
      <c r="J44" s="74"/>
      <c r="K44" s="74"/>
      <c r="L44" s="33"/>
      <c r="M44" s="35"/>
      <c r="N44" s="37"/>
      <c r="O44" s="37"/>
      <c r="P44" s="29"/>
    </row>
    <row r="45" spans="2:20" ht="15" customHeight="1" x14ac:dyDescent="0.25">
      <c r="B45" s="36"/>
      <c r="C45" s="40"/>
      <c r="D45" s="40"/>
      <c r="E45" s="41"/>
      <c r="F45" s="38"/>
      <c r="G45" s="38"/>
      <c r="H45" s="38"/>
      <c r="I45" s="38"/>
      <c r="J45" s="38"/>
      <c r="K45" s="38"/>
      <c r="L45" s="33"/>
      <c r="M45" s="31"/>
      <c r="N45" s="107"/>
      <c r="O45" s="107"/>
      <c r="P45" s="29"/>
    </row>
    <row r="46" spans="2:20" x14ac:dyDescent="0.25">
      <c r="B46" s="36"/>
      <c r="C46" s="40"/>
      <c r="D46" s="40"/>
      <c r="E46" s="41"/>
      <c r="F46" s="38"/>
      <c r="G46" s="38"/>
      <c r="H46" s="38"/>
      <c r="I46" s="38"/>
      <c r="J46" s="38"/>
      <c r="K46" s="38"/>
      <c r="L46" s="33"/>
      <c r="M46" s="31"/>
      <c r="N46" s="107"/>
      <c r="O46" s="107"/>
      <c r="P46" s="29"/>
    </row>
    <row r="47" spans="2:20" x14ac:dyDescent="0.25">
      <c r="B47" s="36"/>
      <c r="C47" s="40"/>
      <c r="D47" s="40"/>
      <c r="E47" s="41"/>
      <c r="F47" s="38"/>
      <c r="G47" s="38"/>
      <c r="H47" s="38"/>
      <c r="I47" s="38"/>
      <c r="J47" s="38"/>
      <c r="K47" s="38"/>
      <c r="L47" s="33"/>
      <c r="M47" s="31"/>
      <c r="N47" s="107"/>
      <c r="O47" s="107"/>
      <c r="P47" s="29"/>
    </row>
    <row r="48" spans="2:20" ht="16.5" customHeight="1" x14ac:dyDescent="0.25">
      <c r="B48" s="36"/>
      <c r="C48" s="40"/>
      <c r="D48" s="40"/>
      <c r="E48" s="41"/>
      <c r="F48" s="38"/>
      <c r="G48" s="38"/>
      <c r="H48" s="38"/>
      <c r="I48" s="38"/>
      <c r="J48" s="38"/>
      <c r="K48" s="38"/>
      <c r="L48" s="39"/>
      <c r="M48" s="20"/>
      <c r="N48" s="107"/>
      <c r="O48" s="107"/>
      <c r="P48" s="29"/>
    </row>
    <row r="49" spans="5:11" ht="15" hidden="1" customHeight="1" x14ac:dyDescent="0.25"/>
    <row r="50" spans="5:11" ht="15" customHeight="1" x14ac:dyDescent="0.25">
      <c r="E50" s="21"/>
      <c r="F50" s="111"/>
      <c r="G50" s="111"/>
      <c r="H50" s="111"/>
      <c r="I50" s="111"/>
      <c r="J50" s="111"/>
      <c r="K50" s="111"/>
    </row>
    <row r="53" spans="5:11" ht="15" customHeight="1" x14ac:dyDescent="0.25"/>
  </sheetData>
  <mergeCells count="6">
    <mergeCell ref="B21:F21"/>
    <mergeCell ref="Q2:S2"/>
    <mergeCell ref="Q1:S1"/>
    <mergeCell ref="B16:F16"/>
    <mergeCell ref="B18:F18"/>
    <mergeCell ref="B20:F20"/>
  </mergeCells>
  <hyperlinks>
    <hyperlink ref="B21" r:id="rId1"/>
    <hyperlink ref="B30" r:id="rId2"/>
  </hyperlinks>
  <printOptions horizontalCentered="1" gridLines="1"/>
  <pageMargins left="0" right="0" top="0.75" bottom="0.75" header="0.3" footer="0.3"/>
  <pageSetup scale="51" orientation="landscape" horizontalDpi="1200" verticalDpi="12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B1" zoomScale="90" zoomScaleNormal="90" workbookViewId="0">
      <selection activeCell="L11" sqref="L11"/>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140625" style="2" customWidth="1"/>
    <col min="6" max="6" width="21.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56</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90</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0.45" hidden="1" customHeight="1" x14ac:dyDescent="0.25">
      <c r="B7" s="2" t="s">
        <v>167</v>
      </c>
      <c r="C7" s="120" t="s">
        <v>258</v>
      </c>
      <c r="D7" s="100" t="s">
        <v>238</v>
      </c>
      <c r="E7" s="2" t="s">
        <v>239</v>
      </c>
      <c r="F7" s="2" t="s">
        <v>7</v>
      </c>
      <c r="G7" s="206">
        <v>2.7699999999999999E-2</v>
      </c>
      <c r="H7" s="206">
        <v>0.15060000000000001</v>
      </c>
      <c r="I7" s="207">
        <v>43646</v>
      </c>
      <c r="J7" s="207">
        <v>43647</v>
      </c>
      <c r="K7" s="207">
        <v>43282</v>
      </c>
      <c r="L7" s="208" t="s">
        <v>207</v>
      </c>
      <c r="M7" s="75"/>
      <c r="N7" s="75"/>
      <c r="O7" s="72">
        <f>+M7+N7</f>
        <v>0</v>
      </c>
      <c r="P7" s="42"/>
      <c r="Q7" s="43"/>
      <c r="R7" s="72"/>
      <c r="S7" s="73">
        <f>+Q7+R7</f>
        <v>0</v>
      </c>
    </row>
    <row r="8" spans="1:20" ht="20.45" customHeight="1" x14ac:dyDescent="0.25">
      <c r="B8" s="2" t="s">
        <v>167</v>
      </c>
      <c r="C8" s="120" t="s">
        <v>267</v>
      </c>
      <c r="D8" s="100" t="s">
        <v>238</v>
      </c>
      <c r="E8" s="2" t="s">
        <v>239</v>
      </c>
      <c r="F8" s="2" t="s">
        <v>7</v>
      </c>
      <c r="G8" s="206">
        <v>2.7699999999999999E-2</v>
      </c>
      <c r="H8" s="206">
        <v>0.15060000000000001</v>
      </c>
      <c r="I8" s="207">
        <v>43646</v>
      </c>
      <c r="J8" s="207">
        <v>43647</v>
      </c>
      <c r="K8" s="207">
        <v>43282</v>
      </c>
      <c r="L8" s="208" t="s">
        <v>207</v>
      </c>
      <c r="M8" s="75">
        <v>16288.45</v>
      </c>
      <c r="N8" s="75"/>
      <c r="O8" s="72">
        <f>M8+N8</f>
        <v>16288.45</v>
      </c>
      <c r="P8" s="42"/>
      <c r="Q8" s="43">
        <v>9574.17</v>
      </c>
      <c r="R8" s="72"/>
      <c r="S8" s="73">
        <f>Q8+R8</f>
        <v>9574.17</v>
      </c>
    </row>
    <row r="9" spans="1:20" ht="30" x14ac:dyDescent="0.25">
      <c r="B9" s="2" t="s">
        <v>150</v>
      </c>
      <c r="C9" s="255" t="s">
        <v>142</v>
      </c>
      <c r="D9" s="100" t="s">
        <v>236</v>
      </c>
      <c r="E9" s="2" t="s">
        <v>206</v>
      </c>
      <c r="F9" s="2" t="s">
        <v>7</v>
      </c>
      <c r="G9" s="206">
        <v>2.7699999999999999E-2</v>
      </c>
      <c r="H9" s="206">
        <v>0.15060000000000001</v>
      </c>
      <c r="I9" s="207">
        <v>43646</v>
      </c>
      <c r="J9" s="207">
        <v>43647</v>
      </c>
      <c r="K9" s="207">
        <v>43282</v>
      </c>
      <c r="L9" s="208" t="s">
        <v>207</v>
      </c>
      <c r="M9" s="75">
        <v>8341</v>
      </c>
      <c r="N9" s="75">
        <f>17174.31-M9</f>
        <v>8833.3100000000013</v>
      </c>
      <c r="O9" s="72">
        <f>M9+N9</f>
        <v>17174.310000000001</v>
      </c>
      <c r="P9" s="42"/>
      <c r="Q9" s="43">
        <f>8341+8831.31</f>
        <v>17172.309999999998</v>
      </c>
      <c r="R9" s="72">
        <v>0</v>
      </c>
      <c r="S9" s="73">
        <f>Q9+R9</f>
        <v>17172.309999999998</v>
      </c>
    </row>
    <row r="10" spans="1:20" ht="36" customHeight="1" x14ac:dyDescent="0.25">
      <c r="B10" s="2" t="s">
        <v>223</v>
      </c>
      <c r="C10" s="255" t="s">
        <v>260</v>
      </c>
      <c r="D10" s="221" t="s">
        <v>224</v>
      </c>
      <c r="E10" s="2" t="s">
        <v>225</v>
      </c>
      <c r="F10" s="2" t="s">
        <v>7</v>
      </c>
      <c r="G10" s="206">
        <f t="shared" ref="G10:H11" si="0">+G9</f>
        <v>2.7699999999999999E-2</v>
      </c>
      <c r="H10" s="206">
        <f t="shared" si="0"/>
        <v>0.15060000000000001</v>
      </c>
      <c r="I10" s="207">
        <v>43941</v>
      </c>
      <c r="J10" s="207">
        <v>43971</v>
      </c>
      <c r="K10" s="207">
        <v>43234</v>
      </c>
      <c r="L10" s="208" t="s">
        <v>291</v>
      </c>
      <c r="M10" s="75">
        <v>14656</v>
      </c>
      <c r="N10" s="75"/>
      <c r="O10" s="72">
        <f>M10+N10</f>
        <v>14656</v>
      </c>
      <c r="P10" s="42"/>
      <c r="Q10" s="43">
        <v>1183</v>
      </c>
      <c r="R10" s="72"/>
      <c r="S10" s="73">
        <f>Q10+R10</f>
        <v>1183</v>
      </c>
    </row>
    <row r="11" spans="1:20" ht="32.25" customHeight="1" x14ac:dyDescent="0.25">
      <c r="B11" s="2" t="s">
        <v>246</v>
      </c>
      <c r="C11" s="255" t="s">
        <v>261</v>
      </c>
      <c r="D11" s="221"/>
      <c r="F11" s="2" t="s">
        <v>7</v>
      </c>
      <c r="G11" s="206">
        <f t="shared" si="0"/>
        <v>2.7699999999999999E-2</v>
      </c>
      <c r="H11" s="206">
        <f t="shared" si="0"/>
        <v>0.15060000000000001</v>
      </c>
      <c r="I11" s="207">
        <f>I9</f>
        <v>43646</v>
      </c>
      <c r="J11" s="207">
        <f>J9</f>
        <v>43647</v>
      </c>
      <c r="K11" s="271" t="s">
        <v>292</v>
      </c>
      <c r="L11" s="208" t="s">
        <v>196</v>
      </c>
      <c r="M11" s="75">
        <v>14719.88</v>
      </c>
      <c r="N11" s="75"/>
      <c r="O11" s="72">
        <f>M11+N11</f>
        <v>14719.88</v>
      </c>
      <c r="P11" s="42"/>
      <c r="Q11" s="43">
        <v>14719.88</v>
      </c>
      <c r="R11" s="72"/>
      <c r="S11" s="73">
        <f>Q11+R11</f>
        <v>14719.88</v>
      </c>
    </row>
    <row r="12" spans="1:20" x14ac:dyDescent="0.25">
      <c r="C12" s="120"/>
      <c r="D12" s="100"/>
      <c r="G12" s="206"/>
      <c r="H12" s="206"/>
      <c r="I12" s="207"/>
      <c r="J12" s="207"/>
      <c r="K12" s="207"/>
      <c r="L12" s="227"/>
      <c r="M12" s="25"/>
      <c r="N12" s="25"/>
      <c r="O12" s="25"/>
      <c r="Q12" s="25"/>
      <c r="R12" s="25"/>
      <c r="S12" s="26"/>
    </row>
    <row r="13" spans="1:20" x14ac:dyDescent="0.25">
      <c r="C13" s="100"/>
      <c r="D13" s="100"/>
      <c r="G13" s="136"/>
      <c r="H13" s="137"/>
      <c r="I13" s="127"/>
      <c r="J13" s="127"/>
      <c r="K13" s="127"/>
      <c r="L13" s="5" t="s">
        <v>44</v>
      </c>
      <c r="M13" s="71">
        <f>SUM(M8:M12)</f>
        <v>54005.329999999994</v>
      </c>
      <c r="N13" s="71">
        <f>SUM(N8:N12)</f>
        <v>8833.3100000000013</v>
      </c>
      <c r="O13" s="71">
        <f>SUM(O8:O12)</f>
        <v>62838.64</v>
      </c>
      <c r="P13" s="71"/>
      <c r="Q13" s="71">
        <f>SUM(Q8:Q12)</f>
        <v>42649.359999999993</v>
      </c>
      <c r="R13" s="71">
        <f>SUM(R8:R12)</f>
        <v>0</v>
      </c>
      <c r="S13" s="23">
        <f>SUM(S8:S12)</f>
        <v>42649.359999999993</v>
      </c>
    </row>
    <row r="14" spans="1:20" x14ac:dyDescent="0.25">
      <c r="C14" s="100"/>
      <c r="D14" s="100"/>
      <c r="I14" s="127"/>
      <c r="J14" s="127"/>
      <c r="K14" s="127"/>
      <c r="L14" s="5"/>
      <c r="M14" s="71"/>
      <c r="N14" s="71"/>
      <c r="O14" s="71"/>
      <c r="Q14" s="71"/>
      <c r="R14" s="71"/>
      <c r="S14" s="73"/>
    </row>
    <row r="15" spans="1:20" x14ac:dyDescent="0.25">
      <c r="C15" s="100"/>
      <c r="D15" s="100"/>
      <c r="L15" s="5"/>
      <c r="M15" s="71"/>
      <c r="N15" s="71"/>
      <c r="O15" s="71"/>
      <c r="Q15" s="71"/>
      <c r="R15" s="71"/>
      <c r="S15" s="73"/>
    </row>
    <row r="16" spans="1:20" x14ac:dyDescent="0.25">
      <c r="B16" s="8" t="s">
        <v>147</v>
      </c>
      <c r="C16" s="100"/>
      <c r="D16" s="100"/>
      <c r="L16" s="5"/>
      <c r="M16" s="71"/>
      <c r="N16" s="71"/>
      <c r="O16" s="71"/>
      <c r="Q16" s="71"/>
      <c r="R16" s="71"/>
      <c r="S16" s="73"/>
    </row>
    <row r="17" spans="2:19" ht="28.5" customHeight="1" x14ac:dyDescent="0.25">
      <c r="B17" s="274" t="s">
        <v>148</v>
      </c>
      <c r="C17" s="274"/>
      <c r="D17" s="274"/>
      <c r="E17" s="274"/>
      <c r="F17" s="274"/>
      <c r="G17" s="129"/>
      <c r="H17" s="129"/>
      <c r="I17" s="121"/>
      <c r="L17" s="5"/>
      <c r="M17" s="71"/>
      <c r="N17" s="71"/>
      <c r="O17" s="71"/>
      <c r="Q17" s="71"/>
      <c r="R17" s="71"/>
      <c r="S17" s="73"/>
    </row>
    <row r="18" spans="2:19" x14ac:dyDescent="0.25">
      <c r="C18" s="100"/>
      <c r="D18" s="100"/>
      <c r="L18" s="5"/>
      <c r="M18" s="71"/>
      <c r="N18" s="71"/>
      <c r="O18" s="71"/>
      <c r="Q18" s="71"/>
      <c r="R18" s="71"/>
      <c r="S18" s="73"/>
    </row>
    <row r="19" spans="2:19" ht="47.25" customHeight="1" x14ac:dyDescent="0.25">
      <c r="B19" s="274" t="s">
        <v>151</v>
      </c>
      <c r="C19" s="274"/>
      <c r="D19" s="274"/>
      <c r="E19" s="274"/>
      <c r="F19" s="274"/>
      <c r="G19" s="129"/>
      <c r="H19" s="129"/>
      <c r="I19" s="121"/>
      <c r="L19" s="5"/>
      <c r="M19" s="71"/>
      <c r="N19" s="71"/>
      <c r="O19" s="71"/>
      <c r="Q19" s="71"/>
      <c r="R19" s="71"/>
      <c r="S19" s="73"/>
    </row>
    <row r="20" spans="2:19" x14ac:dyDescent="0.25">
      <c r="B20" s="214"/>
      <c r="C20" s="214"/>
      <c r="D20" s="214"/>
      <c r="E20" s="214"/>
      <c r="F20" s="214"/>
      <c r="G20" s="214"/>
      <c r="H20" s="214"/>
      <c r="I20" s="214"/>
      <c r="L20" s="5"/>
      <c r="M20" s="71"/>
      <c r="N20" s="71"/>
      <c r="O20" s="71"/>
      <c r="Q20" s="71"/>
      <c r="R20" s="71"/>
      <c r="S20" s="73"/>
    </row>
    <row r="21" spans="2:19" ht="31.5" customHeight="1" x14ac:dyDescent="0.25">
      <c r="B21" s="274" t="s">
        <v>211</v>
      </c>
      <c r="C21" s="274"/>
      <c r="D21" s="274"/>
      <c r="E21" s="274"/>
      <c r="F21" s="274"/>
      <c r="G21" s="214"/>
      <c r="H21" s="214"/>
      <c r="I21" s="214"/>
      <c r="L21" s="5"/>
      <c r="M21" s="71"/>
      <c r="N21" s="71"/>
      <c r="O21" s="71"/>
      <c r="Q21" s="71"/>
      <c r="R21" s="71"/>
      <c r="S21" s="73"/>
    </row>
    <row r="22" spans="2:19" ht="15" customHeight="1" x14ac:dyDescent="0.25">
      <c r="B22" s="284" t="s">
        <v>210</v>
      </c>
      <c r="C22" s="274"/>
      <c r="D22" s="274"/>
      <c r="E22" s="274"/>
      <c r="F22" s="274"/>
      <c r="G22" s="214"/>
      <c r="H22" s="214"/>
      <c r="I22" s="214"/>
      <c r="L22" s="5"/>
      <c r="M22" s="71"/>
      <c r="N22" s="71"/>
      <c r="O22" s="71"/>
      <c r="Q22" s="71"/>
      <c r="R22" s="71"/>
      <c r="S22" s="73"/>
    </row>
    <row r="23" spans="2:19" ht="15" customHeight="1" x14ac:dyDescent="0.25">
      <c r="B23" s="216"/>
      <c r="C23" s="216"/>
      <c r="D23" s="216"/>
      <c r="E23" s="216"/>
      <c r="F23" s="216"/>
      <c r="G23" s="216"/>
      <c r="H23" s="216"/>
      <c r="I23" s="216"/>
      <c r="L23" s="5"/>
      <c r="M23" s="71"/>
      <c r="N23" s="71"/>
      <c r="O23" s="71"/>
      <c r="Q23" s="71"/>
      <c r="R23" s="71"/>
      <c r="S23" s="73"/>
    </row>
    <row r="24" spans="2:19" x14ac:dyDescent="0.25">
      <c r="B24" s="118"/>
      <c r="C24" s="118"/>
      <c r="D24" s="118"/>
      <c r="E24" s="118"/>
      <c r="F24" s="118"/>
      <c r="G24" s="129"/>
      <c r="H24" s="129"/>
      <c r="I24" s="121"/>
      <c r="L24" s="5"/>
      <c r="M24" s="71"/>
      <c r="N24" s="71"/>
      <c r="O24" s="71"/>
      <c r="Q24" s="71"/>
      <c r="R24" s="71"/>
      <c r="S24" s="73"/>
    </row>
    <row r="25" spans="2:19" x14ac:dyDescent="0.25">
      <c r="B25" s="7" t="s">
        <v>127</v>
      </c>
      <c r="C25" s="110" t="s">
        <v>130</v>
      </c>
      <c r="D25" s="110" t="s">
        <v>131</v>
      </c>
      <c r="E25" s="118"/>
      <c r="F25" s="118"/>
      <c r="G25" s="129"/>
      <c r="H25" s="129"/>
      <c r="I25" s="121"/>
      <c r="L25" s="5"/>
      <c r="M25" s="71"/>
      <c r="N25" s="71"/>
      <c r="O25" s="71"/>
      <c r="Q25" s="71"/>
      <c r="R25" s="71"/>
      <c r="S25" s="73"/>
    </row>
    <row r="26" spans="2:19" x14ac:dyDescent="0.25">
      <c r="C26" s="100"/>
      <c r="D26" s="100"/>
      <c r="E26" s="118"/>
      <c r="F26" s="118"/>
      <c r="G26" s="129"/>
      <c r="H26" s="129"/>
      <c r="I26" s="121"/>
      <c r="L26" s="5"/>
      <c r="M26" s="71"/>
      <c r="N26" s="71"/>
      <c r="O26" s="71"/>
      <c r="Q26" s="71"/>
      <c r="R26" s="71"/>
      <c r="S26" s="73"/>
    </row>
    <row r="27" spans="2:19" x14ac:dyDescent="0.25">
      <c r="B27" s="2" t="s">
        <v>129</v>
      </c>
      <c r="C27" s="100" t="s">
        <v>132</v>
      </c>
      <c r="D27" s="100" t="s">
        <v>138</v>
      </c>
      <c r="L27" s="5"/>
      <c r="M27" s="71"/>
      <c r="N27" s="71"/>
      <c r="O27" s="71"/>
      <c r="Q27" s="71"/>
      <c r="R27" s="71"/>
      <c r="S27" s="73"/>
    </row>
    <row r="28" spans="2:19" x14ac:dyDescent="0.25">
      <c r="B28" s="2" t="s">
        <v>223</v>
      </c>
      <c r="C28" s="100" t="s">
        <v>164</v>
      </c>
      <c r="D28" s="100" t="s">
        <v>190</v>
      </c>
      <c r="L28" s="5"/>
      <c r="M28" s="71"/>
      <c r="N28" s="71"/>
      <c r="O28" s="71"/>
      <c r="Q28" s="71"/>
      <c r="R28" s="71"/>
      <c r="S28" s="73"/>
    </row>
    <row r="29" spans="2:19" x14ac:dyDescent="0.25">
      <c r="B29" s="2" t="s">
        <v>246</v>
      </c>
      <c r="C29" s="100" t="s">
        <v>164</v>
      </c>
      <c r="D29" s="100" t="s">
        <v>190</v>
      </c>
      <c r="L29" s="5"/>
      <c r="M29" s="71"/>
      <c r="N29" s="71"/>
      <c r="O29" s="71"/>
      <c r="Q29" s="71"/>
      <c r="R29" s="71"/>
      <c r="S29" s="73"/>
    </row>
    <row r="30" spans="2:19" x14ac:dyDescent="0.25">
      <c r="B30" s="2" t="s">
        <v>167</v>
      </c>
      <c r="C30" s="100" t="s">
        <v>250</v>
      </c>
      <c r="D30" s="100" t="s">
        <v>251</v>
      </c>
      <c r="L30" s="5"/>
      <c r="M30" s="71"/>
      <c r="N30" s="71"/>
      <c r="O30" s="71"/>
      <c r="Q30" s="71"/>
      <c r="R30" s="71"/>
      <c r="S30" s="73"/>
    </row>
    <row r="31" spans="2:19" x14ac:dyDescent="0.25">
      <c r="C31" s="100"/>
      <c r="D31" s="100"/>
      <c r="L31" s="5"/>
      <c r="M31" s="71"/>
      <c r="N31" s="71"/>
      <c r="O31" s="71"/>
      <c r="Q31" s="71"/>
      <c r="R31" s="71"/>
      <c r="S31" s="73"/>
    </row>
    <row r="32" spans="2:19" x14ac:dyDescent="0.25">
      <c r="C32" s="100"/>
      <c r="D32" s="100"/>
      <c r="L32" s="5"/>
      <c r="M32" s="71"/>
      <c r="N32" s="71"/>
      <c r="O32" s="71"/>
      <c r="Q32" s="71"/>
      <c r="R32" s="71"/>
      <c r="S32" s="73"/>
    </row>
    <row r="33" spans="2:20" x14ac:dyDescent="0.25">
      <c r="B33" s="212" t="s">
        <v>227</v>
      </c>
      <c r="C33" s="100"/>
      <c r="D33" s="100"/>
      <c r="L33" s="5"/>
      <c r="M33" s="71"/>
      <c r="N33" s="71"/>
      <c r="O33" s="71"/>
      <c r="Q33" s="71"/>
      <c r="R33" s="71"/>
      <c r="S33" s="73"/>
    </row>
    <row r="34" spans="2:20" x14ac:dyDescent="0.25">
      <c r="B34" s="10"/>
      <c r="C34" s="10"/>
      <c r="D34" s="10"/>
      <c r="E34" s="10"/>
      <c r="F34" s="10"/>
      <c r="G34" s="10"/>
      <c r="H34" s="10"/>
      <c r="I34" s="10"/>
      <c r="J34" s="10"/>
      <c r="K34" s="10"/>
      <c r="L34" s="10"/>
      <c r="M34" s="10"/>
      <c r="N34" s="29"/>
      <c r="O34" s="29"/>
      <c r="P34" s="29"/>
      <c r="Q34" s="29"/>
      <c r="R34" s="29"/>
      <c r="S34" s="27"/>
    </row>
    <row r="35" spans="2:20" x14ac:dyDescent="0.25">
      <c r="N35" s="119"/>
      <c r="O35" s="119"/>
      <c r="P35" s="119"/>
      <c r="Q35" s="187" t="s">
        <v>105</v>
      </c>
      <c r="R35" s="188"/>
      <c r="S35" s="189"/>
    </row>
    <row r="36" spans="2:20" x14ac:dyDescent="0.25">
      <c r="B36" s="17" t="s">
        <v>45</v>
      </c>
      <c r="C36" s="104" t="s">
        <v>2</v>
      </c>
      <c r="D36" s="104"/>
      <c r="E36" s="104" t="s">
        <v>40</v>
      </c>
      <c r="F36" s="104" t="s">
        <v>41</v>
      </c>
      <c r="G36" s="133"/>
      <c r="H36" s="133"/>
      <c r="I36" s="125"/>
      <c r="J36" s="104"/>
      <c r="K36" s="104"/>
      <c r="L36" s="104" t="s">
        <v>42</v>
      </c>
      <c r="M36" s="104" t="s">
        <v>43</v>
      </c>
      <c r="N36" s="10"/>
      <c r="O36" s="10"/>
      <c r="P36" s="10"/>
      <c r="Q36" s="57" t="s">
        <v>103</v>
      </c>
      <c r="R36" s="57"/>
      <c r="S36" s="58"/>
    </row>
    <row r="37" spans="2:20" x14ac:dyDescent="0.25">
      <c r="B37" s="68"/>
      <c r="C37" s="9"/>
      <c r="D37" s="9"/>
      <c r="E37" s="9"/>
      <c r="F37" s="9"/>
      <c r="G37" s="9"/>
      <c r="H37" s="9"/>
      <c r="I37" s="9"/>
      <c r="J37" s="9"/>
      <c r="K37" s="9"/>
      <c r="L37" s="9"/>
      <c r="M37" s="9"/>
      <c r="Q37" s="61"/>
      <c r="R37" s="54"/>
      <c r="S37" s="54"/>
    </row>
    <row r="38" spans="2:20" x14ac:dyDescent="0.25">
      <c r="B38" s="68"/>
      <c r="C38" s="9"/>
      <c r="D38" s="9"/>
      <c r="E38" s="9"/>
      <c r="F38" s="9"/>
      <c r="G38" s="9"/>
      <c r="H38" s="9"/>
      <c r="I38" s="9"/>
      <c r="J38" s="9"/>
      <c r="K38" s="9"/>
      <c r="L38" s="9"/>
      <c r="M38" s="9"/>
      <c r="R38" s="54"/>
      <c r="S38" s="54"/>
    </row>
    <row r="39" spans="2:20" x14ac:dyDescent="0.25">
      <c r="B39" s="12"/>
      <c r="C39" s="13"/>
      <c r="D39" s="13"/>
      <c r="E39" s="41"/>
      <c r="F39" s="15"/>
      <c r="G39" s="15"/>
      <c r="H39" s="15"/>
      <c r="I39" s="15"/>
      <c r="J39" s="15"/>
      <c r="K39" s="15"/>
      <c r="L39" s="16"/>
      <c r="M39" s="20"/>
      <c r="N39" s="49"/>
      <c r="O39" s="49"/>
      <c r="P39" s="49"/>
      <c r="Q39" s="54"/>
      <c r="R39" s="54"/>
      <c r="S39" s="54"/>
      <c r="T39" s="54"/>
    </row>
    <row r="40" spans="2:20" x14ac:dyDescent="0.25">
      <c r="B40" s="12"/>
      <c r="C40" s="13"/>
      <c r="D40" s="13"/>
      <c r="E40" s="41"/>
      <c r="F40" s="15"/>
      <c r="G40" s="15"/>
      <c r="H40" s="15"/>
      <c r="I40" s="15"/>
      <c r="J40" s="15"/>
      <c r="K40" s="15"/>
      <c r="L40" s="16"/>
      <c r="M40" s="20"/>
      <c r="N40" s="49"/>
      <c r="O40" s="49"/>
      <c r="P40" s="49"/>
      <c r="Q40" s="54"/>
      <c r="R40" s="54"/>
      <c r="S40" s="54"/>
      <c r="T40" s="54"/>
    </row>
    <row r="41" spans="2:20" x14ac:dyDescent="0.25">
      <c r="B41" s="12"/>
      <c r="C41" s="13"/>
      <c r="D41" s="13"/>
      <c r="E41" s="41"/>
      <c r="F41" s="15"/>
      <c r="G41" s="15"/>
      <c r="H41" s="15"/>
      <c r="I41" s="15"/>
      <c r="J41" s="15"/>
      <c r="K41" s="15"/>
      <c r="L41" s="16"/>
      <c r="M41" s="20"/>
      <c r="N41" s="49"/>
      <c r="O41" s="49"/>
      <c r="P41" s="49"/>
      <c r="Q41" s="54"/>
      <c r="R41" s="54"/>
      <c r="S41" s="54"/>
      <c r="T41" s="54"/>
    </row>
    <row r="42" spans="2:20" x14ac:dyDescent="0.25">
      <c r="B42" s="12"/>
      <c r="C42" s="13"/>
      <c r="D42" s="13"/>
      <c r="E42" s="41"/>
      <c r="F42" s="15"/>
      <c r="G42" s="15"/>
      <c r="H42" s="15"/>
      <c r="I42" s="15"/>
      <c r="J42" s="15"/>
      <c r="K42" s="15"/>
      <c r="L42" s="16"/>
      <c r="M42" s="20"/>
      <c r="N42" s="49"/>
      <c r="O42" s="49"/>
      <c r="P42" s="49"/>
      <c r="Q42" s="54"/>
      <c r="R42" s="54"/>
      <c r="S42" s="54"/>
      <c r="T42" s="54"/>
    </row>
    <row r="43" spans="2:20" ht="15" customHeight="1" x14ac:dyDescent="0.25">
      <c r="B43" s="12"/>
      <c r="C43" s="13"/>
      <c r="D43" s="13"/>
      <c r="E43" s="41"/>
      <c r="F43" s="15"/>
      <c r="G43" s="15"/>
      <c r="H43" s="15"/>
      <c r="I43" s="15"/>
      <c r="J43" s="15"/>
      <c r="K43" s="15"/>
      <c r="L43" s="33"/>
      <c r="M43" s="31"/>
      <c r="N43" s="113"/>
      <c r="O43" s="29"/>
      <c r="P43" s="18"/>
      <c r="T43" s="54"/>
    </row>
    <row r="44" spans="2:20" x14ac:dyDescent="0.25">
      <c r="B44" s="36"/>
      <c r="C44" s="40"/>
      <c r="D44" s="40"/>
      <c r="E44" s="41"/>
      <c r="F44" s="38"/>
      <c r="G44" s="38"/>
      <c r="H44" s="38"/>
      <c r="I44" s="38"/>
      <c r="J44" s="38"/>
      <c r="K44" s="38"/>
      <c r="L44" s="33"/>
      <c r="M44" s="31"/>
      <c r="N44" s="107"/>
    </row>
    <row r="45" spans="2:20" x14ac:dyDescent="0.25">
      <c r="B45" s="36"/>
      <c r="C45" s="40"/>
      <c r="D45" s="40"/>
      <c r="E45" s="41"/>
      <c r="F45" s="38"/>
      <c r="G45" s="38"/>
      <c r="H45" s="38"/>
      <c r="I45" s="38"/>
      <c r="J45" s="38"/>
      <c r="K45" s="38"/>
      <c r="L45" s="33"/>
      <c r="M45" s="31"/>
      <c r="N45" s="107"/>
    </row>
    <row r="46" spans="2:20" ht="16.5" customHeight="1" x14ac:dyDescent="0.25">
      <c r="B46" s="36"/>
      <c r="C46" s="40"/>
      <c r="D46" s="40"/>
      <c r="E46" s="41"/>
      <c r="F46" s="38"/>
      <c r="G46" s="38"/>
      <c r="H46" s="38"/>
      <c r="I46" s="38"/>
      <c r="J46" s="38"/>
      <c r="K46" s="38"/>
      <c r="L46" s="39"/>
      <c r="M46" s="20"/>
      <c r="N46" s="107"/>
      <c r="O46" s="107"/>
      <c r="P46" s="29"/>
    </row>
    <row r="47" spans="2:20" ht="15" hidden="1" customHeight="1" x14ac:dyDescent="0.25"/>
    <row r="48" spans="2:20" ht="15" customHeight="1" x14ac:dyDescent="0.25">
      <c r="E48" s="21"/>
      <c r="F48" s="111"/>
      <c r="G48" s="111"/>
      <c r="H48" s="111"/>
      <c r="I48" s="111"/>
      <c r="J48" s="111"/>
      <c r="K48" s="111"/>
    </row>
    <row r="51" ht="15" customHeight="1" x14ac:dyDescent="0.25"/>
  </sheetData>
  <mergeCells count="6">
    <mergeCell ref="B22:F22"/>
    <mergeCell ref="Q2:S2"/>
    <mergeCell ref="Q1:S1"/>
    <mergeCell ref="B17:F17"/>
    <mergeCell ref="B19:F19"/>
    <mergeCell ref="B21:F21"/>
  </mergeCells>
  <hyperlinks>
    <hyperlink ref="B22" r:id="rId1"/>
    <hyperlink ref="B33" r:id="rId2"/>
  </hyperlinks>
  <printOptions horizontalCentered="1" gridLines="1"/>
  <pageMargins left="0" right="0" top="0.75" bottom="0.75" header="0.3" footer="0.3"/>
  <pageSetup scale="54" orientation="landscape" horizontalDpi="1200" verticalDpi="1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 style="2"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9.7109375" style="2" customWidth="1"/>
    <col min="18" max="18" width="14.140625" style="2" customWidth="1"/>
    <col min="19" max="19" width="14.28515625" style="2" customWidth="1"/>
    <col min="20" max="16384" width="9.140625" style="2"/>
  </cols>
  <sheetData>
    <row r="1" spans="1:20" ht="15.6" customHeight="1" x14ac:dyDescent="0.25">
      <c r="B1" s="1" t="s">
        <v>18</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77</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2">
        <v>148923.32</v>
      </c>
      <c r="N7" s="72"/>
      <c r="O7" s="72">
        <f>M7+N7</f>
        <v>148923.32</v>
      </c>
      <c r="P7" s="29"/>
      <c r="Q7" s="72">
        <f>133676.02+1443.77</f>
        <v>135119.78999999998</v>
      </c>
      <c r="R7" s="72"/>
      <c r="S7" s="73">
        <f>Q7+R7</f>
        <v>135119.78999999998</v>
      </c>
    </row>
    <row r="8" spans="1:20" ht="32.450000000000003" customHeight="1" x14ac:dyDescent="0.25">
      <c r="B8" s="2" t="s">
        <v>150</v>
      </c>
      <c r="C8" s="254" t="s">
        <v>142</v>
      </c>
      <c r="D8" s="47" t="s">
        <v>236</v>
      </c>
      <c r="E8" s="2" t="s">
        <v>206</v>
      </c>
      <c r="F8" s="2" t="s">
        <v>7</v>
      </c>
      <c r="G8" s="206">
        <v>2.7699999999999999E-2</v>
      </c>
      <c r="H8" s="206">
        <v>0.15060000000000001</v>
      </c>
      <c r="I8" s="207">
        <v>43646</v>
      </c>
      <c r="J8" s="207">
        <v>43647</v>
      </c>
      <c r="K8" s="207">
        <v>43282</v>
      </c>
      <c r="L8" s="208" t="s">
        <v>207</v>
      </c>
      <c r="M8" s="72">
        <v>829746.62</v>
      </c>
      <c r="N8" s="72"/>
      <c r="O8" s="72">
        <f>M8+N8</f>
        <v>829746.62</v>
      </c>
      <c r="P8" s="29"/>
      <c r="Q8" s="72">
        <v>829746.62</v>
      </c>
      <c r="R8" s="72"/>
      <c r="S8" s="73">
        <f>Q8+R8</f>
        <v>829746.62</v>
      </c>
    </row>
    <row r="9" spans="1:20" ht="30" customHeight="1" x14ac:dyDescent="0.25">
      <c r="B9" s="2" t="s">
        <v>152</v>
      </c>
      <c r="C9" s="103" t="s">
        <v>153</v>
      </c>
      <c r="D9" s="101" t="s">
        <v>235</v>
      </c>
      <c r="E9" s="2" t="s">
        <v>231</v>
      </c>
      <c r="F9" s="2" t="s">
        <v>7</v>
      </c>
      <c r="G9" s="206">
        <f>+G8</f>
        <v>2.7699999999999999E-2</v>
      </c>
      <c r="H9" s="206">
        <f t="shared" ref="H9" si="0">+H8</f>
        <v>0.15060000000000001</v>
      </c>
      <c r="I9" s="207">
        <f>+I8</f>
        <v>43646</v>
      </c>
      <c r="J9" s="207">
        <v>43647</v>
      </c>
      <c r="K9" s="207">
        <f>+K8</f>
        <v>43282</v>
      </c>
      <c r="L9" s="226" t="str">
        <f>+L8</f>
        <v>07/01/18 - 06/30/19</v>
      </c>
      <c r="M9" s="72">
        <v>17486.169999999998</v>
      </c>
      <c r="N9" s="72"/>
      <c r="O9" s="72">
        <f>M9+N9</f>
        <v>17486.169999999998</v>
      </c>
      <c r="P9" s="29"/>
      <c r="Q9" s="72">
        <v>17486.169999999998</v>
      </c>
      <c r="R9" s="72"/>
      <c r="S9" s="73">
        <f>Q9+R9</f>
        <v>17486.169999999998</v>
      </c>
    </row>
    <row r="10" spans="1:20" x14ac:dyDescent="0.25">
      <c r="C10" s="47"/>
      <c r="D10" s="47"/>
      <c r="G10" s="136"/>
      <c r="H10" s="137" t="s">
        <v>118</v>
      </c>
      <c r="I10" s="127"/>
      <c r="J10" s="127"/>
      <c r="K10" s="127"/>
      <c r="M10" s="25"/>
      <c r="N10" s="25"/>
      <c r="O10" s="25"/>
      <c r="P10" s="29"/>
      <c r="Q10" s="25"/>
      <c r="R10" s="25"/>
      <c r="S10" s="26"/>
    </row>
    <row r="11" spans="1:20" x14ac:dyDescent="0.25">
      <c r="C11" s="4"/>
      <c r="D11" s="4"/>
      <c r="I11" s="127"/>
      <c r="J11" s="127"/>
      <c r="K11" s="127"/>
      <c r="L11" s="5" t="s">
        <v>44</v>
      </c>
      <c r="M11" s="71">
        <f>SUM(M7:M10)</f>
        <v>996156.11</v>
      </c>
      <c r="N11" s="71">
        <f t="shared" ref="N11:S11" si="1">SUM(N7:N10)</f>
        <v>0</v>
      </c>
      <c r="O11" s="71">
        <f t="shared" si="1"/>
        <v>996156.11</v>
      </c>
      <c r="P11" s="71"/>
      <c r="Q11" s="71">
        <f t="shared" si="1"/>
        <v>982352.58</v>
      </c>
      <c r="R11" s="71">
        <f t="shared" si="1"/>
        <v>0</v>
      </c>
      <c r="S11" s="23">
        <f t="shared" si="1"/>
        <v>982352.58</v>
      </c>
    </row>
    <row r="12" spans="1:20" x14ac:dyDescent="0.25">
      <c r="C12" s="4"/>
      <c r="D12" s="4"/>
      <c r="L12" s="5"/>
      <c r="M12" s="71"/>
      <c r="N12" s="71"/>
      <c r="O12" s="71"/>
      <c r="Q12" s="71"/>
      <c r="R12" s="71"/>
      <c r="S12" s="73"/>
    </row>
    <row r="13" spans="1:20" x14ac:dyDescent="0.25">
      <c r="B13" s="8" t="s">
        <v>147</v>
      </c>
      <c r="C13" s="100"/>
      <c r="D13" s="100"/>
      <c r="L13" s="5"/>
      <c r="M13" s="71"/>
      <c r="N13" s="71"/>
      <c r="O13" s="71"/>
      <c r="Q13" s="71"/>
      <c r="R13" s="71"/>
      <c r="S13" s="73"/>
    </row>
    <row r="14" spans="1:20" ht="27.7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8.75" customHeight="1" x14ac:dyDescent="0.25">
      <c r="B16" s="274" t="s">
        <v>151</v>
      </c>
      <c r="C16" s="274"/>
      <c r="D16" s="274"/>
      <c r="E16" s="274"/>
      <c r="F16" s="274"/>
      <c r="G16" s="129"/>
      <c r="H16" s="129"/>
      <c r="I16" s="121"/>
      <c r="L16" s="5"/>
      <c r="M16" s="71"/>
      <c r="N16" s="71"/>
      <c r="O16" s="71"/>
      <c r="Q16" s="71"/>
      <c r="R16" s="71"/>
      <c r="S16" s="73"/>
    </row>
    <row r="17" spans="1:20" x14ac:dyDescent="0.25">
      <c r="B17" s="214"/>
      <c r="C17" s="214"/>
      <c r="D17" s="214"/>
      <c r="E17" s="214"/>
      <c r="F17" s="214"/>
      <c r="G17" s="214"/>
      <c r="H17" s="214"/>
      <c r="I17" s="214"/>
      <c r="L17" s="5"/>
      <c r="M17" s="71"/>
      <c r="N17" s="71"/>
      <c r="O17" s="71"/>
      <c r="Q17" s="71"/>
      <c r="R17" s="71"/>
      <c r="S17" s="73"/>
    </row>
    <row r="18" spans="1:20" ht="33.75" customHeight="1" x14ac:dyDescent="0.25">
      <c r="B18" s="274" t="s">
        <v>211</v>
      </c>
      <c r="C18" s="274"/>
      <c r="D18" s="274"/>
      <c r="E18" s="274"/>
      <c r="F18" s="274"/>
      <c r="G18" s="214"/>
      <c r="H18" s="214"/>
      <c r="I18" s="214"/>
      <c r="L18" s="5"/>
      <c r="M18" s="71"/>
      <c r="N18" s="71"/>
      <c r="O18" s="71"/>
      <c r="Q18" s="71"/>
      <c r="R18" s="71"/>
      <c r="S18" s="73"/>
    </row>
    <row r="19" spans="1:20" ht="15" customHeight="1" x14ac:dyDescent="0.25">
      <c r="B19" s="284" t="s">
        <v>210</v>
      </c>
      <c r="C19" s="274"/>
      <c r="D19" s="274"/>
      <c r="E19" s="274"/>
      <c r="F19" s="274"/>
      <c r="G19" s="214"/>
      <c r="H19" s="214"/>
      <c r="I19" s="214"/>
      <c r="L19" s="5"/>
      <c r="M19" s="71"/>
      <c r="N19" s="71"/>
      <c r="O19" s="71"/>
      <c r="Q19" s="71"/>
      <c r="R19" s="71"/>
      <c r="S19" s="73"/>
    </row>
    <row r="20" spans="1:20" ht="15" customHeight="1" x14ac:dyDescent="0.25">
      <c r="B20" s="216"/>
      <c r="C20" s="216"/>
      <c r="D20" s="216"/>
      <c r="E20" s="216"/>
      <c r="F20" s="216"/>
      <c r="G20" s="216"/>
      <c r="H20" s="216"/>
      <c r="I20" s="216"/>
      <c r="L20" s="5"/>
      <c r="M20" s="71"/>
      <c r="N20" s="71"/>
      <c r="O20" s="71"/>
      <c r="Q20" s="71"/>
      <c r="R20" s="71"/>
      <c r="S20" s="73"/>
    </row>
    <row r="21" spans="1:20" x14ac:dyDescent="0.25">
      <c r="B21" s="118"/>
      <c r="C21" s="118"/>
      <c r="D21" s="118"/>
      <c r="E21" s="118"/>
      <c r="F21" s="118"/>
      <c r="G21" s="129"/>
      <c r="H21" s="129"/>
      <c r="I21" s="121"/>
      <c r="L21" s="5"/>
      <c r="M21" s="71"/>
      <c r="N21" s="71"/>
      <c r="O21" s="71"/>
      <c r="Q21" s="71"/>
      <c r="R21" s="71"/>
      <c r="S21" s="73"/>
    </row>
    <row r="22" spans="1:20" x14ac:dyDescent="0.25">
      <c r="B22" s="7" t="s">
        <v>127</v>
      </c>
      <c r="C22" s="110" t="s">
        <v>130</v>
      </c>
      <c r="D22" s="110" t="s">
        <v>131</v>
      </c>
      <c r="E22" s="118"/>
      <c r="F22" s="118"/>
      <c r="G22" s="129"/>
      <c r="H22" s="129"/>
      <c r="I22" s="121"/>
      <c r="L22" s="5"/>
      <c r="M22" s="71"/>
      <c r="N22" s="71"/>
      <c r="O22" s="71"/>
      <c r="Q22" s="71"/>
      <c r="R22" s="71"/>
      <c r="S22" s="73"/>
    </row>
    <row r="23" spans="1:20" x14ac:dyDescent="0.25">
      <c r="A23" s="2" t="s">
        <v>128</v>
      </c>
      <c r="B23" s="2" t="s">
        <v>128</v>
      </c>
      <c r="C23" s="100" t="s">
        <v>135</v>
      </c>
      <c r="D23" s="100" t="s">
        <v>137</v>
      </c>
      <c r="L23" s="5"/>
      <c r="M23" s="71"/>
      <c r="N23" s="71"/>
      <c r="O23" s="71"/>
      <c r="Q23" s="71"/>
      <c r="R23" s="71"/>
      <c r="S23" s="73"/>
    </row>
    <row r="24" spans="1:20" x14ac:dyDescent="0.25">
      <c r="B24" s="2" t="s">
        <v>129</v>
      </c>
      <c r="C24" s="100" t="s">
        <v>132</v>
      </c>
      <c r="D24" s="100" t="s">
        <v>245</v>
      </c>
      <c r="L24" s="5"/>
      <c r="M24" s="71"/>
      <c r="N24" s="71"/>
      <c r="O24" s="71"/>
      <c r="Q24" s="71"/>
      <c r="R24" s="71"/>
      <c r="S24" s="73"/>
    </row>
    <row r="25" spans="1:20" x14ac:dyDescent="0.25">
      <c r="C25" s="100"/>
      <c r="D25" s="100"/>
      <c r="L25" s="5"/>
      <c r="M25" s="71"/>
      <c r="N25" s="71"/>
      <c r="O25" s="71"/>
      <c r="Q25" s="71"/>
      <c r="R25" s="71"/>
      <c r="S25" s="73"/>
    </row>
    <row r="26" spans="1:20" ht="15.75" x14ac:dyDescent="0.25">
      <c r="B26" s="217"/>
      <c r="C26" s="100"/>
      <c r="D26" s="100"/>
      <c r="L26" s="5"/>
      <c r="M26" s="71"/>
      <c r="N26" s="71"/>
      <c r="O26" s="71"/>
      <c r="Q26" s="71"/>
      <c r="R26" s="71"/>
      <c r="S26" s="73"/>
    </row>
    <row r="27" spans="1:20" x14ac:dyDescent="0.25">
      <c r="C27" s="100"/>
      <c r="D27" s="4"/>
      <c r="L27" s="5"/>
      <c r="M27" s="71"/>
      <c r="N27" s="71"/>
      <c r="O27" s="71"/>
      <c r="Q27" s="71"/>
      <c r="R27" s="71"/>
      <c r="S27" s="73"/>
    </row>
    <row r="28" spans="1:20" x14ac:dyDescent="0.25">
      <c r="B28" s="212" t="s">
        <v>227</v>
      </c>
      <c r="C28" s="4"/>
      <c r="D28" s="10"/>
      <c r="E28" s="10"/>
      <c r="F28" s="10"/>
      <c r="G28" s="10"/>
      <c r="H28" s="10"/>
      <c r="I28" s="10"/>
      <c r="J28" s="10"/>
      <c r="K28" s="10"/>
      <c r="L28" s="10"/>
      <c r="M28" s="10"/>
      <c r="N28" s="29"/>
      <c r="O28" s="29"/>
      <c r="P28" s="29"/>
      <c r="Q28" s="29"/>
      <c r="R28" s="29"/>
      <c r="S28" s="27"/>
    </row>
    <row r="29" spans="1:20" x14ac:dyDescent="0.25">
      <c r="B29" s="10"/>
      <c r="C29" s="10"/>
      <c r="N29" s="119"/>
      <c r="O29" s="119"/>
      <c r="P29" s="119"/>
      <c r="Q29" s="183" t="s">
        <v>105</v>
      </c>
      <c r="R29" s="180"/>
      <c r="S29" s="181"/>
    </row>
    <row r="30" spans="1:20" x14ac:dyDescent="0.25">
      <c r="D30" s="104"/>
      <c r="E30" s="104" t="s">
        <v>40</v>
      </c>
      <c r="F30" s="104" t="s">
        <v>41</v>
      </c>
      <c r="G30" s="133"/>
      <c r="H30" s="133"/>
      <c r="I30" s="125"/>
      <c r="J30" s="104"/>
      <c r="K30" s="104"/>
      <c r="L30" s="104" t="s">
        <v>42</v>
      </c>
      <c r="M30" s="104" t="s">
        <v>43</v>
      </c>
      <c r="N30" s="50"/>
      <c r="O30" s="50"/>
      <c r="P30" s="50"/>
      <c r="Q30" s="57" t="s">
        <v>103</v>
      </c>
      <c r="R30" s="55"/>
      <c r="S30" s="56"/>
      <c r="T30" s="54"/>
    </row>
    <row r="31" spans="1:20" x14ac:dyDescent="0.25">
      <c r="B31" s="17" t="s">
        <v>45</v>
      </c>
      <c r="C31" s="104" t="s">
        <v>2</v>
      </c>
      <c r="D31" s="9"/>
      <c r="E31" s="9"/>
      <c r="F31" s="9"/>
      <c r="G31" s="9"/>
      <c r="H31" s="9"/>
      <c r="I31" s="9"/>
      <c r="J31" s="9"/>
      <c r="K31" s="9"/>
      <c r="L31" s="9"/>
      <c r="M31" s="9"/>
      <c r="N31" s="47"/>
      <c r="O31" s="47"/>
      <c r="P31" s="47"/>
      <c r="Q31" s="62"/>
      <c r="R31" s="53"/>
      <c r="S31" s="53"/>
      <c r="T31" s="54"/>
    </row>
    <row r="32" spans="1:20" x14ac:dyDescent="0.25">
      <c r="B32" s="68"/>
      <c r="C32" s="9"/>
      <c r="D32" s="9"/>
      <c r="E32" s="9"/>
      <c r="F32" s="9"/>
      <c r="G32" s="9"/>
      <c r="H32" s="9"/>
      <c r="I32" s="9"/>
      <c r="J32" s="9"/>
      <c r="K32" s="9"/>
      <c r="L32" s="9"/>
      <c r="M32" s="9"/>
      <c r="N32" s="47"/>
      <c r="O32" s="47"/>
      <c r="P32" s="47"/>
      <c r="R32" s="54"/>
      <c r="S32" s="54"/>
      <c r="T32" s="54"/>
    </row>
    <row r="33" spans="2:20" x14ac:dyDescent="0.25">
      <c r="B33" s="68"/>
      <c r="C33" s="9"/>
      <c r="D33" s="13"/>
      <c r="E33" s="41"/>
      <c r="F33" s="15"/>
      <c r="G33" s="15"/>
      <c r="H33" s="15"/>
      <c r="I33" s="15"/>
      <c r="J33" s="15"/>
      <c r="K33" s="15"/>
      <c r="L33" s="16"/>
      <c r="M33" s="31"/>
      <c r="Q33" s="54"/>
      <c r="R33" s="54"/>
      <c r="S33" s="54"/>
      <c r="T33" s="54"/>
    </row>
    <row r="34" spans="2:20" x14ac:dyDescent="0.25">
      <c r="B34" s="12"/>
      <c r="C34" s="13"/>
      <c r="D34" s="13"/>
      <c r="E34" s="41"/>
      <c r="F34" s="15"/>
      <c r="G34" s="15"/>
      <c r="H34" s="15"/>
      <c r="I34" s="15"/>
      <c r="J34" s="15"/>
      <c r="K34" s="15"/>
      <c r="L34" s="16"/>
      <c r="M34" s="31"/>
      <c r="Q34" s="54"/>
      <c r="R34" s="54"/>
      <c r="S34" s="54"/>
      <c r="T34" s="54"/>
    </row>
    <row r="35" spans="2:20" x14ac:dyDescent="0.25">
      <c r="B35" s="12"/>
      <c r="C35" s="13"/>
      <c r="D35" s="13"/>
      <c r="E35" s="41"/>
      <c r="F35" s="15"/>
      <c r="G35" s="15"/>
      <c r="H35" s="15"/>
      <c r="I35" s="15"/>
      <c r="J35" s="15"/>
      <c r="K35" s="15"/>
      <c r="L35" s="16"/>
      <c r="M35" s="31"/>
      <c r="Q35" s="54"/>
      <c r="R35" s="54"/>
      <c r="S35" s="54"/>
      <c r="T35" s="54"/>
    </row>
    <row r="36" spans="2:20" x14ac:dyDescent="0.25">
      <c r="B36" s="12"/>
      <c r="C36" s="13"/>
      <c r="D36" s="13"/>
      <c r="E36" s="41"/>
      <c r="F36" s="15"/>
      <c r="G36" s="15"/>
      <c r="H36" s="15"/>
      <c r="I36" s="15"/>
      <c r="J36" s="15"/>
      <c r="K36" s="15"/>
      <c r="L36" s="16"/>
      <c r="M36" s="31"/>
      <c r="T36" s="54"/>
    </row>
    <row r="37" spans="2:20" ht="15" customHeight="1" x14ac:dyDescent="0.25">
      <c r="B37" s="12"/>
      <c r="C37" s="13"/>
      <c r="D37" s="13"/>
      <c r="E37" s="41"/>
      <c r="F37" s="15"/>
      <c r="G37" s="15"/>
      <c r="H37" s="15"/>
      <c r="I37" s="15"/>
      <c r="J37" s="15"/>
      <c r="K37" s="15"/>
      <c r="L37" s="16"/>
      <c r="M37" s="20"/>
      <c r="N37" s="18"/>
      <c r="O37" s="18"/>
      <c r="P37" s="18"/>
    </row>
    <row r="38" spans="2:20" x14ac:dyDescent="0.25">
      <c r="B38" s="12"/>
      <c r="C38" s="13"/>
      <c r="D38" s="40"/>
      <c r="E38" s="41"/>
      <c r="F38" s="38"/>
      <c r="G38" s="38"/>
      <c r="H38" s="38"/>
      <c r="I38" s="38"/>
      <c r="J38" s="38"/>
      <c r="K38" s="38"/>
      <c r="L38" s="39"/>
      <c r="M38" s="34"/>
      <c r="N38" s="113"/>
      <c r="O38" s="29"/>
      <c r="P38" s="29"/>
    </row>
    <row r="39" spans="2:20" x14ac:dyDescent="0.25">
      <c r="B39" s="36"/>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c r="B46" s="36"/>
      <c r="C46" s="40"/>
    </row>
    <row r="47" spans="2:20" ht="15" customHeight="1" x14ac:dyDescent="0.25">
      <c r="E47" s="21"/>
      <c r="F47" s="111"/>
      <c r="G47" s="111"/>
      <c r="H47" s="111"/>
      <c r="I47" s="111"/>
      <c r="J47" s="111"/>
      <c r="K47" s="111"/>
    </row>
    <row r="50" ht="15" customHeight="1" x14ac:dyDescent="0.25"/>
  </sheetData>
  <mergeCells count="6">
    <mergeCell ref="B19:F19"/>
    <mergeCell ref="Q2:S2"/>
    <mergeCell ref="Q1:S1"/>
    <mergeCell ref="B14:F14"/>
    <mergeCell ref="B16:F16"/>
    <mergeCell ref="B18:F18"/>
  </mergeCells>
  <hyperlinks>
    <hyperlink ref="B19" r:id="rId1"/>
    <hyperlink ref="B28" r:id="rId2"/>
  </hyperlinks>
  <printOptions horizontalCentered="1" gridLines="1"/>
  <pageMargins left="0" right="0" top="0.75" bottom="0.75" header="0.3" footer="0.3"/>
  <pageSetup scale="53" orientation="landscape" horizontalDpi="1200" verticalDpi="12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7.28515625" style="2" customWidth="1"/>
    <col min="6" max="6" width="21"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5.28515625" style="2" customWidth="1"/>
    <col min="20" max="16384" width="9.140625" style="2"/>
  </cols>
  <sheetData>
    <row r="1" spans="1:20" ht="15.6" customHeight="1" x14ac:dyDescent="0.25">
      <c r="B1" s="1" t="s">
        <v>228</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83</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2.450000000000003" customHeight="1" x14ac:dyDescent="0.25">
      <c r="B7" s="2" t="s">
        <v>150</v>
      </c>
      <c r="C7" s="254" t="s">
        <v>142</v>
      </c>
      <c r="D7" s="101" t="s">
        <v>236</v>
      </c>
      <c r="E7" s="2" t="s">
        <v>206</v>
      </c>
      <c r="F7" s="2" t="s">
        <v>7</v>
      </c>
      <c r="G7" s="206">
        <v>2.7699999999999999E-2</v>
      </c>
      <c r="H7" s="206">
        <v>0.15060000000000001</v>
      </c>
      <c r="I7" s="207">
        <v>43646</v>
      </c>
      <c r="J7" s="207">
        <v>43647</v>
      </c>
      <c r="K7" s="207">
        <v>43282</v>
      </c>
      <c r="L7" s="208" t="s">
        <v>207</v>
      </c>
      <c r="M7" s="72">
        <v>313275.90999999997</v>
      </c>
      <c r="N7" s="72"/>
      <c r="O7" s="72">
        <f>M7+N7</f>
        <v>313275.90999999997</v>
      </c>
      <c r="P7" s="29"/>
      <c r="Q7" s="72">
        <v>313275.90999999997</v>
      </c>
      <c r="R7" s="72"/>
      <c r="S7" s="73">
        <f>Q7+R7</f>
        <v>313275.90999999997</v>
      </c>
    </row>
    <row r="8" spans="1:20" ht="18" customHeight="1" x14ac:dyDescent="0.25">
      <c r="G8" s="206"/>
      <c r="H8" s="206"/>
      <c r="I8" s="207"/>
      <c r="J8" s="207"/>
      <c r="K8" s="207"/>
      <c r="L8" s="208"/>
      <c r="M8" s="25"/>
      <c r="N8" s="25"/>
      <c r="O8" s="25"/>
      <c r="P8" s="29"/>
      <c r="Q8" s="25"/>
      <c r="R8" s="25"/>
      <c r="S8" s="26"/>
    </row>
    <row r="9" spans="1:20" x14ac:dyDescent="0.25">
      <c r="C9" s="100"/>
      <c r="D9" s="100"/>
      <c r="G9" s="224"/>
      <c r="H9" s="206"/>
      <c r="I9" s="207"/>
      <c r="J9" s="207"/>
      <c r="K9" s="207"/>
      <c r="L9" s="227" t="s">
        <v>44</v>
      </c>
      <c r="M9" s="71">
        <f>SUM(M7:M8)</f>
        <v>313275.90999999997</v>
      </c>
      <c r="N9" s="71">
        <f>SUM(N7:N8)</f>
        <v>0</v>
      </c>
      <c r="O9" s="71">
        <f>SUM(O7:O8)</f>
        <v>313275.90999999997</v>
      </c>
      <c r="Q9" s="71">
        <f>SUM(Q7:Q8)</f>
        <v>313275.90999999997</v>
      </c>
      <c r="R9" s="71">
        <f>SUM(R7:R8)</f>
        <v>0</v>
      </c>
      <c r="S9" s="73">
        <f>SUM(S7:S8)</f>
        <v>313275.90999999997</v>
      </c>
    </row>
    <row r="10" spans="1:20" x14ac:dyDescent="0.25">
      <c r="C10" s="100"/>
      <c r="D10" s="100"/>
      <c r="I10" s="127"/>
      <c r="J10" s="127"/>
      <c r="K10" s="127"/>
      <c r="L10" s="5"/>
      <c r="M10" s="71"/>
      <c r="N10" s="71"/>
      <c r="O10" s="71"/>
      <c r="Q10" s="71"/>
      <c r="R10" s="71"/>
      <c r="S10" s="73"/>
    </row>
    <row r="11" spans="1:20" x14ac:dyDescent="0.25">
      <c r="C11" s="100"/>
      <c r="D11" s="100"/>
      <c r="I11" s="127"/>
      <c r="J11" s="127"/>
      <c r="K11" s="127"/>
      <c r="L11" s="5"/>
      <c r="M11" s="71"/>
      <c r="N11" s="71"/>
      <c r="O11" s="71"/>
      <c r="Q11" s="71"/>
      <c r="R11" s="71"/>
      <c r="S11" s="73"/>
    </row>
    <row r="12" spans="1:20" x14ac:dyDescent="0.25">
      <c r="C12" s="100"/>
      <c r="D12" s="100"/>
      <c r="I12" s="127"/>
      <c r="J12" s="127"/>
      <c r="K12" s="127"/>
      <c r="L12" s="5"/>
      <c r="M12" s="71"/>
      <c r="N12" s="71"/>
      <c r="O12" s="71"/>
      <c r="Q12" s="71"/>
      <c r="R12" s="71"/>
      <c r="S12" s="73"/>
    </row>
    <row r="13" spans="1:20" x14ac:dyDescent="0.25">
      <c r="B13" s="8" t="s">
        <v>147</v>
      </c>
      <c r="C13" s="100"/>
      <c r="D13" s="100"/>
      <c r="L13" s="5"/>
      <c r="M13" s="71"/>
      <c r="N13" s="71"/>
      <c r="O13" s="71"/>
      <c r="Q13" s="71"/>
      <c r="R13" s="71"/>
      <c r="S13" s="73"/>
    </row>
    <row r="14" spans="1:20" ht="32.2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9.5" customHeight="1" x14ac:dyDescent="0.25">
      <c r="B16" s="274" t="s">
        <v>151</v>
      </c>
      <c r="C16" s="274"/>
      <c r="D16" s="274"/>
      <c r="E16" s="274"/>
      <c r="F16" s="274"/>
      <c r="G16" s="129"/>
      <c r="H16" s="129"/>
      <c r="I16" s="121"/>
      <c r="L16" s="5"/>
      <c r="M16" s="71"/>
      <c r="N16" s="71"/>
      <c r="O16" s="71"/>
      <c r="Q16" s="71"/>
      <c r="R16" s="71"/>
      <c r="S16" s="73"/>
    </row>
    <row r="17" spans="2:19" x14ac:dyDescent="0.25">
      <c r="B17" s="118"/>
      <c r="C17" s="118"/>
      <c r="D17" s="118"/>
      <c r="E17" s="118"/>
      <c r="F17" s="118"/>
      <c r="G17" s="129"/>
      <c r="H17" s="129"/>
      <c r="I17" s="121"/>
      <c r="L17" s="5"/>
      <c r="M17" s="71"/>
      <c r="N17" s="71"/>
      <c r="O17" s="71"/>
      <c r="Q17" s="71"/>
      <c r="R17" s="71"/>
      <c r="S17" s="73"/>
    </row>
    <row r="18" spans="2:19" ht="30" customHeight="1" x14ac:dyDescent="0.25">
      <c r="B18" s="274" t="s">
        <v>211</v>
      </c>
      <c r="C18" s="274"/>
      <c r="D18" s="274"/>
      <c r="E18" s="274"/>
      <c r="F18" s="274"/>
      <c r="G18" s="214"/>
      <c r="H18" s="214"/>
      <c r="I18" s="214"/>
      <c r="L18" s="5"/>
      <c r="M18" s="71"/>
      <c r="N18" s="71"/>
      <c r="O18" s="71"/>
      <c r="Q18" s="71"/>
      <c r="R18" s="71"/>
      <c r="S18" s="73"/>
    </row>
    <row r="19" spans="2:19" ht="15" customHeight="1" x14ac:dyDescent="0.25">
      <c r="B19" s="284" t="s">
        <v>210</v>
      </c>
      <c r="C19" s="274"/>
      <c r="D19" s="274"/>
      <c r="E19" s="274"/>
      <c r="F19" s="274"/>
      <c r="G19" s="214"/>
      <c r="H19" s="214"/>
      <c r="I19" s="214"/>
      <c r="L19" s="5"/>
      <c r="M19" s="71"/>
      <c r="N19" s="71"/>
      <c r="O19" s="71"/>
      <c r="Q19" s="71"/>
      <c r="R19" s="71"/>
      <c r="S19" s="73"/>
    </row>
    <row r="20" spans="2:19" ht="15" customHeight="1" x14ac:dyDescent="0.25">
      <c r="B20" s="216"/>
      <c r="C20" s="216"/>
      <c r="D20" s="216"/>
      <c r="E20" s="216"/>
      <c r="F20" s="216"/>
      <c r="G20" s="216"/>
      <c r="H20" s="216"/>
      <c r="I20" s="216"/>
      <c r="L20" s="5"/>
      <c r="M20" s="71"/>
      <c r="N20" s="71"/>
      <c r="O20" s="71"/>
      <c r="Q20" s="71"/>
      <c r="R20" s="71"/>
      <c r="S20" s="73"/>
    </row>
    <row r="21" spans="2:19" x14ac:dyDescent="0.25">
      <c r="B21" s="7" t="s">
        <v>127</v>
      </c>
      <c r="C21" s="110" t="s">
        <v>130</v>
      </c>
      <c r="D21" s="110" t="s">
        <v>131</v>
      </c>
      <c r="E21" s="118"/>
      <c r="F21" s="118"/>
      <c r="G21" s="129"/>
      <c r="H21" s="129"/>
      <c r="I21" s="121"/>
      <c r="L21" s="5"/>
      <c r="M21" s="71"/>
      <c r="N21" s="71"/>
      <c r="O21" s="71"/>
      <c r="Q21" s="71"/>
      <c r="R21" s="71"/>
      <c r="S21" s="73"/>
    </row>
    <row r="22" spans="2:19" x14ac:dyDescent="0.25">
      <c r="B22" s="2" t="s">
        <v>129</v>
      </c>
      <c r="C22" s="100" t="s">
        <v>132</v>
      </c>
      <c r="D22" s="100" t="s">
        <v>138</v>
      </c>
      <c r="L22" s="5"/>
      <c r="M22" s="71"/>
      <c r="N22" s="71"/>
      <c r="O22" s="71"/>
      <c r="Q22" s="71"/>
      <c r="R22" s="71"/>
      <c r="S22" s="73"/>
    </row>
    <row r="23" spans="2:19" x14ac:dyDescent="0.25">
      <c r="C23" s="100"/>
      <c r="D23" s="100"/>
      <c r="L23" s="5"/>
      <c r="M23" s="71"/>
      <c r="N23" s="71"/>
      <c r="O23" s="71"/>
      <c r="Q23" s="71"/>
      <c r="R23" s="71"/>
      <c r="S23" s="73"/>
    </row>
    <row r="24" spans="2:19" x14ac:dyDescent="0.25">
      <c r="C24" s="100"/>
      <c r="D24" s="100"/>
      <c r="L24" s="5"/>
      <c r="M24" s="71"/>
      <c r="N24" s="71"/>
      <c r="O24" s="71"/>
      <c r="Q24" s="71"/>
      <c r="R24" s="71"/>
      <c r="S24" s="73"/>
    </row>
    <row r="25" spans="2:19" ht="15.75" x14ac:dyDescent="0.25">
      <c r="B25" s="217"/>
      <c r="C25" s="100"/>
      <c r="D25" s="100"/>
      <c r="L25" s="5"/>
      <c r="M25" s="71"/>
      <c r="N25" s="71"/>
      <c r="O25" s="71"/>
      <c r="Q25" s="71"/>
      <c r="R25" s="71"/>
      <c r="S25" s="73"/>
    </row>
    <row r="26" spans="2:19" x14ac:dyDescent="0.25">
      <c r="C26" s="100"/>
      <c r="D26" s="100"/>
      <c r="L26" s="5"/>
      <c r="M26" s="71"/>
      <c r="N26" s="71"/>
      <c r="O26" s="71"/>
      <c r="Q26" s="71"/>
      <c r="R26" s="71"/>
      <c r="S26" s="73"/>
    </row>
    <row r="27" spans="2:19" x14ac:dyDescent="0.25">
      <c r="B27" s="212" t="s">
        <v>227</v>
      </c>
      <c r="C27" s="100"/>
      <c r="D27" s="100"/>
      <c r="L27" s="5"/>
      <c r="M27" s="71"/>
      <c r="N27" s="71"/>
      <c r="O27" s="71"/>
      <c r="Q27" s="71"/>
      <c r="R27" s="71"/>
      <c r="S27" s="73"/>
    </row>
    <row r="28" spans="2:19" x14ac:dyDescent="0.25">
      <c r="B28" s="10"/>
      <c r="C28" s="10"/>
      <c r="D28" s="10"/>
      <c r="E28" s="10"/>
      <c r="F28" s="10"/>
      <c r="G28" s="10"/>
      <c r="H28" s="10"/>
      <c r="I28" s="10"/>
      <c r="J28" s="10"/>
      <c r="K28" s="10"/>
      <c r="L28" s="10"/>
      <c r="M28" s="10"/>
      <c r="N28" s="29"/>
      <c r="O28" s="29"/>
      <c r="P28" s="29"/>
      <c r="Q28" s="29"/>
      <c r="R28" s="29"/>
      <c r="S28" s="27"/>
    </row>
    <row r="29" spans="2:19" x14ac:dyDescent="0.25">
      <c r="N29" s="119"/>
      <c r="O29" s="119"/>
      <c r="P29" s="119"/>
      <c r="Q29" s="187" t="s">
        <v>105</v>
      </c>
      <c r="R29" s="188"/>
      <c r="S29" s="189"/>
    </row>
    <row r="30" spans="2:19"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7"/>
      <c r="S30" s="58"/>
    </row>
    <row r="31" spans="2:19" x14ac:dyDescent="0.25">
      <c r="B31" s="68"/>
      <c r="C31" s="9"/>
      <c r="D31" s="9"/>
      <c r="E31" s="9"/>
      <c r="F31" s="9"/>
      <c r="G31" s="9"/>
      <c r="H31" s="9"/>
      <c r="I31" s="9"/>
      <c r="J31" s="9"/>
      <c r="K31" s="9"/>
      <c r="L31" s="9"/>
      <c r="M31" s="9"/>
    </row>
    <row r="32" spans="2:19" x14ac:dyDescent="0.25">
      <c r="B32" s="68"/>
      <c r="C32" s="9"/>
      <c r="D32" s="9"/>
      <c r="E32" s="9"/>
      <c r="F32" s="9"/>
      <c r="G32" s="9"/>
      <c r="H32" s="9"/>
      <c r="I32" s="9"/>
      <c r="J32" s="9"/>
      <c r="K32" s="9"/>
      <c r="L32" s="9"/>
      <c r="M32" s="9"/>
      <c r="Q32" s="61"/>
      <c r="R32" s="54"/>
      <c r="S32" s="54"/>
    </row>
    <row r="33" spans="2:20" x14ac:dyDescent="0.25">
      <c r="B33" s="12"/>
      <c r="C33" s="13"/>
      <c r="D33" s="13"/>
      <c r="E33" s="41"/>
      <c r="F33" s="15"/>
      <c r="G33" s="15"/>
      <c r="H33" s="15"/>
      <c r="I33" s="15"/>
      <c r="J33" s="15"/>
      <c r="K33" s="15"/>
      <c r="L33" s="16"/>
      <c r="M33" s="20"/>
      <c r="N33" s="49"/>
      <c r="O33" s="49"/>
      <c r="P33" s="49"/>
      <c r="R33" s="54"/>
      <c r="S33" s="54"/>
      <c r="T33" s="54"/>
    </row>
    <row r="34" spans="2:20" ht="15" customHeight="1" x14ac:dyDescent="0.25">
      <c r="B34" s="12"/>
      <c r="C34" s="13"/>
      <c r="D34" s="13"/>
      <c r="E34" s="41"/>
      <c r="F34" s="15"/>
      <c r="G34" s="15"/>
      <c r="H34" s="15"/>
      <c r="I34" s="15"/>
      <c r="J34" s="15"/>
      <c r="K34" s="15"/>
      <c r="L34" s="16"/>
      <c r="M34" s="20"/>
      <c r="N34" s="18"/>
      <c r="O34" s="18"/>
      <c r="P34" s="18"/>
      <c r="Q34" s="54"/>
      <c r="R34" s="54"/>
      <c r="S34" s="54"/>
      <c r="T34" s="54"/>
    </row>
    <row r="35" spans="2:20" ht="15" customHeight="1" x14ac:dyDescent="0.25">
      <c r="B35" s="12"/>
      <c r="C35" s="13"/>
      <c r="D35" s="13"/>
      <c r="E35" s="41"/>
      <c r="F35" s="15"/>
      <c r="G35" s="15"/>
      <c r="H35" s="15"/>
      <c r="I35" s="15"/>
      <c r="J35" s="15"/>
      <c r="K35" s="15"/>
      <c r="L35" s="16"/>
      <c r="M35" s="20"/>
      <c r="N35" s="18"/>
      <c r="O35" s="18"/>
      <c r="P35" s="18"/>
      <c r="Q35" s="54"/>
      <c r="R35" s="54"/>
      <c r="S35" s="54"/>
      <c r="T35" s="54"/>
    </row>
    <row r="36" spans="2:20" ht="15" customHeight="1" x14ac:dyDescent="0.25">
      <c r="B36" s="12"/>
      <c r="C36" s="13"/>
      <c r="D36" s="13"/>
      <c r="E36" s="41"/>
      <c r="F36" s="15"/>
      <c r="G36" s="15"/>
      <c r="H36" s="15"/>
      <c r="I36" s="15"/>
      <c r="J36" s="15"/>
      <c r="K36" s="15"/>
      <c r="L36" s="16"/>
      <c r="M36" s="20"/>
      <c r="N36" s="18"/>
      <c r="O36" s="18"/>
      <c r="P36" s="18"/>
      <c r="Q36" s="54"/>
      <c r="R36" s="54"/>
      <c r="S36" s="54"/>
      <c r="T36" s="54"/>
    </row>
    <row r="37" spans="2:20" ht="15" customHeight="1" x14ac:dyDescent="0.25">
      <c r="B37" s="12"/>
      <c r="C37" s="13"/>
      <c r="D37" s="13"/>
      <c r="E37" s="41"/>
      <c r="F37" s="15"/>
      <c r="G37" s="15"/>
      <c r="H37" s="15"/>
      <c r="I37" s="15"/>
      <c r="J37" s="15"/>
      <c r="K37" s="15"/>
      <c r="L37" s="16"/>
      <c r="M37" s="20"/>
      <c r="N37" s="18"/>
      <c r="O37" s="18"/>
      <c r="P37" s="18"/>
      <c r="Q37" s="54"/>
      <c r="R37" s="54"/>
      <c r="S37" s="54"/>
      <c r="T37" s="54"/>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3" orientation="landscape"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140625" style="2" customWidth="1"/>
    <col min="6" max="6" width="22"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47</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69</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3.75" customHeight="1" x14ac:dyDescent="0.25">
      <c r="B7" s="2" t="s">
        <v>150</v>
      </c>
      <c r="C7" s="255" t="s">
        <v>142</v>
      </c>
      <c r="D7" s="101" t="s">
        <v>236</v>
      </c>
      <c r="E7" s="2" t="s">
        <v>206</v>
      </c>
      <c r="F7" s="2" t="s">
        <v>7</v>
      </c>
      <c r="G7" s="206">
        <v>2.7699999999999999E-2</v>
      </c>
      <c r="H7" s="206">
        <v>0.15060000000000001</v>
      </c>
      <c r="I7" s="207">
        <v>43646</v>
      </c>
      <c r="J7" s="207">
        <v>43647</v>
      </c>
      <c r="K7" s="207">
        <v>43282</v>
      </c>
      <c r="L7" s="208" t="s">
        <v>207</v>
      </c>
      <c r="M7" s="72">
        <v>34808.730000000003</v>
      </c>
      <c r="N7" s="72">
        <f>22394.42+14231.16+10500.11+12873.49+3064.95</f>
        <v>63064.13</v>
      </c>
      <c r="O7" s="72">
        <f>M7+N7</f>
        <v>97872.86</v>
      </c>
      <c r="P7" s="29"/>
      <c r="Q7" s="72">
        <f>34808.73+22394.42+14231.16+10500.11+15938.44</f>
        <v>97872.86</v>
      </c>
      <c r="R7" s="72"/>
      <c r="S7" s="73">
        <f>Q7+R7</f>
        <v>97872.86</v>
      </c>
    </row>
    <row r="8" spans="1:20" x14ac:dyDescent="0.25">
      <c r="C8" s="101"/>
      <c r="D8" s="101"/>
      <c r="G8" s="206"/>
      <c r="H8" s="206" t="s">
        <v>118</v>
      </c>
      <c r="I8" s="207"/>
      <c r="J8" s="207"/>
      <c r="K8" s="207"/>
      <c r="L8" s="208"/>
      <c r="M8" s="25"/>
      <c r="N8" s="25"/>
      <c r="O8" s="25"/>
      <c r="P8" s="29"/>
      <c r="Q8" s="25"/>
      <c r="R8" s="25"/>
      <c r="S8" s="26"/>
    </row>
    <row r="9" spans="1:20" x14ac:dyDescent="0.25">
      <c r="C9" s="100"/>
      <c r="D9" s="100"/>
      <c r="G9" s="224"/>
      <c r="H9" s="206" t="s">
        <v>118</v>
      </c>
      <c r="I9" s="207"/>
      <c r="J9" s="207"/>
      <c r="K9" s="207"/>
      <c r="L9" s="227" t="s">
        <v>44</v>
      </c>
      <c r="M9" s="71">
        <f>SUM(M7:M8)</f>
        <v>34808.730000000003</v>
      </c>
      <c r="N9" s="71">
        <f>SUM(N7:N8)</f>
        <v>63064.13</v>
      </c>
      <c r="O9" s="71">
        <f>SUM(O7:O8)</f>
        <v>97872.86</v>
      </c>
      <c r="Q9" s="71">
        <f>SUM(Q7:Q8)</f>
        <v>97872.86</v>
      </c>
      <c r="R9" s="71">
        <f>SUM(R7:R8)</f>
        <v>0</v>
      </c>
      <c r="S9" s="73">
        <f>SUM(S7:S8)</f>
        <v>97872.86</v>
      </c>
    </row>
    <row r="10" spans="1:20" x14ac:dyDescent="0.25">
      <c r="C10" s="100"/>
      <c r="D10" s="100"/>
      <c r="I10" s="127"/>
      <c r="J10" s="127"/>
      <c r="K10" s="127"/>
      <c r="L10" s="5"/>
      <c r="M10" s="71"/>
      <c r="N10" s="71"/>
      <c r="O10" s="71"/>
      <c r="Q10" s="71"/>
      <c r="R10" s="71"/>
      <c r="S10" s="73"/>
    </row>
    <row r="11" spans="1:20" x14ac:dyDescent="0.25">
      <c r="C11" s="100"/>
      <c r="D11" s="100"/>
      <c r="I11" s="127"/>
      <c r="J11" s="127"/>
      <c r="K11" s="127"/>
      <c r="L11" s="5"/>
      <c r="M11" s="71"/>
      <c r="N11" s="71"/>
      <c r="O11" s="71"/>
      <c r="Q11" s="71"/>
      <c r="R11" s="71"/>
      <c r="S11" s="73"/>
    </row>
    <row r="12" spans="1:20" x14ac:dyDescent="0.25">
      <c r="C12" s="100"/>
      <c r="D12" s="100"/>
      <c r="I12" s="127"/>
      <c r="J12" s="127"/>
      <c r="K12" s="127"/>
      <c r="L12" s="5"/>
      <c r="M12" s="71"/>
      <c r="N12" s="71"/>
      <c r="O12" s="71"/>
      <c r="Q12" s="71"/>
      <c r="R12" s="71"/>
      <c r="S12" s="73"/>
    </row>
    <row r="13" spans="1:20" x14ac:dyDescent="0.25">
      <c r="B13" s="8" t="s">
        <v>147</v>
      </c>
      <c r="C13" s="100"/>
      <c r="D13" s="100"/>
      <c r="L13" s="5"/>
      <c r="M13" s="71"/>
      <c r="N13" s="71"/>
      <c r="O13" s="71"/>
      <c r="Q13" s="71"/>
      <c r="R13" s="71"/>
      <c r="S13" s="73"/>
    </row>
    <row r="14" spans="1:20" ht="32.2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7.25" customHeight="1" x14ac:dyDescent="0.25">
      <c r="B16" s="274" t="s">
        <v>151</v>
      </c>
      <c r="C16" s="274"/>
      <c r="D16" s="274"/>
      <c r="E16" s="274"/>
      <c r="F16" s="274"/>
      <c r="G16" s="129"/>
      <c r="H16" s="129"/>
      <c r="I16" s="121"/>
      <c r="L16" s="5"/>
      <c r="M16" s="71"/>
      <c r="N16" s="71"/>
      <c r="O16" s="71"/>
      <c r="Q16" s="71"/>
      <c r="R16" s="71"/>
      <c r="S16" s="73"/>
    </row>
    <row r="17" spans="2:19" x14ac:dyDescent="0.25">
      <c r="B17" s="118"/>
      <c r="C17" s="118"/>
      <c r="D17" s="118"/>
      <c r="E17" s="118"/>
      <c r="F17" s="118"/>
      <c r="G17" s="129"/>
      <c r="H17" s="129"/>
      <c r="I17" s="121"/>
      <c r="L17" s="5"/>
      <c r="M17" s="71"/>
      <c r="N17" s="71"/>
      <c r="O17" s="71"/>
      <c r="Q17" s="71"/>
      <c r="R17" s="71"/>
      <c r="S17" s="73"/>
    </row>
    <row r="18" spans="2:19" ht="28.5" customHeight="1" x14ac:dyDescent="0.25">
      <c r="B18" s="274" t="s">
        <v>211</v>
      </c>
      <c r="C18" s="274"/>
      <c r="D18" s="274"/>
      <c r="E18" s="274"/>
      <c r="F18" s="274"/>
      <c r="G18" s="214"/>
      <c r="H18" s="214"/>
      <c r="I18" s="214"/>
      <c r="L18" s="5"/>
      <c r="M18" s="71"/>
      <c r="N18" s="71"/>
      <c r="O18" s="71"/>
      <c r="Q18" s="71"/>
      <c r="R18" s="71"/>
      <c r="S18" s="73"/>
    </row>
    <row r="19" spans="2:19" ht="15" customHeight="1" x14ac:dyDescent="0.25">
      <c r="B19" s="284" t="s">
        <v>210</v>
      </c>
      <c r="C19" s="274"/>
      <c r="D19" s="274"/>
      <c r="E19" s="274"/>
      <c r="F19" s="274"/>
      <c r="G19" s="214"/>
      <c r="H19" s="214"/>
      <c r="I19" s="214"/>
      <c r="L19" s="5"/>
      <c r="M19" s="71"/>
      <c r="N19" s="71"/>
      <c r="O19" s="71"/>
      <c r="Q19" s="71"/>
      <c r="R19" s="71"/>
      <c r="S19" s="73"/>
    </row>
    <row r="20" spans="2:19" ht="15" customHeight="1" x14ac:dyDescent="0.25">
      <c r="B20" s="216"/>
      <c r="C20" s="216"/>
      <c r="D20" s="216"/>
      <c r="E20" s="216"/>
      <c r="F20" s="216"/>
      <c r="G20" s="216"/>
      <c r="H20" s="216"/>
      <c r="I20" s="216"/>
      <c r="L20" s="5"/>
      <c r="M20" s="71"/>
      <c r="N20" s="71"/>
      <c r="O20" s="71"/>
      <c r="Q20" s="71"/>
      <c r="R20" s="71"/>
      <c r="S20" s="73"/>
    </row>
    <row r="21" spans="2:19" x14ac:dyDescent="0.25">
      <c r="B21" s="7" t="s">
        <v>127</v>
      </c>
      <c r="C21" s="110" t="s">
        <v>130</v>
      </c>
      <c r="D21" s="110" t="s">
        <v>131</v>
      </c>
      <c r="E21" s="118"/>
      <c r="F21" s="118"/>
      <c r="G21" s="129"/>
      <c r="H21" s="129"/>
      <c r="I21" s="121"/>
      <c r="L21" s="5"/>
      <c r="M21" s="71"/>
      <c r="N21" s="71"/>
      <c r="O21" s="71"/>
      <c r="Q21" s="71"/>
      <c r="R21" s="71"/>
      <c r="S21" s="73"/>
    </row>
    <row r="22" spans="2:19" x14ac:dyDescent="0.25">
      <c r="B22" s="2" t="s">
        <v>129</v>
      </c>
      <c r="C22" s="100" t="s">
        <v>132</v>
      </c>
      <c r="D22" s="100" t="s">
        <v>138</v>
      </c>
      <c r="L22" s="5"/>
      <c r="M22" s="71"/>
      <c r="N22" s="71"/>
      <c r="O22" s="71"/>
      <c r="Q22" s="71"/>
      <c r="R22" s="71"/>
      <c r="S22" s="73"/>
    </row>
    <row r="23" spans="2:19" x14ac:dyDescent="0.25">
      <c r="C23" s="100"/>
      <c r="D23" s="100"/>
      <c r="L23" s="5"/>
      <c r="M23" s="71"/>
      <c r="N23" s="71"/>
      <c r="O23" s="71"/>
      <c r="Q23" s="71"/>
      <c r="R23" s="71"/>
      <c r="S23" s="73"/>
    </row>
    <row r="24" spans="2:19" x14ac:dyDescent="0.25">
      <c r="C24" s="100"/>
      <c r="D24" s="100"/>
      <c r="L24" s="5"/>
      <c r="M24" s="71"/>
      <c r="N24" s="71"/>
      <c r="O24" s="71"/>
      <c r="Q24" s="71"/>
      <c r="R24" s="71"/>
      <c r="S24" s="73"/>
    </row>
    <row r="25" spans="2:19" ht="15.75" x14ac:dyDescent="0.25">
      <c r="B25" s="217"/>
      <c r="C25" s="100"/>
      <c r="D25" s="100"/>
      <c r="L25" s="5"/>
      <c r="M25" s="71"/>
      <c r="N25" s="71"/>
      <c r="O25" s="71"/>
      <c r="Q25" s="71"/>
      <c r="R25" s="71"/>
      <c r="S25" s="73"/>
    </row>
    <row r="26" spans="2:19" x14ac:dyDescent="0.25">
      <c r="C26" s="100"/>
      <c r="D26" s="100"/>
      <c r="L26" s="5"/>
      <c r="M26" s="71"/>
      <c r="N26" s="71"/>
      <c r="O26" s="71"/>
      <c r="Q26" s="71"/>
      <c r="R26" s="71"/>
      <c r="S26" s="73"/>
    </row>
    <row r="27" spans="2:19" x14ac:dyDescent="0.25">
      <c r="B27" s="212" t="s">
        <v>227</v>
      </c>
      <c r="C27" s="100"/>
      <c r="D27" s="100"/>
      <c r="L27" s="5"/>
      <c r="M27" s="71"/>
      <c r="N27" s="71"/>
      <c r="O27" s="71"/>
      <c r="Q27" s="71"/>
      <c r="R27" s="71"/>
      <c r="S27" s="73"/>
    </row>
    <row r="28" spans="2:19" x14ac:dyDescent="0.25">
      <c r="B28" s="10"/>
      <c r="C28" s="102"/>
      <c r="D28" s="102"/>
      <c r="E28" s="10"/>
      <c r="F28" s="10"/>
      <c r="G28" s="10"/>
      <c r="H28" s="10"/>
      <c r="I28" s="10"/>
      <c r="J28" s="10"/>
      <c r="K28" s="10"/>
      <c r="L28" s="10"/>
      <c r="M28" s="10"/>
      <c r="N28" s="29"/>
      <c r="O28" s="29"/>
      <c r="P28" s="29"/>
      <c r="Q28" s="29"/>
      <c r="R28" s="29"/>
      <c r="S28" s="27"/>
    </row>
    <row r="29" spans="2:19" x14ac:dyDescent="0.25">
      <c r="N29" s="119"/>
      <c r="O29" s="119"/>
      <c r="P29" s="119"/>
      <c r="Q29" s="187" t="s">
        <v>105</v>
      </c>
      <c r="R29" s="188"/>
      <c r="S29" s="189"/>
    </row>
    <row r="30" spans="2:19"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7"/>
      <c r="S30" s="58"/>
    </row>
    <row r="31" spans="2:19" x14ac:dyDescent="0.25">
      <c r="B31" s="68"/>
      <c r="C31" s="9"/>
      <c r="D31" s="9"/>
      <c r="E31" s="9"/>
      <c r="F31" s="9"/>
      <c r="G31" s="9"/>
      <c r="H31" s="9"/>
      <c r="I31" s="9"/>
      <c r="J31" s="9"/>
      <c r="K31" s="9"/>
      <c r="L31" s="9"/>
      <c r="M31" s="9"/>
    </row>
    <row r="32" spans="2:19" x14ac:dyDescent="0.25">
      <c r="B32" s="68"/>
      <c r="C32" s="9"/>
      <c r="D32" s="9"/>
      <c r="E32" s="9"/>
      <c r="F32" s="9"/>
      <c r="G32" s="9"/>
      <c r="H32" s="9"/>
      <c r="I32" s="9"/>
      <c r="J32" s="9"/>
      <c r="K32" s="9"/>
      <c r="L32" s="9"/>
      <c r="M32" s="9"/>
      <c r="Q32" s="61"/>
      <c r="R32" s="54"/>
      <c r="S32" s="54"/>
    </row>
    <row r="33" spans="2:20" x14ac:dyDescent="0.25">
      <c r="B33" s="12"/>
      <c r="C33" s="13"/>
      <c r="D33" s="13"/>
      <c r="E33" s="14"/>
      <c r="F33" s="15"/>
      <c r="G33" s="15"/>
      <c r="H33" s="15"/>
      <c r="I33" s="15"/>
      <c r="J33" s="15"/>
      <c r="K33" s="15"/>
      <c r="L33" s="16"/>
      <c r="M33" s="31"/>
      <c r="N33" s="47"/>
      <c r="O33" s="47"/>
      <c r="P33" s="47"/>
      <c r="R33" s="54"/>
      <c r="S33" s="54"/>
      <c r="T33" s="54"/>
    </row>
    <row r="34" spans="2:20" x14ac:dyDescent="0.25">
      <c r="B34" s="12"/>
      <c r="C34" s="13"/>
      <c r="D34" s="13"/>
      <c r="E34" s="14"/>
      <c r="F34" s="15"/>
      <c r="G34" s="15"/>
      <c r="H34" s="15"/>
      <c r="I34" s="15"/>
      <c r="J34" s="15"/>
      <c r="K34" s="15"/>
      <c r="L34" s="16"/>
      <c r="M34" s="31"/>
      <c r="N34" s="18"/>
      <c r="O34" s="18"/>
      <c r="P34" s="18"/>
      <c r="Q34" s="54"/>
      <c r="R34" s="54"/>
      <c r="S34" s="54"/>
      <c r="T34" s="54"/>
    </row>
    <row r="35" spans="2:20" x14ac:dyDescent="0.25">
      <c r="B35" s="12"/>
      <c r="C35" s="13"/>
      <c r="D35" s="13"/>
      <c r="E35" s="14"/>
      <c r="F35" s="15"/>
      <c r="G35" s="15"/>
      <c r="H35" s="15"/>
      <c r="I35" s="15"/>
      <c r="J35" s="15"/>
      <c r="K35" s="15"/>
      <c r="L35" s="16"/>
      <c r="M35" s="31"/>
      <c r="N35" s="18"/>
      <c r="O35" s="18"/>
      <c r="P35" s="18"/>
      <c r="Q35" s="54"/>
      <c r="R35" s="54"/>
      <c r="S35" s="54"/>
      <c r="T35" s="54"/>
    </row>
    <row r="36" spans="2:20" x14ac:dyDescent="0.25">
      <c r="B36" s="12"/>
      <c r="C36" s="13"/>
      <c r="D36" s="13"/>
      <c r="E36" s="14"/>
      <c r="F36" s="15"/>
      <c r="G36" s="15"/>
      <c r="H36" s="15"/>
      <c r="I36" s="15"/>
      <c r="J36" s="15"/>
      <c r="K36" s="15"/>
      <c r="L36" s="16"/>
      <c r="M36" s="31"/>
      <c r="N36" s="18"/>
      <c r="O36" s="18"/>
      <c r="P36" s="18"/>
      <c r="Q36" s="54"/>
      <c r="R36" s="54"/>
      <c r="S36" s="54"/>
      <c r="T36" s="54"/>
    </row>
    <row r="37" spans="2:20" x14ac:dyDescent="0.25">
      <c r="B37" s="12"/>
      <c r="C37" s="13"/>
      <c r="D37" s="13"/>
      <c r="E37" s="14"/>
      <c r="F37" s="15"/>
      <c r="G37" s="15"/>
      <c r="H37" s="15"/>
      <c r="I37" s="15"/>
      <c r="J37" s="15"/>
      <c r="K37" s="15"/>
      <c r="L37" s="16"/>
      <c r="M37" s="31"/>
      <c r="N37" s="18"/>
      <c r="O37" s="18"/>
      <c r="P37" s="18"/>
      <c r="Q37" s="54"/>
      <c r="R37" s="54"/>
      <c r="S37" s="54"/>
      <c r="T37" s="54"/>
    </row>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3" orientation="landscape" horizontalDpi="1200" verticalDpi="1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opLeftCell="B1" zoomScale="90" zoomScaleNormal="90" workbookViewId="0">
      <selection activeCell="I15" sqref="I15"/>
    </sheetView>
  </sheetViews>
  <sheetFormatPr defaultColWidth="9.140625" defaultRowHeight="15" x14ac:dyDescent="0.25"/>
  <cols>
    <col min="1" max="1" width="8" style="2" hidden="1" customWidth="1"/>
    <col min="2" max="2" width="53.28515625" style="2" customWidth="1"/>
    <col min="3" max="3" width="30.85546875" style="2" customWidth="1"/>
    <col min="4" max="4" width="13.7109375" style="2" customWidth="1"/>
    <col min="5" max="5" width="17.28515625" style="2" customWidth="1"/>
    <col min="6" max="6" width="20.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9.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70</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hidden="1" customHeight="1" x14ac:dyDescent="0.25">
      <c r="B7" s="2" t="s">
        <v>8</v>
      </c>
      <c r="C7" s="100" t="s">
        <v>252</v>
      </c>
      <c r="D7" s="100" t="s">
        <v>217</v>
      </c>
      <c r="E7" s="2" t="s">
        <v>205</v>
      </c>
      <c r="F7" s="2" t="s">
        <v>7</v>
      </c>
      <c r="G7" s="206">
        <v>2.7699999999999999E-2</v>
      </c>
      <c r="H7" s="206">
        <v>0.15060000000000001</v>
      </c>
      <c r="I7" s="207">
        <v>43646</v>
      </c>
      <c r="J7" s="207">
        <v>43647</v>
      </c>
      <c r="K7" s="207">
        <v>43282</v>
      </c>
      <c r="L7" s="208" t="s">
        <v>207</v>
      </c>
      <c r="M7" s="70">
        <v>0</v>
      </c>
      <c r="N7" s="72"/>
      <c r="O7" s="72">
        <f>M7+N7</f>
        <v>0</v>
      </c>
      <c r="P7" s="72"/>
      <c r="Q7" s="72">
        <v>0</v>
      </c>
      <c r="R7" s="72"/>
      <c r="S7" s="73">
        <f>Q7+R7</f>
        <v>0</v>
      </c>
    </row>
    <row r="8" spans="1:20" ht="30" hidden="1" x14ac:dyDescent="0.25">
      <c r="B8" s="29" t="s">
        <v>150</v>
      </c>
      <c r="C8" s="254" t="s">
        <v>253</v>
      </c>
      <c r="D8" s="100" t="s">
        <v>236</v>
      </c>
      <c r="E8" s="2" t="s">
        <v>206</v>
      </c>
      <c r="F8" s="2" t="s">
        <v>7</v>
      </c>
      <c r="G8" s="206">
        <v>2.7699999999999999E-2</v>
      </c>
      <c r="H8" s="206">
        <v>0.15060000000000001</v>
      </c>
      <c r="I8" s="207">
        <v>43646</v>
      </c>
      <c r="J8" s="207">
        <v>43647</v>
      </c>
      <c r="K8" s="207">
        <v>43282</v>
      </c>
      <c r="L8" s="208" t="s">
        <v>207</v>
      </c>
      <c r="M8" s="70"/>
      <c r="N8" s="72">
        <v>0</v>
      </c>
      <c r="O8" s="72">
        <f>M8+N8</f>
        <v>0</v>
      </c>
      <c r="P8" s="72"/>
      <c r="Q8" s="72"/>
      <c r="R8" s="72">
        <v>0</v>
      </c>
      <c r="S8" s="73">
        <f>Q8+R8</f>
        <v>0</v>
      </c>
    </row>
    <row r="9" spans="1:20" ht="31.15" customHeight="1" x14ac:dyDescent="0.25">
      <c r="B9" s="2" t="s">
        <v>150</v>
      </c>
      <c r="C9" s="258" t="s">
        <v>142</v>
      </c>
      <c r="D9" s="101" t="s">
        <v>236</v>
      </c>
      <c r="E9" s="2" t="s">
        <v>206</v>
      </c>
      <c r="F9" s="2" t="s">
        <v>7</v>
      </c>
      <c r="G9" s="206">
        <v>2.7699999999999999E-2</v>
      </c>
      <c r="H9" s="206">
        <v>0.15060000000000001</v>
      </c>
      <c r="I9" s="207">
        <v>43646</v>
      </c>
      <c r="J9" s="207">
        <v>43647</v>
      </c>
      <c r="K9" s="207">
        <v>43282</v>
      </c>
      <c r="L9" s="208" t="s">
        <v>207</v>
      </c>
      <c r="M9" s="72">
        <v>36831.65</v>
      </c>
      <c r="N9" s="72"/>
      <c r="O9" s="72">
        <f>M9+N9</f>
        <v>36831.65</v>
      </c>
      <c r="P9" s="29"/>
      <c r="Q9" s="72">
        <v>36831.65</v>
      </c>
      <c r="R9" s="72"/>
      <c r="S9" s="73">
        <f>Q9+R9</f>
        <v>36831.65</v>
      </c>
    </row>
    <row r="10" spans="1:20" ht="13.9" customHeight="1" x14ac:dyDescent="0.25">
      <c r="C10" s="258"/>
      <c r="D10" s="101"/>
      <c r="G10" s="206"/>
      <c r="H10" s="206"/>
      <c r="I10" s="207"/>
      <c r="J10" s="207"/>
      <c r="K10" s="207"/>
      <c r="L10" s="208"/>
      <c r="M10" s="25"/>
      <c r="N10" s="25"/>
      <c r="O10" s="25"/>
      <c r="P10" s="29"/>
      <c r="Q10" s="25"/>
      <c r="R10" s="25"/>
      <c r="S10" s="73"/>
    </row>
    <row r="11" spans="1:20" x14ac:dyDescent="0.25">
      <c r="C11" s="100"/>
      <c r="D11" s="100"/>
      <c r="G11" s="136"/>
      <c r="H11" s="136"/>
      <c r="I11" s="127"/>
      <c r="J11" s="127"/>
      <c r="K11" s="127"/>
      <c r="L11" s="5" t="s">
        <v>44</v>
      </c>
      <c r="M11" s="71">
        <f>SUM(M7:M9)</f>
        <v>36831.65</v>
      </c>
      <c r="N11" s="71">
        <f t="shared" ref="N11:O11" si="0">SUM(N7:N9)</f>
        <v>0</v>
      </c>
      <c r="O11" s="71">
        <f t="shared" si="0"/>
        <v>36831.65</v>
      </c>
      <c r="Q11" s="71">
        <f>SUM(Q7:Q9)</f>
        <v>36831.65</v>
      </c>
      <c r="R11" s="71">
        <f t="shared" ref="R11:S11" si="1">SUM(R7:R9)</f>
        <v>0</v>
      </c>
      <c r="S11" s="23">
        <f t="shared" si="1"/>
        <v>36831.65</v>
      </c>
    </row>
    <row r="12" spans="1:20" x14ac:dyDescent="0.25">
      <c r="C12" s="100"/>
      <c r="D12" s="100"/>
      <c r="I12" s="127"/>
      <c r="J12" s="127"/>
      <c r="K12" s="127"/>
      <c r="L12" s="5"/>
      <c r="M12" s="71"/>
      <c r="N12" s="71"/>
      <c r="O12" s="71"/>
      <c r="Q12" s="71"/>
      <c r="R12" s="71"/>
      <c r="S12" s="73"/>
    </row>
    <row r="13" spans="1:20" x14ac:dyDescent="0.25">
      <c r="C13" s="100"/>
      <c r="D13" s="100"/>
      <c r="I13" s="127"/>
      <c r="J13" s="127"/>
      <c r="K13" s="127"/>
      <c r="L13" s="5"/>
      <c r="M13" s="71"/>
      <c r="N13" s="71"/>
      <c r="O13" s="71"/>
      <c r="Q13" s="71"/>
      <c r="R13" s="71"/>
      <c r="S13" s="73"/>
    </row>
    <row r="14" spans="1:20" x14ac:dyDescent="0.25">
      <c r="B14" s="8" t="s">
        <v>147</v>
      </c>
      <c r="C14" s="100"/>
      <c r="D14" s="100"/>
      <c r="L14" s="5"/>
      <c r="M14" s="71"/>
      <c r="N14" s="71"/>
      <c r="O14" s="71"/>
      <c r="Q14" s="71"/>
      <c r="R14" s="71"/>
      <c r="S14" s="73"/>
    </row>
    <row r="15" spans="1:20" ht="28.5" customHeight="1" x14ac:dyDescent="0.25">
      <c r="B15" s="274" t="s">
        <v>148</v>
      </c>
      <c r="C15" s="274"/>
      <c r="D15" s="274"/>
      <c r="E15" s="274"/>
      <c r="F15" s="274"/>
      <c r="G15" s="129"/>
      <c r="H15" s="129"/>
      <c r="I15" s="121"/>
      <c r="L15" s="5"/>
      <c r="M15" s="71"/>
      <c r="N15" s="71"/>
      <c r="O15" s="71"/>
      <c r="Q15" s="71"/>
      <c r="R15" s="71"/>
      <c r="S15" s="73"/>
    </row>
    <row r="16" spans="1:20" x14ac:dyDescent="0.25">
      <c r="C16" s="100"/>
      <c r="D16" s="100"/>
      <c r="L16" s="5"/>
      <c r="M16" s="71"/>
      <c r="N16" s="71"/>
      <c r="O16" s="71"/>
      <c r="Q16" s="71"/>
      <c r="R16" s="71"/>
      <c r="S16" s="73"/>
    </row>
    <row r="17" spans="1:19" ht="44.25" customHeight="1" x14ac:dyDescent="0.25">
      <c r="B17" s="274" t="s">
        <v>151</v>
      </c>
      <c r="C17" s="274"/>
      <c r="D17" s="274"/>
      <c r="E17" s="274"/>
      <c r="F17" s="274"/>
      <c r="G17" s="129"/>
      <c r="H17" s="129"/>
      <c r="I17" s="121"/>
      <c r="L17" s="5"/>
      <c r="M17" s="71"/>
      <c r="N17" s="71"/>
      <c r="O17" s="71"/>
      <c r="Q17" s="71"/>
      <c r="R17" s="71"/>
      <c r="S17" s="73"/>
    </row>
    <row r="18" spans="1:19" x14ac:dyDescent="0.25">
      <c r="B18" s="118"/>
      <c r="C18" s="118"/>
      <c r="D18" s="118"/>
      <c r="E18" s="118"/>
      <c r="F18" s="118"/>
      <c r="G18" s="129"/>
      <c r="H18" s="129"/>
      <c r="I18" s="121"/>
      <c r="L18" s="5"/>
      <c r="M18" s="71"/>
      <c r="N18" s="71"/>
      <c r="O18" s="71"/>
      <c r="Q18" s="71"/>
      <c r="R18" s="71"/>
      <c r="S18" s="73"/>
    </row>
    <row r="19" spans="1:19" ht="28.5" customHeight="1" x14ac:dyDescent="0.25">
      <c r="B19" s="274" t="s">
        <v>211</v>
      </c>
      <c r="C19" s="274"/>
      <c r="D19" s="274"/>
      <c r="E19" s="274"/>
      <c r="F19" s="274"/>
      <c r="G19" s="214"/>
      <c r="H19" s="214"/>
      <c r="I19" s="214"/>
      <c r="L19" s="5"/>
      <c r="M19" s="71"/>
      <c r="N19" s="71"/>
      <c r="O19" s="71"/>
      <c r="Q19" s="71"/>
      <c r="R19" s="71"/>
      <c r="S19" s="73"/>
    </row>
    <row r="20" spans="1:19" ht="15" customHeight="1" x14ac:dyDescent="0.25">
      <c r="B20" s="284" t="s">
        <v>210</v>
      </c>
      <c r="C20" s="274"/>
      <c r="D20" s="274"/>
      <c r="E20" s="274"/>
      <c r="F20" s="274"/>
      <c r="G20" s="214"/>
      <c r="H20" s="214"/>
      <c r="I20" s="214"/>
      <c r="L20" s="5"/>
      <c r="M20" s="71"/>
      <c r="N20" s="71"/>
      <c r="O20" s="71"/>
      <c r="Q20" s="71"/>
      <c r="R20" s="71"/>
      <c r="S20" s="73"/>
    </row>
    <row r="21" spans="1:19" ht="15" customHeight="1" x14ac:dyDescent="0.25">
      <c r="B21" s="216"/>
      <c r="C21" s="216"/>
      <c r="D21" s="216"/>
      <c r="E21" s="216"/>
      <c r="F21" s="216"/>
      <c r="G21" s="216"/>
      <c r="H21" s="216"/>
      <c r="I21" s="216"/>
      <c r="L21" s="5"/>
      <c r="M21" s="71"/>
      <c r="N21" s="71"/>
      <c r="O21" s="71"/>
      <c r="Q21" s="71"/>
      <c r="R21" s="71"/>
      <c r="S21" s="73"/>
    </row>
    <row r="22" spans="1:19" x14ac:dyDescent="0.25">
      <c r="B22" s="7" t="s">
        <v>127</v>
      </c>
      <c r="C22" s="110" t="s">
        <v>130</v>
      </c>
      <c r="D22" s="110" t="s">
        <v>131</v>
      </c>
      <c r="E22" s="118"/>
      <c r="F22" s="118"/>
      <c r="G22" s="129"/>
      <c r="H22" s="129"/>
      <c r="I22" s="121"/>
      <c r="L22" s="5"/>
      <c r="M22" s="71"/>
      <c r="N22" s="71"/>
      <c r="O22" s="71"/>
      <c r="Q22" s="71"/>
      <c r="R22" s="71"/>
      <c r="S22" s="73"/>
    </row>
    <row r="23" spans="1:19" x14ac:dyDescent="0.25">
      <c r="B23" s="2" t="s">
        <v>128</v>
      </c>
      <c r="C23" s="100" t="s">
        <v>135</v>
      </c>
      <c r="D23" s="100" t="s">
        <v>137</v>
      </c>
      <c r="E23" s="248"/>
      <c r="F23" s="248"/>
      <c r="G23" s="248"/>
      <c r="H23" s="248"/>
      <c r="I23" s="248"/>
      <c r="L23" s="5"/>
      <c r="M23" s="71"/>
      <c r="N23" s="71"/>
      <c r="O23" s="71"/>
      <c r="Q23" s="71"/>
      <c r="R23" s="71"/>
      <c r="S23" s="73"/>
    </row>
    <row r="24" spans="1:19" x14ac:dyDescent="0.25">
      <c r="B24" s="2" t="s">
        <v>129</v>
      </c>
      <c r="C24" s="100" t="s">
        <v>132</v>
      </c>
      <c r="D24" s="100" t="s">
        <v>138</v>
      </c>
      <c r="L24" s="5"/>
      <c r="M24" s="71"/>
      <c r="N24" s="71"/>
      <c r="O24" s="71"/>
      <c r="Q24" s="71"/>
      <c r="R24" s="71"/>
      <c r="S24" s="73"/>
    </row>
    <row r="25" spans="1:19" x14ac:dyDescent="0.25">
      <c r="C25" s="100"/>
      <c r="D25" s="100"/>
      <c r="L25" s="5"/>
      <c r="M25" s="71"/>
      <c r="N25" s="71"/>
      <c r="O25" s="71"/>
      <c r="Q25" s="71"/>
      <c r="R25" s="71"/>
      <c r="S25" s="73"/>
    </row>
    <row r="26" spans="1:19" x14ac:dyDescent="0.25">
      <c r="C26" s="100"/>
      <c r="D26" s="100"/>
      <c r="L26" s="5"/>
      <c r="M26" s="71"/>
      <c r="N26" s="71"/>
      <c r="O26" s="71"/>
      <c r="Q26" s="71"/>
      <c r="R26" s="71"/>
      <c r="S26" s="73"/>
    </row>
    <row r="27" spans="1:19" ht="15.75" x14ac:dyDescent="0.25">
      <c r="B27" s="217"/>
      <c r="C27" s="100"/>
      <c r="D27" s="100"/>
      <c r="L27" s="5"/>
      <c r="M27" s="71"/>
      <c r="N27" s="71"/>
      <c r="O27" s="71"/>
      <c r="Q27" s="71"/>
      <c r="R27" s="71"/>
      <c r="S27" s="73"/>
    </row>
    <row r="28" spans="1:19" x14ac:dyDescent="0.25">
      <c r="C28" s="100"/>
      <c r="D28" s="100"/>
      <c r="L28" s="5"/>
      <c r="M28" s="71"/>
      <c r="N28" s="71"/>
      <c r="O28" s="71"/>
      <c r="Q28" s="71"/>
      <c r="R28" s="71"/>
      <c r="S28" s="73"/>
    </row>
    <row r="29" spans="1:19" x14ac:dyDescent="0.25">
      <c r="B29" s="212" t="s">
        <v>227</v>
      </c>
      <c r="C29" s="100"/>
      <c r="D29" s="100"/>
      <c r="L29" s="5"/>
      <c r="M29" s="71"/>
      <c r="N29" s="71"/>
      <c r="O29" s="71"/>
      <c r="Q29" s="71"/>
      <c r="R29" s="71"/>
      <c r="S29" s="73"/>
    </row>
    <row r="30" spans="1:19" x14ac:dyDescent="0.25">
      <c r="C30" s="100"/>
      <c r="D30" s="100"/>
      <c r="L30" s="5"/>
      <c r="M30" s="71"/>
      <c r="N30" s="71"/>
      <c r="O30" s="71"/>
      <c r="Q30" s="71"/>
      <c r="R30" s="71"/>
      <c r="S30" s="73"/>
    </row>
    <row r="31" spans="1:19" x14ac:dyDescent="0.25">
      <c r="A31" s="190"/>
      <c r="B31" s="119"/>
      <c r="C31" s="119"/>
      <c r="D31" s="119"/>
      <c r="E31" s="119"/>
      <c r="F31" s="119"/>
      <c r="G31" s="119"/>
      <c r="H31" s="119"/>
      <c r="I31" s="119"/>
      <c r="J31" s="119"/>
      <c r="K31" s="119"/>
      <c r="L31" s="119"/>
      <c r="M31" s="119"/>
      <c r="N31" s="119"/>
      <c r="O31" s="119"/>
      <c r="P31" s="119"/>
      <c r="Q31" s="187" t="s">
        <v>105</v>
      </c>
      <c r="R31" s="188"/>
      <c r="S31" s="189"/>
    </row>
    <row r="32" spans="1:19" x14ac:dyDescent="0.25">
      <c r="A32" s="191"/>
      <c r="B32" s="17" t="s">
        <v>45</v>
      </c>
      <c r="C32" s="173" t="s">
        <v>2</v>
      </c>
      <c r="D32" s="173"/>
      <c r="E32" s="173" t="s">
        <v>40</v>
      </c>
      <c r="F32" s="173" t="s">
        <v>41</v>
      </c>
      <c r="G32" s="173"/>
      <c r="H32" s="173"/>
      <c r="I32" s="173"/>
      <c r="J32" s="173"/>
      <c r="K32" s="173"/>
      <c r="L32" s="173" t="s">
        <v>42</v>
      </c>
      <c r="M32" s="173" t="s">
        <v>43</v>
      </c>
      <c r="N32" s="10"/>
      <c r="O32" s="10"/>
      <c r="P32" s="10"/>
      <c r="Q32" s="57" t="s">
        <v>103</v>
      </c>
      <c r="R32" s="57"/>
      <c r="S32" s="58"/>
    </row>
    <row r="33" spans="2:20" x14ac:dyDescent="0.25">
      <c r="B33" s="68"/>
      <c r="C33" s="9"/>
      <c r="D33" s="9"/>
      <c r="E33" s="9"/>
      <c r="F33" s="9"/>
      <c r="G33" s="9"/>
      <c r="H33" s="9"/>
      <c r="I33" s="9"/>
      <c r="J33" s="9"/>
      <c r="K33" s="9"/>
      <c r="L33" s="9"/>
      <c r="M33" s="9"/>
    </row>
    <row r="34" spans="2:20" x14ac:dyDescent="0.25">
      <c r="B34" s="68"/>
      <c r="C34" s="9"/>
      <c r="D34" s="9"/>
      <c r="E34" s="9"/>
      <c r="F34" s="9"/>
      <c r="G34" s="9"/>
      <c r="H34" s="9"/>
      <c r="I34" s="9"/>
      <c r="J34" s="9"/>
      <c r="K34" s="9"/>
      <c r="L34" s="9"/>
      <c r="M34" s="9"/>
      <c r="Q34" s="61"/>
      <c r="R34" s="54"/>
      <c r="S34" s="54"/>
    </row>
    <row r="35" spans="2:20" x14ac:dyDescent="0.25">
      <c r="B35" s="12"/>
      <c r="C35" s="13"/>
      <c r="D35" s="13"/>
      <c r="E35" s="14"/>
      <c r="F35" s="15"/>
      <c r="G35" s="15"/>
      <c r="H35" s="15"/>
      <c r="I35" s="15"/>
      <c r="J35" s="15"/>
      <c r="K35" s="15"/>
      <c r="L35" s="16"/>
      <c r="M35" s="31"/>
      <c r="N35" s="47"/>
      <c r="O35" s="47"/>
      <c r="P35" s="47"/>
      <c r="R35" s="54"/>
      <c r="S35" s="54"/>
      <c r="T35" s="54"/>
    </row>
    <row r="36" spans="2:20" x14ac:dyDescent="0.25">
      <c r="B36" s="12"/>
      <c r="C36" s="13"/>
      <c r="D36" s="13"/>
      <c r="E36" s="14"/>
      <c r="F36" s="15"/>
      <c r="G36" s="15"/>
      <c r="H36" s="15"/>
      <c r="I36" s="15"/>
      <c r="J36" s="15"/>
      <c r="K36" s="15"/>
      <c r="L36" s="16"/>
      <c r="M36" s="31"/>
      <c r="N36" s="18"/>
      <c r="O36" s="18"/>
      <c r="P36" s="18"/>
      <c r="Q36" s="54"/>
      <c r="R36" s="54"/>
      <c r="S36" s="54"/>
      <c r="T36" s="54"/>
    </row>
    <row r="37" spans="2:20" x14ac:dyDescent="0.25">
      <c r="B37" s="12"/>
      <c r="C37" s="13"/>
      <c r="D37" s="13"/>
      <c r="E37" s="14"/>
      <c r="F37" s="15"/>
      <c r="G37" s="15"/>
      <c r="H37" s="15"/>
      <c r="I37" s="15"/>
      <c r="J37" s="15"/>
      <c r="K37" s="15"/>
      <c r="L37" s="16"/>
      <c r="M37" s="31"/>
      <c r="N37" s="18"/>
      <c r="O37" s="18"/>
      <c r="P37" s="18"/>
      <c r="Q37" s="54"/>
      <c r="R37" s="54"/>
      <c r="S37" s="54"/>
      <c r="T37" s="54"/>
    </row>
    <row r="38" spans="2:20" x14ac:dyDescent="0.25">
      <c r="B38" s="12"/>
      <c r="C38" s="13"/>
      <c r="D38" s="13"/>
      <c r="E38" s="14"/>
      <c r="F38" s="15"/>
      <c r="G38" s="15"/>
      <c r="H38" s="15"/>
      <c r="I38" s="15"/>
      <c r="J38" s="15"/>
      <c r="K38" s="15"/>
      <c r="L38" s="16"/>
      <c r="M38" s="31"/>
      <c r="N38" s="18"/>
      <c r="O38" s="18"/>
      <c r="P38" s="18"/>
      <c r="Q38" s="54"/>
      <c r="R38" s="54"/>
      <c r="S38" s="54"/>
      <c r="T38" s="54"/>
    </row>
    <row r="39" spans="2:20" x14ac:dyDescent="0.25">
      <c r="B39" s="12"/>
      <c r="C39" s="13"/>
      <c r="D39" s="13"/>
      <c r="E39" s="14"/>
      <c r="F39" s="15"/>
      <c r="G39" s="15"/>
      <c r="H39" s="15"/>
      <c r="I39" s="15"/>
      <c r="J39" s="15"/>
      <c r="K39" s="15"/>
      <c r="L39" s="16"/>
      <c r="M39" s="31"/>
      <c r="N39" s="18"/>
      <c r="O39" s="18"/>
      <c r="P39" s="18"/>
      <c r="Q39" s="54"/>
      <c r="R39" s="54"/>
      <c r="S39" s="54"/>
      <c r="T39" s="54"/>
    </row>
  </sheetData>
  <mergeCells count="6">
    <mergeCell ref="B20:F20"/>
    <mergeCell ref="Q2:S2"/>
    <mergeCell ref="Q1:S1"/>
    <mergeCell ref="B15:F15"/>
    <mergeCell ref="B17:F17"/>
    <mergeCell ref="B19:F19"/>
  </mergeCells>
  <hyperlinks>
    <hyperlink ref="B20" r:id="rId1"/>
    <hyperlink ref="B29" r:id="rId2"/>
  </hyperlinks>
  <printOptions horizontalCentered="1" gridLines="1"/>
  <pageMargins left="0" right="0" top="0.75" bottom="0.75" header="0.3" footer="0.3"/>
  <pageSetup scale="53" orientation="landscape" horizontalDpi="1200" verticalDpi="12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opLeftCell="B1" zoomScale="90" zoomScaleNormal="90" workbookViewId="0">
      <pane ySplit="1" topLeftCell="A2" activePane="bottomLeft" state="frozen"/>
      <selection activeCell="I15" sqref="I15"/>
      <selection pane="bottomLeft" activeCell="L18" sqref="L18"/>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 style="2"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117</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68</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3.2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151296.6</v>
      </c>
      <c r="N7" s="71">
        <v>0</v>
      </c>
      <c r="O7" s="71">
        <f>SUM(M7:N7)</f>
        <v>151296.6</v>
      </c>
      <c r="P7" s="71"/>
      <c r="Q7" s="71">
        <f>26202.14+18934.88+15956.31+18870.08+7907.71+35981.41</f>
        <v>123852.53000000001</v>
      </c>
      <c r="R7" s="71"/>
      <c r="S7" s="73">
        <f>Q7+R7</f>
        <v>123852.53000000001</v>
      </c>
    </row>
    <row r="8" spans="1:20" ht="31.5" customHeight="1" x14ac:dyDescent="0.25">
      <c r="B8" s="2" t="s">
        <v>150</v>
      </c>
      <c r="C8" s="254" t="s">
        <v>142</v>
      </c>
      <c r="D8" s="101" t="s">
        <v>236</v>
      </c>
      <c r="E8" s="2" t="s">
        <v>206</v>
      </c>
      <c r="F8" s="2" t="s">
        <v>7</v>
      </c>
      <c r="G8" s="206">
        <f>+G7</f>
        <v>2.7699999999999999E-2</v>
      </c>
      <c r="H8" s="206">
        <f>+H7</f>
        <v>0.15060000000000001</v>
      </c>
      <c r="I8" s="207">
        <f>+I7</f>
        <v>43646</v>
      </c>
      <c r="J8" s="207">
        <f>+J7</f>
        <v>43647</v>
      </c>
      <c r="K8" s="207">
        <f>+K7</f>
        <v>43282</v>
      </c>
      <c r="L8" s="226" t="str">
        <f t="shared" ref="L8" si="0">+L7</f>
        <v>07/01/18 - 06/30/19</v>
      </c>
      <c r="M8" s="70">
        <v>8690.61</v>
      </c>
      <c r="N8" s="71"/>
      <c r="O8" s="71">
        <f>SUM(M8:N8)</f>
        <v>8690.61</v>
      </c>
      <c r="P8" s="71"/>
      <c r="Q8" s="71">
        <v>8690.61</v>
      </c>
      <c r="R8" s="71"/>
      <c r="S8" s="73">
        <f>Q8+R8</f>
        <v>8690.61</v>
      </c>
    </row>
    <row r="9" spans="1:20" ht="30" customHeight="1" x14ac:dyDescent="0.25">
      <c r="B9" s="2" t="s">
        <v>223</v>
      </c>
      <c r="C9" s="255" t="s">
        <v>260</v>
      </c>
      <c r="D9" s="221" t="s">
        <v>224</v>
      </c>
      <c r="E9" s="2" t="s">
        <v>225</v>
      </c>
      <c r="F9" s="2" t="s">
        <v>7</v>
      </c>
      <c r="G9" s="206">
        <f t="shared" ref="G9:H9" si="1">+G8</f>
        <v>2.7699999999999999E-2</v>
      </c>
      <c r="H9" s="206">
        <f t="shared" si="1"/>
        <v>0.15060000000000001</v>
      </c>
      <c r="I9" s="207">
        <v>43941</v>
      </c>
      <c r="J9" s="207">
        <v>43971</v>
      </c>
      <c r="K9" s="207">
        <v>43234</v>
      </c>
      <c r="L9" s="208" t="s">
        <v>291</v>
      </c>
      <c r="M9" s="70">
        <v>7706</v>
      </c>
      <c r="N9" s="71"/>
      <c r="O9" s="71">
        <f>SUM(M9:N9)</f>
        <v>7706</v>
      </c>
      <c r="P9" s="71"/>
      <c r="Q9" s="71"/>
      <c r="R9" s="71"/>
      <c r="S9" s="73">
        <f>Q9+R9</f>
        <v>0</v>
      </c>
    </row>
    <row r="10" spans="1:20" ht="22.9" customHeight="1" x14ac:dyDescent="0.25">
      <c r="B10" s="2" t="s">
        <v>187</v>
      </c>
      <c r="C10" s="269" t="s">
        <v>280</v>
      </c>
      <c r="D10" s="221" t="s">
        <v>232</v>
      </c>
      <c r="E10" s="2" t="s">
        <v>281</v>
      </c>
      <c r="F10" s="2" t="s">
        <v>7</v>
      </c>
      <c r="G10" s="206">
        <f>G9</f>
        <v>2.7699999999999999E-2</v>
      </c>
      <c r="H10" s="206">
        <f>H9</f>
        <v>0.15060000000000001</v>
      </c>
      <c r="I10" s="207">
        <v>43708</v>
      </c>
      <c r="J10" s="207">
        <v>43709</v>
      </c>
      <c r="K10" s="207">
        <f>K8</f>
        <v>43282</v>
      </c>
      <c r="L10" s="208" t="s">
        <v>282</v>
      </c>
      <c r="M10" s="70">
        <v>302650</v>
      </c>
      <c r="N10" s="71"/>
      <c r="O10" s="71">
        <f>M10</f>
        <v>302650</v>
      </c>
      <c r="P10" s="71"/>
      <c r="Q10" s="71"/>
      <c r="R10" s="71"/>
      <c r="S10" s="73"/>
    </row>
    <row r="11" spans="1:20" x14ac:dyDescent="0.25">
      <c r="C11" s="4"/>
      <c r="D11" s="4"/>
      <c r="G11" s="224"/>
      <c r="H11" s="206" t="s">
        <v>118</v>
      </c>
      <c r="I11" s="207"/>
      <c r="J11" s="207"/>
      <c r="K11" s="207"/>
      <c r="L11" s="227"/>
      <c r="M11" s="25"/>
      <c r="N11" s="25"/>
      <c r="O11" s="25"/>
      <c r="P11" s="29"/>
      <c r="Q11" s="25"/>
      <c r="R11" s="25"/>
      <c r="S11" s="26"/>
    </row>
    <row r="12" spans="1:20" x14ac:dyDescent="0.25">
      <c r="C12" s="4"/>
      <c r="D12" s="4"/>
      <c r="I12" s="127"/>
      <c r="J12" s="127"/>
      <c r="K12" s="127"/>
      <c r="L12" s="5" t="s">
        <v>44</v>
      </c>
      <c r="M12" s="71">
        <f>SUM(M7:M11)</f>
        <v>470343.21</v>
      </c>
      <c r="N12" s="71">
        <f>SUM(N7:N11)</f>
        <v>0</v>
      </c>
      <c r="O12" s="71">
        <f>SUM(O7:O11)</f>
        <v>470343.21</v>
      </c>
      <c r="Q12" s="71">
        <f>SUM(Q7:Q11)</f>
        <v>132543.14000000001</v>
      </c>
      <c r="R12" s="71">
        <f>SUM(R7:R11)</f>
        <v>0</v>
      </c>
      <c r="S12" s="73">
        <f>SUM(S7:S11)</f>
        <v>132543.14000000001</v>
      </c>
    </row>
    <row r="13" spans="1:20" x14ac:dyDescent="0.25">
      <c r="C13" s="4"/>
      <c r="D13" s="4"/>
      <c r="I13" s="127"/>
      <c r="J13" s="127"/>
      <c r="K13" s="127"/>
      <c r="L13" s="5"/>
      <c r="M13" s="71"/>
      <c r="N13" s="71"/>
      <c r="O13" s="71"/>
      <c r="Q13" s="71"/>
      <c r="R13" s="71"/>
      <c r="S13" s="73"/>
    </row>
    <row r="14" spans="1:20" x14ac:dyDescent="0.25">
      <c r="C14" s="4"/>
      <c r="D14" s="4"/>
      <c r="L14" s="5"/>
      <c r="M14" s="71"/>
      <c r="N14" s="71"/>
      <c r="O14" s="71"/>
      <c r="Q14" s="71"/>
      <c r="R14" s="71"/>
      <c r="S14" s="73"/>
    </row>
    <row r="15" spans="1:20" x14ac:dyDescent="0.25">
      <c r="B15" s="8" t="s">
        <v>147</v>
      </c>
      <c r="C15" s="100"/>
      <c r="D15" s="100"/>
      <c r="L15" s="5"/>
      <c r="M15" s="71"/>
      <c r="N15" s="71"/>
      <c r="O15" s="71"/>
      <c r="Q15" s="71"/>
      <c r="R15" s="71"/>
      <c r="S15" s="73"/>
    </row>
    <row r="16" spans="1:20" ht="28.5" customHeight="1" x14ac:dyDescent="0.25">
      <c r="B16" s="274" t="s">
        <v>148</v>
      </c>
      <c r="C16" s="274"/>
      <c r="D16" s="274"/>
      <c r="E16" s="274"/>
      <c r="F16" s="274"/>
      <c r="G16" s="129"/>
      <c r="H16" s="129"/>
      <c r="I16" s="121"/>
      <c r="L16" s="5"/>
      <c r="M16" s="71"/>
      <c r="N16" s="71"/>
      <c r="O16" s="71"/>
      <c r="Q16" s="71"/>
      <c r="R16" s="71"/>
      <c r="S16" s="73"/>
    </row>
    <row r="17" spans="2:20" x14ac:dyDescent="0.25">
      <c r="C17" s="100"/>
      <c r="D17" s="100"/>
      <c r="L17" s="5"/>
      <c r="M17" s="71"/>
      <c r="N17" s="71"/>
      <c r="O17" s="71"/>
      <c r="Q17" s="71"/>
      <c r="R17" s="71"/>
      <c r="S17" s="73"/>
    </row>
    <row r="18" spans="2:20" ht="46.5" customHeight="1" x14ac:dyDescent="0.25">
      <c r="B18" s="274" t="s">
        <v>151</v>
      </c>
      <c r="C18" s="274"/>
      <c r="D18" s="274"/>
      <c r="E18" s="274"/>
      <c r="F18" s="274"/>
      <c r="G18" s="129"/>
      <c r="H18" s="129"/>
      <c r="I18" s="121"/>
      <c r="L18" s="5"/>
      <c r="M18" s="71"/>
      <c r="N18" s="71"/>
      <c r="O18" s="71"/>
      <c r="Q18" s="71"/>
      <c r="R18" s="71"/>
      <c r="S18" s="73"/>
    </row>
    <row r="19" spans="2:20" x14ac:dyDescent="0.25">
      <c r="B19" s="118"/>
      <c r="C19" s="118"/>
      <c r="D19" s="118"/>
      <c r="E19" s="118"/>
      <c r="F19" s="118"/>
      <c r="G19" s="129"/>
      <c r="H19" s="129"/>
      <c r="I19" s="121"/>
      <c r="L19" s="5"/>
      <c r="M19" s="71"/>
      <c r="N19" s="71"/>
      <c r="O19" s="71"/>
      <c r="Q19" s="71"/>
      <c r="R19" s="71"/>
      <c r="S19" s="73"/>
    </row>
    <row r="20" spans="2:20" ht="30" customHeight="1" x14ac:dyDescent="0.25">
      <c r="B20" s="274" t="s">
        <v>211</v>
      </c>
      <c r="C20" s="274"/>
      <c r="D20" s="274"/>
      <c r="E20" s="274"/>
      <c r="F20" s="274"/>
      <c r="G20" s="214"/>
      <c r="H20" s="214"/>
      <c r="I20" s="214"/>
      <c r="L20" s="5"/>
      <c r="M20" s="71"/>
      <c r="N20" s="71"/>
      <c r="O20" s="71"/>
      <c r="Q20" s="71"/>
      <c r="R20" s="71"/>
      <c r="S20" s="73"/>
    </row>
    <row r="21" spans="2:20" ht="15" customHeight="1" x14ac:dyDescent="0.25">
      <c r="B21" s="284" t="s">
        <v>210</v>
      </c>
      <c r="C21" s="274"/>
      <c r="D21" s="274"/>
      <c r="E21" s="274"/>
      <c r="F21" s="274"/>
      <c r="G21" s="214"/>
      <c r="H21" s="214"/>
      <c r="I21" s="214"/>
      <c r="L21" s="5"/>
      <c r="M21" s="71"/>
      <c r="N21" s="71"/>
      <c r="O21" s="71"/>
      <c r="Q21" s="71"/>
      <c r="R21" s="71"/>
      <c r="S21" s="73"/>
    </row>
    <row r="22" spans="2:20" ht="15" customHeight="1" x14ac:dyDescent="0.25">
      <c r="B22" s="216"/>
      <c r="C22" s="216"/>
      <c r="D22" s="216"/>
      <c r="E22" s="216"/>
      <c r="F22" s="216"/>
      <c r="G22" s="216"/>
      <c r="H22" s="216"/>
      <c r="I22" s="216"/>
      <c r="L22" s="5"/>
      <c r="M22" s="71"/>
      <c r="N22" s="71"/>
      <c r="O22" s="71"/>
      <c r="Q22" s="71"/>
      <c r="R22" s="71"/>
      <c r="S22" s="73"/>
    </row>
    <row r="23" spans="2:20" x14ac:dyDescent="0.25">
      <c r="B23" s="7" t="s">
        <v>127</v>
      </c>
      <c r="C23" s="110" t="s">
        <v>130</v>
      </c>
      <c r="D23" s="110" t="s">
        <v>131</v>
      </c>
      <c r="E23" s="118"/>
      <c r="F23" s="118"/>
      <c r="G23" s="129"/>
      <c r="H23" s="129"/>
      <c r="I23" s="121"/>
      <c r="L23" s="5"/>
      <c r="M23" s="71"/>
      <c r="N23" s="71"/>
      <c r="O23" s="71"/>
      <c r="Q23" s="71"/>
      <c r="R23" s="71"/>
      <c r="S23" s="73"/>
    </row>
    <row r="24" spans="2:20" x14ac:dyDescent="0.25">
      <c r="B24" s="2" t="s">
        <v>128</v>
      </c>
      <c r="C24" s="100" t="s">
        <v>135</v>
      </c>
      <c r="D24" s="100" t="s">
        <v>137</v>
      </c>
      <c r="L24" s="5"/>
      <c r="M24" s="71"/>
      <c r="N24" s="71"/>
      <c r="O24" s="71"/>
      <c r="Q24" s="71"/>
      <c r="R24" s="71"/>
      <c r="S24" s="73"/>
    </row>
    <row r="25" spans="2:20" x14ac:dyDescent="0.25">
      <c r="B25" s="2" t="s">
        <v>129</v>
      </c>
      <c r="C25" s="100" t="s">
        <v>132</v>
      </c>
      <c r="D25" s="100" t="s">
        <v>138</v>
      </c>
      <c r="L25" s="5"/>
      <c r="M25" s="71"/>
      <c r="N25" s="71"/>
      <c r="O25" s="71"/>
      <c r="Q25" s="71"/>
      <c r="R25" s="71"/>
      <c r="S25" s="73"/>
    </row>
    <row r="26" spans="2:20" x14ac:dyDescent="0.25">
      <c r="B26" s="2" t="s">
        <v>223</v>
      </c>
      <c r="C26" s="100" t="s">
        <v>164</v>
      </c>
      <c r="D26" s="100" t="s">
        <v>190</v>
      </c>
      <c r="L26" s="5"/>
      <c r="M26" s="71"/>
      <c r="N26" s="71"/>
      <c r="O26" s="71"/>
      <c r="Q26" s="71"/>
      <c r="R26" s="71"/>
      <c r="S26" s="73"/>
    </row>
    <row r="27" spans="2:20" x14ac:dyDescent="0.25">
      <c r="B27" s="2" t="s">
        <v>283</v>
      </c>
      <c r="C27" s="100" t="s">
        <v>164</v>
      </c>
      <c r="D27" s="100" t="s">
        <v>190</v>
      </c>
      <c r="L27" s="5"/>
      <c r="M27" s="71"/>
      <c r="N27" s="71"/>
      <c r="O27" s="71"/>
      <c r="Q27" s="71"/>
      <c r="R27" s="71"/>
      <c r="S27" s="73"/>
    </row>
    <row r="28" spans="2:20" ht="15.75" x14ac:dyDescent="0.25">
      <c r="B28" s="217"/>
      <c r="C28" s="100"/>
      <c r="D28" s="100"/>
      <c r="L28" s="5"/>
      <c r="M28" s="71"/>
      <c r="N28" s="71"/>
      <c r="O28" s="71"/>
      <c r="Q28" s="71"/>
      <c r="R28" s="71"/>
      <c r="S28" s="73"/>
    </row>
    <row r="29" spans="2:20" x14ac:dyDescent="0.25">
      <c r="C29" s="100"/>
      <c r="D29" s="100"/>
      <c r="L29" s="5"/>
      <c r="M29" s="71"/>
      <c r="N29" s="71"/>
      <c r="O29" s="71"/>
      <c r="Q29" s="71"/>
      <c r="R29" s="71"/>
      <c r="S29" s="73"/>
    </row>
    <row r="30" spans="2:20" x14ac:dyDescent="0.25">
      <c r="B30" s="212" t="s">
        <v>227</v>
      </c>
      <c r="C30" s="4"/>
      <c r="D30" s="4"/>
      <c r="L30" s="5"/>
      <c r="M30" s="71"/>
      <c r="N30" s="71"/>
      <c r="O30" s="71"/>
      <c r="Q30" s="71"/>
      <c r="R30" s="71"/>
      <c r="S30" s="73"/>
    </row>
    <row r="31" spans="2:20" x14ac:dyDescent="0.25">
      <c r="B31" s="10"/>
      <c r="C31" s="10"/>
      <c r="D31" s="10"/>
      <c r="E31" s="10"/>
      <c r="F31" s="10"/>
      <c r="G31" s="10"/>
      <c r="H31" s="10"/>
      <c r="I31" s="10"/>
      <c r="J31" s="10"/>
      <c r="K31" s="10"/>
      <c r="L31" s="10"/>
      <c r="M31" s="10"/>
      <c r="N31" s="29"/>
      <c r="O31" s="29"/>
      <c r="P31" s="29"/>
      <c r="Q31" s="29"/>
      <c r="R31" s="29"/>
      <c r="S31" s="27"/>
    </row>
    <row r="32" spans="2:20" x14ac:dyDescent="0.25">
      <c r="N32" s="119"/>
      <c r="O32" s="119"/>
      <c r="P32" s="119"/>
      <c r="Q32" s="183" t="s">
        <v>105</v>
      </c>
      <c r="R32" s="180"/>
      <c r="S32" s="181"/>
      <c r="T32" s="54"/>
    </row>
    <row r="33" spans="2:20" x14ac:dyDescent="0.25">
      <c r="B33" s="17" t="s">
        <v>45</v>
      </c>
      <c r="C33" s="104" t="s">
        <v>2</v>
      </c>
      <c r="D33" s="104"/>
      <c r="E33" s="104" t="s">
        <v>40</v>
      </c>
      <c r="F33" s="104" t="s">
        <v>41</v>
      </c>
      <c r="G33" s="133"/>
      <c r="H33" s="133"/>
      <c r="I33" s="125"/>
      <c r="J33" s="104"/>
      <c r="K33" s="104"/>
      <c r="L33" s="104" t="s">
        <v>42</v>
      </c>
      <c r="M33" s="104" t="s">
        <v>43</v>
      </c>
      <c r="N33" s="50"/>
      <c r="O33" s="50"/>
      <c r="P33" s="50"/>
      <c r="Q33" s="57" t="s">
        <v>103</v>
      </c>
      <c r="R33" s="55"/>
      <c r="S33" s="56"/>
      <c r="T33" s="54"/>
    </row>
    <row r="34" spans="2:20" x14ac:dyDescent="0.25">
      <c r="B34" s="68"/>
      <c r="C34" s="9"/>
      <c r="D34" s="9"/>
      <c r="E34" s="9"/>
      <c r="F34" s="9"/>
      <c r="G34" s="9"/>
      <c r="H34" s="9"/>
      <c r="I34" s="9"/>
      <c r="J34" s="9"/>
      <c r="K34" s="9"/>
      <c r="L34" s="9"/>
      <c r="M34" s="9"/>
      <c r="N34" s="47"/>
      <c r="O34" s="47"/>
      <c r="P34" s="47"/>
      <c r="Q34" s="62"/>
      <c r="R34" s="53"/>
      <c r="S34" s="53"/>
      <c r="T34" s="54"/>
    </row>
    <row r="35" spans="2:20" x14ac:dyDescent="0.25">
      <c r="B35" s="68"/>
      <c r="C35" s="9"/>
      <c r="D35" s="9"/>
      <c r="E35" s="9"/>
      <c r="F35" s="9"/>
      <c r="G35" s="9"/>
      <c r="H35" s="9"/>
      <c r="I35" s="9"/>
      <c r="J35" s="9"/>
      <c r="K35" s="9"/>
      <c r="L35" s="9"/>
      <c r="M35" s="9"/>
      <c r="N35" s="47"/>
      <c r="O35" s="47"/>
      <c r="P35" s="47"/>
      <c r="R35" s="54"/>
      <c r="S35" s="54"/>
      <c r="T35" s="54"/>
    </row>
    <row r="36" spans="2:20" x14ac:dyDescent="0.25">
      <c r="B36" s="12"/>
      <c r="C36" s="13"/>
      <c r="D36" s="13"/>
      <c r="E36" s="41"/>
      <c r="F36" s="15"/>
      <c r="G36" s="15"/>
      <c r="H36" s="15"/>
      <c r="I36" s="15"/>
      <c r="J36" s="15"/>
      <c r="K36" s="15"/>
      <c r="L36" s="16"/>
      <c r="M36" s="31"/>
      <c r="Q36" s="54"/>
      <c r="R36" s="54"/>
      <c r="S36" s="54"/>
      <c r="T36" s="54"/>
    </row>
    <row r="37" spans="2:20" x14ac:dyDescent="0.25">
      <c r="B37" s="12"/>
      <c r="C37" s="13"/>
      <c r="D37" s="13"/>
      <c r="E37" s="41"/>
      <c r="F37" s="15"/>
      <c r="G37" s="15"/>
      <c r="H37" s="15"/>
      <c r="I37" s="15"/>
      <c r="J37" s="15"/>
      <c r="K37" s="15"/>
      <c r="L37" s="16"/>
      <c r="M37" s="31"/>
      <c r="Q37" s="54"/>
      <c r="R37" s="54"/>
      <c r="S37" s="54"/>
      <c r="T37" s="54"/>
    </row>
    <row r="38" spans="2:20" x14ac:dyDescent="0.25">
      <c r="B38" s="12"/>
      <c r="C38" s="13"/>
      <c r="D38" s="13"/>
      <c r="E38" s="41"/>
      <c r="F38" s="15"/>
      <c r="G38" s="15"/>
      <c r="H38" s="15"/>
      <c r="I38" s="15"/>
      <c r="J38" s="15"/>
      <c r="K38" s="15"/>
      <c r="L38" s="16"/>
      <c r="M38" s="31"/>
      <c r="Q38" s="54"/>
      <c r="R38" s="54"/>
      <c r="S38" s="54"/>
      <c r="T38" s="54"/>
    </row>
    <row r="39" spans="2:20" x14ac:dyDescent="0.25">
      <c r="B39" s="12"/>
      <c r="C39" s="13"/>
      <c r="D39" s="13"/>
      <c r="E39" s="41"/>
      <c r="F39" s="15"/>
      <c r="G39" s="15"/>
      <c r="H39" s="15"/>
      <c r="I39" s="15"/>
      <c r="J39" s="15"/>
      <c r="K39" s="15"/>
      <c r="L39" s="16"/>
      <c r="M39" s="31"/>
    </row>
    <row r="40" spans="2:20" x14ac:dyDescent="0.25">
      <c r="B40" s="12"/>
      <c r="C40" s="13"/>
      <c r="D40" s="13"/>
      <c r="E40" s="14"/>
      <c r="F40" s="15"/>
      <c r="G40" s="15"/>
      <c r="H40" s="15"/>
      <c r="I40" s="15"/>
      <c r="J40" s="15"/>
      <c r="K40" s="15"/>
      <c r="L40" s="16"/>
      <c r="M40" s="31"/>
      <c r="N40" s="18"/>
      <c r="O40" s="18"/>
      <c r="P40" s="18"/>
    </row>
  </sheetData>
  <mergeCells count="6">
    <mergeCell ref="B21:F21"/>
    <mergeCell ref="Q2:S2"/>
    <mergeCell ref="Q1:S1"/>
    <mergeCell ref="B16:F16"/>
    <mergeCell ref="B18:F18"/>
    <mergeCell ref="B20:F20"/>
  </mergeCells>
  <hyperlinks>
    <hyperlink ref="B21" r:id="rId1"/>
    <hyperlink ref="B30" r:id="rId2"/>
  </hyperlinks>
  <printOptions horizontalCentered="1" gridLines="1"/>
  <pageMargins left="0" right="0" top="0.75" bottom="0.75" header="0.3" footer="0.3"/>
  <pageSetup scale="51" orientation="landscape" horizontalDpi="1200" verticalDpi="1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opLeftCell="B1" zoomScale="90" zoomScaleNormal="90" workbookViewId="0">
      <selection activeCell="L10" sqref="L10"/>
    </sheetView>
  </sheetViews>
  <sheetFormatPr defaultColWidth="9.140625" defaultRowHeight="15" x14ac:dyDescent="0.25"/>
  <cols>
    <col min="1" max="1" width="9.140625" style="2" hidden="1" customWidth="1"/>
    <col min="2" max="2" width="53.28515625" style="2" customWidth="1"/>
    <col min="3" max="3" width="26" style="2" customWidth="1"/>
    <col min="4" max="4" width="13.7109375" style="2" customWidth="1"/>
    <col min="5" max="5" width="17.42578125" style="2" customWidth="1"/>
    <col min="6" max="6" width="21.140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230</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61</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69">
        <v>92402.73</v>
      </c>
      <c r="N7" s="71"/>
      <c r="O7" s="71">
        <f>SUM(M7:N7)</f>
        <v>92402.73</v>
      </c>
      <c r="P7" s="71"/>
      <c r="Q7" s="71">
        <f>33345.08-5866.25</f>
        <v>27478.83</v>
      </c>
      <c r="R7" s="71"/>
      <c r="S7" s="73">
        <f>Q7+R7</f>
        <v>27478.83</v>
      </c>
    </row>
    <row r="8" spans="1:20" ht="32.25" customHeight="1" x14ac:dyDescent="0.25">
      <c r="B8" s="2" t="s">
        <v>167</v>
      </c>
      <c r="C8" s="103" t="s">
        <v>267</v>
      </c>
      <c r="D8" s="101" t="s">
        <v>238</v>
      </c>
      <c r="E8" s="2" t="s">
        <v>239</v>
      </c>
      <c r="F8" s="2" t="s">
        <v>7</v>
      </c>
      <c r="G8" s="206">
        <v>2.7699999999999999E-2</v>
      </c>
      <c r="H8" s="206">
        <v>0.15060000000000001</v>
      </c>
      <c r="I8" s="207">
        <v>43646</v>
      </c>
      <c r="J8" s="207">
        <v>43647</v>
      </c>
      <c r="K8" s="207">
        <v>43282</v>
      </c>
      <c r="L8" s="208" t="s">
        <v>207</v>
      </c>
      <c r="M8" s="69">
        <v>8454.33</v>
      </c>
      <c r="N8" s="71">
        <v>0</v>
      </c>
      <c r="O8" s="71">
        <f>SUM(M8:N8)</f>
        <v>8454.33</v>
      </c>
      <c r="P8" s="71"/>
      <c r="Q8" s="71">
        <v>800</v>
      </c>
      <c r="R8" s="71"/>
      <c r="S8" s="73">
        <f>Q8+R8</f>
        <v>800</v>
      </c>
    </row>
    <row r="9" spans="1:20" ht="30" hidden="1" x14ac:dyDescent="0.25">
      <c r="B9" s="2" t="s">
        <v>150</v>
      </c>
      <c r="C9" s="254" t="s">
        <v>253</v>
      </c>
      <c r="D9" s="101" t="s">
        <v>236</v>
      </c>
      <c r="E9" s="2" t="s">
        <v>206</v>
      </c>
      <c r="F9" s="2" t="s">
        <v>7</v>
      </c>
      <c r="G9" s="206">
        <f>+G8</f>
        <v>2.7699999999999999E-2</v>
      </c>
      <c r="H9" s="206">
        <f t="shared" ref="H9" si="0">+H8</f>
        <v>0.15060000000000001</v>
      </c>
      <c r="I9" s="207">
        <f>+I8</f>
        <v>43646</v>
      </c>
      <c r="J9" s="207">
        <f>+J8</f>
        <v>43647</v>
      </c>
      <c r="K9" s="207">
        <f>+K8</f>
        <v>43282</v>
      </c>
      <c r="L9" s="226" t="str">
        <f>+L8</f>
        <v>07/01/18 - 06/30/19</v>
      </c>
      <c r="M9" s="69"/>
      <c r="N9" s="71"/>
      <c r="O9" s="71">
        <f>M9+N9</f>
        <v>0</v>
      </c>
      <c r="P9" s="71"/>
      <c r="Q9" s="71"/>
      <c r="R9" s="71">
        <v>0</v>
      </c>
      <c r="S9" s="73">
        <f>Q9+R9</f>
        <v>0</v>
      </c>
    </row>
    <row r="10" spans="1:20" ht="35.25" customHeight="1" x14ac:dyDescent="0.25">
      <c r="B10" s="2" t="s">
        <v>246</v>
      </c>
      <c r="C10" s="255" t="s">
        <v>261</v>
      </c>
      <c r="D10" s="221"/>
      <c r="F10" s="2" t="s">
        <v>7</v>
      </c>
      <c r="G10" s="206">
        <f t="shared" ref="G10:J10" si="1">+G9</f>
        <v>2.7699999999999999E-2</v>
      </c>
      <c r="H10" s="206">
        <f t="shared" si="1"/>
        <v>0.15060000000000001</v>
      </c>
      <c r="I10" s="207">
        <f t="shared" si="1"/>
        <v>43646</v>
      </c>
      <c r="J10" s="207">
        <f t="shared" si="1"/>
        <v>43647</v>
      </c>
      <c r="K10" s="271" t="s">
        <v>292</v>
      </c>
      <c r="L10" s="208" t="s">
        <v>196</v>
      </c>
      <c r="M10" s="69">
        <v>2943.98</v>
      </c>
      <c r="N10" s="71"/>
      <c r="O10" s="71">
        <f>M10+N10</f>
        <v>2943.98</v>
      </c>
      <c r="P10" s="71"/>
      <c r="Q10" s="71">
        <v>2943.98</v>
      </c>
      <c r="R10" s="71"/>
      <c r="S10" s="73">
        <f>Q10+R10</f>
        <v>2943.98</v>
      </c>
    </row>
    <row r="11" spans="1:20" x14ac:dyDescent="0.25">
      <c r="C11" s="101"/>
      <c r="D11" s="101"/>
      <c r="G11" s="136"/>
      <c r="H11" s="137" t="s">
        <v>118</v>
      </c>
      <c r="I11" s="127"/>
      <c r="J11" s="127"/>
      <c r="K11" s="127"/>
      <c r="L11" s="101"/>
      <c r="M11" s="24"/>
      <c r="N11" s="25"/>
      <c r="O11" s="25"/>
      <c r="P11" s="72"/>
      <c r="Q11" s="25"/>
      <c r="R11" s="25"/>
      <c r="S11" s="26"/>
    </row>
    <row r="12" spans="1:20" x14ac:dyDescent="0.25">
      <c r="C12" s="101"/>
      <c r="D12" s="101"/>
      <c r="G12" s="136"/>
      <c r="H12" s="136"/>
      <c r="I12" s="127"/>
      <c r="J12" s="127"/>
      <c r="K12" s="127"/>
      <c r="L12" s="21" t="s">
        <v>44</v>
      </c>
      <c r="M12" s="71">
        <f>SUM(M7:M11)</f>
        <v>103801.04</v>
      </c>
      <c r="N12" s="71">
        <f t="shared" ref="N12:S12" si="2">SUM(N7:N11)</f>
        <v>0</v>
      </c>
      <c r="O12" s="71">
        <f t="shared" si="2"/>
        <v>103801.04</v>
      </c>
      <c r="P12" s="71"/>
      <c r="Q12" s="71">
        <f t="shared" si="2"/>
        <v>31222.81</v>
      </c>
      <c r="R12" s="71">
        <f t="shared" si="2"/>
        <v>0</v>
      </c>
      <c r="S12" s="23">
        <f t="shared" si="2"/>
        <v>31222.81</v>
      </c>
    </row>
    <row r="13" spans="1:20" x14ac:dyDescent="0.25">
      <c r="C13" s="101"/>
      <c r="D13" s="101"/>
      <c r="I13" s="127"/>
      <c r="J13" s="127"/>
      <c r="K13" s="127"/>
      <c r="S13" s="27"/>
    </row>
    <row r="14" spans="1:20" x14ac:dyDescent="0.25">
      <c r="B14" s="8" t="s">
        <v>147</v>
      </c>
      <c r="C14" s="100"/>
      <c r="D14" s="100"/>
      <c r="S14" s="27"/>
    </row>
    <row r="15" spans="1:20" ht="32.25" customHeight="1" x14ac:dyDescent="0.25">
      <c r="B15" s="274" t="s">
        <v>148</v>
      </c>
      <c r="C15" s="274"/>
      <c r="D15" s="274"/>
      <c r="E15" s="274"/>
      <c r="F15" s="274"/>
      <c r="G15" s="129"/>
      <c r="H15" s="129"/>
      <c r="I15" s="121"/>
      <c r="S15" s="27"/>
    </row>
    <row r="16" spans="1:20" x14ac:dyDescent="0.25">
      <c r="C16" s="100"/>
      <c r="D16" s="100"/>
      <c r="S16" s="27"/>
    </row>
    <row r="17" spans="2:19" ht="46.5" customHeight="1" x14ac:dyDescent="0.25">
      <c r="B17" s="274" t="s">
        <v>151</v>
      </c>
      <c r="C17" s="274"/>
      <c r="D17" s="274"/>
      <c r="E17" s="274"/>
      <c r="F17" s="274"/>
      <c r="G17" s="129"/>
      <c r="H17" s="129"/>
      <c r="I17" s="121"/>
      <c r="S17" s="27"/>
    </row>
    <row r="18" spans="2:19" x14ac:dyDescent="0.25">
      <c r="B18" s="214"/>
      <c r="C18" s="214"/>
      <c r="D18" s="214"/>
      <c r="E18" s="214"/>
      <c r="F18" s="214"/>
      <c r="G18" s="214"/>
      <c r="H18" s="214"/>
      <c r="I18" s="214"/>
      <c r="S18" s="27"/>
    </row>
    <row r="19" spans="2:19" ht="30" customHeight="1" x14ac:dyDescent="0.25">
      <c r="B19" s="274" t="s">
        <v>211</v>
      </c>
      <c r="C19" s="274"/>
      <c r="D19" s="274"/>
      <c r="E19" s="274"/>
      <c r="F19" s="274"/>
      <c r="G19" s="214"/>
      <c r="H19" s="214"/>
      <c r="I19" s="214"/>
      <c r="S19" s="27"/>
    </row>
    <row r="20" spans="2:19" ht="15" customHeight="1" x14ac:dyDescent="0.25">
      <c r="B20" s="284" t="s">
        <v>210</v>
      </c>
      <c r="C20" s="274"/>
      <c r="D20" s="274"/>
      <c r="E20" s="274"/>
      <c r="F20" s="274"/>
      <c r="G20" s="214"/>
      <c r="H20" s="214"/>
      <c r="I20" s="214"/>
      <c r="S20" s="27"/>
    </row>
    <row r="21" spans="2:19" ht="15" customHeight="1" x14ac:dyDescent="0.25">
      <c r="B21" s="216"/>
      <c r="C21" s="216"/>
      <c r="D21" s="216"/>
      <c r="E21" s="216"/>
      <c r="F21" s="216"/>
      <c r="G21" s="216"/>
      <c r="H21" s="216"/>
      <c r="I21" s="216"/>
      <c r="S21" s="27"/>
    </row>
    <row r="22" spans="2:19" x14ac:dyDescent="0.25">
      <c r="B22" s="118"/>
      <c r="C22" s="118"/>
      <c r="D22" s="118"/>
      <c r="E22" s="118"/>
      <c r="F22" s="118"/>
      <c r="G22" s="129"/>
      <c r="H22" s="129"/>
      <c r="I22" s="121"/>
      <c r="S22" s="27"/>
    </row>
    <row r="23" spans="2:19" x14ac:dyDescent="0.25">
      <c r="B23" s="7" t="s">
        <v>127</v>
      </c>
      <c r="C23" s="110" t="s">
        <v>130</v>
      </c>
      <c r="D23" s="110" t="s">
        <v>131</v>
      </c>
      <c r="E23" s="118"/>
      <c r="F23" s="118"/>
      <c r="G23" s="129"/>
      <c r="H23" s="129"/>
      <c r="I23" s="121"/>
      <c r="S23" s="27"/>
    </row>
    <row r="24" spans="2:19" x14ac:dyDescent="0.25">
      <c r="B24" s="2" t="s">
        <v>128</v>
      </c>
      <c r="C24" s="100" t="s">
        <v>135</v>
      </c>
      <c r="D24" s="100" t="s">
        <v>137</v>
      </c>
      <c r="E24" s="248"/>
      <c r="F24" s="248"/>
      <c r="G24" s="248"/>
      <c r="H24" s="248"/>
      <c r="I24" s="248"/>
      <c r="S24" s="27"/>
    </row>
    <row r="25" spans="2:19" x14ac:dyDescent="0.25">
      <c r="B25" s="2" t="s">
        <v>167</v>
      </c>
      <c r="C25" s="100" t="s">
        <v>250</v>
      </c>
      <c r="D25" s="100" t="s">
        <v>251</v>
      </c>
      <c r="S25" s="27"/>
    </row>
    <row r="26" spans="2:19" x14ac:dyDescent="0.25">
      <c r="B26" s="2" t="s">
        <v>129</v>
      </c>
      <c r="C26" s="100" t="s">
        <v>132</v>
      </c>
      <c r="D26" s="100" t="s">
        <v>138</v>
      </c>
      <c r="S26" s="27"/>
    </row>
    <row r="27" spans="2:19" x14ac:dyDescent="0.25">
      <c r="B27" s="2" t="s">
        <v>246</v>
      </c>
      <c r="C27" s="100" t="s">
        <v>164</v>
      </c>
      <c r="D27" s="100" t="s">
        <v>190</v>
      </c>
      <c r="S27" s="27"/>
    </row>
    <row r="28" spans="2:19" ht="15.75" x14ac:dyDescent="0.25">
      <c r="B28" s="217"/>
      <c r="C28" s="100"/>
      <c r="D28" s="100"/>
      <c r="S28" s="27"/>
    </row>
    <row r="29" spans="2:19" x14ac:dyDescent="0.25">
      <c r="C29" s="100"/>
      <c r="D29" s="100"/>
      <c r="S29" s="27"/>
    </row>
    <row r="30" spans="2:19" x14ac:dyDescent="0.25">
      <c r="B30" s="212" t="s">
        <v>227</v>
      </c>
      <c r="C30" s="101"/>
      <c r="D30" s="101"/>
      <c r="S30" s="27"/>
    </row>
    <row r="31" spans="2:19" x14ac:dyDescent="0.25">
      <c r="B31" s="10"/>
      <c r="C31" s="102"/>
      <c r="D31" s="102"/>
      <c r="E31" s="10"/>
      <c r="F31" s="10"/>
      <c r="G31" s="10"/>
      <c r="H31" s="10"/>
      <c r="I31" s="10"/>
      <c r="J31" s="10"/>
      <c r="K31" s="10"/>
      <c r="L31" s="10"/>
      <c r="M31" s="10"/>
      <c r="N31" s="29"/>
      <c r="O31" s="29"/>
      <c r="P31" s="29"/>
      <c r="Q31" s="29"/>
      <c r="R31" s="29"/>
      <c r="S31" s="27"/>
    </row>
    <row r="32" spans="2:19" x14ac:dyDescent="0.25">
      <c r="N32" s="119"/>
      <c r="O32" s="119"/>
      <c r="P32" s="119"/>
      <c r="Q32" s="187" t="s">
        <v>105</v>
      </c>
      <c r="R32" s="188"/>
      <c r="S32" s="189"/>
    </row>
    <row r="33" spans="2:20" ht="15" customHeight="1" x14ac:dyDescent="0.25">
      <c r="B33" s="17" t="s">
        <v>45</v>
      </c>
      <c r="C33" s="104" t="s">
        <v>2</v>
      </c>
      <c r="D33" s="104"/>
      <c r="E33" s="104" t="s">
        <v>40</v>
      </c>
      <c r="F33" s="104" t="s">
        <v>41</v>
      </c>
      <c r="G33" s="133"/>
      <c r="H33" s="133"/>
      <c r="I33" s="125"/>
      <c r="J33" s="104"/>
      <c r="K33" s="104"/>
      <c r="L33" s="104" t="s">
        <v>42</v>
      </c>
      <c r="M33" s="104" t="s">
        <v>43</v>
      </c>
      <c r="N33" s="10"/>
      <c r="O33" s="10"/>
      <c r="P33" s="10"/>
      <c r="Q33" s="57" t="s">
        <v>103</v>
      </c>
      <c r="R33" s="57"/>
      <c r="S33" s="58"/>
    </row>
    <row r="34" spans="2:20" ht="15" customHeight="1" x14ac:dyDescent="0.25">
      <c r="B34" s="68"/>
      <c r="C34" s="9"/>
      <c r="D34" s="9"/>
      <c r="E34" s="9"/>
      <c r="F34" s="9"/>
      <c r="G34" s="9"/>
      <c r="H34" s="9"/>
      <c r="I34" s="9"/>
      <c r="J34" s="9"/>
      <c r="K34" s="9"/>
      <c r="L34" s="9"/>
      <c r="M34" s="9"/>
      <c r="Q34" s="61"/>
      <c r="R34" s="54"/>
      <c r="S34" s="54"/>
    </row>
    <row r="35" spans="2:20" ht="15" customHeight="1" x14ac:dyDescent="0.25">
      <c r="B35" s="68"/>
      <c r="C35" s="9"/>
      <c r="D35" s="9"/>
      <c r="E35" s="9"/>
      <c r="F35" s="9"/>
      <c r="G35" s="9"/>
      <c r="H35" s="9"/>
      <c r="I35" s="9"/>
      <c r="J35" s="9"/>
      <c r="K35" s="9"/>
      <c r="L35" s="9"/>
      <c r="M35" s="9"/>
      <c r="R35" s="54"/>
      <c r="S35" s="54"/>
    </row>
    <row r="36" spans="2:20" x14ac:dyDescent="0.25">
      <c r="B36" s="11"/>
      <c r="C36" s="9"/>
      <c r="D36" s="9"/>
      <c r="E36" s="9"/>
      <c r="N36" s="47"/>
      <c r="O36" s="47"/>
      <c r="P36" s="47"/>
      <c r="Q36" s="54"/>
      <c r="R36" s="54"/>
      <c r="S36" s="54"/>
      <c r="T36" s="54"/>
    </row>
    <row r="37" spans="2:20" x14ac:dyDescent="0.25">
      <c r="B37" s="12"/>
      <c r="C37" s="13"/>
      <c r="D37" s="13"/>
      <c r="E37" s="14"/>
      <c r="F37" s="15"/>
      <c r="G37" s="15"/>
      <c r="H37" s="15"/>
      <c r="I37" s="15"/>
      <c r="J37" s="15"/>
      <c r="K37" s="15"/>
      <c r="L37" s="16"/>
      <c r="M37" s="20"/>
      <c r="N37" s="18"/>
      <c r="O37" s="18"/>
      <c r="P37" s="18"/>
      <c r="Q37" s="54"/>
      <c r="R37" s="54"/>
      <c r="S37" s="54"/>
      <c r="T37" s="54"/>
    </row>
    <row r="38" spans="2:20" x14ac:dyDescent="0.25">
      <c r="B38" s="12"/>
      <c r="C38" s="13"/>
      <c r="D38" s="13"/>
      <c r="E38" s="14"/>
      <c r="F38" s="15"/>
      <c r="G38" s="15"/>
      <c r="H38" s="15"/>
      <c r="I38" s="15"/>
      <c r="J38" s="15"/>
      <c r="K38" s="15"/>
      <c r="L38" s="16"/>
      <c r="M38" s="20"/>
      <c r="N38" s="18"/>
      <c r="O38" s="18"/>
      <c r="P38" s="18"/>
      <c r="Q38" s="54"/>
      <c r="R38" s="54"/>
      <c r="S38" s="54"/>
      <c r="T38" s="54"/>
    </row>
    <row r="39" spans="2:20" x14ac:dyDescent="0.25">
      <c r="B39" s="12"/>
      <c r="C39" s="13"/>
      <c r="D39" s="13"/>
      <c r="E39" s="14"/>
      <c r="F39" s="15"/>
      <c r="G39" s="15"/>
      <c r="H39" s="15"/>
      <c r="I39" s="15"/>
      <c r="J39" s="15"/>
      <c r="K39" s="15"/>
      <c r="L39" s="16"/>
      <c r="M39" s="20"/>
      <c r="N39" s="18"/>
      <c r="O39" s="18"/>
      <c r="P39" s="18"/>
      <c r="Q39" s="54"/>
      <c r="R39" s="54"/>
      <c r="S39" s="54"/>
      <c r="T39" s="54"/>
    </row>
    <row r="40" spans="2:20" x14ac:dyDescent="0.25">
      <c r="B40" s="12"/>
      <c r="C40" s="13"/>
      <c r="D40" s="13"/>
      <c r="E40" s="14"/>
      <c r="F40" s="15"/>
      <c r="G40" s="15"/>
      <c r="H40" s="15"/>
      <c r="I40" s="15"/>
      <c r="J40" s="15"/>
      <c r="K40" s="15"/>
      <c r="L40" s="16"/>
      <c r="M40" s="20"/>
      <c r="N40" s="18"/>
      <c r="O40" s="18"/>
      <c r="P40" s="18"/>
      <c r="T40" s="54"/>
    </row>
  </sheetData>
  <mergeCells count="6">
    <mergeCell ref="B20:F20"/>
    <mergeCell ref="Q2:S2"/>
    <mergeCell ref="Q1:S1"/>
    <mergeCell ref="B15:F15"/>
    <mergeCell ref="B17:F17"/>
    <mergeCell ref="B19:F19"/>
  </mergeCells>
  <hyperlinks>
    <hyperlink ref="B20" r:id="rId1"/>
    <hyperlink ref="B30" r:id="rId2"/>
  </hyperlinks>
  <printOptions horizontalCentered="1" gridLines="1"/>
  <pageMargins left="0" right="0" top="0.75" bottom="0.75" header="0.3" footer="0.3"/>
  <pageSetup scale="53" orientation="landscape" horizontalDpi="1200" verticalDpi="1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7"/>
  <sheetViews>
    <sheetView topLeftCell="B1" zoomScale="90" zoomScaleNormal="90" workbookViewId="0">
      <selection activeCell="B27" sqref="B27"/>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55</v>
      </c>
      <c r="Q1" s="273" t="s">
        <v>204</v>
      </c>
      <c r="R1" s="273"/>
      <c r="S1" s="273"/>
    </row>
    <row r="2" spans="1:20" x14ac:dyDescent="0.25">
      <c r="B2" s="96" t="s">
        <v>191</v>
      </c>
      <c r="C2" s="202">
        <v>43465</v>
      </c>
      <c r="M2" s="76"/>
      <c r="N2" s="76"/>
      <c r="P2" s="29"/>
      <c r="Q2" s="272" t="s">
        <v>226</v>
      </c>
      <c r="R2" s="272"/>
      <c r="S2" s="272"/>
    </row>
    <row r="3" spans="1:20" ht="15.75" thickBot="1" x14ac:dyDescent="0.3">
      <c r="A3" s="2" t="s">
        <v>20</v>
      </c>
      <c r="B3" s="44" t="s">
        <v>89</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0.25" hidden="1" customHeight="1" x14ac:dyDescent="0.25">
      <c r="B7" s="2" t="s">
        <v>8</v>
      </c>
      <c r="C7" s="100" t="s">
        <v>252</v>
      </c>
      <c r="D7" s="100" t="s">
        <v>217</v>
      </c>
      <c r="E7" s="2" t="s">
        <v>205</v>
      </c>
      <c r="F7" s="2" t="s">
        <v>7</v>
      </c>
      <c r="G7" s="206">
        <v>2.7699999999999999E-2</v>
      </c>
      <c r="H7" s="206">
        <v>0.15060000000000001</v>
      </c>
      <c r="I7" s="207">
        <v>43646</v>
      </c>
      <c r="J7" s="207">
        <v>43647</v>
      </c>
      <c r="K7" s="207">
        <v>43282</v>
      </c>
      <c r="L7" s="208" t="s">
        <v>207</v>
      </c>
      <c r="M7" s="75"/>
      <c r="N7" s="75"/>
      <c r="O7" s="72">
        <f>M7+N7</f>
        <v>0</v>
      </c>
      <c r="P7" s="42"/>
      <c r="Q7" s="43">
        <v>0</v>
      </c>
      <c r="R7" s="72"/>
      <c r="S7" s="73">
        <f>Q7+R7</f>
        <v>0</v>
      </c>
    </row>
    <row r="8" spans="1:20" ht="30" hidden="1" x14ac:dyDescent="0.25">
      <c r="B8" s="2" t="s">
        <v>150</v>
      </c>
      <c r="C8" s="254" t="s">
        <v>253</v>
      </c>
      <c r="D8" s="101" t="s">
        <v>236</v>
      </c>
      <c r="E8" s="2" t="s">
        <v>206</v>
      </c>
      <c r="F8" s="2" t="s">
        <v>7</v>
      </c>
      <c r="G8" s="206">
        <f>+G7</f>
        <v>2.7699999999999999E-2</v>
      </c>
      <c r="H8" s="206">
        <f t="shared" ref="H8" si="0">+H7</f>
        <v>0.15060000000000001</v>
      </c>
      <c r="I8" s="207">
        <f>+I7</f>
        <v>43646</v>
      </c>
      <c r="J8" s="207">
        <f>+J7</f>
        <v>43647</v>
      </c>
      <c r="K8" s="207">
        <f>+K7</f>
        <v>43282</v>
      </c>
      <c r="L8" s="226" t="str">
        <f>+L7</f>
        <v>07/01/18 - 06/30/19</v>
      </c>
      <c r="M8" s="72"/>
      <c r="N8" s="72"/>
      <c r="O8" s="72">
        <f>M8+N8</f>
        <v>0</v>
      </c>
      <c r="P8" s="29"/>
      <c r="Q8" s="72">
        <v>0</v>
      </c>
      <c r="R8" s="72"/>
      <c r="S8" s="73">
        <f>Q8+R8</f>
        <v>0</v>
      </c>
    </row>
    <row r="9" spans="1:20" x14ac:dyDescent="0.25">
      <c r="B9" s="29"/>
      <c r="C9" s="4"/>
      <c r="D9" s="4"/>
      <c r="G9" s="224"/>
      <c r="H9" s="206" t="s">
        <v>118</v>
      </c>
      <c r="I9" s="207"/>
      <c r="J9" s="207"/>
      <c r="K9" s="207"/>
      <c r="L9" s="227"/>
      <c r="M9" s="25"/>
      <c r="N9" s="25"/>
      <c r="O9" s="25"/>
      <c r="P9" s="29"/>
      <c r="Q9" s="25"/>
      <c r="R9" s="25"/>
      <c r="S9" s="26"/>
    </row>
    <row r="10" spans="1:20" x14ac:dyDescent="0.25">
      <c r="C10" s="4"/>
      <c r="D10" s="4"/>
      <c r="I10" s="127"/>
      <c r="J10" s="127"/>
      <c r="K10" s="127"/>
      <c r="L10" s="5" t="s">
        <v>44</v>
      </c>
      <c r="M10" s="71">
        <f>SUM(M7:M8)</f>
        <v>0</v>
      </c>
      <c r="N10" s="71">
        <f>SUM(N7:N8)</f>
        <v>0</v>
      </c>
      <c r="O10" s="71">
        <f>SUM(O7:O8)</f>
        <v>0</v>
      </c>
      <c r="Q10" s="71">
        <f>SUM(Q7:Q8)</f>
        <v>0</v>
      </c>
      <c r="R10" s="71">
        <f>SUM(R7:R8)</f>
        <v>0</v>
      </c>
      <c r="S10" s="73">
        <f>SUM(S7:S8)</f>
        <v>0</v>
      </c>
    </row>
    <row r="11" spans="1:20" x14ac:dyDescent="0.25">
      <c r="C11" s="4"/>
      <c r="D11" s="4"/>
      <c r="L11" s="5"/>
      <c r="M11" s="71"/>
      <c r="N11" s="71"/>
      <c r="O11" s="71"/>
      <c r="Q11" s="71"/>
      <c r="R11" s="71"/>
      <c r="S11" s="73"/>
    </row>
    <row r="12" spans="1:20" x14ac:dyDescent="0.25">
      <c r="C12" s="4"/>
      <c r="D12" s="4"/>
      <c r="L12" s="5"/>
      <c r="M12" s="71"/>
      <c r="N12" s="71"/>
      <c r="O12" s="71"/>
      <c r="Q12" s="71"/>
      <c r="R12" s="71"/>
      <c r="S12" s="73"/>
    </row>
    <row r="13" spans="1:20" x14ac:dyDescent="0.25">
      <c r="B13" s="8" t="s">
        <v>147</v>
      </c>
      <c r="C13" s="100"/>
      <c r="D13" s="100"/>
      <c r="L13" s="5"/>
      <c r="M13" s="71"/>
      <c r="N13" s="71"/>
      <c r="O13" s="71"/>
      <c r="Q13" s="71"/>
      <c r="R13" s="71"/>
      <c r="S13" s="73"/>
    </row>
    <row r="14" spans="1:20" ht="28.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52.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0"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2" t="s">
        <v>128</v>
      </c>
      <c r="C22" s="100" t="s">
        <v>135</v>
      </c>
      <c r="D22" s="100" t="s">
        <v>137</v>
      </c>
      <c r="L22" s="5"/>
      <c r="M22" s="71"/>
      <c r="N22" s="71"/>
      <c r="O22" s="71"/>
      <c r="Q22" s="71"/>
      <c r="R22" s="71"/>
      <c r="S22" s="73"/>
    </row>
    <row r="23" spans="2:20" x14ac:dyDescent="0.25">
      <c r="B23" s="2" t="s">
        <v>129</v>
      </c>
      <c r="C23" s="100" t="s">
        <v>132</v>
      </c>
      <c r="D23" s="100" t="s">
        <v>138</v>
      </c>
      <c r="L23" s="5"/>
      <c r="M23" s="71"/>
      <c r="N23" s="71"/>
      <c r="O23" s="71"/>
      <c r="Q23" s="71"/>
      <c r="R23" s="71"/>
      <c r="S23" s="73"/>
    </row>
    <row r="24" spans="2:20" x14ac:dyDescent="0.25">
      <c r="C24" s="100"/>
      <c r="D24" s="100"/>
      <c r="L24" s="5"/>
      <c r="M24" s="71"/>
      <c r="N24" s="71"/>
      <c r="O24" s="71"/>
      <c r="Q24" s="71"/>
      <c r="R24" s="71"/>
      <c r="S24" s="73"/>
    </row>
    <row r="25" spans="2:20" ht="15.75" x14ac:dyDescent="0.25">
      <c r="B25" s="217"/>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4"/>
      <c r="D27" s="4"/>
      <c r="L27" s="5"/>
      <c r="M27" s="71"/>
      <c r="N27" s="71"/>
      <c r="O27" s="71"/>
      <c r="P27" s="29"/>
      <c r="Q27" s="71"/>
      <c r="R27" s="71"/>
      <c r="S27" s="73"/>
    </row>
    <row r="28" spans="2:20" x14ac:dyDescent="0.25">
      <c r="B28" s="10"/>
      <c r="C28" s="10"/>
      <c r="D28" s="10"/>
      <c r="E28" s="10"/>
      <c r="F28" s="10"/>
      <c r="G28" s="10"/>
      <c r="H28" s="10"/>
      <c r="I28" s="10"/>
      <c r="J28" s="10"/>
      <c r="K28" s="10"/>
      <c r="L28" s="10"/>
      <c r="M28" s="10"/>
      <c r="N28" s="29"/>
      <c r="O28" s="29"/>
      <c r="P28" s="29"/>
      <c r="Q28" s="29"/>
      <c r="R28" s="29"/>
      <c r="S28" s="27"/>
    </row>
    <row r="29" spans="2:20" x14ac:dyDescent="0.25">
      <c r="N29" s="174"/>
      <c r="O29" s="174"/>
      <c r="P29" s="174"/>
      <c r="Q29" s="183" t="s">
        <v>105</v>
      </c>
      <c r="R29" s="180"/>
      <c r="S29" s="181"/>
      <c r="T29" s="54"/>
    </row>
    <row r="30" spans="2:20"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5"/>
      <c r="S30" s="56"/>
      <c r="T30" s="54"/>
    </row>
    <row r="31" spans="2:20" x14ac:dyDescent="0.25">
      <c r="B31" s="68"/>
      <c r="C31" s="9"/>
      <c r="D31" s="9"/>
      <c r="E31" s="9"/>
      <c r="F31" s="9"/>
      <c r="G31" s="9"/>
      <c r="H31" s="9"/>
      <c r="I31" s="9"/>
      <c r="J31" s="9"/>
      <c r="K31" s="9"/>
      <c r="L31" s="9"/>
      <c r="M31" s="9"/>
      <c r="Q31" s="62"/>
      <c r="R31" s="53"/>
      <c r="S31" s="53"/>
      <c r="T31" s="54"/>
    </row>
    <row r="32" spans="2:20" x14ac:dyDescent="0.25">
      <c r="B32" s="68"/>
      <c r="C32" s="9"/>
      <c r="D32" s="9"/>
      <c r="E32" s="9"/>
      <c r="F32" s="9"/>
      <c r="G32" s="9"/>
      <c r="H32" s="9"/>
      <c r="I32" s="9"/>
      <c r="J32" s="9"/>
      <c r="K32" s="9"/>
      <c r="L32" s="9"/>
      <c r="M32" s="9"/>
      <c r="R32" s="54"/>
      <c r="S32" s="54"/>
      <c r="T32" s="54"/>
    </row>
    <row r="33" spans="2:19" x14ac:dyDescent="0.25">
      <c r="B33" s="12"/>
      <c r="C33" s="13"/>
      <c r="D33" s="13"/>
      <c r="E33" s="41"/>
      <c r="F33" s="15"/>
      <c r="G33" s="15"/>
      <c r="H33" s="15"/>
      <c r="I33" s="15"/>
      <c r="J33" s="15"/>
      <c r="K33" s="15"/>
      <c r="L33" s="16"/>
      <c r="M33" s="20"/>
      <c r="N33" s="18"/>
      <c r="O33" s="18"/>
      <c r="P33" s="18"/>
      <c r="Q33" s="54"/>
      <c r="R33" s="54"/>
      <c r="S33" s="54"/>
    </row>
    <row r="34" spans="2:19" x14ac:dyDescent="0.25">
      <c r="B34" s="12"/>
      <c r="C34" s="13"/>
      <c r="D34" s="13"/>
      <c r="E34" s="41"/>
      <c r="F34" s="15"/>
      <c r="G34" s="15"/>
      <c r="H34" s="15"/>
      <c r="I34" s="15"/>
      <c r="J34" s="15"/>
      <c r="K34" s="15"/>
      <c r="L34" s="16"/>
      <c r="M34" s="20"/>
      <c r="N34" s="18"/>
      <c r="O34" s="18"/>
      <c r="P34" s="18"/>
      <c r="Q34" s="54"/>
      <c r="R34" s="54"/>
      <c r="S34" s="54"/>
    </row>
    <row r="35" spans="2:19" x14ac:dyDescent="0.25">
      <c r="B35" s="12"/>
      <c r="C35" s="13"/>
      <c r="D35" s="13"/>
      <c r="E35" s="41"/>
      <c r="F35" s="15"/>
      <c r="G35" s="15"/>
      <c r="H35" s="15"/>
      <c r="I35" s="15"/>
      <c r="J35" s="15"/>
      <c r="K35" s="15"/>
      <c r="L35" s="16"/>
      <c r="M35" s="20"/>
      <c r="N35" s="18"/>
      <c r="O35" s="18"/>
      <c r="P35" s="18"/>
      <c r="Q35" s="54"/>
      <c r="R35" s="54"/>
      <c r="S35" s="54"/>
    </row>
    <row r="36" spans="2:19" x14ac:dyDescent="0.25">
      <c r="B36" s="12"/>
      <c r="C36" s="13"/>
      <c r="D36" s="13"/>
      <c r="E36" s="41"/>
      <c r="F36" s="15"/>
      <c r="G36" s="15"/>
      <c r="H36" s="15"/>
      <c r="I36" s="15"/>
      <c r="J36" s="15"/>
      <c r="K36" s="15"/>
      <c r="L36" s="16"/>
      <c r="M36" s="20"/>
      <c r="N36" s="18"/>
      <c r="O36" s="18"/>
      <c r="P36" s="18"/>
    </row>
    <row r="37" spans="2:19" ht="15" customHeight="1" x14ac:dyDescent="0.25">
      <c r="B37" s="12"/>
      <c r="C37" s="13"/>
      <c r="D37" s="13"/>
      <c r="E37" s="41"/>
      <c r="F37" s="15"/>
      <c r="G37" s="15"/>
      <c r="H37" s="15"/>
      <c r="I37" s="15"/>
      <c r="J37" s="15"/>
      <c r="K37" s="15"/>
      <c r="L37" s="33"/>
      <c r="M37" s="31"/>
      <c r="N37" s="113"/>
      <c r="O37" s="29"/>
      <c r="P37" s="18"/>
    </row>
    <row r="38" spans="2:19" ht="15" customHeight="1" x14ac:dyDescent="0.25">
      <c r="C38" s="13"/>
      <c r="D38" s="13"/>
      <c r="E38" s="41"/>
      <c r="F38" s="15"/>
      <c r="G38" s="15"/>
      <c r="H38" s="15"/>
      <c r="I38" s="15"/>
      <c r="J38" s="15"/>
      <c r="K38" s="15"/>
      <c r="L38" s="33"/>
      <c r="M38" s="31"/>
      <c r="O38" s="29"/>
      <c r="P38" s="18"/>
    </row>
    <row r="39" spans="2:19" ht="15" customHeight="1" x14ac:dyDescent="0.25">
      <c r="B39" s="12"/>
      <c r="C39" s="13"/>
      <c r="D39" s="13"/>
      <c r="E39" s="41"/>
      <c r="F39" s="15"/>
      <c r="G39" s="15"/>
      <c r="H39" s="15"/>
      <c r="I39" s="15"/>
      <c r="J39" s="15"/>
      <c r="K39" s="15"/>
      <c r="L39" s="33"/>
      <c r="M39" s="31"/>
      <c r="N39" s="113"/>
      <c r="O39" s="29"/>
      <c r="P39" s="18"/>
    </row>
    <row r="40" spans="2:19" x14ac:dyDescent="0.25">
      <c r="B40" s="36"/>
      <c r="C40" s="40"/>
      <c r="D40" s="40"/>
      <c r="E40" s="41"/>
      <c r="F40" s="38"/>
      <c r="G40" s="38"/>
      <c r="H40" s="38"/>
      <c r="I40" s="38"/>
      <c r="J40" s="38"/>
      <c r="K40" s="38"/>
      <c r="L40" s="33"/>
      <c r="M40" s="31"/>
      <c r="N40" s="107"/>
    </row>
    <row r="41" spans="2:19" x14ac:dyDescent="0.25">
      <c r="B41" s="36"/>
      <c r="C41" s="40"/>
      <c r="D41" s="40"/>
      <c r="E41" s="41"/>
      <c r="F41" s="38"/>
      <c r="G41" s="38"/>
      <c r="H41" s="38"/>
      <c r="I41" s="38"/>
      <c r="J41" s="38"/>
      <c r="K41" s="38"/>
      <c r="L41" s="33"/>
      <c r="M41" s="31"/>
      <c r="N41" s="107"/>
    </row>
    <row r="42" spans="2:19" ht="16.5" customHeight="1" x14ac:dyDescent="0.25">
      <c r="B42" s="36"/>
      <c r="C42" s="40"/>
      <c r="D42" s="40"/>
      <c r="E42" s="41"/>
      <c r="F42" s="38"/>
      <c r="G42" s="38"/>
      <c r="H42" s="38"/>
      <c r="I42" s="38"/>
      <c r="J42" s="38"/>
      <c r="K42" s="38"/>
      <c r="L42" s="39"/>
      <c r="M42" s="20"/>
      <c r="N42" s="107"/>
      <c r="O42" s="107"/>
      <c r="P42" s="29"/>
    </row>
    <row r="43" spans="2:19" ht="15" hidden="1" customHeight="1" x14ac:dyDescent="0.25"/>
    <row r="44" spans="2:19" ht="15" customHeight="1" x14ac:dyDescent="0.25">
      <c r="E44" s="21"/>
      <c r="F44" s="111"/>
      <c r="G44" s="111"/>
      <c r="H44" s="111"/>
      <c r="I44" s="111"/>
      <c r="J44" s="111"/>
      <c r="K44" s="111"/>
    </row>
    <row r="47" spans="2:19" ht="15" customHeight="1" x14ac:dyDescent="0.25"/>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0" orientation="landscape" horizontalDpi="1200" verticalDpi="12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28.28515625" style="2" customWidth="1"/>
    <col min="4" max="4" width="13.7109375" style="2" customWidth="1"/>
    <col min="5" max="5" width="18.42578125" style="2"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53</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86</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0.45" hidden="1" customHeight="1" x14ac:dyDescent="0.25">
      <c r="B7" s="2" t="s">
        <v>8</v>
      </c>
      <c r="C7" s="100" t="s">
        <v>252</v>
      </c>
      <c r="D7" s="100" t="s">
        <v>217</v>
      </c>
      <c r="E7" s="2" t="s">
        <v>205</v>
      </c>
      <c r="F7" s="2" t="s">
        <v>7</v>
      </c>
      <c r="G7" s="206">
        <v>2.7699999999999999E-2</v>
      </c>
      <c r="H7" s="206">
        <v>0.15060000000000001</v>
      </c>
      <c r="I7" s="207">
        <v>43646</v>
      </c>
      <c r="J7" s="207">
        <v>43647</v>
      </c>
      <c r="K7" s="207">
        <v>43282</v>
      </c>
      <c r="L7" s="208" t="s">
        <v>207</v>
      </c>
      <c r="M7" s="75"/>
      <c r="N7" s="75">
        <v>0</v>
      </c>
      <c r="O7" s="72">
        <f>M7+N7</f>
        <v>0</v>
      </c>
      <c r="P7" s="42"/>
      <c r="Q7" s="43"/>
      <c r="R7" s="72"/>
      <c r="S7" s="73">
        <f>Q7+R7</f>
        <v>0</v>
      </c>
    </row>
    <row r="8" spans="1:20" ht="33.6" customHeight="1" x14ac:dyDescent="0.25">
      <c r="B8" s="2" t="s">
        <v>150</v>
      </c>
      <c r="C8" s="254" t="s">
        <v>142</v>
      </c>
      <c r="D8" s="101" t="s">
        <v>236</v>
      </c>
      <c r="E8" s="2" t="s">
        <v>206</v>
      </c>
      <c r="F8" s="2" t="s">
        <v>7</v>
      </c>
      <c r="G8" s="206">
        <f>+G7</f>
        <v>2.7699999999999999E-2</v>
      </c>
      <c r="H8" s="206">
        <f t="shared" ref="H8" si="0">+H7</f>
        <v>0.15060000000000001</v>
      </c>
      <c r="I8" s="207">
        <f>+I7</f>
        <v>43646</v>
      </c>
      <c r="J8" s="207">
        <f>+J7</f>
        <v>43647</v>
      </c>
      <c r="K8" s="207">
        <f>+K7</f>
        <v>43282</v>
      </c>
      <c r="L8" s="226" t="str">
        <f>+L7</f>
        <v>07/01/18 - 06/30/19</v>
      </c>
      <c r="M8" s="75">
        <v>42580.58</v>
      </c>
      <c r="N8" s="75">
        <v>12873.81</v>
      </c>
      <c r="O8" s="72">
        <f>M8+N8</f>
        <v>55454.39</v>
      </c>
      <c r="P8" s="42"/>
      <c r="Q8" s="43">
        <f>42580.58+12873.81</f>
        <v>55454.39</v>
      </c>
      <c r="R8" s="72"/>
      <c r="S8" s="73">
        <f>Q8+R8</f>
        <v>55454.39</v>
      </c>
    </row>
    <row r="9" spans="1:20" x14ac:dyDescent="0.25">
      <c r="C9" s="101"/>
      <c r="D9" s="101"/>
      <c r="G9" s="224"/>
      <c r="H9" s="206"/>
      <c r="I9" s="207"/>
      <c r="J9" s="207"/>
      <c r="K9" s="207"/>
      <c r="L9" s="208"/>
      <c r="M9" s="25"/>
      <c r="N9" s="25"/>
      <c r="O9" s="25"/>
      <c r="P9" s="29"/>
      <c r="Q9" s="25"/>
      <c r="R9" s="25"/>
      <c r="S9" s="26"/>
    </row>
    <row r="10" spans="1:20" x14ac:dyDescent="0.25">
      <c r="C10" s="100"/>
      <c r="D10" s="100"/>
      <c r="I10" s="127"/>
      <c r="J10" s="127"/>
      <c r="K10" s="127"/>
      <c r="L10" s="5" t="s">
        <v>44</v>
      </c>
      <c r="M10" s="71">
        <f>SUM(M7:M9)</f>
        <v>42580.58</v>
      </c>
      <c r="N10" s="71">
        <f>SUM(N7:N9)</f>
        <v>12873.81</v>
      </c>
      <c r="O10" s="71">
        <f>SUM(O7:O9)</f>
        <v>55454.39</v>
      </c>
      <c r="Q10" s="71">
        <f>SUM(Q7:Q9)</f>
        <v>55454.39</v>
      </c>
      <c r="R10" s="71">
        <f>SUM(R7:R9)</f>
        <v>0</v>
      </c>
      <c r="S10" s="73">
        <f>SUM(S7:S9)</f>
        <v>55454.39</v>
      </c>
    </row>
    <row r="11" spans="1:20" x14ac:dyDescent="0.25">
      <c r="C11" s="100"/>
      <c r="D11" s="100"/>
      <c r="L11" s="5"/>
      <c r="M11" s="71"/>
      <c r="N11" s="71"/>
      <c r="O11" s="71"/>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3"/>
    </row>
    <row r="14" spans="1:20" ht="30"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6.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0"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2" t="s">
        <v>129</v>
      </c>
      <c r="C22" s="100" t="s">
        <v>132</v>
      </c>
      <c r="D22" s="100" t="s">
        <v>138</v>
      </c>
      <c r="L22" s="5"/>
      <c r="M22" s="71"/>
      <c r="N22" s="71"/>
      <c r="O22" s="71"/>
      <c r="Q22" s="71"/>
      <c r="R22" s="71"/>
      <c r="S22" s="73"/>
    </row>
    <row r="23" spans="2:20" x14ac:dyDescent="0.25">
      <c r="C23" s="100"/>
      <c r="D23" s="100"/>
      <c r="L23" s="5"/>
      <c r="M23" s="71"/>
      <c r="N23" s="71"/>
      <c r="O23" s="71"/>
      <c r="Q23" s="71"/>
      <c r="R23" s="71"/>
      <c r="S23" s="73"/>
    </row>
    <row r="24" spans="2:20" ht="15.75" x14ac:dyDescent="0.25">
      <c r="B24" s="217"/>
      <c r="C24" s="100"/>
      <c r="D24" s="100"/>
      <c r="L24" s="5"/>
      <c r="M24" s="71"/>
      <c r="N24" s="71"/>
      <c r="O24" s="71"/>
      <c r="Q24" s="71"/>
      <c r="R24" s="71"/>
      <c r="S24" s="73"/>
    </row>
    <row r="25" spans="2:20" x14ac:dyDescent="0.25">
      <c r="C25" s="100"/>
      <c r="D25" s="100"/>
      <c r="L25" s="5"/>
      <c r="M25" s="71"/>
      <c r="N25" s="71"/>
      <c r="O25" s="71"/>
      <c r="Q25" s="71"/>
      <c r="R25" s="71"/>
      <c r="S25" s="73"/>
    </row>
    <row r="26" spans="2:20" x14ac:dyDescent="0.25">
      <c r="B26" s="212" t="s">
        <v>227</v>
      </c>
      <c r="C26" s="4"/>
      <c r="D26" s="4"/>
      <c r="L26" s="5"/>
      <c r="M26" s="71"/>
      <c r="N26" s="71"/>
      <c r="O26" s="71"/>
      <c r="Q26" s="71"/>
      <c r="R26" s="71"/>
      <c r="S26" s="73"/>
    </row>
    <row r="27" spans="2:20" x14ac:dyDescent="0.25">
      <c r="B27" s="10"/>
      <c r="C27" s="102"/>
      <c r="D27" s="102"/>
      <c r="E27" s="10"/>
      <c r="F27" s="10"/>
      <c r="G27" s="10"/>
      <c r="H27" s="10"/>
      <c r="I27" s="10"/>
      <c r="J27" s="10"/>
      <c r="K27" s="10"/>
      <c r="L27" s="10"/>
      <c r="M27" s="10"/>
      <c r="N27" s="29"/>
      <c r="O27" s="29"/>
      <c r="P27" s="29"/>
      <c r="Q27" s="29"/>
      <c r="R27" s="29"/>
      <c r="S27" s="27"/>
    </row>
    <row r="28" spans="2:20" x14ac:dyDescent="0.25">
      <c r="N28" s="119"/>
      <c r="O28" s="119"/>
      <c r="P28" s="119"/>
      <c r="Q28" s="183" t="s">
        <v>105</v>
      </c>
      <c r="R28" s="180"/>
      <c r="S28" s="181"/>
    </row>
    <row r="29" spans="2:20" x14ac:dyDescent="0.25">
      <c r="B29" s="17" t="s">
        <v>45</v>
      </c>
      <c r="C29" s="104" t="s">
        <v>2</v>
      </c>
      <c r="D29" s="104"/>
      <c r="E29" s="104" t="s">
        <v>40</v>
      </c>
      <c r="F29" s="104" t="s">
        <v>41</v>
      </c>
      <c r="G29" s="133"/>
      <c r="H29" s="133"/>
      <c r="I29" s="125"/>
      <c r="J29" s="104"/>
      <c r="K29" s="104"/>
      <c r="L29" s="104" t="s">
        <v>42</v>
      </c>
      <c r="M29" s="104" t="s">
        <v>43</v>
      </c>
      <c r="N29" s="50"/>
      <c r="O29" s="50"/>
      <c r="P29" s="50"/>
      <c r="Q29" s="57" t="s">
        <v>103</v>
      </c>
      <c r="R29" s="55"/>
      <c r="S29" s="56"/>
      <c r="T29" s="54"/>
    </row>
    <row r="30" spans="2:20" x14ac:dyDescent="0.25">
      <c r="B30" s="68"/>
      <c r="C30" s="9"/>
      <c r="D30" s="9"/>
      <c r="E30" s="9"/>
      <c r="F30" s="9"/>
      <c r="G30" s="9"/>
      <c r="H30" s="9"/>
      <c r="I30" s="9"/>
      <c r="J30" s="9"/>
      <c r="K30" s="9"/>
      <c r="L30" s="9"/>
      <c r="M30" s="9"/>
      <c r="N30" s="47"/>
      <c r="O30" s="47"/>
      <c r="P30" s="47"/>
      <c r="Q30" s="62"/>
      <c r="R30" s="53"/>
      <c r="S30" s="53"/>
      <c r="T30" s="54"/>
    </row>
    <row r="31" spans="2:20" x14ac:dyDescent="0.25">
      <c r="B31" s="68"/>
      <c r="C31" s="9"/>
      <c r="D31" s="9"/>
      <c r="E31" s="9"/>
      <c r="F31" s="9"/>
      <c r="G31" s="9"/>
      <c r="H31" s="9"/>
      <c r="I31" s="9"/>
      <c r="J31" s="9"/>
      <c r="K31" s="9"/>
      <c r="L31" s="9"/>
      <c r="M31" s="9"/>
      <c r="N31" s="47"/>
      <c r="O31" s="47"/>
      <c r="P31" s="47"/>
      <c r="R31" s="54"/>
      <c r="S31" s="54"/>
      <c r="T31" s="54"/>
    </row>
    <row r="32" spans="2:20" x14ac:dyDescent="0.25">
      <c r="B32" s="12"/>
      <c r="C32" s="13"/>
      <c r="D32" s="13"/>
      <c r="E32" s="41"/>
      <c r="F32" s="15"/>
      <c r="G32" s="15"/>
      <c r="H32" s="15"/>
      <c r="I32" s="15"/>
      <c r="J32" s="15"/>
      <c r="K32" s="15"/>
      <c r="L32" s="16"/>
      <c r="M32" s="20"/>
      <c r="N32" s="18"/>
      <c r="O32" s="18"/>
      <c r="P32" s="18"/>
      <c r="Q32" s="54"/>
      <c r="R32" s="54"/>
      <c r="S32" s="54"/>
      <c r="T32" s="54"/>
    </row>
    <row r="33" spans="2:20" x14ac:dyDescent="0.25">
      <c r="B33" s="12"/>
      <c r="C33" s="13"/>
      <c r="D33" s="13"/>
      <c r="E33" s="41"/>
      <c r="F33" s="15"/>
      <c r="G33" s="15"/>
      <c r="H33" s="15"/>
      <c r="I33" s="15"/>
      <c r="J33" s="15"/>
      <c r="K33" s="15"/>
      <c r="L33" s="16"/>
      <c r="M33" s="20"/>
      <c r="N33" s="18"/>
      <c r="O33" s="18"/>
      <c r="P33" s="18"/>
      <c r="Q33" s="54"/>
      <c r="R33" s="54"/>
      <c r="S33" s="54"/>
      <c r="T33" s="54"/>
    </row>
    <row r="34" spans="2:20" x14ac:dyDescent="0.25">
      <c r="B34" s="12"/>
      <c r="C34" s="13"/>
      <c r="D34" s="13"/>
      <c r="E34" s="41"/>
      <c r="F34" s="15"/>
      <c r="G34" s="15"/>
      <c r="H34" s="15"/>
      <c r="I34" s="15"/>
      <c r="J34" s="15"/>
      <c r="K34" s="15"/>
      <c r="L34" s="16"/>
      <c r="M34" s="20"/>
      <c r="N34" s="18"/>
      <c r="O34" s="18"/>
      <c r="P34" s="18"/>
      <c r="Q34" s="54"/>
      <c r="R34" s="54"/>
      <c r="S34" s="54"/>
      <c r="T34" s="54"/>
    </row>
    <row r="35" spans="2:20" x14ac:dyDescent="0.25">
      <c r="B35" s="12"/>
      <c r="C35" s="13"/>
      <c r="D35" s="13"/>
      <c r="E35" s="41"/>
      <c r="F35" s="15"/>
      <c r="G35" s="15"/>
      <c r="H35" s="15"/>
      <c r="I35" s="15"/>
      <c r="J35" s="15"/>
      <c r="K35" s="15"/>
      <c r="L35" s="16"/>
      <c r="M35" s="20"/>
      <c r="N35" s="18"/>
      <c r="O35" s="18"/>
      <c r="P35" s="18"/>
      <c r="T35" s="54"/>
    </row>
    <row r="36" spans="2:20" ht="15" customHeight="1" x14ac:dyDescent="0.25">
      <c r="B36" s="12"/>
      <c r="C36" s="13"/>
      <c r="D36" s="13"/>
      <c r="E36" s="41"/>
      <c r="F36" s="15"/>
      <c r="G36" s="15"/>
      <c r="H36" s="15"/>
      <c r="I36" s="15"/>
      <c r="J36" s="15"/>
      <c r="K36" s="15"/>
      <c r="L36" s="16"/>
      <c r="M36" s="20"/>
      <c r="N36" s="18"/>
      <c r="O36" s="18"/>
      <c r="P36" s="18"/>
    </row>
    <row r="37" spans="2:20" x14ac:dyDescent="0.25">
      <c r="B37" s="36"/>
      <c r="C37" s="40"/>
      <c r="D37" s="40"/>
      <c r="E37" s="41"/>
      <c r="F37" s="38"/>
      <c r="G37" s="38"/>
      <c r="H37" s="38"/>
      <c r="I37" s="38"/>
      <c r="J37" s="38"/>
      <c r="K37" s="38"/>
      <c r="L37" s="39"/>
      <c r="M37" s="34"/>
      <c r="N37" s="113"/>
      <c r="O37" s="29"/>
      <c r="P37" s="29"/>
    </row>
    <row r="38" spans="2:20" x14ac:dyDescent="0.25">
      <c r="C38" s="40"/>
      <c r="D38" s="40"/>
      <c r="E38" s="41"/>
      <c r="F38" s="74"/>
      <c r="G38" s="74"/>
      <c r="H38" s="74"/>
      <c r="I38" s="74"/>
      <c r="J38" s="74"/>
      <c r="K38" s="74"/>
      <c r="L38" s="33"/>
      <c r="M38" s="31"/>
      <c r="N38" s="113"/>
    </row>
    <row r="39" spans="2:20" x14ac:dyDescent="0.25">
      <c r="C39" s="40"/>
      <c r="D39" s="40"/>
      <c r="E39" s="41"/>
      <c r="F39" s="74"/>
      <c r="G39" s="74"/>
      <c r="H39" s="74"/>
      <c r="I39" s="74"/>
      <c r="J39" s="74"/>
      <c r="K39" s="74"/>
      <c r="L39" s="33"/>
      <c r="M39" s="31"/>
      <c r="N39" s="114"/>
    </row>
    <row r="40" spans="2:20" x14ac:dyDescent="0.25">
      <c r="C40" s="40"/>
      <c r="D40" s="40"/>
      <c r="E40" s="41"/>
      <c r="F40" s="74"/>
      <c r="G40" s="74"/>
      <c r="H40" s="74"/>
      <c r="I40" s="74"/>
      <c r="J40" s="74"/>
      <c r="K40" s="74"/>
      <c r="L40" s="33"/>
      <c r="M40" s="35"/>
      <c r="N40" s="37"/>
      <c r="O40" s="37"/>
      <c r="P40" s="29"/>
    </row>
    <row r="41" spans="2:20" ht="15" customHeight="1" x14ac:dyDescent="0.25">
      <c r="B41" s="36"/>
      <c r="C41" s="40"/>
      <c r="D41" s="40"/>
      <c r="E41" s="41"/>
      <c r="F41" s="38"/>
      <c r="G41" s="38"/>
      <c r="H41" s="38"/>
      <c r="I41" s="38"/>
      <c r="J41" s="38"/>
      <c r="K41" s="38"/>
      <c r="L41" s="33"/>
      <c r="M41" s="31"/>
      <c r="N41" s="107"/>
      <c r="O41" s="107"/>
      <c r="P41" s="29"/>
    </row>
    <row r="42" spans="2:20"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ht="16.5" customHeight="1" x14ac:dyDescent="0.25">
      <c r="B44" s="36"/>
      <c r="C44" s="40"/>
      <c r="D44" s="40"/>
      <c r="E44" s="41"/>
      <c r="F44" s="38"/>
      <c r="G44" s="38"/>
      <c r="H44" s="38"/>
      <c r="I44" s="38"/>
      <c r="J44" s="38"/>
      <c r="K44" s="38"/>
      <c r="L44" s="39"/>
      <c r="M44" s="20"/>
      <c r="N44" s="107"/>
      <c r="O44" s="107"/>
      <c r="P44" s="29"/>
    </row>
    <row r="45" spans="2:20" ht="15" hidden="1" customHeight="1" x14ac:dyDescent="0.25"/>
    <row r="46" spans="2:20" ht="15" customHeight="1" x14ac:dyDescent="0.25">
      <c r="E46" s="21"/>
      <c r="F46" s="111"/>
      <c r="G46" s="111"/>
      <c r="H46" s="111"/>
      <c r="I46" s="111"/>
      <c r="J46" s="111"/>
      <c r="K46" s="111"/>
    </row>
    <row r="49" ht="15" customHeight="1" x14ac:dyDescent="0.25"/>
  </sheetData>
  <mergeCells count="6">
    <mergeCell ref="B19:F19"/>
    <mergeCell ref="Q2:S2"/>
    <mergeCell ref="Q1:S1"/>
    <mergeCell ref="B14:F14"/>
    <mergeCell ref="B16:F16"/>
    <mergeCell ref="B18:F18"/>
  </mergeCells>
  <hyperlinks>
    <hyperlink ref="B19" r:id="rId1"/>
    <hyperlink ref="B26" r:id="rId2"/>
  </hyperlinks>
  <printOptions horizontalCentered="1" gridLines="1"/>
  <pageMargins left="0" right="0" top="0.75" bottom="0.75" header="0.3" footer="0.3"/>
  <pageSetup scale="51" orientation="landscape"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pane xSplit="4" ySplit="6" topLeftCell="H7" activePane="bottomRight" state="frozen"/>
      <selection activeCell="G16" sqref="G16"/>
      <selection pane="topRight" activeCell="G16" sqref="G16"/>
      <selection pane="bottomLeft" activeCell="G16" sqref="G16"/>
      <selection pane="bottomRight" activeCell="B25" sqref="B25"/>
    </sheetView>
  </sheetViews>
  <sheetFormatPr defaultColWidth="9.140625" defaultRowHeight="15" x14ac:dyDescent="0.25"/>
  <cols>
    <col min="1" max="1" width="9.85546875" style="2" hidden="1" customWidth="1"/>
    <col min="2" max="2" width="53.140625" style="2" customWidth="1"/>
    <col min="3" max="3" width="26.85546875" style="2" customWidth="1"/>
    <col min="4" max="4" width="13.7109375" style="2" customWidth="1"/>
    <col min="5" max="5" width="17" style="2" bestFit="1"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1.570312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10</v>
      </c>
      <c r="Q1" s="273" t="s">
        <v>173</v>
      </c>
      <c r="R1" s="273"/>
      <c r="S1" s="273"/>
    </row>
    <row r="2" spans="1:20" x14ac:dyDescent="0.25">
      <c r="B2" s="96" t="s">
        <v>170</v>
      </c>
      <c r="M2" s="76">
        <v>42704</v>
      </c>
      <c r="N2" s="76"/>
      <c r="P2" s="29"/>
      <c r="Q2" s="272" t="s">
        <v>185</v>
      </c>
      <c r="R2" s="272"/>
      <c r="S2" s="272"/>
    </row>
    <row r="3" spans="1:20" ht="15.75" thickBot="1" x14ac:dyDescent="0.3">
      <c r="A3" s="2" t="s">
        <v>20</v>
      </c>
      <c r="B3" s="44" t="s">
        <v>62</v>
      </c>
      <c r="C3" s="8"/>
      <c r="D3" s="8"/>
      <c r="E3" s="8"/>
      <c r="P3" s="29"/>
      <c r="Q3" s="47"/>
      <c r="R3" s="30"/>
    </row>
    <row r="4" spans="1:20" x14ac:dyDescent="0.25">
      <c r="B4" s="8" t="s">
        <v>160</v>
      </c>
      <c r="M4" s="93" t="s">
        <v>34</v>
      </c>
      <c r="N4" s="93" t="s">
        <v>34</v>
      </c>
      <c r="O4" s="93" t="s">
        <v>34</v>
      </c>
      <c r="P4" s="9"/>
      <c r="Q4" s="97" t="s">
        <v>35</v>
      </c>
      <c r="R4" s="97" t="s">
        <v>37</v>
      </c>
      <c r="S4" s="97" t="s">
        <v>27</v>
      </c>
      <c r="T4" s="7"/>
    </row>
    <row r="5" spans="1:20" ht="15.75" thickBot="1" x14ac:dyDescent="0.3">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x14ac:dyDescent="0.25">
      <c r="A7" s="2">
        <v>4201</v>
      </c>
      <c r="B7" s="2" t="s">
        <v>8</v>
      </c>
      <c r="C7" s="100" t="s">
        <v>124</v>
      </c>
      <c r="D7" s="100" t="s">
        <v>126</v>
      </c>
      <c r="E7" s="2" t="s">
        <v>174</v>
      </c>
      <c r="F7" s="2" t="s">
        <v>7</v>
      </c>
      <c r="G7" s="137">
        <v>3.1399999999999997E-2</v>
      </c>
      <c r="H7" s="137">
        <v>0.16209999999999999</v>
      </c>
      <c r="I7" s="127">
        <v>42916</v>
      </c>
      <c r="J7" s="127">
        <v>42917</v>
      </c>
      <c r="K7" s="127">
        <v>42552</v>
      </c>
      <c r="L7" s="2" t="s">
        <v>171</v>
      </c>
      <c r="M7" s="22">
        <v>0</v>
      </c>
      <c r="N7" s="71">
        <f t="shared" ref="N7" si="0">SUM(N3:N6)</f>
        <v>0</v>
      </c>
      <c r="O7" s="71">
        <f>M7+N7</f>
        <v>0</v>
      </c>
      <c r="P7" s="72"/>
      <c r="Q7" s="71">
        <v>0</v>
      </c>
      <c r="R7" s="71"/>
      <c r="S7" s="73">
        <f>Q7+R7</f>
        <v>0</v>
      </c>
    </row>
    <row r="8" spans="1:20" ht="30" customHeight="1" x14ac:dyDescent="0.25">
      <c r="C8" s="103"/>
      <c r="D8" s="100"/>
      <c r="G8" s="137"/>
      <c r="H8" s="137"/>
      <c r="I8" s="127"/>
      <c r="J8" s="127"/>
      <c r="K8" s="127"/>
      <c r="M8" s="22"/>
      <c r="N8" s="71"/>
      <c r="O8" s="71"/>
      <c r="P8" s="71"/>
      <c r="Q8" s="71"/>
      <c r="R8" s="71"/>
      <c r="S8" s="73"/>
    </row>
    <row r="9" spans="1:20" x14ac:dyDescent="0.25">
      <c r="B9" s="19"/>
      <c r="C9" s="100"/>
      <c r="D9" s="100"/>
      <c r="G9" s="136"/>
      <c r="H9" s="137"/>
      <c r="I9" s="127"/>
      <c r="J9" s="127"/>
      <c r="K9" s="127"/>
      <c r="M9" s="24"/>
      <c r="N9" s="25"/>
      <c r="O9" s="25"/>
      <c r="P9" s="72"/>
      <c r="Q9" s="25"/>
      <c r="R9" s="25"/>
      <c r="S9" s="26"/>
    </row>
    <row r="10" spans="1:20" x14ac:dyDescent="0.25">
      <c r="C10" s="101"/>
      <c r="D10" s="101"/>
      <c r="I10" s="127"/>
      <c r="J10" s="127"/>
      <c r="K10" s="127"/>
      <c r="L10" s="21" t="s">
        <v>44</v>
      </c>
      <c r="M10" s="71">
        <f>SUM(M7:M9)</f>
        <v>0</v>
      </c>
      <c r="N10" s="71">
        <f>SUM(N7:N9)</f>
        <v>0</v>
      </c>
      <c r="O10" s="71">
        <f>SUM(O7:O9)</f>
        <v>0</v>
      </c>
      <c r="P10" s="71"/>
      <c r="Q10" s="71">
        <f>SUM(Q7:Q9)</f>
        <v>0</v>
      </c>
      <c r="R10" s="71">
        <f>SUM(R7:R9)</f>
        <v>0</v>
      </c>
      <c r="S10" s="73">
        <f>SUM(S7:S9)</f>
        <v>0</v>
      </c>
    </row>
    <row r="11" spans="1:20" x14ac:dyDescent="0.25">
      <c r="C11" s="101"/>
      <c r="D11" s="101"/>
      <c r="L11" s="21"/>
      <c r="M11" s="71"/>
      <c r="N11" s="71"/>
      <c r="O11" s="71"/>
      <c r="P11" s="71"/>
      <c r="Q11" s="71"/>
      <c r="R11" s="71"/>
      <c r="S11" s="73"/>
    </row>
    <row r="12" spans="1:20" x14ac:dyDescent="0.25">
      <c r="C12" s="101"/>
      <c r="D12" s="101"/>
      <c r="L12" s="21"/>
      <c r="M12" s="71"/>
      <c r="N12" s="71"/>
      <c r="O12" s="71"/>
      <c r="P12" s="71"/>
      <c r="Q12" s="71"/>
      <c r="R12" s="71"/>
      <c r="S12" s="73"/>
    </row>
    <row r="13" spans="1:20" x14ac:dyDescent="0.25">
      <c r="B13" s="8" t="s">
        <v>147</v>
      </c>
      <c r="C13" s="101"/>
      <c r="D13" s="101"/>
      <c r="S13" s="27"/>
    </row>
    <row r="14" spans="1:20" ht="33" customHeight="1" x14ac:dyDescent="0.25">
      <c r="B14" s="274" t="s">
        <v>148</v>
      </c>
      <c r="C14" s="274"/>
      <c r="D14" s="274"/>
      <c r="E14" s="274"/>
      <c r="F14" s="274"/>
      <c r="G14" s="129"/>
      <c r="H14" s="129"/>
      <c r="I14" s="121"/>
      <c r="S14" s="27"/>
    </row>
    <row r="15" spans="1:20" x14ac:dyDescent="0.25">
      <c r="S15" s="27"/>
    </row>
    <row r="16" spans="1:20" ht="46.5" customHeight="1" x14ac:dyDescent="0.25">
      <c r="B16" s="274" t="s">
        <v>151</v>
      </c>
      <c r="C16" s="274"/>
      <c r="D16" s="274"/>
      <c r="E16" s="274"/>
      <c r="F16" s="274"/>
      <c r="G16" s="129"/>
      <c r="H16" s="129"/>
      <c r="I16" s="121"/>
      <c r="S16" s="27"/>
    </row>
    <row r="17" spans="2:20" x14ac:dyDescent="0.25">
      <c r="S17" s="27"/>
    </row>
    <row r="18" spans="2:20" x14ac:dyDescent="0.25">
      <c r="B18" s="7" t="s">
        <v>127</v>
      </c>
      <c r="C18" s="110" t="s">
        <v>130</v>
      </c>
      <c r="D18" s="110" t="s">
        <v>131</v>
      </c>
      <c r="S18" s="27"/>
    </row>
    <row r="19" spans="2:20" x14ac:dyDescent="0.25">
      <c r="B19" s="2" t="s">
        <v>128</v>
      </c>
      <c r="C19" s="100" t="s">
        <v>135</v>
      </c>
      <c r="D19" s="100" t="s">
        <v>137</v>
      </c>
      <c r="S19" s="27"/>
    </row>
    <row r="20" spans="2:20" x14ac:dyDescent="0.25">
      <c r="C20" s="100"/>
      <c r="D20" s="100"/>
      <c r="S20" s="27"/>
    </row>
    <row r="21" spans="2:20" x14ac:dyDescent="0.25">
      <c r="C21" s="100"/>
      <c r="D21" s="100"/>
      <c r="S21" s="27"/>
    </row>
    <row r="22" spans="2:20" x14ac:dyDescent="0.25">
      <c r="C22" s="100"/>
      <c r="D22" s="100"/>
      <c r="S22" s="27"/>
    </row>
    <row r="23" spans="2:20" x14ac:dyDescent="0.25">
      <c r="C23" s="100"/>
      <c r="D23" s="100"/>
      <c r="S23" s="27"/>
    </row>
    <row r="24" spans="2:20" x14ac:dyDescent="0.25">
      <c r="B24" s="139" t="s">
        <v>182</v>
      </c>
      <c r="C24" s="100"/>
      <c r="D24" s="100"/>
      <c r="S24" s="27"/>
    </row>
    <row r="25" spans="2:20" x14ac:dyDescent="0.25">
      <c r="B25" s="10"/>
      <c r="C25" s="10"/>
      <c r="D25" s="10"/>
      <c r="E25" s="10"/>
      <c r="F25" s="10"/>
      <c r="G25" s="10"/>
      <c r="H25" s="10"/>
      <c r="I25" s="10"/>
      <c r="J25" s="10"/>
      <c r="K25" s="10"/>
      <c r="L25" s="10"/>
      <c r="M25" s="10"/>
      <c r="N25" s="10"/>
      <c r="O25" s="10"/>
      <c r="P25" s="29"/>
      <c r="Q25" s="10"/>
      <c r="R25" s="10"/>
      <c r="S25" s="28"/>
    </row>
    <row r="27" spans="2:20" x14ac:dyDescent="0.25">
      <c r="B27" s="17" t="s">
        <v>45</v>
      </c>
      <c r="C27" s="104" t="s">
        <v>2</v>
      </c>
      <c r="D27" s="104"/>
      <c r="E27" s="104" t="s">
        <v>40</v>
      </c>
      <c r="F27" s="104" t="s">
        <v>41</v>
      </c>
      <c r="G27" s="133"/>
      <c r="H27" s="133"/>
      <c r="I27" s="125"/>
      <c r="J27" s="104"/>
      <c r="K27" s="104"/>
      <c r="L27" s="104" t="s">
        <v>42</v>
      </c>
      <c r="M27" s="104" t="s">
        <v>43</v>
      </c>
      <c r="N27" s="47"/>
      <c r="O27" s="47"/>
      <c r="P27" s="47"/>
      <c r="Q27" s="62" t="s">
        <v>105</v>
      </c>
      <c r="R27" s="53"/>
      <c r="S27" s="53"/>
      <c r="T27" s="54"/>
    </row>
    <row r="28" spans="2:20" x14ac:dyDescent="0.25">
      <c r="B28" s="68"/>
      <c r="C28" s="9"/>
      <c r="D28" s="9"/>
      <c r="E28" s="9"/>
      <c r="F28" s="9"/>
      <c r="G28" s="9"/>
      <c r="H28" s="9"/>
      <c r="I28" s="9"/>
      <c r="J28" s="9"/>
      <c r="K28" s="9"/>
      <c r="L28" s="9"/>
      <c r="M28" s="9"/>
      <c r="N28" s="47"/>
      <c r="O28" s="47"/>
      <c r="P28" s="47"/>
      <c r="Q28" s="54" t="s">
        <v>103</v>
      </c>
      <c r="R28" s="53"/>
      <c r="S28" s="53"/>
      <c r="T28" s="54"/>
    </row>
    <row r="29" spans="2:20" x14ac:dyDescent="0.25">
      <c r="B29" s="68"/>
      <c r="C29" s="9"/>
      <c r="D29" s="9"/>
      <c r="E29" s="9"/>
      <c r="F29" s="9"/>
      <c r="G29" s="9"/>
      <c r="H29" s="9"/>
      <c r="I29" s="9"/>
      <c r="J29" s="9"/>
      <c r="K29" s="9"/>
      <c r="L29" s="9"/>
      <c r="M29" s="9"/>
      <c r="N29" s="47"/>
      <c r="O29" s="47"/>
      <c r="P29" s="47"/>
      <c r="Q29" s="62"/>
      <c r="R29" s="53"/>
      <c r="S29" s="53"/>
      <c r="T29" s="54"/>
    </row>
    <row r="30" spans="2:20" x14ac:dyDescent="0.25">
      <c r="B30" s="11"/>
      <c r="C30" s="9"/>
      <c r="D30" s="9"/>
      <c r="E30" s="9"/>
      <c r="R30" s="54"/>
      <c r="S30" s="54"/>
      <c r="T30" s="54"/>
    </row>
    <row r="31" spans="2:20" x14ac:dyDescent="0.25">
      <c r="B31" s="11"/>
      <c r="C31" s="9"/>
      <c r="D31" s="9"/>
      <c r="E31" s="9"/>
      <c r="Q31" s="54"/>
      <c r="R31" s="54"/>
      <c r="S31" s="54"/>
      <c r="T31" s="54"/>
    </row>
    <row r="32" spans="2:20" x14ac:dyDescent="0.25">
      <c r="B32" s="11"/>
      <c r="C32" s="9"/>
      <c r="D32" s="9"/>
      <c r="E32" s="9"/>
      <c r="Q32" s="54"/>
      <c r="R32" s="54"/>
      <c r="S32" s="54"/>
      <c r="T32" s="54"/>
    </row>
    <row r="33" spans="2:20" x14ac:dyDescent="0.25">
      <c r="B33" s="11"/>
      <c r="C33" s="9"/>
      <c r="D33" s="9"/>
      <c r="E33" s="9"/>
      <c r="Q33" s="54"/>
      <c r="R33" s="54"/>
      <c r="S33" s="54"/>
      <c r="T33" s="54"/>
    </row>
    <row r="34" spans="2:20" x14ac:dyDescent="0.25">
      <c r="B34" s="12"/>
      <c r="C34" s="13"/>
      <c r="D34" s="13"/>
      <c r="E34" s="41"/>
      <c r="F34" s="15"/>
      <c r="G34" s="15"/>
      <c r="H34" s="15"/>
      <c r="I34" s="15"/>
      <c r="J34" s="15"/>
      <c r="K34" s="15"/>
      <c r="L34" s="16"/>
      <c r="M34" s="20"/>
      <c r="N34" s="18"/>
      <c r="O34" s="18"/>
      <c r="P34" s="18"/>
    </row>
  </sheetData>
  <mergeCells count="4">
    <mergeCell ref="Q2:S2"/>
    <mergeCell ref="Q1:S1"/>
    <mergeCell ref="B14:F14"/>
    <mergeCell ref="B16:F16"/>
  </mergeCells>
  <printOptions horizontalCentered="1" gridLines="1"/>
  <pageMargins left="0" right="0" top="0.75" bottom="0.75" header="0.3" footer="0.3"/>
  <pageSetup scale="52" orientation="landscape"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2" zoomScale="90" zoomScaleNormal="90" workbookViewId="0">
      <selection activeCell="L10" sqref="L10"/>
    </sheetView>
  </sheetViews>
  <sheetFormatPr defaultColWidth="9.140625" defaultRowHeight="15" x14ac:dyDescent="0.25"/>
  <cols>
    <col min="1" max="1" width="6.5703125" style="2" hidden="1" customWidth="1"/>
    <col min="2" max="2" width="53.28515625" style="2" customWidth="1"/>
    <col min="3" max="3" width="27.7109375" style="2" customWidth="1"/>
    <col min="4" max="4" width="13.7109375" style="2" customWidth="1"/>
    <col min="5" max="5" width="17.28515625" style="2" customWidth="1"/>
    <col min="6" max="6" width="22.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13</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75</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149999999999999" customHeight="1" x14ac:dyDescent="0.25">
      <c r="A7" s="2">
        <v>4201</v>
      </c>
      <c r="B7" s="2" t="s">
        <v>8</v>
      </c>
      <c r="C7" s="100" t="s">
        <v>124</v>
      </c>
      <c r="D7" s="100" t="s">
        <v>217</v>
      </c>
      <c r="E7" s="2" t="s">
        <v>205</v>
      </c>
      <c r="F7" s="2" t="s">
        <v>7</v>
      </c>
      <c r="G7" s="226">
        <v>2.7699999999999999E-2</v>
      </c>
      <c r="H7" s="226">
        <v>0.15060000000000001</v>
      </c>
      <c r="I7" s="209">
        <v>43646</v>
      </c>
      <c r="J7" s="209">
        <v>43647</v>
      </c>
      <c r="K7" s="209">
        <v>43282</v>
      </c>
      <c r="L7" s="208" t="s">
        <v>207</v>
      </c>
      <c r="M7" s="70">
        <v>62494.6</v>
      </c>
      <c r="N7" s="72">
        <v>0</v>
      </c>
      <c r="O7" s="72">
        <f>M7+N7</f>
        <v>62494.6</v>
      </c>
      <c r="P7" s="72"/>
      <c r="Q7" s="72">
        <f>19269.48+25730.19+12868.01</f>
        <v>57867.68</v>
      </c>
      <c r="R7" s="72"/>
      <c r="S7" s="73">
        <f>Q7+R7</f>
        <v>57867.68</v>
      </c>
    </row>
    <row r="8" spans="1:20" ht="34.5" customHeight="1" x14ac:dyDescent="0.25">
      <c r="A8" s="2">
        <v>4253</v>
      </c>
      <c r="B8" s="2" t="s">
        <v>150</v>
      </c>
      <c r="C8" s="254" t="s">
        <v>142</v>
      </c>
      <c r="D8" s="100" t="s">
        <v>236</v>
      </c>
      <c r="E8" s="2" t="s">
        <v>206</v>
      </c>
      <c r="F8" s="2" t="s">
        <v>7</v>
      </c>
      <c r="G8" s="226">
        <v>2.7699999999999999E-2</v>
      </c>
      <c r="H8" s="226">
        <v>0.15060000000000001</v>
      </c>
      <c r="I8" s="209">
        <v>43646</v>
      </c>
      <c r="J8" s="209">
        <v>43647</v>
      </c>
      <c r="K8" s="209">
        <v>43282</v>
      </c>
      <c r="L8" s="208" t="s">
        <v>207</v>
      </c>
      <c r="M8" s="70">
        <v>16967.39</v>
      </c>
      <c r="N8" s="72"/>
      <c r="O8" s="72">
        <f>M8+N8</f>
        <v>16967.39</v>
      </c>
      <c r="P8" s="72"/>
      <c r="Q8" s="72">
        <v>16967.39</v>
      </c>
      <c r="R8" s="72"/>
      <c r="S8" s="73">
        <f>Q8+R8</f>
        <v>16967.39</v>
      </c>
    </row>
    <row r="9" spans="1:20" ht="33" customHeight="1" x14ac:dyDescent="0.25">
      <c r="A9" s="2">
        <v>4255</v>
      </c>
      <c r="B9" s="2" t="s">
        <v>152</v>
      </c>
      <c r="C9" s="103" t="s">
        <v>153</v>
      </c>
      <c r="D9" s="101" t="s">
        <v>235</v>
      </c>
      <c r="E9" s="2" t="s">
        <v>231</v>
      </c>
      <c r="F9" s="2" t="s">
        <v>7</v>
      </c>
      <c r="G9" s="226">
        <v>2.7699999999999999E-2</v>
      </c>
      <c r="H9" s="226">
        <v>0.15060000000000001</v>
      </c>
      <c r="I9" s="209">
        <v>43646</v>
      </c>
      <c r="J9" s="209">
        <v>43647</v>
      </c>
      <c r="K9" s="209">
        <v>43282</v>
      </c>
      <c r="L9" s="208" t="s">
        <v>207</v>
      </c>
      <c r="M9" s="70">
        <v>1990.36</v>
      </c>
      <c r="N9" s="72"/>
      <c r="O9" s="72">
        <f>M9+N9</f>
        <v>1990.36</v>
      </c>
      <c r="P9" s="72"/>
      <c r="Q9" s="72">
        <v>1990.36</v>
      </c>
      <c r="R9" s="72"/>
      <c r="S9" s="73">
        <f>Q9+R9</f>
        <v>1990.36</v>
      </c>
    </row>
    <row r="10" spans="1:20" ht="35.25" customHeight="1" x14ac:dyDescent="0.25">
      <c r="B10" s="2" t="s">
        <v>246</v>
      </c>
      <c r="C10" s="255" t="s">
        <v>261</v>
      </c>
      <c r="D10" s="221"/>
      <c r="F10" s="2" t="s">
        <v>7</v>
      </c>
      <c r="G10" s="206">
        <f t="shared" ref="G10:J10" si="0">+G9</f>
        <v>2.7699999999999999E-2</v>
      </c>
      <c r="H10" s="206">
        <f t="shared" si="0"/>
        <v>0.15060000000000001</v>
      </c>
      <c r="I10" s="207">
        <f t="shared" si="0"/>
        <v>43646</v>
      </c>
      <c r="J10" s="207">
        <f t="shared" si="0"/>
        <v>43647</v>
      </c>
      <c r="K10" s="271" t="s">
        <v>292</v>
      </c>
      <c r="L10" s="208" t="s">
        <v>196</v>
      </c>
      <c r="M10" s="70">
        <v>1558.58</v>
      </c>
      <c r="N10" s="72"/>
      <c r="O10" s="72">
        <f>M10+N10</f>
        <v>1558.58</v>
      </c>
      <c r="P10" s="72"/>
      <c r="Q10" s="72">
        <v>1558.58</v>
      </c>
      <c r="R10" s="72"/>
      <c r="S10" s="73">
        <f>Q10+R10</f>
        <v>1558.58</v>
      </c>
    </row>
    <row r="11" spans="1:20" x14ac:dyDescent="0.25">
      <c r="M11" s="25"/>
      <c r="N11" s="25"/>
      <c r="O11" s="25"/>
      <c r="P11" s="29"/>
      <c r="Q11" s="25"/>
      <c r="R11" s="25"/>
      <c r="S11" s="26"/>
    </row>
    <row r="12" spans="1:20" x14ac:dyDescent="0.25">
      <c r="B12" s="29"/>
      <c r="C12" s="100"/>
      <c r="D12" s="100"/>
      <c r="L12" s="5" t="s">
        <v>44</v>
      </c>
      <c r="M12" s="71">
        <f>SUM(M7:M11)</f>
        <v>83010.929999999993</v>
      </c>
      <c r="N12" s="71">
        <f>SUM(N7:N11)</f>
        <v>0</v>
      </c>
      <c r="O12" s="71">
        <f>SUM(O7:O11)</f>
        <v>83010.929999999993</v>
      </c>
      <c r="P12" s="71"/>
      <c r="Q12" s="71">
        <f>SUM(Q7:Q11)</f>
        <v>78384.010000000009</v>
      </c>
      <c r="R12" s="71">
        <f>SUM(R7:R11)</f>
        <v>0</v>
      </c>
      <c r="S12" s="23">
        <f>SUM(S7:S11)</f>
        <v>78384.010000000009</v>
      </c>
    </row>
    <row r="13" spans="1:20" x14ac:dyDescent="0.25">
      <c r="B13" s="8" t="s">
        <v>147</v>
      </c>
      <c r="C13" s="100"/>
      <c r="D13" s="100"/>
      <c r="L13" s="5"/>
      <c r="M13" s="71"/>
      <c r="N13" s="71"/>
      <c r="O13" s="71"/>
      <c r="Q13" s="71"/>
      <c r="R13" s="71"/>
      <c r="S13" s="73"/>
    </row>
    <row r="14" spans="1:20" ht="30.7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8"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29.25"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2" t="s">
        <v>128</v>
      </c>
      <c r="C22" s="100" t="s">
        <v>135</v>
      </c>
      <c r="D22" s="100" t="s">
        <v>137</v>
      </c>
      <c r="L22" s="5"/>
      <c r="M22" s="71"/>
      <c r="N22" s="71"/>
      <c r="O22" s="71"/>
      <c r="Q22" s="71"/>
      <c r="R22" s="71"/>
      <c r="S22" s="73"/>
    </row>
    <row r="23" spans="2:20" x14ac:dyDescent="0.25">
      <c r="B23" s="2" t="s">
        <v>129</v>
      </c>
      <c r="C23" s="100" t="s">
        <v>132</v>
      </c>
      <c r="D23" s="100" t="s">
        <v>138</v>
      </c>
      <c r="L23" s="5"/>
      <c r="M23" s="71"/>
      <c r="N23" s="71"/>
      <c r="O23" s="71"/>
      <c r="Q23" s="71"/>
      <c r="R23" s="71"/>
      <c r="S23" s="73"/>
    </row>
    <row r="24" spans="2:20" x14ac:dyDescent="0.25">
      <c r="B24" s="2" t="s">
        <v>246</v>
      </c>
      <c r="C24" s="100" t="s">
        <v>164</v>
      </c>
      <c r="D24" s="100" t="s">
        <v>190</v>
      </c>
      <c r="L24" s="5"/>
      <c r="M24" s="71"/>
      <c r="N24" s="71"/>
      <c r="O24" s="71"/>
      <c r="P24" s="29"/>
      <c r="Q24" s="71"/>
      <c r="R24" s="71"/>
      <c r="S24" s="73"/>
    </row>
    <row r="25" spans="2:20" ht="15.75" x14ac:dyDescent="0.25">
      <c r="B25" s="217"/>
      <c r="C25" s="100"/>
      <c r="D25" s="100"/>
      <c r="L25" s="5"/>
      <c r="M25" s="71"/>
      <c r="N25" s="71"/>
      <c r="O25" s="71"/>
      <c r="P25" s="29"/>
      <c r="Q25" s="71"/>
      <c r="R25" s="71"/>
      <c r="S25" s="73"/>
    </row>
    <row r="26" spans="2:20" x14ac:dyDescent="0.25">
      <c r="C26" s="100"/>
      <c r="D26" s="100"/>
      <c r="L26" s="5"/>
      <c r="M26" s="71"/>
      <c r="N26" s="71"/>
      <c r="O26" s="71"/>
      <c r="P26" s="29"/>
      <c r="Q26" s="71"/>
      <c r="R26" s="71"/>
      <c r="S26" s="73"/>
    </row>
    <row r="27" spans="2:20" x14ac:dyDescent="0.25">
      <c r="B27" s="212" t="s">
        <v>227</v>
      </c>
      <c r="C27" s="100"/>
      <c r="D27" s="100"/>
      <c r="L27" s="5"/>
      <c r="M27" s="71"/>
      <c r="N27" s="71"/>
      <c r="O27" s="71"/>
      <c r="P27" s="29"/>
      <c r="Q27" s="71"/>
      <c r="R27" s="71"/>
      <c r="S27" s="73"/>
    </row>
    <row r="28" spans="2:20" x14ac:dyDescent="0.25">
      <c r="B28" s="139"/>
      <c r="C28" s="100"/>
      <c r="D28" s="100"/>
      <c r="L28" s="5"/>
      <c r="M28" s="71"/>
      <c r="N28" s="71"/>
      <c r="O28" s="71"/>
      <c r="P28" s="29"/>
      <c r="Q28" s="71"/>
      <c r="R28" s="71"/>
      <c r="S28" s="26"/>
    </row>
    <row r="29" spans="2:20" x14ac:dyDescent="0.25">
      <c r="B29" s="190"/>
      <c r="C29" s="119"/>
      <c r="D29" s="119"/>
      <c r="E29" s="119"/>
      <c r="F29" s="119"/>
      <c r="G29" s="119"/>
      <c r="H29" s="119"/>
      <c r="I29" s="119"/>
      <c r="J29" s="119"/>
      <c r="K29" s="119"/>
      <c r="L29" s="119"/>
      <c r="M29" s="119"/>
      <c r="N29" s="174"/>
      <c r="O29" s="174"/>
      <c r="P29" s="174"/>
      <c r="Q29" s="183" t="s">
        <v>105</v>
      </c>
      <c r="R29" s="180"/>
      <c r="S29" s="181"/>
      <c r="T29" s="54"/>
    </row>
    <row r="30" spans="2:20" x14ac:dyDescent="0.25">
      <c r="B30" s="192" t="s">
        <v>45</v>
      </c>
      <c r="C30" s="173" t="s">
        <v>2</v>
      </c>
      <c r="D30" s="173"/>
      <c r="E30" s="173" t="s">
        <v>40</v>
      </c>
      <c r="F30" s="173" t="s">
        <v>41</v>
      </c>
      <c r="G30" s="173"/>
      <c r="H30" s="173"/>
      <c r="I30" s="173"/>
      <c r="J30" s="173"/>
      <c r="K30" s="173"/>
      <c r="L30" s="173" t="s">
        <v>42</v>
      </c>
      <c r="M30" s="173" t="s">
        <v>43</v>
      </c>
      <c r="N30" s="10"/>
      <c r="O30" s="10"/>
      <c r="P30" s="10"/>
      <c r="Q30" s="57" t="s">
        <v>103</v>
      </c>
      <c r="R30" s="57"/>
      <c r="S30" s="58"/>
      <c r="T30" s="54"/>
    </row>
    <row r="31" spans="2:20" x14ac:dyDescent="0.25">
      <c r="B31" s="68"/>
      <c r="C31" s="9"/>
      <c r="D31" s="9"/>
      <c r="E31" s="9"/>
      <c r="F31" s="9"/>
      <c r="G31" s="9"/>
      <c r="H31" s="9"/>
      <c r="I31" s="9"/>
      <c r="J31" s="9"/>
      <c r="K31" s="9"/>
      <c r="L31" s="9"/>
      <c r="M31" s="9"/>
      <c r="Q31" s="62"/>
      <c r="R31" s="53"/>
      <c r="S31" s="53"/>
      <c r="T31" s="54"/>
    </row>
    <row r="32" spans="2:20" x14ac:dyDescent="0.25">
      <c r="B32" s="68"/>
      <c r="C32" s="9"/>
      <c r="D32" s="9"/>
      <c r="E32" s="9"/>
      <c r="F32" s="9"/>
      <c r="G32" s="9"/>
      <c r="H32" s="9"/>
      <c r="I32" s="9"/>
      <c r="J32" s="9"/>
      <c r="K32" s="9"/>
      <c r="L32" s="9"/>
      <c r="M32" s="9"/>
      <c r="T32" s="54"/>
    </row>
    <row r="33" spans="2:16" x14ac:dyDescent="0.25">
      <c r="B33" s="12"/>
      <c r="C33" s="13"/>
      <c r="D33" s="13"/>
      <c r="E33" s="41"/>
      <c r="F33" s="15"/>
      <c r="G33" s="15"/>
      <c r="H33" s="15"/>
      <c r="I33" s="15"/>
      <c r="J33" s="15"/>
      <c r="K33" s="15"/>
      <c r="L33" s="16"/>
      <c r="M33" s="31"/>
    </row>
    <row r="34" spans="2:16" ht="15" customHeight="1" x14ac:dyDescent="0.25">
      <c r="B34" s="36"/>
      <c r="C34" s="40"/>
      <c r="D34" s="40"/>
      <c r="E34" s="41"/>
      <c r="F34" s="38"/>
      <c r="G34" s="38"/>
      <c r="H34" s="38"/>
      <c r="I34" s="38"/>
      <c r="J34" s="38"/>
      <c r="K34" s="38"/>
      <c r="L34" s="16"/>
      <c r="M34" s="34"/>
      <c r="N34" s="113"/>
      <c r="O34" s="29"/>
      <c r="P34" s="29"/>
    </row>
    <row r="35" spans="2:16" x14ac:dyDescent="0.25">
      <c r="B35" s="36"/>
      <c r="C35" s="40"/>
      <c r="D35" s="40"/>
      <c r="E35" s="41"/>
      <c r="F35" s="38"/>
      <c r="G35" s="38"/>
      <c r="H35" s="38"/>
      <c r="I35" s="38"/>
      <c r="J35" s="38"/>
      <c r="K35" s="38"/>
      <c r="L35" s="39"/>
      <c r="M35" s="34"/>
      <c r="N35" s="113"/>
      <c r="O35" s="29"/>
      <c r="P35" s="29"/>
    </row>
    <row r="36" spans="2:16" x14ac:dyDescent="0.25">
      <c r="C36" s="40"/>
      <c r="D36" s="40"/>
      <c r="E36" s="41"/>
      <c r="F36" s="74"/>
      <c r="G36" s="74"/>
      <c r="H36" s="74"/>
      <c r="I36" s="74"/>
      <c r="J36" s="74"/>
      <c r="K36" s="74"/>
      <c r="L36" s="33"/>
      <c r="M36" s="31"/>
      <c r="N36" s="113"/>
    </row>
    <row r="37" spans="2:16" x14ac:dyDescent="0.25">
      <c r="C37" s="40"/>
      <c r="D37" s="40"/>
      <c r="E37" s="41"/>
      <c r="F37" s="74"/>
      <c r="G37" s="74"/>
      <c r="H37" s="74"/>
      <c r="I37" s="74"/>
      <c r="J37" s="74"/>
      <c r="K37" s="74"/>
      <c r="L37" s="33"/>
      <c r="M37" s="31"/>
      <c r="N37" s="114"/>
    </row>
    <row r="38" spans="2:16" x14ac:dyDescent="0.25">
      <c r="C38" s="40"/>
      <c r="D38" s="40"/>
      <c r="E38" s="41"/>
      <c r="F38" s="74"/>
      <c r="G38" s="74"/>
      <c r="H38" s="74"/>
      <c r="I38" s="74"/>
      <c r="J38" s="74"/>
      <c r="K38" s="74"/>
      <c r="L38" s="33"/>
      <c r="M38" s="35"/>
      <c r="N38" s="37"/>
      <c r="O38" s="37"/>
      <c r="P38" s="29"/>
    </row>
    <row r="39" spans="2:16" ht="15" customHeight="1" x14ac:dyDescent="0.25">
      <c r="B39" s="36"/>
      <c r="C39" s="40"/>
      <c r="D39" s="40"/>
      <c r="E39" s="41"/>
      <c r="F39" s="38"/>
      <c r="G39" s="38"/>
      <c r="H39" s="38"/>
      <c r="I39" s="38"/>
      <c r="J39" s="38"/>
      <c r="K39" s="38"/>
      <c r="L39" s="33"/>
      <c r="M39" s="31"/>
      <c r="N39" s="107"/>
      <c r="O39" s="107"/>
      <c r="P39" s="29"/>
    </row>
    <row r="40" spans="2:16" x14ac:dyDescent="0.25">
      <c r="B40" s="36"/>
      <c r="C40" s="40"/>
      <c r="D40" s="40"/>
      <c r="E40" s="41"/>
      <c r="F40" s="38"/>
      <c r="G40" s="38"/>
      <c r="H40" s="38"/>
      <c r="I40" s="38"/>
      <c r="J40" s="38"/>
      <c r="K40" s="38"/>
      <c r="L40" s="33"/>
      <c r="M40" s="31"/>
      <c r="N40" s="107"/>
      <c r="O40" s="107"/>
      <c r="P40" s="29"/>
    </row>
    <row r="41" spans="2:16" x14ac:dyDescent="0.25">
      <c r="B41" s="36"/>
      <c r="C41" s="40"/>
      <c r="D41" s="40"/>
      <c r="E41" s="41"/>
      <c r="F41" s="38"/>
      <c r="G41" s="38"/>
      <c r="H41" s="38"/>
      <c r="I41" s="38"/>
      <c r="J41" s="38"/>
      <c r="K41" s="38"/>
      <c r="L41" s="33"/>
      <c r="M41" s="31"/>
      <c r="N41" s="107"/>
      <c r="O41" s="107"/>
      <c r="P41" s="29"/>
    </row>
    <row r="42" spans="2:16" ht="16.5" customHeight="1" x14ac:dyDescent="0.25">
      <c r="B42" s="36"/>
      <c r="C42" s="40"/>
      <c r="D42" s="40"/>
      <c r="E42" s="41"/>
      <c r="F42" s="38"/>
      <c r="G42" s="38"/>
      <c r="H42" s="38"/>
      <c r="I42" s="38"/>
      <c r="J42" s="38"/>
      <c r="K42" s="38"/>
      <c r="L42" s="39"/>
      <c r="M42" s="20"/>
      <c r="N42" s="107"/>
      <c r="O42" s="107"/>
      <c r="P42" s="29"/>
    </row>
    <row r="43" spans="2:16" ht="15" hidden="1" customHeight="1" x14ac:dyDescent="0.25"/>
    <row r="44" spans="2:16" ht="15" customHeight="1" x14ac:dyDescent="0.25">
      <c r="E44" s="21"/>
      <c r="F44" s="111"/>
      <c r="G44" s="111"/>
      <c r="H44" s="111"/>
      <c r="I44" s="111"/>
      <c r="J44" s="111"/>
      <c r="K44" s="111"/>
    </row>
    <row r="47" spans="2:16" ht="15" customHeight="1" x14ac:dyDescent="0.25"/>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1" orientation="landscape" horizontalDpi="1200" verticalDpi="1200"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L24" sqref="L24"/>
    </sheetView>
  </sheetViews>
  <sheetFormatPr defaultColWidth="9.140625" defaultRowHeight="15" x14ac:dyDescent="0.25"/>
  <cols>
    <col min="1" max="1" width="9.140625" style="2" hidden="1" customWidth="1"/>
    <col min="2" max="2" width="53.28515625" style="2" customWidth="1"/>
    <col min="3" max="3" width="26.140625" style="2" customWidth="1"/>
    <col min="4" max="4" width="13.7109375" style="2" customWidth="1"/>
    <col min="5" max="5" width="17.5703125" style="2" customWidth="1"/>
    <col min="6" max="6" width="22"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49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72</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149999999999999"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182573.51</v>
      </c>
      <c r="N7" s="42">
        <v>0</v>
      </c>
      <c r="O7" s="72">
        <f>M7+N7</f>
        <v>182573.51</v>
      </c>
      <c r="P7" s="164"/>
      <c r="Q7" s="64">
        <f>52748.43+17842.73+95191.97</f>
        <v>165783.13</v>
      </c>
      <c r="R7" s="63"/>
      <c r="S7" s="89">
        <f>Q7+R7</f>
        <v>165783.13</v>
      </c>
    </row>
    <row r="8" spans="1:20" ht="30" hidden="1" customHeight="1" x14ac:dyDescent="0.25">
      <c r="B8" s="2" t="s">
        <v>150</v>
      </c>
      <c r="C8" s="254" t="s">
        <v>253</v>
      </c>
      <c r="D8" s="101" t="s">
        <v>236</v>
      </c>
      <c r="E8" s="2" t="s">
        <v>206</v>
      </c>
      <c r="F8" s="2" t="s">
        <v>7</v>
      </c>
      <c r="G8" s="206">
        <v>2.7699999999999999E-2</v>
      </c>
      <c r="H8" s="206">
        <v>0.15060000000000001</v>
      </c>
      <c r="I8" s="207">
        <v>43646</v>
      </c>
      <c r="J8" s="207">
        <v>43647</v>
      </c>
      <c r="K8" s="207">
        <v>43282</v>
      </c>
      <c r="L8" s="208" t="s">
        <v>207</v>
      </c>
      <c r="M8" s="70"/>
      <c r="N8" s="72"/>
      <c r="O8" s="72">
        <f>M8+N8</f>
        <v>0</v>
      </c>
      <c r="P8" s="72"/>
      <c r="Q8" s="72"/>
      <c r="R8" s="72"/>
      <c r="S8" s="73">
        <f>Q8+R8</f>
        <v>0</v>
      </c>
    </row>
    <row r="9" spans="1:20" ht="30" customHeight="1" x14ac:dyDescent="0.25">
      <c r="B9" s="2" t="s">
        <v>223</v>
      </c>
      <c r="C9" s="255" t="s">
        <v>260</v>
      </c>
      <c r="D9" s="221" t="s">
        <v>224</v>
      </c>
      <c r="E9" s="2" t="s">
        <v>225</v>
      </c>
      <c r="F9" s="2" t="s">
        <v>7</v>
      </c>
      <c r="G9" s="235">
        <f>+'#3394 Montessori Acad Early  '!G9</f>
        <v>2.7699999999999999E-2</v>
      </c>
      <c r="H9" s="235">
        <f>+'#3394 Montessori Acad Early  '!H9</f>
        <v>0.15060000000000001</v>
      </c>
      <c r="I9" s="207">
        <v>43941</v>
      </c>
      <c r="J9" s="207">
        <v>43971</v>
      </c>
      <c r="K9" s="207">
        <v>43234</v>
      </c>
      <c r="L9" s="208" t="s">
        <v>291</v>
      </c>
      <c r="M9" s="70">
        <v>15412</v>
      </c>
      <c r="N9" s="72"/>
      <c r="O9" s="72">
        <f>M9+N9</f>
        <v>15412</v>
      </c>
      <c r="P9" s="72"/>
      <c r="Q9" s="72"/>
      <c r="R9" s="72"/>
      <c r="S9" s="73">
        <f>Q9+R9</f>
        <v>0</v>
      </c>
    </row>
    <row r="10" spans="1:20" x14ac:dyDescent="0.25">
      <c r="C10" s="103"/>
      <c r="D10" s="101"/>
      <c r="G10" s="206"/>
      <c r="H10" s="206"/>
      <c r="I10" s="207"/>
      <c r="J10" s="207"/>
      <c r="K10" s="207"/>
      <c r="L10" s="208"/>
      <c r="M10" s="32"/>
      <c r="N10" s="25"/>
      <c r="O10" s="25"/>
      <c r="P10" s="72"/>
      <c r="Q10" s="25"/>
      <c r="R10" s="25"/>
      <c r="S10" s="26"/>
    </row>
    <row r="11" spans="1:20" x14ac:dyDescent="0.25">
      <c r="C11" s="101"/>
      <c r="D11" s="101"/>
      <c r="G11" s="224"/>
      <c r="H11" s="206" t="s">
        <v>118</v>
      </c>
      <c r="I11" s="207"/>
      <c r="J11" s="207"/>
      <c r="K11" s="207"/>
      <c r="L11" s="5" t="s">
        <v>44</v>
      </c>
      <c r="M11" s="71">
        <f>SUM(M7:M10)</f>
        <v>197985.51</v>
      </c>
      <c r="N11" s="71">
        <f>SUM(N7:N10)</f>
        <v>0</v>
      </c>
      <c r="O11" s="71">
        <f>SUM(O7:O10)</f>
        <v>197985.51</v>
      </c>
      <c r="Q11" s="71">
        <f>SUM(Q7:Q10)</f>
        <v>165783.13</v>
      </c>
      <c r="R11" s="71">
        <f>SUM(R8:R10)</f>
        <v>0</v>
      </c>
      <c r="S11" s="73">
        <f>SUM(S7:S10)</f>
        <v>165783.13</v>
      </c>
    </row>
    <row r="12" spans="1:20" x14ac:dyDescent="0.25">
      <c r="C12" s="100"/>
      <c r="D12" s="100"/>
      <c r="I12" s="127"/>
      <c r="J12" s="127"/>
      <c r="K12" s="127"/>
      <c r="M12" s="71"/>
      <c r="N12" s="71"/>
      <c r="O12" s="71"/>
      <c r="Q12" s="71"/>
      <c r="R12" s="71"/>
      <c r="S12" s="73"/>
    </row>
    <row r="13" spans="1:20" x14ac:dyDescent="0.25">
      <c r="C13" s="100"/>
      <c r="D13" s="100"/>
      <c r="L13" s="5"/>
      <c r="M13" s="71"/>
      <c r="N13" s="71"/>
      <c r="O13" s="71"/>
      <c r="Q13" s="71"/>
      <c r="R13" s="71"/>
      <c r="S13" s="73"/>
    </row>
    <row r="14" spans="1:20" x14ac:dyDescent="0.25">
      <c r="C14" s="100"/>
      <c r="D14" s="100"/>
      <c r="L14" s="5"/>
      <c r="M14" s="71"/>
      <c r="N14" s="71"/>
      <c r="O14" s="71"/>
      <c r="Q14" s="71"/>
      <c r="R14" s="71"/>
      <c r="S14" s="73"/>
    </row>
    <row r="15" spans="1:20" ht="31.5" customHeight="1" x14ac:dyDescent="0.25">
      <c r="B15" s="8" t="s">
        <v>147</v>
      </c>
      <c r="C15" s="100"/>
      <c r="D15" s="100"/>
      <c r="L15" s="5"/>
      <c r="M15" s="71"/>
      <c r="N15" s="71"/>
      <c r="O15" s="71"/>
      <c r="Q15" s="71"/>
      <c r="R15" s="71"/>
      <c r="S15" s="73"/>
    </row>
    <row r="16" spans="1:20" ht="37.15" customHeight="1" x14ac:dyDescent="0.25">
      <c r="B16" s="274" t="s">
        <v>148</v>
      </c>
      <c r="C16" s="274"/>
      <c r="D16" s="274"/>
      <c r="E16" s="274"/>
      <c r="F16" s="274"/>
      <c r="G16" s="129"/>
      <c r="H16" s="129"/>
      <c r="I16" s="121"/>
      <c r="L16" s="5"/>
      <c r="M16" s="71"/>
      <c r="N16" s="71"/>
      <c r="O16" s="71"/>
      <c r="Q16" s="71"/>
      <c r="R16" s="71"/>
      <c r="S16" s="73"/>
    </row>
    <row r="17" spans="2:20" ht="11.45" customHeight="1" x14ac:dyDescent="0.25">
      <c r="C17" s="100"/>
      <c r="D17" s="100"/>
      <c r="L17" s="5"/>
      <c r="M17" s="71"/>
      <c r="N17" s="71"/>
      <c r="O17" s="71"/>
      <c r="Q17" s="71"/>
      <c r="R17" s="71"/>
      <c r="S17" s="73"/>
    </row>
    <row r="18" spans="2:20" ht="49.9" customHeight="1" x14ac:dyDescent="0.25">
      <c r="B18" s="274" t="s">
        <v>151</v>
      </c>
      <c r="C18" s="274"/>
      <c r="D18" s="274"/>
      <c r="E18" s="274"/>
      <c r="F18" s="274"/>
      <c r="G18" s="129"/>
      <c r="H18" s="129"/>
      <c r="I18" s="121"/>
      <c r="L18" s="5"/>
      <c r="M18" s="71"/>
      <c r="N18" s="71"/>
      <c r="O18" s="71"/>
      <c r="Q18" s="71"/>
      <c r="R18" s="71"/>
      <c r="S18" s="73"/>
    </row>
    <row r="19" spans="2:20" ht="12" customHeight="1" x14ac:dyDescent="0.25">
      <c r="B19" s="118"/>
      <c r="C19" s="118"/>
      <c r="D19" s="118"/>
      <c r="E19" s="118"/>
      <c r="F19" s="118"/>
      <c r="G19" s="129"/>
      <c r="H19" s="129"/>
      <c r="I19" s="121"/>
      <c r="L19" s="5"/>
      <c r="M19" s="71"/>
      <c r="N19" s="71"/>
      <c r="O19" s="71"/>
      <c r="Q19" s="71"/>
      <c r="R19" s="71"/>
      <c r="S19" s="73"/>
    </row>
    <row r="20" spans="2:20" ht="31.15" customHeight="1" x14ac:dyDescent="0.25">
      <c r="B20" s="274" t="s">
        <v>211</v>
      </c>
      <c r="C20" s="274"/>
      <c r="D20" s="274"/>
      <c r="E20" s="274"/>
      <c r="F20" s="274"/>
      <c r="G20" s="214"/>
      <c r="H20" s="214"/>
      <c r="I20" s="214"/>
      <c r="L20" s="5"/>
      <c r="M20" s="71"/>
      <c r="N20" s="71"/>
      <c r="O20" s="71"/>
      <c r="Q20" s="71"/>
      <c r="R20" s="71"/>
      <c r="S20" s="73"/>
    </row>
    <row r="21" spans="2:20" ht="15" customHeight="1" x14ac:dyDescent="0.25">
      <c r="B21" s="284" t="s">
        <v>210</v>
      </c>
      <c r="C21" s="274"/>
      <c r="D21" s="274"/>
      <c r="E21" s="274"/>
      <c r="F21" s="274"/>
      <c r="G21" s="214"/>
      <c r="H21" s="214"/>
      <c r="I21" s="214"/>
      <c r="L21" s="5"/>
      <c r="M21" s="71"/>
      <c r="N21" s="71"/>
      <c r="O21" s="71"/>
      <c r="Q21" s="71"/>
      <c r="R21" s="71"/>
      <c r="S21" s="73"/>
    </row>
    <row r="22" spans="2:20" x14ac:dyDescent="0.25">
      <c r="B22" s="216"/>
      <c r="C22" s="216"/>
      <c r="D22" s="216"/>
      <c r="E22" s="216"/>
      <c r="F22" s="216"/>
      <c r="G22" s="216"/>
      <c r="H22" s="216"/>
      <c r="I22" s="216"/>
      <c r="L22" s="5"/>
      <c r="M22" s="71"/>
      <c r="N22" s="71"/>
      <c r="O22" s="71"/>
      <c r="Q22" s="71"/>
      <c r="R22" s="71"/>
      <c r="S22" s="73"/>
    </row>
    <row r="23" spans="2:20" hidden="1" x14ac:dyDescent="0.25">
      <c r="B23" s="7" t="s">
        <v>127</v>
      </c>
      <c r="C23" s="110" t="s">
        <v>130</v>
      </c>
      <c r="D23" s="110" t="s">
        <v>131</v>
      </c>
      <c r="E23" s="118"/>
      <c r="F23" s="118"/>
      <c r="G23" s="129"/>
      <c r="H23" s="129"/>
      <c r="I23" s="121"/>
      <c r="L23" s="5"/>
      <c r="M23" s="71"/>
      <c r="N23" s="71"/>
      <c r="O23" s="71"/>
      <c r="Q23" s="71"/>
      <c r="R23" s="71"/>
      <c r="S23" s="73"/>
    </row>
    <row r="24" spans="2:20" x14ac:dyDescent="0.25">
      <c r="B24" s="2" t="s">
        <v>128</v>
      </c>
      <c r="C24" s="100" t="s">
        <v>135</v>
      </c>
      <c r="D24" s="100" t="s">
        <v>137</v>
      </c>
      <c r="L24" s="5"/>
      <c r="M24" s="71"/>
      <c r="N24" s="71"/>
      <c r="O24" s="71"/>
      <c r="Q24" s="71"/>
      <c r="R24" s="71"/>
      <c r="S24" s="73"/>
    </row>
    <row r="25" spans="2:20" ht="15" customHeight="1" x14ac:dyDescent="0.25">
      <c r="B25" s="2" t="s">
        <v>223</v>
      </c>
      <c r="C25" s="100" t="s">
        <v>164</v>
      </c>
      <c r="D25" s="100" t="s">
        <v>190</v>
      </c>
      <c r="L25" s="5"/>
      <c r="M25" s="71"/>
      <c r="N25" s="71"/>
      <c r="O25" s="71"/>
      <c r="Q25" s="71"/>
      <c r="R25" s="71"/>
      <c r="S25" s="73"/>
    </row>
    <row r="26" spans="2:20" ht="15.75" x14ac:dyDescent="0.25">
      <c r="B26" s="217"/>
      <c r="C26" s="100"/>
      <c r="D26" s="100"/>
      <c r="L26" s="5"/>
      <c r="M26" s="71"/>
      <c r="N26" s="71"/>
      <c r="O26" s="71"/>
      <c r="Q26" s="71"/>
      <c r="R26" s="71"/>
      <c r="S26" s="73"/>
    </row>
    <row r="27" spans="2:20" x14ac:dyDescent="0.25">
      <c r="B27" s="138"/>
      <c r="C27" s="100"/>
      <c r="D27" s="100"/>
      <c r="L27" s="5"/>
      <c r="M27" s="71"/>
      <c r="N27" s="71"/>
      <c r="O27" s="71"/>
      <c r="Q27" s="71"/>
      <c r="R27" s="71"/>
      <c r="S27" s="73"/>
    </row>
    <row r="28" spans="2:20" x14ac:dyDescent="0.25">
      <c r="B28" s="212" t="s">
        <v>227</v>
      </c>
      <c r="C28" s="100"/>
      <c r="D28" s="100"/>
      <c r="L28" s="5"/>
      <c r="M28" s="71"/>
      <c r="N28" s="71"/>
      <c r="O28" s="72"/>
      <c r="Q28" s="71"/>
      <c r="R28" s="71"/>
      <c r="S28" s="73"/>
    </row>
    <row r="29" spans="2:20" x14ac:dyDescent="0.25">
      <c r="B29" s="10"/>
      <c r="C29" s="102"/>
      <c r="D29" s="102"/>
      <c r="E29" s="10"/>
      <c r="F29" s="10"/>
      <c r="G29" s="10"/>
      <c r="H29" s="10"/>
      <c r="I29" s="10"/>
      <c r="J29" s="10"/>
      <c r="K29" s="10"/>
      <c r="L29" s="10"/>
      <c r="M29" s="10"/>
      <c r="N29" s="10"/>
      <c r="O29" s="10"/>
      <c r="P29" s="10"/>
      <c r="Q29" s="10"/>
      <c r="R29" s="55"/>
      <c r="S29" s="56"/>
    </row>
    <row r="30" spans="2:20" x14ac:dyDescent="0.25">
      <c r="N30" s="51"/>
      <c r="O30" s="51"/>
      <c r="P30" s="51"/>
      <c r="Q30" s="62" t="s">
        <v>105</v>
      </c>
      <c r="R30" s="53"/>
      <c r="S30" s="182"/>
      <c r="T30" s="54"/>
    </row>
    <row r="31" spans="2:20" x14ac:dyDescent="0.25">
      <c r="B31" s="17" t="s">
        <v>45</v>
      </c>
      <c r="C31" s="104" t="s">
        <v>2</v>
      </c>
      <c r="D31" s="104"/>
      <c r="E31" s="104" t="s">
        <v>40</v>
      </c>
      <c r="F31" s="104" t="s">
        <v>41</v>
      </c>
      <c r="G31" s="133"/>
      <c r="H31" s="133"/>
      <c r="I31" s="125"/>
      <c r="J31" s="104"/>
      <c r="K31" s="104"/>
      <c r="L31" s="104" t="s">
        <v>42</v>
      </c>
      <c r="M31" s="104" t="s">
        <v>43</v>
      </c>
      <c r="N31" s="50"/>
      <c r="O31" s="50"/>
      <c r="P31" s="50"/>
      <c r="Q31" s="57" t="s">
        <v>103</v>
      </c>
      <c r="R31" s="55"/>
      <c r="S31" s="56"/>
      <c r="T31" s="54"/>
    </row>
    <row r="32" spans="2:20" x14ac:dyDescent="0.25">
      <c r="B32" s="68"/>
      <c r="C32" s="9"/>
      <c r="D32" s="9"/>
      <c r="E32" s="9"/>
      <c r="F32" s="9"/>
      <c r="G32" s="9"/>
      <c r="H32" s="9"/>
      <c r="I32" s="9"/>
      <c r="J32" s="9"/>
      <c r="K32" s="9"/>
      <c r="L32" s="9"/>
      <c r="M32" s="9"/>
      <c r="N32" s="47"/>
      <c r="O32" s="47"/>
      <c r="P32" s="47"/>
      <c r="T32" s="54"/>
    </row>
    <row r="33" spans="2:20" x14ac:dyDescent="0.25">
      <c r="B33" s="68"/>
      <c r="C33" s="9"/>
      <c r="D33" s="9"/>
      <c r="E33" s="9"/>
      <c r="F33" s="9"/>
      <c r="G33" s="9"/>
      <c r="H33" s="9"/>
      <c r="I33" s="9"/>
      <c r="J33" s="9"/>
      <c r="K33" s="9"/>
      <c r="L33" s="9"/>
      <c r="M33" s="31"/>
      <c r="Q33" s="54"/>
      <c r="R33" s="54"/>
      <c r="S33" s="54"/>
      <c r="T33" s="54"/>
    </row>
    <row r="34" spans="2:20" x14ac:dyDescent="0.25">
      <c r="B34" s="12"/>
      <c r="C34" s="13"/>
      <c r="D34" s="13"/>
      <c r="E34" s="14"/>
      <c r="F34" s="15"/>
      <c r="G34" s="15"/>
      <c r="H34" s="15"/>
      <c r="I34" s="15"/>
      <c r="J34" s="15"/>
      <c r="K34" s="15"/>
      <c r="L34" s="16"/>
      <c r="M34" s="31"/>
      <c r="Q34" s="54"/>
      <c r="R34" s="54"/>
      <c r="S34" s="54"/>
      <c r="T34" s="54"/>
    </row>
    <row r="35" spans="2:20" x14ac:dyDescent="0.25">
      <c r="B35" s="12"/>
      <c r="C35" s="13"/>
      <c r="D35" s="13"/>
      <c r="E35" s="14"/>
      <c r="F35" s="15"/>
      <c r="G35" s="15"/>
      <c r="H35" s="15"/>
      <c r="I35" s="15"/>
      <c r="J35" s="15"/>
      <c r="K35" s="15"/>
      <c r="L35" s="16"/>
      <c r="M35" s="31"/>
      <c r="Q35" s="54"/>
      <c r="R35" s="54"/>
      <c r="S35" s="54"/>
      <c r="T35" s="54"/>
    </row>
    <row r="36" spans="2:20" x14ac:dyDescent="0.25">
      <c r="B36" s="12"/>
      <c r="C36" s="13"/>
      <c r="D36" s="13"/>
      <c r="E36" s="14"/>
      <c r="F36" s="15"/>
      <c r="G36" s="15"/>
      <c r="H36" s="15"/>
      <c r="I36" s="15"/>
      <c r="J36" s="15"/>
      <c r="K36" s="15"/>
      <c r="L36" s="16"/>
      <c r="M36" s="31"/>
      <c r="T36" s="54"/>
    </row>
    <row r="37" spans="2:20" ht="15" customHeight="1" x14ac:dyDescent="0.25">
      <c r="B37" s="12"/>
      <c r="C37" s="13"/>
      <c r="D37" s="13"/>
      <c r="E37" s="14"/>
      <c r="F37" s="15"/>
      <c r="G37" s="15"/>
      <c r="H37" s="15"/>
      <c r="I37" s="15"/>
      <c r="J37" s="15"/>
      <c r="K37" s="15"/>
      <c r="L37" s="16"/>
      <c r="M37" s="31"/>
      <c r="N37" s="113"/>
      <c r="O37" s="29"/>
      <c r="P37" s="29"/>
    </row>
    <row r="38" spans="2:20" x14ac:dyDescent="0.25">
      <c r="B38" s="12"/>
      <c r="C38" s="40"/>
      <c r="D38" s="40"/>
      <c r="E38" s="41"/>
      <c r="F38" s="15"/>
      <c r="G38" s="15"/>
      <c r="H38" s="15"/>
      <c r="I38" s="15"/>
      <c r="J38" s="15"/>
      <c r="K38" s="15"/>
      <c r="L38" s="33"/>
      <c r="M38" s="34"/>
      <c r="N38" s="113"/>
      <c r="O38" s="29"/>
      <c r="P38" s="29"/>
    </row>
    <row r="39" spans="2:20" x14ac:dyDescent="0.25">
      <c r="B39" s="36"/>
      <c r="C39" s="40"/>
      <c r="D39" s="40"/>
      <c r="E39" s="41"/>
      <c r="F39" s="38"/>
      <c r="G39" s="38"/>
      <c r="H39" s="38"/>
      <c r="I39" s="38"/>
      <c r="J39" s="38"/>
      <c r="K39" s="38"/>
      <c r="L39" s="39"/>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C42" s="40"/>
      <c r="D42" s="40"/>
      <c r="E42" s="41"/>
      <c r="F42" s="74"/>
      <c r="G42" s="74"/>
      <c r="H42" s="74"/>
      <c r="I42" s="74"/>
      <c r="J42" s="74"/>
      <c r="K42" s="74"/>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3"/>
      <c r="M45" s="20"/>
      <c r="N45" s="107"/>
      <c r="O45" s="107"/>
      <c r="P45" s="29"/>
    </row>
    <row r="46" spans="2:20" ht="15" hidden="1" customHeight="1" x14ac:dyDescent="0.25">
      <c r="B46" s="36"/>
      <c r="C46" s="40"/>
      <c r="D46" s="40"/>
      <c r="E46" s="41"/>
      <c r="F46" s="38"/>
      <c r="G46" s="38"/>
      <c r="H46" s="38"/>
      <c r="I46" s="38"/>
      <c r="J46" s="38"/>
      <c r="K46" s="38"/>
      <c r="L46" s="39"/>
    </row>
    <row r="47" spans="2:20" ht="15" customHeight="1" x14ac:dyDescent="0.25"/>
    <row r="48" spans="2:20" x14ac:dyDescent="0.25">
      <c r="E48" s="21"/>
      <c r="F48" s="111"/>
      <c r="G48" s="111"/>
      <c r="H48" s="111"/>
      <c r="I48" s="111"/>
      <c r="J48" s="111"/>
      <c r="K48" s="111"/>
    </row>
    <row r="50" ht="15" customHeight="1" x14ac:dyDescent="0.25"/>
  </sheetData>
  <mergeCells count="6">
    <mergeCell ref="B21:F21"/>
    <mergeCell ref="Q2:S2"/>
    <mergeCell ref="Q1:S1"/>
    <mergeCell ref="B16:F16"/>
    <mergeCell ref="B18:F18"/>
    <mergeCell ref="B20:F20"/>
  </mergeCells>
  <hyperlinks>
    <hyperlink ref="B21" r:id="rId1"/>
    <hyperlink ref="B28" r:id="rId2"/>
  </hyperlinks>
  <printOptions horizontalCentered="1" gridLines="1"/>
  <pageMargins left="0" right="0" top="0.75" bottom="0.75" header="0.3" footer="0.3"/>
  <pageSetup scale="52" orientation="landscape" horizontalDpi="1200" verticalDpi="1200"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opLeftCell="B1" zoomScale="90" zoomScaleNormal="90" workbookViewId="0">
      <selection activeCell="L8" sqref="L8"/>
    </sheetView>
  </sheetViews>
  <sheetFormatPr defaultColWidth="9.140625" defaultRowHeight="15" x14ac:dyDescent="0.25"/>
  <cols>
    <col min="1" max="1" width="9.140625" style="2" hidden="1" customWidth="1"/>
    <col min="2" max="2" width="53.28515625" style="2" customWidth="1"/>
    <col min="3" max="3" width="25.85546875" style="2" customWidth="1"/>
    <col min="4" max="4" width="13.7109375" style="2" customWidth="1"/>
    <col min="5" max="5" width="19" style="2"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17</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66</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4.5" customHeight="1" x14ac:dyDescent="0.25">
      <c r="B7" s="45" t="s">
        <v>150</v>
      </c>
      <c r="C7" s="255" t="s">
        <v>142</v>
      </c>
      <c r="D7" s="223" t="s">
        <v>236</v>
      </c>
      <c r="E7" s="2" t="s">
        <v>206</v>
      </c>
      <c r="F7" s="2" t="s">
        <v>7</v>
      </c>
      <c r="G7" s="206">
        <v>2.7699999999999999E-2</v>
      </c>
      <c r="H7" s="206">
        <v>0.15060000000000001</v>
      </c>
      <c r="I7" s="207">
        <v>43646</v>
      </c>
      <c r="J7" s="207">
        <v>43647</v>
      </c>
      <c r="K7" s="207">
        <v>43282</v>
      </c>
      <c r="L7" s="208" t="s">
        <v>207</v>
      </c>
      <c r="M7" s="64">
        <v>10137.89</v>
      </c>
      <c r="N7" s="72">
        <f>20071.18-M7</f>
        <v>9933.2900000000009</v>
      </c>
      <c r="O7" s="64">
        <f>M7+N7</f>
        <v>20071.18</v>
      </c>
      <c r="P7" s="72"/>
      <c r="Q7" s="72">
        <f>10137.89+9933.29</f>
        <v>20071.18</v>
      </c>
      <c r="R7" s="72"/>
      <c r="S7" s="73">
        <f>Q7+R7</f>
        <v>20071.18</v>
      </c>
    </row>
    <row r="8" spans="1:20" ht="33" customHeight="1" x14ac:dyDescent="0.25">
      <c r="B8" s="2" t="s">
        <v>246</v>
      </c>
      <c r="C8" s="255" t="s">
        <v>261</v>
      </c>
      <c r="D8" s="221"/>
      <c r="F8" s="2" t="s">
        <v>7</v>
      </c>
      <c r="G8" s="206">
        <f t="shared" ref="G8:J8" si="0">+G7</f>
        <v>2.7699999999999999E-2</v>
      </c>
      <c r="H8" s="206">
        <f t="shared" si="0"/>
        <v>0.15060000000000001</v>
      </c>
      <c r="I8" s="207">
        <f t="shared" si="0"/>
        <v>43646</v>
      </c>
      <c r="J8" s="207">
        <f t="shared" si="0"/>
        <v>43647</v>
      </c>
      <c r="K8" s="271" t="s">
        <v>292</v>
      </c>
      <c r="L8" s="208" t="s">
        <v>196</v>
      </c>
      <c r="M8" s="64">
        <v>16538.21</v>
      </c>
      <c r="N8" s="72"/>
      <c r="O8" s="64">
        <f>M8+N8</f>
        <v>16538.21</v>
      </c>
      <c r="P8" s="72"/>
      <c r="Q8" s="72">
        <v>16538.21</v>
      </c>
      <c r="R8" s="72"/>
      <c r="S8" s="73">
        <f>Q8+R8</f>
        <v>16538.21</v>
      </c>
    </row>
    <row r="9" spans="1:20" ht="19.149999999999999" customHeight="1" x14ac:dyDescent="0.25">
      <c r="B9" s="45"/>
      <c r="C9" s="103"/>
      <c r="D9" s="223"/>
      <c r="E9" s="223"/>
      <c r="F9" s="47"/>
      <c r="G9" s="225"/>
      <c r="H9" s="225"/>
      <c r="I9" s="228"/>
      <c r="J9" s="228"/>
      <c r="K9" s="228"/>
      <c r="L9" s="208"/>
      <c r="M9" s="10"/>
      <c r="N9" s="10"/>
      <c r="O9" s="10"/>
      <c r="P9" s="29"/>
      <c r="Q9" s="10"/>
      <c r="R9" s="10"/>
      <c r="S9" s="28"/>
    </row>
    <row r="10" spans="1:20" x14ac:dyDescent="0.25">
      <c r="C10" s="4"/>
      <c r="D10" s="4"/>
      <c r="G10" s="224"/>
      <c r="H10" s="206"/>
      <c r="I10" s="207"/>
      <c r="J10" s="207"/>
      <c r="K10" s="207"/>
      <c r="L10" s="227" t="s">
        <v>44</v>
      </c>
      <c r="M10" s="71">
        <f>SUM(M7:M9)</f>
        <v>26676.1</v>
      </c>
      <c r="N10" s="71">
        <f>SUM(N7:N9)</f>
        <v>9933.2900000000009</v>
      </c>
      <c r="O10" s="71">
        <f>SUM(O7:O9)</f>
        <v>36609.39</v>
      </c>
      <c r="Q10" s="71">
        <f>SUM(Q7:Q9)</f>
        <v>36609.39</v>
      </c>
      <c r="R10" s="71">
        <f>SUM(R7:R9)</f>
        <v>0</v>
      </c>
      <c r="S10" s="73">
        <f>SUM(S7:S9)</f>
        <v>36609.39</v>
      </c>
    </row>
    <row r="11" spans="1:20" x14ac:dyDescent="0.25">
      <c r="C11" s="4"/>
      <c r="D11" s="4"/>
      <c r="I11" s="127"/>
      <c r="J11" s="127"/>
      <c r="K11" s="127"/>
      <c r="L11" s="5"/>
      <c r="M11" s="71"/>
      <c r="N11" s="71"/>
      <c r="O11" s="71"/>
      <c r="Q11" s="71"/>
      <c r="R11" s="71"/>
      <c r="S11" s="73"/>
    </row>
    <row r="12" spans="1:20" x14ac:dyDescent="0.25">
      <c r="C12" s="4"/>
      <c r="D12" s="4"/>
      <c r="I12" s="127"/>
      <c r="J12" s="127"/>
      <c r="K12" s="127"/>
      <c r="L12" s="5"/>
      <c r="M12" s="71"/>
      <c r="N12" s="71"/>
      <c r="O12" s="71"/>
      <c r="Q12" s="71"/>
      <c r="R12" s="71"/>
      <c r="S12" s="73"/>
    </row>
    <row r="13" spans="1:20" x14ac:dyDescent="0.25">
      <c r="C13" s="4"/>
      <c r="D13" s="4"/>
      <c r="I13" s="127"/>
      <c r="J13" s="127"/>
      <c r="K13" s="127"/>
      <c r="L13" s="5"/>
      <c r="M13" s="71"/>
      <c r="N13" s="71"/>
      <c r="O13" s="71"/>
      <c r="Q13" s="71"/>
      <c r="R13" s="71"/>
      <c r="S13" s="73"/>
    </row>
    <row r="14" spans="1:20" x14ac:dyDescent="0.25">
      <c r="B14" s="8" t="s">
        <v>147</v>
      </c>
      <c r="C14" s="100"/>
      <c r="D14" s="100"/>
      <c r="L14" s="5"/>
      <c r="M14" s="71"/>
      <c r="N14" s="71"/>
      <c r="O14" s="71"/>
      <c r="Q14" s="71"/>
      <c r="R14" s="71"/>
      <c r="S14" s="73"/>
    </row>
    <row r="15" spans="1:20" ht="28.5" customHeight="1" x14ac:dyDescent="0.25">
      <c r="B15" s="274" t="s">
        <v>148</v>
      </c>
      <c r="C15" s="274"/>
      <c r="D15" s="274"/>
      <c r="E15" s="274"/>
      <c r="F15" s="274"/>
      <c r="G15" s="129"/>
      <c r="H15" s="129"/>
      <c r="I15" s="121"/>
      <c r="L15" s="5"/>
      <c r="M15" s="71"/>
      <c r="N15" s="71"/>
      <c r="O15" s="71"/>
      <c r="Q15" s="71"/>
      <c r="R15" s="71"/>
      <c r="S15" s="73"/>
    </row>
    <row r="16" spans="1:20" x14ac:dyDescent="0.25">
      <c r="C16" s="100"/>
      <c r="D16" s="100"/>
      <c r="L16" s="5"/>
      <c r="M16" s="71"/>
      <c r="N16" s="71"/>
      <c r="O16" s="71"/>
      <c r="Q16" s="71"/>
      <c r="R16" s="71"/>
      <c r="S16" s="73"/>
    </row>
    <row r="17" spans="2:20" ht="51" customHeight="1" x14ac:dyDescent="0.25">
      <c r="B17" s="274" t="s">
        <v>151</v>
      </c>
      <c r="C17" s="274"/>
      <c r="D17" s="274"/>
      <c r="E17" s="274"/>
      <c r="F17" s="274"/>
      <c r="G17" s="129"/>
      <c r="H17" s="129"/>
      <c r="I17" s="121"/>
      <c r="L17" s="5"/>
      <c r="M17" s="71"/>
      <c r="N17" s="71"/>
      <c r="O17" s="71"/>
      <c r="Q17" s="71"/>
      <c r="R17" s="71"/>
      <c r="S17" s="73"/>
    </row>
    <row r="18" spans="2:20" x14ac:dyDescent="0.25">
      <c r="B18" s="118"/>
      <c r="C18" s="118"/>
      <c r="D18" s="118"/>
      <c r="E18" s="118"/>
      <c r="F18" s="118"/>
      <c r="G18" s="129"/>
      <c r="H18" s="129"/>
      <c r="I18" s="121"/>
      <c r="L18" s="5"/>
      <c r="M18" s="71"/>
      <c r="N18" s="71"/>
      <c r="O18" s="71"/>
      <c r="Q18" s="71"/>
      <c r="R18" s="71"/>
      <c r="S18" s="73"/>
    </row>
    <row r="19" spans="2:20" ht="29.25" customHeight="1" x14ac:dyDescent="0.25">
      <c r="B19" s="274" t="s">
        <v>211</v>
      </c>
      <c r="C19" s="274"/>
      <c r="D19" s="274"/>
      <c r="E19" s="274"/>
      <c r="F19" s="274"/>
      <c r="G19" s="214"/>
      <c r="H19" s="214"/>
      <c r="I19" s="214"/>
      <c r="L19" s="5"/>
      <c r="M19" s="71"/>
      <c r="N19" s="71"/>
      <c r="O19" s="71"/>
      <c r="Q19" s="71"/>
      <c r="R19" s="71"/>
      <c r="S19" s="73"/>
    </row>
    <row r="20" spans="2:20" ht="15" customHeight="1" x14ac:dyDescent="0.25">
      <c r="B20" s="284" t="s">
        <v>210</v>
      </c>
      <c r="C20" s="274"/>
      <c r="D20" s="274"/>
      <c r="E20" s="274"/>
      <c r="F20" s="274"/>
      <c r="G20" s="214"/>
      <c r="H20" s="214"/>
      <c r="I20" s="214"/>
      <c r="L20" s="5"/>
      <c r="M20" s="71"/>
      <c r="N20" s="71"/>
      <c r="O20" s="71"/>
      <c r="Q20" s="71"/>
      <c r="R20" s="71"/>
      <c r="S20" s="73"/>
    </row>
    <row r="21" spans="2:20" ht="15" customHeight="1" x14ac:dyDescent="0.25">
      <c r="B21" s="216"/>
      <c r="C21" s="216"/>
      <c r="D21" s="216"/>
      <c r="E21" s="216"/>
      <c r="F21" s="216"/>
      <c r="G21" s="216"/>
      <c r="H21" s="216"/>
      <c r="I21" s="216"/>
      <c r="L21" s="5"/>
      <c r="M21" s="71"/>
      <c r="N21" s="71"/>
      <c r="O21" s="71"/>
      <c r="Q21" s="71"/>
      <c r="R21" s="71"/>
      <c r="S21" s="73"/>
    </row>
    <row r="22" spans="2:20" x14ac:dyDescent="0.25">
      <c r="B22" s="7" t="s">
        <v>127</v>
      </c>
      <c r="C22" s="110" t="s">
        <v>130</v>
      </c>
      <c r="D22" s="110" t="s">
        <v>131</v>
      </c>
      <c r="E22" s="118"/>
      <c r="F22" s="118"/>
      <c r="G22" s="129"/>
      <c r="H22" s="129"/>
      <c r="I22" s="121"/>
      <c r="L22" s="5"/>
      <c r="M22" s="71"/>
      <c r="N22" s="71"/>
      <c r="O22" s="71"/>
      <c r="Q22" s="71"/>
      <c r="R22" s="71"/>
      <c r="S22" s="73"/>
    </row>
    <row r="23" spans="2:20" x14ac:dyDescent="0.25">
      <c r="C23" s="100"/>
      <c r="D23" s="100"/>
      <c r="L23" s="5"/>
      <c r="M23" s="71"/>
      <c r="N23" s="71"/>
      <c r="O23" s="71"/>
      <c r="Q23" s="71"/>
      <c r="R23" s="71"/>
      <c r="S23" s="73"/>
    </row>
    <row r="24" spans="2:20" x14ac:dyDescent="0.25">
      <c r="B24" s="19" t="s">
        <v>129</v>
      </c>
      <c r="C24" s="100" t="s">
        <v>132</v>
      </c>
      <c r="D24" s="100" t="s">
        <v>138</v>
      </c>
      <c r="L24" s="5"/>
      <c r="M24" s="71"/>
      <c r="N24" s="71"/>
      <c r="O24" s="71"/>
      <c r="Q24" s="71"/>
      <c r="R24" s="71"/>
      <c r="S24" s="73"/>
    </row>
    <row r="25" spans="2:20" x14ac:dyDescent="0.25">
      <c r="B25" s="2" t="s">
        <v>246</v>
      </c>
      <c r="C25" s="100" t="s">
        <v>164</v>
      </c>
      <c r="D25" s="100" t="s">
        <v>190</v>
      </c>
      <c r="L25" s="5"/>
      <c r="M25" s="71"/>
      <c r="N25" s="71"/>
      <c r="O25" s="71"/>
      <c r="Q25" s="71"/>
      <c r="R25" s="71"/>
      <c r="S25" s="73"/>
    </row>
    <row r="26" spans="2:20" ht="15.75" x14ac:dyDescent="0.25">
      <c r="B26" s="217"/>
      <c r="C26" s="4"/>
      <c r="D26" s="4"/>
      <c r="L26" s="5"/>
      <c r="M26" s="71"/>
      <c r="N26" s="71"/>
      <c r="O26" s="71"/>
      <c r="Q26" s="71"/>
      <c r="R26" s="71"/>
      <c r="S26" s="73"/>
    </row>
    <row r="27" spans="2:20" x14ac:dyDescent="0.25">
      <c r="C27" s="4"/>
      <c r="D27" s="4"/>
      <c r="L27" s="5"/>
      <c r="M27" s="71"/>
      <c r="N27" s="71"/>
      <c r="O27" s="71"/>
      <c r="Q27" s="71"/>
      <c r="R27" s="71"/>
      <c r="S27" s="73"/>
    </row>
    <row r="28" spans="2:20" x14ac:dyDescent="0.25">
      <c r="B28" s="212" t="s">
        <v>227</v>
      </c>
      <c r="C28" s="4"/>
      <c r="D28" s="4"/>
      <c r="L28" s="5"/>
      <c r="M28" s="71"/>
      <c r="N28" s="71"/>
      <c r="O28" s="71"/>
      <c r="Q28" s="71"/>
      <c r="R28" s="71"/>
      <c r="S28" s="73"/>
    </row>
    <row r="29" spans="2:20" x14ac:dyDescent="0.25">
      <c r="B29" s="139"/>
      <c r="C29" s="4"/>
      <c r="D29" s="4"/>
      <c r="L29" s="5"/>
      <c r="M29" s="71"/>
      <c r="N29" s="71"/>
      <c r="O29" s="71"/>
      <c r="Q29" s="71"/>
      <c r="R29" s="71"/>
      <c r="S29" s="73"/>
    </row>
    <row r="30" spans="2:20" x14ac:dyDescent="0.25">
      <c r="B30" s="190"/>
      <c r="C30" s="119"/>
      <c r="D30" s="119"/>
      <c r="E30" s="119"/>
      <c r="F30" s="119"/>
      <c r="G30" s="119"/>
      <c r="H30" s="119"/>
      <c r="I30" s="119"/>
      <c r="J30" s="119"/>
      <c r="K30" s="119"/>
      <c r="L30" s="119"/>
      <c r="M30" s="119"/>
      <c r="N30" s="119"/>
      <c r="O30" s="119"/>
      <c r="P30" s="119"/>
      <c r="Q30" s="183" t="s">
        <v>105</v>
      </c>
      <c r="R30" s="180"/>
      <c r="S30" s="181"/>
    </row>
    <row r="31" spans="2:20" x14ac:dyDescent="0.25">
      <c r="B31" s="192" t="s">
        <v>45</v>
      </c>
      <c r="C31" s="173" t="s">
        <v>2</v>
      </c>
      <c r="D31" s="173"/>
      <c r="E31" s="173" t="s">
        <v>40</v>
      </c>
      <c r="F31" s="173" t="s">
        <v>41</v>
      </c>
      <c r="G31" s="173"/>
      <c r="H31" s="173"/>
      <c r="I31" s="173"/>
      <c r="J31" s="173"/>
      <c r="K31" s="173"/>
      <c r="L31" s="173" t="s">
        <v>42</v>
      </c>
      <c r="M31" s="173" t="s">
        <v>43</v>
      </c>
      <c r="N31" s="50"/>
      <c r="O31" s="50"/>
      <c r="P31" s="50"/>
      <c r="Q31" s="57" t="s">
        <v>103</v>
      </c>
      <c r="R31" s="57"/>
      <c r="S31" s="58"/>
      <c r="T31" s="54"/>
    </row>
    <row r="32" spans="2:20" x14ac:dyDescent="0.25">
      <c r="B32" s="68"/>
      <c r="C32" s="9"/>
      <c r="D32" s="9"/>
      <c r="E32" s="9"/>
      <c r="F32" s="9"/>
      <c r="G32" s="9"/>
      <c r="H32" s="9"/>
      <c r="I32" s="9"/>
      <c r="J32" s="9"/>
      <c r="K32" s="9"/>
      <c r="L32" s="9"/>
      <c r="M32" s="9"/>
      <c r="N32" s="47"/>
      <c r="O32" s="47"/>
      <c r="P32" s="47"/>
      <c r="Q32" s="62"/>
      <c r="R32" s="53"/>
      <c r="S32" s="53"/>
      <c r="T32" s="54"/>
    </row>
    <row r="33" spans="2:20" x14ac:dyDescent="0.25">
      <c r="B33" s="68"/>
      <c r="C33" s="9"/>
      <c r="D33" s="9"/>
      <c r="E33" s="9"/>
      <c r="F33" s="9"/>
      <c r="G33" s="9"/>
      <c r="H33" s="9"/>
      <c r="I33" s="9"/>
      <c r="J33" s="9"/>
      <c r="K33" s="9"/>
      <c r="L33" s="9"/>
      <c r="M33" s="9"/>
      <c r="N33" s="47"/>
      <c r="O33" s="47"/>
      <c r="P33" s="47"/>
      <c r="T33" s="54"/>
    </row>
    <row r="34" spans="2:20" x14ac:dyDescent="0.25">
      <c r="C34" s="13"/>
      <c r="D34" s="13"/>
      <c r="E34" s="41"/>
      <c r="F34" s="74"/>
      <c r="G34" s="74"/>
      <c r="H34" s="74"/>
      <c r="I34" s="74"/>
      <c r="J34" s="74"/>
      <c r="K34" s="74"/>
      <c r="L34" s="33"/>
      <c r="M34" s="31"/>
      <c r="T34" s="54"/>
    </row>
    <row r="35" spans="2:20" x14ac:dyDescent="0.25">
      <c r="B35" s="12"/>
      <c r="C35" s="13"/>
      <c r="D35" s="13"/>
      <c r="E35" s="14"/>
      <c r="F35" s="15"/>
      <c r="G35" s="15"/>
      <c r="H35" s="15"/>
      <c r="I35" s="15"/>
      <c r="J35" s="15"/>
      <c r="K35" s="15"/>
      <c r="L35" s="16"/>
      <c r="M35" s="31"/>
      <c r="N35" s="18"/>
      <c r="O35" s="18"/>
      <c r="P35" s="18"/>
    </row>
    <row r="36" spans="2:20" x14ac:dyDescent="0.25">
      <c r="B36" s="12"/>
      <c r="C36" s="13"/>
      <c r="D36" s="13"/>
      <c r="E36" s="14"/>
      <c r="F36" s="15"/>
      <c r="G36" s="15"/>
      <c r="H36" s="15"/>
      <c r="I36" s="15"/>
      <c r="J36" s="15"/>
      <c r="K36" s="15"/>
      <c r="L36" s="16"/>
      <c r="M36" s="31"/>
      <c r="N36" s="18"/>
      <c r="O36" s="18"/>
      <c r="P36" s="18"/>
    </row>
    <row r="37" spans="2:20" x14ac:dyDescent="0.25">
      <c r="B37" s="12"/>
      <c r="C37" s="13"/>
      <c r="D37" s="13"/>
      <c r="E37" s="14"/>
      <c r="F37" s="15"/>
      <c r="G37" s="15"/>
      <c r="H37" s="15"/>
      <c r="I37" s="15"/>
      <c r="J37" s="15"/>
      <c r="K37" s="15"/>
      <c r="L37" s="16"/>
      <c r="M37" s="31"/>
      <c r="N37" s="18"/>
      <c r="O37" s="18"/>
      <c r="P37" s="18"/>
    </row>
    <row r="38" spans="2:20" x14ac:dyDescent="0.25">
      <c r="B38" s="12"/>
      <c r="C38" s="13"/>
      <c r="D38" s="13"/>
      <c r="E38" s="14"/>
      <c r="F38" s="15"/>
      <c r="G38" s="15"/>
      <c r="H38" s="15"/>
      <c r="I38" s="15"/>
      <c r="J38" s="15"/>
      <c r="K38" s="15"/>
      <c r="L38" s="16"/>
      <c r="M38" s="31"/>
      <c r="N38" s="18"/>
      <c r="O38" s="18"/>
      <c r="P38" s="18"/>
    </row>
  </sheetData>
  <mergeCells count="6">
    <mergeCell ref="B20:F20"/>
    <mergeCell ref="Q2:S2"/>
    <mergeCell ref="Q1:S1"/>
    <mergeCell ref="B15:F15"/>
    <mergeCell ref="B17:F17"/>
    <mergeCell ref="B19:F19"/>
  </mergeCells>
  <hyperlinks>
    <hyperlink ref="B20" r:id="rId1"/>
    <hyperlink ref="B28" r:id="rId2"/>
  </hyperlinks>
  <printOptions horizontalCentered="1" gridLines="1"/>
  <pageMargins left="0" right="0" top="0.75" bottom="0.75" header="0.3" footer="0.3"/>
  <pageSetup scale="54" orientation="landscape" horizontalDpi="1200" verticalDpi="1200"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26.85546875" style="2" customWidth="1"/>
    <col min="4" max="4" width="13.7109375" style="2" customWidth="1"/>
    <col min="5" max="5" width="17.5703125" style="2" customWidth="1"/>
    <col min="6" max="6" width="22"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12</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64</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4"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17799.599999999999</v>
      </c>
      <c r="N7" s="71"/>
      <c r="O7" s="71">
        <f>M7+N7</f>
        <v>17799.599999999999</v>
      </c>
      <c r="P7" s="71"/>
      <c r="Q7" s="71">
        <f>5109.96+7468.22+2790.93</f>
        <v>15369.11</v>
      </c>
      <c r="R7" s="71"/>
      <c r="S7" s="73">
        <f>Q7+R7</f>
        <v>15369.11</v>
      </c>
    </row>
    <row r="8" spans="1:20" ht="30" customHeight="1" x14ac:dyDescent="0.25">
      <c r="B8" s="2" t="s">
        <v>150</v>
      </c>
      <c r="C8" s="255" t="s">
        <v>142</v>
      </c>
      <c r="D8" s="101" t="s">
        <v>236</v>
      </c>
      <c r="E8" s="2" t="s">
        <v>206</v>
      </c>
      <c r="F8" s="2" t="s">
        <v>7</v>
      </c>
      <c r="G8" s="206">
        <f>+G7</f>
        <v>2.7699999999999999E-2</v>
      </c>
      <c r="H8" s="206">
        <f t="shared" ref="H8" si="0">+H7</f>
        <v>0.15060000000000001</v>
      </c>
      <c r="I8" s="207">
        <f>+I7</f>
        <v>43646</v>
      </c>
      <c r="J8" s="207">
        <f>+J7</f>
        <v>43647</v>
      </c>
      <c r="K8" s="207">
        <f>+K7</f>
        <v>43282</v>
      </c>
      <c r="L8" s="226" t="str">
        <f>+L7</f>
        <v>07/01/18 - 06/30/19</v>
      </c>
      <c r="M8" s="70">
        <v>4443.49</v>
      </c>
      <c r="N8" s="71">
        <f>1996.83+1537.83+298.62</f>
        <v>3833.2799999999997</v>
      </c>
      <c r="O8" s="71">
        <f>M8+N8</f>
        <v>8276.77</v>
      </c>
      <c r="P8" s="71"/>
      <c r="Q8" s="71">
        <f>4443.49+1996.83+1537.83+298.62</f>
        <v>8276.77</v>
      </c>
      <c r="R8" s="71"/>
      <c r="S8" s="73">
        <f>Q8+R8</f>
        <v>8276.77</v>
      </c>
    </row>
    <row r="9" spans="1:20" x14ac:dyDescent="0.25">
      <c r="C9" s="100"/>
      <c r="D9" s="100"/>
      <c r="G9" s="224"/>
      <c r="H9" s="206"/>
      <c r="I9" s="207"/>
      <c r="J9" s="207"/>
      <c r="K9" s="207"/>
      <c r="L9" s="208"/>
      <c r="M9" s="10"/>
      <c r="N9" s="10"/>
      <c r="O9" s="10"/>
      <c r="P9" s="29"/>
      <c r="Q9" s="10"/>
      <c r="R9" s="10"/>
      <c r="S9" s="28"/>
    </row>
    <row r="10" spans="1:20" x14ac:dyDescent="0.25">
      <c r="C10" s="100"/>
      <c r="D10" s="100"/>
      <c r="I10" s="127"/>
      <c r="J10" s="127"/>
      <c r="K10" s="127"/>
      <c r="L10" s="5" t="s">
        <v>44</v>
      </c>
      <c r="M10" s="71">
        <f>SUM(M7:M9)</f>
        <v>22243.089999999997</v>
      </c>
      <c r="N10" s="71">
        <f>SUM(N7:N9)</f>
        <v>3833.2799999999997</v>
      </c>
      <c r="O10" s="71">
        <f>SUM(O7:O9)</f>
        <v>26076.37</v>
      </c>
      <c r="Q10" s="71">
        <f>SUM(Q7:Q9)</f>
        <v>23645.88</v>
      </c>
      <c r="R10" s="71">
        <f>SUM(R7:R9)</f>
        <v>0</v>
      </c>
      <c r="S10" s="73">
        <f>SUM(S7:S9)</f>
        <v>23645.88</v>
      </c>
    </row>
    <row r="11" spans="1:20" x14ac:dyDescent="0.25">
      <c r="C11" s="100"/>
      <c r="D11" s="100"/>
      <c r="L11" s="5"/>
      <c r="M11" s="71"/>
      <c r="N11" s="71"/>
      <c r="O11" s="71"/>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3"/>
    </row>
    <row r="14" spans="1:20" ht="33"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4.2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0"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2" t="s">
        <v>128</v>
      </c>
      <c r="C22" s="100" t="s">
        <v>135</v>
      </c>
      <c r="D22" s="100" t="s">
        <v>137</v>
      </c>
      <c r="L22" s="5"/>
      <c r="M22" s="71"/>
      <c r="N22" s="71"/>
      <c r="O22" s="71"/>
      <c r="Q22" s="71"/>
      <c r="R22" s="71"/>
      <c r="S22" s="73"/>
    </row>
    <row r="23" spans="2:20" x14ac:dyDescent="0.25">
      <c r="B23" s="19" t="s">
        <v>129</v>
      </c>
      <c r="C23" s="100" t="s">
        <v>132</v>
      </c>
      <c r="D23" s="100" t="s">
        <v>138</v>
      </c>
      <c r="L23" s="5"/>
      <c r="M23" s="71"/>
      <c r="N23" s="71"/>
      <c r="O23" s="71"/>
      <c r="Q23" s="71"/>
      <c r="R23" s="71"/>
      <c r="S23" s="73"/>
    </row>
    <row r="24" spans="2:20" x14ac:dyDescent="0.25">
      <c r="B24" s="138"/>
      <c r="C24" s="100"/>
      <c r="D24" s="100"/>
      <c r="L24" s="5"/>
      <c r="M24" s="71"/>
      <c r="N24" s="71"/>
      <c r="O24" s="71"/>
      <c r="Q24" s="71"/>
      <c r="R24" s="71"/>
      <c r="S24" s="73"/>
    </row>
    <row r="25" spans="2:20" x14ac:dyDescent="0.25">
      <c r="B25" s="2" t="s">
        <v>118</v>
      </c>
      <c r="C25" s="100"/>
      <c r="D25" s="100"/>
      <c r="L25" s="5"/>
      <c r="M25" s="71"/>
      <c r="N25" s="71"/>
      <c r="O25" s="71"/>
      <c r="Q25" s="71"/>
      <c r="R25" s="71"/>
      <c r="S25" s="73"/>
    </row>
    <row r="26" spans="2:20" x14ac:dyDescent="0.25">
      <c r="B26" s="212" t="s">
        <v>227</v>
      </c>
      <c r="C26" s="100"/>
      <c r="D26" s="100"/>
      <c r="L26" s="5"/>
      <c r="M26" s="71"/>
      <c r="N26" s="71"/>
      <c r="O26" s="71"/>
      <c r="Q26" s="71"/>
      <c r="R26" s="71"/>
      <c r="S26" s="73"/>
    </row>
    <row r="27" spans="2:20" x14ac:dyDescent="0.25">
      <c r="B27" s="10"/>
      <c r="C27" s="102"/>
      <c r="D27" s="102"/>
      <c r="E27" s="10"/>
      <c r="F27" s="10"/>
      <c r="G27" s="10"/>
      <c r="H27" s="10"/>
      <c r="I27" s="10"/>
      <c r="J27" s="10"/>
      <c r="K27" s="10"/>
      <c r="L27" s="10"/>
      <c r="M27" s="10"/>
      <c r="N27" s="29"/>
      <c r="O27" s="29"/>
      <c r="P27" s="29"/>
      <c r="Q27" s="29"/>
      <c r="R27" s="29"/>
      <c r="S27" s="27"/>
    </row>
    <row r="28" spans="2:20" x14ac:dyDescent="0.25">
      <c r="N28" s="119"/>
      <c r="O28" s="119"/>
      <c r="P28" s="119"/>
      <c r="Q28" s="183" t="s">
        <v>105</v>
      </c>
      <c r="R28" s="180"/>
      <c r="S28" s="181"/>
    </row>
    <row r="29" spans="2:20" x14ac:dyDescent="0.25">
      <c r="B29" s="17" t="s">
        <v>45</v>
      </c>
      <c r="C29" s="104" t="s">
        <v>2</v>
      </c>
      <c r="D29" s="104"/>
      <c r="E29" s="104" t="s">
        <v>40</v>
      </c>
      <c r="F29" s="104" t="s">
        <v>41</v>
      </c>
      <c r="G29" s="133"/>
      <c r="H29" s="133"/>
      <c r="I29" s="125"/>
      <c r="J29" s="104"/>
      <c r="K29" s="104"/>
      <c r="L29" s="104" t="s">
        <v>42</v>
      </c>
      <c r="M29" s="104" t="s">
        <v>43</v>
      </c>
      <c r="N29" s="50"/>
      <c r="O29" s="50"/>
      <c r="P29" s="50"/>
      <c r="Q29" s="57" t="s">
        <v>103</v>
      </c>
      <c r="R29" s="57"/>
      <c r="S29" s="58"/>
      <c r="T29" s="54"/>
    </row>
    <row r="30" spans="2:20" x14ac:dyDescent="0.25">
      <c r="B30" s="68"/>
      <c r="C30" s="9"/>
      <c r="D30" s="9"/>
      <c r="E30" s="9"/>
      <c r="F30" s="9"/>
      <c r="G30" s="9"/>
      <c r="H30" s="9"/>
      <c r="I30" s="9"/>
      <c r="J30" s="9"/>
      <c r="K30" s="9"/>
      <c r="L30" s="9"/>
      <c r="M30" s="9"/>
      <c r="N30" s="47"/>
      <c r="O30" s="47"/>
      <c r="P30" s="47"/>
      <c r="Q30" s="62"/>
      <c r="R30" s="53"/>
      <c r="S30" s="53"/>
      <c r="T30" s="54"/>
    </row>
    <row r="31" spans="2:20" x14ac:dyDescent="0.25">
      <c r="B31" s="68"/>
      <c r="C31" s="9"/>
      <c r="D31" s="9"/>
      <c r="E31" s="9"/>
      <c r="F31" s="9"/>
      <c r="G31" s="9"/>
      <c r="H31" s="9"/>
      <c r="I31" s="9"/>
      <c r="J31" s="9"/>
      <c r="K31" s="9"/>
      <c r="L31" s="9"/>
      <c r="M31" s="9"/>
      <c r="N31" s="47"/>
      <c r="O31" s="47"/>
      <c r="P31" s="47"/>
      <c r="T31" s="54"/>
    </row>
    <row r="32" spans="2:20" x14ac:dyDescent="0.25">
      <c r="B32" s="11"/>
      <c r="C32" s="9"/>
      <c r="D32" s="9"/>
      <c r="E32" s="9"/>
      <c r="Q32" s="54"/>
      <c r="R32" s="54"/>
      <c r="S32" s="54"/>
      <c r="T32" s="54"/>
    </row>
    <row r="33" spans="2:20" x14ac:dyDescent="0.25">
      <c r="B33" s="11"/>
      <c r="C33" s="9"/>
      <c r="D33" s="9"/>
      <c r="E33" s="9"/>
      <c r="Q33" s="54"/>
      <c r="R33" s="54"/>
      <c r="S33" s="54"/>
      <c r="T33" s="54"/>
    </row>
    <row r="34" spans="2:20" x14ac:dyDescent="0.25">
      <c r="B34" s="11"/>
      <c r="C34" s="9"/>
      <c r="D34" s="9"/>
      <c r="E34" s="9"/>
      <c r="Q34" s="54"/>
      <c r="R34" s="54"/>
      <c r="S34" s="54"/>
      <c r="T34" s="54"/>
    </row>
    <row r="35" spans="2:20" x14ac:dyDescent="0.25">
      <c r="B35" s="11"/>
      <c r="C35" s="9"/>
      <c r="D35" s="9"/>
      <c r="E35" s="9"/>
      <c r="T35" s="54"/>
    </row>
    <row r="36" spans="2:20" x14ac:dyDescent="0.25">
      <c r="B36" s="12"/>
      <c r="C36" s="13"/>
      <c r="D36" s="13"/>
      <c r="E36" s="41"/>
      <c r="F36" s="15"/>
      <c r="G36" s="15"/>
      <c r="H36" s="15"/>
      <c r="I36" s="15"/>
      <c r="J36" s="15"/>
      <c r="K36" s="15"/>
      <c r="L36" s="16"/>
      <c r="M36" s="31"/>
      <c r="N36" s="18"/>
      <c r="O36" s="18"/>
      <c r="P36" s="18"/>
    </row>
    <row r="37" spans="2:20" x14ac:dyDescent="0.25">
      <c r="C37" s="13"/>
      <c r="D37" s="13"/>
      <c r="E37" s="41"/>
      <c r="F37" s="74"/>
      <c r="G37" s="74"/>
      <c r="H37" s="74"/>
      <c r="I37" s="74"/>
      <c r="J37" s="74"/>
      <c r="K37" s="74"/>
      <c r="L37" s="16"/>
      <c r="M37" s="31"/>
    </row>
  </sheetData>
  <mergeCells count="6">
    <mergeCell ref="B19:F19"/>
    <mergeCell ref="Q2:S2"/>
    <mergeCell ref="Q1:S1"/>
    <mergeCell ref="B14:F14"/>
    <mergeCell ref="B16:F16"/>
    <mergeCell ref="B18:F18"/>
  </mergeCells>
  <hyperlinks>
    <hyperlink ref="B19" r:id="rId1"/>
    <hyperlink ref="B26" r:id="rId2"/>
  </hyperlinks>
  <printOptions horizontalCentered="1" gridLines="1"/>
  <pageMargins left="0" right="0" top="0.75" bottom="0.75" header="0.3" footer="0.3"/>
  <pageSetup scale="52" orientation="landscape" horizontalDpi="1200" verticalDpi="1200"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26.85546875" style="2" customWidth="1"/>
    <col min="4" max="4" width="13.7109375" style="2" customWidth="1"/>
    <col min="5" max="5" width="18" style="2"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9" style="2" customWidth="1"/>
    <col min="13" max="13" width="15.140625" style="2" bestFit="1" customWidth="1"/>
    <col min="14" max="14" width="13.7109375" style="2" customWidth="1"/>
    <col min="15" max="15" width="14.42578125" style="2" customWidth="1"/>
    <col min="16" max="16" width="3.140625" style="2" customWidth="1"/>
    <col min="17" max="18" width="14.140625" style="2" customWidth="1"/>
    <col min="19" max="19" width="14.7109375" style="2" customWidth="1"/>
    <col min="20" max="16384" width="9.140625" style="2"/>
  </cols>
  <sheetData>
    <row r="1" spans="1:20" ht="14.45" customHeight="1" x14ac:dyDescent="0.25">
      <c r="B1" s="8" t="s">
        <v>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58</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0.45" customHeight="1" x14ac:dyDescent="0.25">
      <c r="A7" s="2">
        <v>4201</v>
      </c>
      <c r="B7" s="2" t="s">
        <v>8</v>
      </c>
      <c r="C7" s="100" t="s">
        <v>124</v>
      </c>
      <c r="D7" s="100" t="s">
        <v>217</v>
      </c>
      <c r="E7" s="2" t="s">
        <v>205</v>
      </c>
      <c r="F7" s="2" t="s">
        <v>7</v>
      </c>
      <c r="G7" s="206">
        <v>2.7699999999999999E-2</v>
      </c>
      <c r="H7" s="206">
        <v>0.15060000000000001</v>
      </c>
      <c r="I7" s="207">
        <v>43646</v>
      </c>
      <c r="J7" s="207">
        <v>43647</v>
      </c>
      <c r="K7" s="207">
        <v>43282</v>
      </c>
      <c r="L7" s="208" t="s">
        <v>207</v>
      </c>
      <c r="M7" s="22">
        <v>12052.53</v>
      </c>
      <c r="N7" s="71"/>
      <c r="O7" s="71">
        <f>M7+N7</f>
        <v>12052.53</v>
      </c>
      <c r="P7" s="72"/>
      <c r="Q7" s="71">
        <v>12052.53</v>
      </c>
      <c r="R7" s="71"/>
      <c r="S7" s="23">
        <f>Q7+R7</f>
        <v>12052.53</v>
      </c>
    </row>
    <row r="8" spans="1:20" ht="30" customHeight="1" x14ac:dyDescent="0.25">
      <c r="B8" s="2" t="s">
        <v>150</v>
      </c>
      <c r="C8" s="254" t="s">
        <v>142</v>
      </c>
      <c r="D8" s="101" t="s">
        <v>236</v>
      </c>
      <c r="E8" s="2" t="s">
        <v>206</v>
      </c>
      <c r="F8" s="2" t="s">
        <v>7</v>
      </c>
      <c r="G8" s="206">
        <f>+G7</f>
        <v>2.7699999999999999E-2</v>
      </c>
      <c r="H8" s="206">
        <f t="shared" ref="H8" si="0">+H7</f>
        <v>0.15060000000000001</v>
      </c>
      <c r="I8" s="207">
        <f>+I7</f>
        <v>43646</v>
      </c>
      <c r="J8" s="207">
        <f>+J7</f>
        <v>43647</v>
      </c>
      <c r="K8" s="207">
        <f>+K7</f>
        <v>43282</v>
      </c>
      <c r="L8" s="226" t="str">
        <f>+L7</f>
        <v>07/01/18 - 06/30/19</v>
      </c>
      <c r="M8" s="85">
        <v>125806.97</v>
      </c>
      <c r="N8" s="72"/>
      <c r="O8" s="71">
        <f>M8+N8</f>
        <v>125806.97</v>
      </c>
      <c r="P8" s="72"/>
      <c r="Q8" s="72">
        <v>125806.97</v>
      </c>
      <c r="R8" s="72"/>
      <c r="S8" s="73">
        <f>Q8+R8</f>
        <v>125806.97</v>
      </c>
    </row>
    <row r="9" spans="1:20" ht="15" customHeight="1" x14ac:dyDescent="0.25">
      <c r="C9" s="101"/>
      <c r="D9" s="101"/>
      <c r="G9" s="224"/>
      <c r="H9" s="206"/>
      <c r="I9" s="207"/>
      <c r="J9" s="207"/>
      <c r="K9" s="207"/>
      <c r="L9" s="208"/>
      <c r="M9" s="24"/>
      <c r="N9" s="25"/>
      <c r="O9" s="25"/>
      <c r="P9" s="72"/>
      <c r="Q9" s="25"/>
      <c r="R9" s="25"/>
      <c r="S9" s="26"/>
    </row>
    <row r="10" spans="1:20" x14ac:dyDescent="0.25">
      <c r="B10" s="3"/>
      <c r="C10" s="101"/>
      <c r="D10" s="101"/>
      <c r="I10" s="127"/>
      <c r="J10" s="127"/>
      <c r="K10" s="127"/>
      <c r="L10" s="21" t="s">
        <v>44</v>
      </c>
      <c r="M10" s="71">
        <f>SUM(M7:M9)</f>
        <v>137859.5</v>
      </c>
      <c r="N10" s="71">
        <f>SUM(N7:N9)</f>
        <v>0</v>
      </c>
      <c r="O10" s="71">
        <f>SUM(O7:O9)</f>
        <v>137859.5</v>
      </c>
      <c r="P10" s="71"/>
      <c r="Q10" s="71">
        <f>SUM(Q7:Q9)</f>
        <v>137859.5</v>
      </c>
      <c r="R10" s="71">
        <f>SUM(R7:R9)</f>
        <v>0</v>
      </c>
      <c r="S10" s="73">
        <f>SUM(S7:S9)</f>
        <v>137859.5</v>
      </c>
    </row>
    <row r="11" spans="1:20" x14ac:dyDescent="0.25">
      <c r="B11" s="3"/>
      <c r="C11" s="101"/>
      <c r="D11" s="101"/>
      <c r="L11" s="21"/>
      <c r="M11" s="71"/>
      <c r="N11" s="71"/>
      <c r="O11" s="71"/>
      <c r="P11" s="71"/>
      <c r="Q11" s="71"/>
      <c r="R11" s="71"/>
      <c r="S11" s="73"/>
    </row>
    <row r="12" spans="1:20" x14ac:dyDescent="0.25">
      <c r="B12" s="3"/>
      <c r="C12" s="101"/>
      <c r="D12" s="101"/>
      <c r="L12" s="21"/>
      <c r="M12" s="71"/>
      <c r="N12" s="71"/>
      <c r="O12" s="71"/>
      <c r="P12" s="71"/>
      <c r="Q12" s="71"/>
      <c r="R12" s="71"/>
      <c r="S12" s="73"/>
    </row>
    <row r="13" spans="1:20" x14ac:dyDescent="0.25">
      <c r="B13" s="8" t="s">
        <v>147</v>
      </c>
      <c r="C13" s="100"/>
      <c r="D13" s="100"/>
      <c r="L13" s="21"/>
      <c r="M13" s="71"/>
      <c r="N13" s="71"/>
      <c r="O13" s="71"/>
      <c r="P13" s="71"/>
      <c r="Q13" s="71"/>
      <c r="R13" s="71"/>
      <c r="S13" s="73"/>
    </row>
    <row r="14" spans="1:20" ht="30.75" customHeight="1" x14ac:dyDescent="0.25">
      <c r="B14" s="274" t="s">
        <v>148</v>
      </c>
      <c r="C14" s="274"/>
      <c r="D14" s="274"/>
      <c r="E14" s="274"/>
      <c r="F14" s="274"/>
      <c r="G14" s="129"/>
      <c r="H14" s="129"/>
      <c r="I14" s="121"/>
      <c r="L14" s="21"/>
      <c r="M14" s="71"/>
      <c r="N14" s="71"/>
      <c r="O14" s="71"/>
      <c r="P14" s="71"/>
      <c r="Q14" s="71"/>
      <c r="R14" s="71"/>
      <c r="S14" s="73"/>
    </row>
    <row r="15" spans="1:20" x14ac:dyDescent="0.25">
      <c r="C15" s="100"/>
      <c r="D15" s="100"/>
      <c r="L15" s="21"/>
      <c r="M15" s="71"/>
      <c r="N15" s="71"/>
      <c r="O15" s="71"/>
      <c r="P15" s="71"/>
      <c r="Q15" s="71"/>
      <c r="R15" s="71"/>
      <c r="S15" s="73"/>
    </row>
    <row r="16" spans="1:20" ht="44.25" customHeight="1" x14ac:dyDescent="0.25">
      <c r="B16" s="274" t="s">
        <v>151</v>
      </c>
      <c r="C16" s="274"/>
      <c r="D16" s="274"/>
      <c r="E16" s="274"/>
      <c r="F16" s="274"/>
      <c r="G16" s="129"/>
      <c r="H16" s="129"/>
      <c r="I16" s="121"/>
      <c r="L16" s="21"/>
      <c r="M16" s="71"/>
      <c r="N16" s="71"/>
      <c r="O16" s="71"/>
      <c r="P16" s="71"/>
      <c r="Q16" s="71"/>
      <c r="R16" s="71"/>
      <c r="S16" s="73"/>
    </row>
    <row r="17" spans="2:20" x14ac:dyDescent="0.25">
      <c r="B17" s="118"/>
      <c r="C17" s="118"/>
      <c r="D17" s="118"/>
      <c r="E17" s="118"/>
      <c r="F17" s="118"/>
      <c r="G17" s="129"/>
      <c r="H17" s="129"/>
      <c r="I17" s="121"/>
      <c r="L17" s="21"/>
      <c r="M17" s="71"/>
      <c r="N17" s="71"/>
      <c r="O17" s="71"/>
      <c r="P17" s="71"/>
      <c r="Q17" s="71"/>
      <c r="R17" s="71"/>
      <c r="S17" s="73"/>
    </row>
    <row r="18" spans="2:20" ht="32.25" customHeight="1" x14ac:dyDescent="0.25">
      <c r="B18" s="274" t="s">
        <v>211</v>
      </c>
      <c r="C18" s="274"/>
      <c r="D18" s="274"/>
      <c r="E18" s="274"/>
      <c r="F18" s="274"/>
      <c r="G18" s="214"/>
      <c r="H18" s="214"/>
      <c r="I18" s="214"/>
      <c r="L18" s="21"/>
      <c r="M18" s="71"/>
      <c r="N18" s="71"/>
      <c r="O18" s="71"/>
      <c r="P18" s="71"/>
      <c r="Q18" s="71"/>
      <c r="R18" s="71"/>
      <c r="S18" s="73"/>
    </row>
    <row r="19" spans="2:20" ht="15" customHeight="1" x14ac:dyDescent="0.25">
      <c r="B19" s="284" t="s">
        <v>210</v>
      </c>
      <c r="C19" s="274"/>
      <c r="D19" s="274"/>
      <c r="E19" s="274"/>
      <c r="F19" s="274"/>
      <c r="G19" s="214"/>
      <c r="H19" s="214"/>
      <c r="I19" s="214"/>
      <c r="L19" s="21"/>
      <c r="M19" s="71"/>
      <c r="N19" s="71"/>
      <c r="O19" s="71"/>
      <c r="P19" s="71"/>
      <c r="Q19" s="71"/>
      <c r="R19" s="71"/>
      <c r="S19" s="73"/>
    </row>
    <row r="20" spans="2:20" ht="15" customHeight="1" x14ac:dyDescent="0.25">
      <c r="B20" s="216"/>
      <c r="C20" s="216"/>
      <c r="D20" s="216"/>
      <c r="E20" s="216"/>
      <c r="F20" s="216"/>
      <c r="G20" s="216"/>
      <c r="H20" s="216"/>
      <c r="I20" s="216"/>
      <c r="L20" s="21"/>
      <c r="M20" s="71"/>
      <c r="N20" s="71"/>
      <c r="O20" s="71"/>
      <c r="P20" s="71"/>
      <c r="Q20" s="71"/>
      <c r="R20" s="71"/>
      <c r="S20" s="73"/>
    </row>
    <row r="21" spans="2:20" x14ac:dyDescent="0.25">
      <c r="B21" s="7" t="s">
        <v>127</v>
      </c>
      <c r="C21" s="110" t="s">
        <v>130</v>
      </c>
      <c r="D21" s="110" t="s">
        <v>131</v>
      </c>
      <c r="E21" s="118"/>
      <c r="F21" s="118"/>
      <c r="G21" s="129"/>
      <c r="H21" s="129"/>
      <c r="I21" s="121"/>
      <c r="L21" s="21"/>
      <c r="M21" s="71"/>
      <c r="N21" s="71"/>
      <c r="O21" s="71"/>
      <c r="P21" s="71"/>
      <c r="Q21" s="71"/>
      <c r="R21" s="71"/>
      <c r="S21" s="73"/>
    </row>
    <row r="22" spans="2:20" x14ac:dyDescent="0.25">
      <c r="B22" s="2" t="s">
        <v>128</v>
      </c>
      <c r="C22" s="100" t="s">
        <v>135</v>
      </c>
      <c r="D22" s="100" t="s">
        <v>137</v>
      </c>
      <c r="L22" s="21"/>
      <c r="M22" s="71"/>
      <c r="N22" s="71"/>
      <c r="O22" s="71"/>
      <c r="P22" s="71"/>
      <c r="Q22" s="71"/>
      <c r="R22" s="71"/>
      <c r="S22" s="73"/>
    </row>
    <row r="23" spans="2:20" x14ac:dyDescent="0.25">
      <c r="B23" s="19" t="s">
        <v>129</v>
      </c>
      <c r="C23" s="100" t="s">
        <v>132</v>
      </c>
      <c r="D23" s="100" t="s">
        <v>138</v>
      </c>
      <c r="L23" s="21"/>
      <c r="M23" s="71"/>
      <c r="N23" s="71"/>
      <c r="O23" s="71"/>
      <c r="P23" s="71"/>
      <c r="Q23" s="71"/>
      <c r="R23" s="71"/>
      <c r="S23" s="73"/>
    </row>
    <row r="24" spans="2:20" x14ac:dyDescent="0.25">
      <c r="C24" s="101"/>
      <c r="D24" s="101"/>
      <c r="S24" s="27"/>
    </row>
    <row r="25" spans="2:20" x14ac:dyDescent="0.25">
      <c r="C25" s="101"/>
      <c r="D25" s="101"/>
      <c r="S25" s="27"/>
    </row>
    <row r="26" spans="2:20" x14ac:dyDescent="0.25">
      <c r="B26" s="212" t="s">
        <v>227</v>
      </c>
      <c r="C26" s="101"/>
      <c r="D26" s="101"/>
      <c r="S26" s="27"/>
    </row>
    <row r="27" spans="2:20" x14ac:dyDescent="0.25">
      <c r="B27" s="10"/>
      <c r="C27" s="102"/>
      <c r="D27" s="102"/>
      <c r="E27" s="10"/>
      <c r="F27" s="10"/>
      <c r="G27" s="10"/>
      <c r="H27" s="10"/>
      <c r="I27" s="10"/>
      <c r="J27" s="10"/>
      <c r="K27" s="10"/>
      <c r="L27" s="10"/>
      <c r="M27" s="10"/>
      <c r="N27" s="29"/>
      <c r="O27" s="29"/>
      <c r="P27" s="29"/>
      <c r="Q27" s="29"/>
      <c r="R27" s="29"/>
      <c r="S27" s="27"/>
    </row>
    <row r="28" spans="2:20" x14ac:dyDescent="0.25">
      <c r="N28" s="119"/>
      <c r="O28" s="119"/>
      <c r="P28" s="119"/>
      <c r="Q28" s="183" t="s">
        <v>105</v>
      </c>
      <c r="R28" s="180"/>
      <c r="S28" s="181"/>
    </row>
    <row r="29" spans="2:20" x14ac:dyDescent="0.25">
      <c r="B29" s="17" t="s">
        <v>45</v>
      </c>
      <c r="C29" s="104" t="s">
        <v>2</v>
      </c>
      <c r="D29" s="104"/>
      <c r="E29" s="104" t="s">
        <v>40</v>
      </c>
      <c r="F29" s="104" t="s">
        <v>41</v>
      </c>
      <c r="G29" s="133"/>
      <c r="H29" s="133"/>
      <c r="I29" s="125"/>
      <c r="J29" s="104"/>
      <c r="K29" s="104"/>
      <c r="L29" s="104" t="s">
        <v>42</v>
      </c>
      <c r="M29" s="104" t="s">
        <v>43</v>
      </c>
      <c r="N29" s="50"/>
      <c r="O29" s="50"/>
      <c r="P29" s="50"/>
      <c r="Q29" s="57" t="s">
        <v>103</v>
      </c>
      <c r="R29" s="55"/>
      <c r="S29" s="56"/>
      <c r="T29" s="54"/>
    </row>
    <row r="30" spans="2:20" x14ac:dyDescent="0.25">
      <c r="B30" s="68"/>
      <c r="C30" s="9"/>
      <c r="D30" s="9"/>
      <c r="E30" s="9"/>
      <c r="F30" s="9"/>
      <c r="G30" s="9"/>
      <c r="H30" s="9"/>
      <c r="I30" s="9"/>
      <c r="J30" s="9"/>
      <c r="K30" s="9"/>
      <c r="L30" s="9"/>
      <c r="M30" s="9"/>
      <c r="N30" s="47"/>
      <c r="O30" s="47"/>
      <c r="P30" s="47"/>
      <c r="Q30" s="62"/>
      <c r="R30" s="53"/>
      <c r="S30" s="53"/>
      <c r="T30" s="54"/>
    </row>
    <row r="31" spans="2:20" x14ac:dyDescent="0.25">
      <c r="B31" s="68"/>
      <c r="C31" s="9"/>
      <c r="D31" s="9"/>
      <c r="E31" s="9"/>
      <c r="F31" s="9"/>
      <c r="G31" s="9"/>
      <c r="H31" s="9"/>
      <c r="I31" s="9"/>
      <c r="J31" s="9"/>
      <c r="K31" s="9"/>
      <c r="L31" s="9"/>
      <c r="M31" s="9"/>
      <c r="N31" s="47"/>
      <c r="O31" s="47"/>
      <c r="P31" s="47"/>
      <c r="R31" s="54"/>
      <c r="S31" s="54"/>
      <c r="T31" s="54"/>
    </row>
    <row r="32" spans="2:20" x14ac:dyDescent="0.25">
      <c r="B32" s="11"/>
      <c r="C32" s="9"/>
      <c r="D32" s="9"/>
      <c r="E32" s="9"/>
      <c r="Q32" s="54"/>
      <c r="R32" s="54"/>
      <c r="S32" s="54"/>
      <c r="T32" s="54"/>
    </row>
    <row r="33" spans="2:20" x14ac:dyDescent="0.25">
      <c r="B33" s="11"/>
      <c r="C33" s="9"/>
      <c r="D33" s="9"/>
      <c r="E33" s="9"/>
      <c r="Q33" s="54"/>
      <c r="R33" s="54"/>
      <c r="S33" s="54"/>
      <c r="T33" s="54"/>
    </row>
    <row r="34" spans="2:20" x14ac:dyDescent="0.25">
      <c r="B34" s="11"/>
      <c r="C34" s="9"/>
      <c r="D34" s="9"/>
      <c r="E34" s="9"/>
      <c r="Q34" s="54"/>
      <c r="R34" s="54"/>
      <c r="S34" s="54"/>
      <c r="T34" s="54"/>
    </row>
    <row r="35" spans="2:20" x14ac:dyDescent="0.25">
      <c r="B35" s="11"/>
      <c r="C35" s="9"/>
      <c r="D35" s="9"/>
      <c r="E35" s="9"/>
      <c r="T35" s="54"/>
    </row>
    <row r="36" spans="2:20" x14ac:dyDescent="0.25">
      <c r="B36" s="12"/>
      <c r="C36" s="13"/>
      <c r="D36" s="13"/>
      <c r="E36" s="41"/>
      <c r="F36" s="15"/>
      <c r="G36" s="15"/>
      <c r="H36" s="15"/>
      <c r="I36" s="15"/>
      <c r="J36" s="15"/>
      <c r="K36" s="15"/>
      <c r="L36" s="16"/>
      <c r="M36" s="20"/>
      <c r="N36" s="18"/>
      <c r="O36" s="18"/>
      <c r="P36" s="18"/>
    </row>
  </sheetData>
  <mergeCells count="6">
    <mergeCell ref="B19:F19"/>
    <mergeCell ref="Q2:S2"/>
    <mergeCell ref="Q1:S1"/>
    <mergeCell ref="B14:F14"/>
    <mergeCell ref="B16:F16"/>
    <mergeCell ref="B18:F18"/>
  </mergeCells>
  <hyperlinks>
    <hyperlink ref="B19" r:id="rId1"/>
    <hyperlink ref="B26" r:id="rId2"/>
  </hyperlinks>
  <printOptions horizontalCentered="1" gridLines="1"/>
  <pageMargins left="0" right="0" top="0.75" bottom="0.75" header="0.3" footer="0.3"/>
  <pageSetup scale="51" orientation="landscape" horizontalDpi="1200" verticalDpi="1200"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topLeftCell="B1" zoomScale="90" zoomScaleNormal="90" workbookViewId="0">
      <selection activeCell="L9" sqref="L9"/>
    </sheetView>
  </sheetViews>
  <sheetFormatPr defaultColWidth="9.140625" defaultRowHeight="15" x14ac:dyDescent="0.25"/>
  <cols>
    <col min="1" max="1" width="9.140625" style="2" hidden="1" customWidth="1"/>
    <col min="2" max="2" width="53.28515625" style="2" customWidth="1"/>
    <col min="3" max="3" width="26.28515625" style="2" customWidth="1"/>
    <col min="4" max="4" width="13.7109375" style="2" customWidth="1"/>
    <col min="5" max="5" width="17.28515625" style="2" customWidth="1"/>
    <col min="6" max="6" width="21.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23</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79</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8"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33925.64</v>
      </c>
      <c r="N7" s="72"/>
      <c r="O7" s="72">
        <f>M7+N7</f>
        <v>33925.64</v>
      </c>
      <c r="P7" s="72"/>
      <c r="Q7" s="72">
        <f>5380.89+26554.7</f>
        <v>31935.59</v>
      </c>
      <c r="R7" s="72"/>
      <c r="S7" s="73">
        <f>SUM(Q7:R7)</f>
        <v>31935.59</v>
      </c>
    </row>
    <row r="8" spans="1:20" ht="30" hidden="1" x14ac:dyDescent="0.25">
      <c r="B8" s="2" t="s">
        <v>150</v>
      </c>
      <c r="C8" s="254" t="s">
        <v>253</v>
      </c>
      <c r="D8" s="101" t="s">
        <v>236</v>
      </c>
      <c r="E8" s="2" t="s">
        <v>206</v>
      </c>
      <c r="F8" s="2" t="s">
        <v>7</v>
      </c>
      <c r="G8" s="206">
        <v>2.7699999999999999E-2</v>
      </c>
      <c r="H8" s="206">
        <v>0.15060000000000001</v>
      </c>
      <c r="I8" s="207">
        <v>43646</v>
      </c>
      <c r="J8" s="207">
        <v>43647</v>
      </c>
      <c r="K8" s="207">
        <v>43282</v>
      </c>
      <c r="L8" s="208" t="s">
        <v>207</v>
      </c>
      <c r="M8" s="70"/>
      <c r="N8" s="72"/>
      <c r="O8" s="72">
        <f>M8+N8</f>
        <v>0</v>
      </c>
      <c r="P8" s="72"/>
      <c r="Q8" s="72">
        <v>0</v>
      </c>
      <c r="R8" s="72"/>
      <c r="S8" s="73">
        <f>SUM(Q8:R8)</f>
        <v>0</v>
      </c>
    </row>
    <row r="9" spans="1:20" ht="33.75" customHeight="1" x14ac:dyDescent="0.25">
      <c r="B9" s="2" t="s">
        <v>246</v>
      </c>
      <c r="C9" s="255" t="s">
        <v>261</v>
      </c>
      <c r="D9" s="221"/>
      <c r="F9" s="2" t="s">
        <v>7</v>
      </c>
      <c r="G9" s="206">
        <f t="shared" ref="G9:J9" si="0">+G8</f>
        <v>2.7699999999999999E-2</v>
      </c>
      <c r="H9" s="206">
        <f t="shared" si="0"/>
        <v>0.15060000000000001</v>
      </c>
      <c r="I9" s="207">
        <f t="shared" si="0"/>
        <v>43646</v>
      </c>
      <c r="J9" s="207">
        <f t="shared" si="0"/>
        <v>43647</v>
      </c>
      <c r="K9" s="271" t="s">
        <v>292</v>
      </c>
      <c r="L9" s="208" t="s">
        <v>196</v>
      </c>
      <c r="M9" s="70">
        <v>4415.96</v>
      </c>
      <c r="N9" s="72"/>
      <c r="O9" s="72">
        <f>M9+N9</f>
        <v>4415.96</v>
      </c>
      <c r="P9" s="72"/>
      <c r="Q9" s="72">
        <v>4415.96</v>
      </c>
      <c r="R9" s="72"/>
      <c r="S9" s="73">
        <f>SUM(Q9:R9)</f>
        <v>4415.96</v>
      </c>
    </row>
    <row r="10" spans="1:20" x14ac:dyDescent="0.25">
      <c r="C10" s="101"/>
      <c r="D10" s="101"/>
      <c r="G10" s="206" t="s">
        <v>118</v>
      </c>
      <c r="H10" s="206"/>
      <c r="I10" s="207"/>
      <c r="J10" s="207"/>
      <c r="K10" s="207"/>
      <c r="L10" s="208"/>
      <c r="M10" s="25"/>
      <c r="N10" s="25"/>
      <c r="O10" s="25"/>
      <c r="P10" s="29"/>
      <c r="Q10" s="25"/>
      <c r="R10" s="25"/>
      <c r="S10" s="26"/>
    </row>
    <row r="11" spans="1:20" x14ac:dyDescent="0.25">
      <c r="C11" s="4"/>
      <c r="D11" s="4"/>
      <c r="G11" s="136"/>
      <c r="H11" s="137"/>
      <c r="I11" s="127"/>
      <c r="J11" s="127"/>
      <c r="K11" s="127"/>
      <c r="L11" s="5" t="s">
        <v>44</v>
      </c>
      <c r="M11" s="71">
        <f>SUM(M7:M10)</f>
        <v>38341.599999999999</v>
      </c>
      <c r="N11" s="71">
        <f t="shared" ref="N11:S11" si="1">SUM(N7:N10)</f>
        <v>0</v>
      </c>
      <c r="O11" s="71">
        <f t="shared" si="1"/>
        <v>38341.599999999999</v>
      </c>
      <c r="P11" s="71"/>
      <c r="Q11" s="71">
        <f t="shared" si="1"/>
        <v>36351.550000000003</v>
      </c>
      <c r="R11" s="71">
        <f t="shared" si="1"/>
        <v>0</v>
      </c>
      <c r="S11" s="23">
        <f t="shared" si="1"/>
        <v>36351.550000000003</v>
      </c>
    </row>
    <row r="12" spans="1:20" x14ac:dyDescent="0.25">
      <c r="C12" s="4"/>
      <c r="D12" s="4"/>
      <c r="I12" s="127"/>
      <c r="J12" s="127"/>
      <c r="K12" s="127"/>
      <c r="L12" s="5"/>
      <c r="M12" s="71"/>
      <c r="N12" s="71"/>
      <c r="O12" s="71"/>
      <c r="Q12" s="71"/>
      <c r="R12" s="71"/>
      <c r="S12" s="73"/>
    </row>
    <row r="13" spans="1:20" x14ac:dyDescent="0.25">
      <c r="C13" s="4"/>
      <c r="D13" s="4"/>
      <c r="L13" s="5"/>
      <c r="M13" s="71"/>
      <c r="N13" s="71"/>
      <c r="O13" s="71"/>
      <c r="Q13" s="71"/>
      <c r="R13" s="71"/>
      <c r="S13" s="73"/>
    </row>
    <row r="14" spans="1:20" x14ac:dyDescent="0.25">
      <c r="B14" s="8" t="s">
        <v>147</v>
      </c>
      <c r="C14" s="100"/>
      <c r="D14" s="100"/>
      <c r="L14" s="5"/>
      <c r="M14" s="71"/>
      <c r="N14" s="71"/>
      <c r="O14" s="71"/>
      <c r="Q14" s="71"/>
      <c r="R14" s="71"/>
      <c r="S14" s="73"/>
    </row>
    <row r="15" spans="1:20" ht="31.5" customHeight="1" x14ac:dyDescent="0.25">
      <c r="B15" s="274" t="s">
        <v>148</v>
      </c>
      <c r="C15" s="274"/>
      <c r="D15" s="274"/>
      <c r="E15" s="274"/>
      <c r="F15" s="274"/>
      <c r="G15" s="129"/>
      <c r="H15" s="129"/>
      <c r="I15" s="121"/>
      <c r="L15" s="5"/>
      <c r="M15" s="71"/>
      <c r="N15" s="71"/>
      <c r="O15" s="71"/>
      <c r="Q15" s="71"/>
      <c r="R15" s="71"/>
      <c r="S15" s="73"/>
    </row>
    <row r="16" spans="1:20" x14ac:dyDescent="0.25">
      <c r="C16" s="100"/>
      <c r="D16" s="100"/>
      <c r="L16" s="5"/>
      <c r="M16" s="71"/>
      <c r="N16" s="71"/>
      <c r="O16" s="71"/>
      <c r="Q16" s="71"/>
      <c r="R16" s="71"/>
      <c r="S16" s="73"/>
    </row>
    <row r="17" spans="2:20" ht="48" customHeight="1" x14ac:dyDescent="0.25">
      <c r="B17" s="274" t="s">
        <v>151</v>
      </c>
      <c r="C17" s="274"/>
      <c r="D17" s="274"/>
      <c r="E17" s="274"/>
      <c r="F17" s="274"/>
      <c r="G17" s="129"/>
      <c r="H17" s="129"/>
      <c r="I17" s="121"/>
      <c r="L17" s="5"/>
      <c r="M17" s="71"/>
      <c r="N17" s="71"/>
      <c r="O17" s="71"/>
      <c r="Q17" s="71"/>
      <c r="R17" s="71"/>
      <c r="S17" s="73"/>
    </row>
    <row r="18" spans="2:20" x14ac:dyDescent="0.25">
      <c r="B18" s="214"/>
      <c r="C18" s="214"/>
      <c r="D18" s="214"/>
      <c r="E18" s="214"/>
      <c r="F18" s="214"/>
      <c r="G18" s="214"/>
      <c r="H18" s="214"/>
      <c r="I18" s="214"/>
      <c r="L18" s="5"/>
      <c r="M18" s="71"/>
      <c r="N18" s="71"/>
      <c r="O18" s="71"/>
      <c r="Q18" s="71"/>
      <c r="R18" s="71"/>
      <c r="S18" s="73"/>
    </row>
    <row r="19" spans="2:20" ht="30.75" customHeight="1" x14ac:dyDescent="0.25">
      <c r="B19" s="274" t="s">
        <v>211</v>
      </c>
      <c r="C19" s="274"/>
      <c r="D19" s="274"/>
      <c r="E19" s="274"/>
      <c r="F19" s="274"/>
      <c r="G19" s="214"/>
      <c r="H19" s="214"/>
      <c r="I19" s="214"/>
      <c r="L19" s="5"/>
      <c r="M19" s="71"/>
      <c r="N19" s="71"/>
      <c r="O19" s="71"/>
      <c r="Q19" s="71"/>
      <c r="R19" s="71"/>
      <c r="S19" s="73"/>
    </row>
    <row r="20" spans="2:20" ht="15" customHeight="1" x14ac:dyDescent="0.25">
      <c r="B20" s="284" t="s">
        <v>210</v>
      </c>
      <c r="C20" s="274"/>
      <c r="D20" s="274"/>
      <c r="E20" s="274"/>
      <c r="F20" s="274"/>
      <c r="G20" s="214"/>
      <c r="H20" s="214"/>
      <c r="I20" s="214"/>
      <c r="L20" s="5"/>
      <c r="M20" s="71"/>
      <c r="N20" s="71"/>
      <c r="O20" s="71"/>
      <c r="Q20" s="71"/>
      <c r="R20" s="71"/>
      <c r="S20" s="73"/>
    </row>
    <row r="21" spans="2:20" ht="15" customHeight="1" x14ac:dyDescent="0.25">
      <c r="B21" s="216"/>
      <c r="C21" s="216"/>
      <c r="D21" s="216"/>
      <c r="E21" s="216"/>
      <c r="F21" s="216"/>
      <c r="G21" s="216"/>
      <c r="H21" s="216"/>
      <c r="I21" s="216"/>
      <c r="L21" s="5"/>
      <c r="M21" s="71"/>
      <c r="N21" s="71"/>
      <c r="O21" s="71"/>
      <c r="Q21" s="71"/>
      <c r="R21" s="71"/>
      <c r="S21" s="73"/>
    </row>
    <row r="22" spans="2:20" x14ac:dyDescent="0.25">
      <c r="B22" s="118"/>
      <c r="C22" s="118"/>
      <c r="D22" s="118"/>
      <c r="E22" s="118"/>
      <c r="F22" s="118"/>
      <c r="G22" s="129"/>
      <c r="H22" s="129"/>
      <c r="I22" s="121"/>
      <c r="L22" s="5"/>
      <c r="M22" s="71"/>
      <c r="N22" s="71"/>
      <c r="O22" s="71"/>
      <c r="Q22" s="71"/>
      <c r="R22" s="71"/>
      <c r="S22" s="73"/>
    </row>
    <row r="23" spans="2:20" x14ac:dyDescent="0.25">
      <c r="B23" s="7" t="s">
        <v>127</v>
      </c>
      <c r="C23" s="110" t="s">
        <v>130</v>
      </c>
      <c r="D23" s="110" t="s">
        <v>131</v>
      </c>
      <c r="E23" s="118"/>
      <c r="F23" s="118"/>
      <c r="G23" s="129"/>
      <c r="H23" s="129"/>
      <c r="I23" s="121"/>
      <c r="L23" s="5"/>
      <c r="M23" s="71"/>
      <c r="N23" s="71"/>
      <c r="O23" s="71"/>
      <c r="Q23" s="71"/>
      <c r="R23" s="71"/>
      <c r="S23" s="73"/>
    </row>
    <row r="24" spans="2:20" x14ac:dyDescent="0.25">
      <c r="B24" s="2" t="s">
        <v>128</v>
      </c>
      <c r="C24" s="100" t="s">
        <v>135</v>
      </c>
      <c r="D24" s="100" t="s">
        <v>137</v>
      </c>
      <c r="E24" s="248"/>
      <c r="F24" s="248"/>
      <c r="G24" s="248"/>
      <c r="H24" s="248"/>
      <c r="I24" s="248"/>
      <c r="L24" s="5"/>
      <c r="M24" s="71"/>
      <c r="N24" s="71"/>
      <c r="O24" s="71"/>
      <c r="Q24" s="71"/>
      <c r="R24" s="71"/>
      <c r="S24" s="73"/>
    </row>
    <row r="25" spans="2:20" x14ac:dyDescent="0.25">
      <c r="B25" s="2" t="s">
        <v>246</v>
      </c>
      <c r="C25" s="100" t="s">
        <v>164</v>
      </c>
      <c r="D25" s="100" t="s">
        <v>190</v>
      </c>
      <c r="L25" s="5"/>
      <c r="M25" s="71"/>
      <c r="N25" s="71"/>
      <c r="O25" s="71"/>
      <c r="Q25" s="71"/>
      <c r="R25" s="71"/>
      <c r="S25" s="73"/>
    </row>
    <row r="26" spans="2:20" ht="15.75" x14ac:dyDescent="0.25">
      <c r="B26" s="217"/>
      <c r="C26" s="4"/>
      <c r="D26" s="4"/>
      <c r="L26" s="5"/>
      <c r="M26" s="71"/>
      <c r="N26" s="71"/>
      <c r="O26" s="71"/>
      <c r="Q26" s="71"/>
      <c r="R26" s="71"/>
      <c r="S26" s="73"/>
    </row>
    <row r="27" spans="2:20" x14ac:dyDescent="0.25">
      <c r="C27" s="4"/>
      <c r="D27" s="4"/>
      <c r="L27" s="5"/>
      <c r="M27" s="71"/>
      <c r="N27" s="71"/>
      <c r="O27" s="71"/>
      <c r="Q27" s="71"/>
      <c r="R27" s="71"/>
      <c r="S27" s="73"/>
    </row>
    <row r="28" spans="2:20" x14ac:dyDescent="0.25">
      <c r="B28" s="212" t="s">
        <v>227</v>
      </c>
      <c r="C28" s="4"/>
      <c r="D28" s="4"/>
      <c r="L28" s="5"/>
      <c r="M28" s="71"/>
      <c r="N28" s="71"/>
      <c r="O28" s="71"/>
      <c r="Q28" s="71"/>
      <c r="R28" s="71"/>
      <c r="S28" s="73"/>
    </row>
    <row r="29" spans="2:20" x14ac:dyDescent="0.25">
      <c r="B29" s="139"/>
      <c r="C29" s="4"/>
      <c r="D29" s="4"/>
      <c r="L29" s="5"/>
      <c r="M29" s="71"/>
      <c r="N29" s="71"/>
      <c r="O29" s="71"/>
      <c r="Q29" s="71"/>
      <c r="R29" s="71"/>
      <c r="S29" s="73"/>
    </row>
    <row r="30" spans="2:20" x14ac:dyDescent="0.25">
      <c r="B30" s="190"/>
      <c r="C30" s="119"/>
      <c r="D30" s="119"/>
      <c r="E30" s="119"/>
      <c r="F30" s="119"/>
      <c r="G30" s="119"/>
      <c r="H30" s="119"/>
      <c r="I30" s="119"/>
      <c r="J30" s="119"/>
      <c r="K30" s="119"/>
      <c r="L30" s="119"/>
      <c r="M30" s="119"/>
      <c r="N30" s="119"/>
      <c r="O30" s="119"/>
      <c r="P30" s="119"/>
      <c r="Q30" s="183" t="s">
        <v>105</v>
      </c>
      <c r="R30" s="180"/>
      <c r="S30" s="181"/>
      <c r="T30" s="54"/>
    </row>
    <row r="31" spans="2:20" x14ac:dyDescent="0.25">
      <c r="B31" s="192" t="s">
        <v>45</v>
      </c>
      <c r="C31" s="173" t="s">
        <v>2</v>
      </c>
      <c r="D31" s="173"/>
      <c r="E31" s="173" t="s">
        <v>40</v>
      </c>
      <c r="F31" s="173" t="s">
        <v>41</v>
      </c>
      <c r="G31" s="173"/>
      <c r="H31" s="173"/>
      <c r="I31" s="173"/>
      <c r="J31" s="173"/>
      <c r="K31" s="173"/>
      <c r="L31" s="173" t="s">
        <v>42</v>
      </c>
      <c r="M31" s="173" t="s">
        <v>43</v>
      </c>
      <c r="N31" s="10"/>
      <c r="O31" s="10"/>
      <c r="P31" s="10"/>
      <c r="Q31" s="57" t="s">
        <v>103</v>
      </c>
      <c r="R31" s="55"/>
      <c r="S31" s="56"/>
    </row>
    <row r="32" spans="2:20" x14ac:dyDescent="0.25">
      <c r="B32" s="68"/>
      <c r="C32" s="9"/>
      <c r="D32" s="9"/>
      <c r="E32" s="9"/>
      <c r="F32" s="9"/>
      <c r="G32" s="9"/>
      <c r="H32" s="9"/>
      <c r="I32" s="9"/>
      <c r="J32" s="9"/>
      <c r="K32" s="9"/>
      <c r="L32" s="9"/>
      <c r="M32" s="9"/>
      <c r="Q32" s="62"/>
      <c r="R32" s="52"/>
      <c r="S32" s="52"/>
    </row>
    <row r="33" spans="2:19" x14ac:dyDescent="0.25">
      <c r="B33" s="68"/>
      <c r="C33" s="9"/>
      <c r="D33" s="9"/>
      <c r="E33" s="9"/>
      <c r="F33" s="9"/>
      <c r="G33" s="9"/>
      <c r="H33" s="9"/>
      <c r="I33" s="9"/>
      <c r="J33" s="9"/>
      <c r="K33" s="9"/>
      <c r="L33" s="9"/>
      <c r="M33" s="9"/>
      <c r="R33" s="54"/>
      <c r="S33" s="54"/>
    </row>
    <row r="34" spans="2:19" x14ac:dyDescent="0.25">
      <c r="B34" s="12"/>
      <c r="C34" s="13"/>
      <c r="D34" s="13"/>
      <c r="E34" s="41"/>
      <c r="F34" s="15"/>
      <c r="G34" s="15"/>
      <c r="H34" s="15"/>
      <c r="I34" s="15"/>
      <c r="J34" s="15"/>
      <c r="K34" s="15"/>
      <c r="L34" s="16"/>
      <c r="M34" s="20"/>
      <c r="N34" s="18"/>
      <c r="O34" s="18"/>
      <c r="P34" s="18"/>
    </row>
    <row r="35" spans="2:19" ht="15" customHeight="1" x14ac:dyDescent="0.25">
      <c r="B35" s="12"/>
      <c r="C35" s="13"/>
      <c r="D35" s="13"/>
      <c r="E35" s="41"/>
      <c r="F35" s="15"/>
      <c r="G35" s="15"/>
      <c r="H35" s="15"/>
      <c r="I35" s="15"/>
      <c r="J35" s="15"/>
      <c r="K35" s="15"/>
      <c r="L35" s="16"/>
      <c r="M35" s="20"/>
      <c r="N35" s="18"/>
      <c r="O35" s="18"/>
      <c r="P35" s="18"/>
    </row>
    <row r="36" spans="2:19" ht="15" customHeight="1" x14ac:dyDescent="0.25">
      <c r="B36" s="12"/>
      <c r="C36" s="13"/>
      <c r="D36" s="13"/>
      <c r="E36" s="41"/>
      <c r="F36" s="15"/>
      <c r="G36" s="15"/>
      <c r="H36" s="15"/>
      <c r="I36" s="15"/>
      <c r="J36" s="15"/>
      <c r="K36" s="15"/>
      <c r="L36" s="16"/>
      <c r="M36" s="20"/>
      <c r="N36" s="18"/>
      <c r="O36" s="18"/>
      <c r="P36" s="18"/>
    </row>
    <row r="37" spans="2:19" ht="15" customHeight="1" x14ac:dyDescent="0.25">
      <c r="B37" s="12"/>
      <c r="C37" s="13"/>
      <c r="D37" s="13"/>
      <c r="E37" s="41"/>
      <c r="F37" s="15"/>
      <c r="G37" s="15"/>
      <c r="H37" s="15"/>
      <c r="I37" s="15"/>
      <c r="J37" s="15"/>
      <c r="K37" s="15"/>
      <c r="L37" s="16"/>
      <c r="M37" s="20"/>
      <c r="N37" s="18"/>
      <c r="O37" s="18"/>
      <c r="P37" s="18"/>
    </row>
    <row r="38" spans="2:19" ht="15" customHeight="1" x14ac:dyDescent="0.25">
      <c r="B38" s="12"/>
      <c r="C38" s="13"/>
      <c r="D38" s="13"/>
      <c r="E38" s="41"/>
      <c r="F38" s="15"/>
      <c r="G38" s="15"/>
      <c r="H38" s="15"/>
      <c r="I38" s="15"/>
      <c r="J38" s="15"/>
      <c r="K38" s="15"/>
      <c r="L38" s="16"/>
      <c r="M38" s="20"/>
      <c r="N38" s="18"/>
      <c r="O38" s="18"/>
      <c r="P38" s="18"/>
    </row>
    <row r="39" spans="2:19" x14ac:dyDescent="0.25">
      <c r="B39" s="36"/>
      <c r="C39" s="40"/>
      <c r="D39" s="40"/>
      <c r="E39" s="41"/>
      <c r="F39" s="38"/>
      <c r="G39" s="38"/>
      <c r="H39" s="38"/>
      <c r="I39" s="38"/>
      <c r="J39" s="38"/>
      <c r="K39" s="38"/>
      <c r="L39" s="39"/>
      <c r="M39" s="34"/>
      <c r="N39" s="113"/>
      <c r="O39" s="29"/>
      <c r="P39" s="29"/>
    </row>
    <row r="40" spans="2:19" x14ac:dyDescent="0.25">
      <c r="C40" s="40"/>
      <c r="D40" s="40"/>
      <c r="E40" s="41"/>
      <c r="F40" s="74"/>
      <c r="G40" s="74"/>
      <c r="H40" s="74"/>
      <c r="I40" s="74"/>
      <c r="J40" s="74"/>
      <c r="K40" s="74"/>
      <c r="L40" s="33"/>
      <c r="M40" s="31"/>
      <c r="N40" s="113"/>
    </row>
    <row r="41" spans="2:19" x14ac:dyDescent="0.25">
      <c r="C41" s="40"/>
      <c r="D41" s="40"/>
      <c r="E41" s="41"/>
      <c r="F41" s="74"/>
      <c r="G41" s="74"/>
      <c r="H41" s="74"/>
      <c r="I41" s="74"/>
      <c r="J41" s="74"/>
      <c r="K41" s="74"/>
      <c r="L41" s="33"/>
      <c r="M41" s="31"/>
      <c r="N41" s="114"/>
    </row>
    <row r="42" spans="2:19" x14ac:dyDescent="0.25">
      <c r="C42" s="40"/>
      <c r="D42" s="40"/>
      <c r="E42" s="41"/>
      <c r="F42" s="74"/>
      <c r="G42" s="74"/>
      <c r="H42" s="74"/>
      <c r="I42" s="74"/>
      <c r="J42" s="74"/>
      <c r="K42" s="74"/>
      <c r="L42" s="33"/>
      <c r="M42" s="35"/>
      <c r="N42" s="37"/>
      <c r="O42" s="37"/>
      <c r="P42" s="29"/>
    </row>
    <row r="43" spans="2:19" ht="15" customHeight="1" x14ac:dyDescent="0.25">
      <c r="B43" s="36"/>
      <c r="C43" s="40"/>
      <c r="D43" s="40"/>
      <c r="E43" s="41"/>
      <c r="F43" s="38"/>
      <c r="G43" s="38"/>
      <c r="H43" s="38"/>
      <c r="I43" s="38"/>
      <c r="J43" s="38"/>
      <c r="K43" s="38"/>
      <c r="L43" s="33"/>
      <c r="M43" s="31"/>
      <c r="N43" s="107"/>
      <c r="O43" s="107"/>
      <c r="P43" s="29"/>
    </row>
    <row r="44" spans="2:19" x14ac:dyDescent="0.25">
      <c r="B44" s="36"/>
      <c r="C44" s="40"/>
      <c r="D44" s="40"/>
      <c r="E44" s="41"/>
      <c r="F44" s="38"/>
      <c r="G44" s="38"/>
      <c r="H44" s="38"/>
      <c r="I44" s="38"/>
      <c r="J44" s="38"/>
      <c r="K44" s="38"/>
      <c r="L44" s="33"/>
      <c r="M44" s="31"/>
      <c r="N44" s="107"/>
      <c r="O44" s="107"/>
      <c r="P44" s="29"/>
    </row>
    <row r="45" spans="2:19" x14ac:dyDescent="0.25">
      <c r="B45" s="36"/>
      <c r="C45" s="40"/>
      <c r="D45" s="40"/>
      <c r="E45" s="41"/>
      <c r="F45" s="38"/>
      <c r="G45" s="38"/>
      <c r="H45" s="38"/>
      <c r="I45" s="38"/>
      <c r="J45" s="38"/>
      <c r="K45" s="38"/>
      <c r="L45" s="33"/>
      <c r="M45" s="31"/>
      <c r="N45" s="107"/>
      <c r="O45" s="107"/>
      <c r="P45" s="29"/>
    </row>
    <row r="46" spans="2:19" ht="16.5" customHeight="1" x14ac:dyDescent="0.25">
      <c r="B46" s="36"/>
      <c r="C46" s="40"/>
      <c r="D46" s="40"/>
      <c r="E46" s="41"/>
      <c r="F46" s="38"/>
      <c r="G46" s="38"/>
      <c r="H46" s="38"/>
      <c r="I46" s="38"/>
      <c r="J46" s="38"/>
      <c r="K46" s="38"/>
      <c r="L46" s="39"/>
      <c r="M46" s="20"/>
      <c r="N46" s="107"/>
      <c r="O46" s="107"/>
      <c r="P46" s="29"/>
    </row>
    <row r="47" spans="2:19" ht="15" hidden="1" customHeight="1" x14ac:dyDescent="0.25"/>
    <row r="48" spans="2:19" ht="15" customHeight="1" x14ac:dyDescent="0.25">
      <c r="E48" s="21"/>
      <c r="F48" s="111"/>
      <c r="G48" s="111"/>
      <c r="H48" s="111"/>
      <c r="I48" s="111"/>
      <c r="J48" s="111"/>
      <c r="K48" s="111"/>
    </row>
    <row r="51" ht="15" customHeight="1" x14ac:dyDescent="0.25"/>
  </sheetData>
  <mergeCells count="6">
    <mergeCell ref="B20:F20"/>
    <mergeCell ref="Q2:S2"/>
    <mergeCell ref="Q1:S1"/>
    <mergeCell ref="B15:F15"/>
    <mergeCell ref="B17:F17"/>
    <mergeCell ref="B19:F19"/>
  </mergeCells>
  <hyperlinks>
    <hyperlink ref="B20" r:id="rId1"/>
    <hyperlink ref="B28" r:id="rId2"/>
  </hyperlinks>
  <printOptions horizontalCentered="1" gridLines="1"/>
  <pageMargins left="0" right="0" top="0.75" bottom="0.75" header="0.3" footer="0.3"/>
  <pageSetup scale="52" orientation="landscape" horizontalDpi="1200" verticalDpi="1200"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50"/>
  <sheetViews>
    <sheetView topLeftCell="B1" zoomScale="90" zoomScaleNormal="90" workbookViewId="0">
      <selection activeCell="B27" sqref="B27"/>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8" style="2" customWidth="1"/>
    <col min="6" max="6" width="21.42578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5.6" customHeight="1" x14ac:dyDescent="0.25">
      <c r="B1" s="1" t="s">
        <v>96</v>
      </c>
      <c r="Q1" s="273" t="s">
        <v>204</v>
      </c>
      <c r="R1" s="273"/>
      <c r="S1" s="273"/>
    </row>
    <row r="2" spans="1:20" x14ac:dyDescent="0.25">
      <c r="B2" s="96" t="s">
        <v>191</v>
      </c>
      <c r="C2" s="202">
        <v>43465</v>
      </c>
      <c r="M2" s="76"/>
      <c r="N2" s="76"/>
      <c r="P2" s="29"/>
      <c r="Q2" s="272" t="s">
        <v>226</v>
      </c>
      <c r="R2" s="272"/>
      <c r="S2" s="272"/>
    </row>
    <row r="3" spans="1:20" ht="15.75" thickBot="1" x14ac:dyDescent="0.3">
      <c r="A3" s="2" t="s">
        <v>20</v>
      </c>
      <c r="B3" s="44" t="s">
        <v>97</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 hidden="1" x14ac:dyDescent="0.25">
      <c r="B7" s="2" t="s">
        <v>150</v>
      </c>
      <c r="C7" s="254" t="s">
        <v>253</v>
      </c>
      <c r="D7" s="101" t="s">
        <v>236</v>
      </c>
      <c r="E7" s="2" t="s">
        <v>206</v>
      </c>
      <c r="F7" s="2" t="s">
        <v>7</v>
      </c>
      <c r="G7" s="206">
        <v>2.7699999999999999E-2</v>
      </c>
      <c r="H7" s="206">
        <v>0.15060000000000001</v>
      </c>
      <c r="I7" s="207">
        <v>43646</v>
      </c>
      <c r="J7" s="207">
        <v>43647</v>
      </c>
      <c r="K7" s="207">
        <v>43282</v>
      </c>
      <c r="L7" s="208" t="s">
        <v>207</v>
      </c>
      <c r="M7" s="72"/>
      <c r="N7" s="72"/>
      <c r="O7" s="72">
        <f>M7+N7</f>
        <v>0</v>
      </c>
      <c r="P7" s="29"/>
      <c r="Q7" s="72"/>
      <c r="R7" s="72"/>
      <c r="S7" s="73">
        <f>SUM(Q7:R7)</f>
        <v>0</v>
      </c>
    </row>
    <row r="8" spans="1:20" x14ac:dyDescent="0.25">
      <c r="C8" s="101"/>
      <c r="D8" s="101"/>
      <c r="G8" s="206"/>
      <c r="H8" s="206"/>
      <c r="I8" s="207"/>
      <c r="J8" s="207"/>
      <c r="K8" s="207"/>
      <c r="L8" s="208"/>
      <c r="M8" s="25"/>
      <c r="N8" s="25"/>
      <c r="O8" s="25"/>
      <c r="P8" s="29"/>
      <c r="Q8" s="25"/>
      <c r="R8" s="25"/>
      <c r="S8" s="26"/>
    </row>
    <row r="9" spans="1:20" x14ac:dyDescent="0.25">
      <c r="C9" s="100"/>
      <c r="D9" s="100"/>
      <c r="G9" s="224"/>
      <c r="H9" s="206"/>
      <c r="I9" s="207"/>
      <c r="J9" s="207"/>
      <c r="K9" s="207"/>
      <c r="L9" s="227" t="s">
        <v>44</v>
      </c>
      <c r="M9" s="71">
        <f>SUM(M7:M8)</f>
        <v>0</v>
      </c>
      <c r="N9" s="71">
        <f>SUM(N7:N8)</f>
        <v>0</v>
      </c>
      <c r="O9" s="71">
        <f>SUM(O7:O8)</f>
        <v>0</v>
      </c>
      <c r="Q9" s="71">
        <f>SUM(Q7:Q8)</f>
        <v>0</v>
      </c>
      <c r="R9" s="71">
        <f>SUM(R7:R8)</f>
        <v>0</v>
      </c>
      <c r="S9" s="73">
        <f>SUM(S7:S8)</f>
        <v>0</v>
      </c>
    </row>
    <row r="10" spans="1:20" x14ac:dyDescent="0.25">
      <c r="C10" s="100"/>
      <c r="D10" s="100"/>
      <c r="I10" s="127"/>
      <c r="J10" s="127"/>
      <c r="K10" s="127"/>
      <c r="L10" s="5"/>
      <c r="M10" s="71"/>
      <c r="N10" s="71"/>
      <c r="O10" s="71"/>
      <c r="Q10" s="71"/>
      <c r="R10" s="71"/>
      <c r="S10" s="73"/>
    </row>
    <row r="11" spans="1:20" x14ac:dyDescent="0.25">
      <c r="C11" s="100"/>
      <c r="D11" s="100"/>
      <c r="L11" s="5"/>
      <c r="M11" s="71"/>
      <c r="N11" s="71"/>
      <c r="O11" s="71"/>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3"/>
    </row>
    <row r="14" spans="1:20" ht="31.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7.2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0"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19" t="s">
        <v>129</v>
      </c>
      <c r="C22" s="100" t="s">
        <v>132</v>
      </c>
      <c r="D22" s="100" t="s">
        <v>138</v>
      </c>
      <c r="L22" s="5"/>
      <c r="M22" s="71"/>
      <c r="N22" s="71"/>
      <c r="O22" s="71"/>
      <c r="Q22" s="71"/>
      <c r="R22" s="71"/>
      <c r="S22" s="73"/>
    </row>
    <row r="23" spans="2:20" x14ac:dyDescent="0.25">
      <c r="C23" s="100"/>
      <c r="D23" s="100"/>
      <c r="L23" s="5"/>
      <c r="M23" s="71"/>
      <c r="N23" s="71"/>
      <c r="O23" s="71"/>
      <c r="Q23" s="71"/>
      <c r="R23" s="71"/>
      <c r="S23" s="73"/>
    </row>
    <row r="24" spans="2:20" x14ac:dyDescent="0.25">
      <c r="C24" s="100"/>
      <c r="D24" s="100"/>
      <c r="L24" s="5"/>
      <c r="M24" s="71"/>
      <c r="N24" s="71"/>
      <c r="O24" s="71"/>
      <c r="Q24" s="71"/>
      <c r="R24" s="71"/>
      <c r="S24" s="73"/>
    </row>
    <row r="25" spans="2:20" ht="15.75" x14ac:dyDescent="0.25">
      <c r="B25" s="217"/>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100"/>
      <c r="D27" s="100"/>
      <c r="L27" s="5"/>
      <c r="M27" s="71"/>
      <c r="N27" s="71"/>
      <c r="O27" s="71"/>
      <c r="Q27" s="71"/>
      <c r="R27" s="71"/>
      <c r="S27" s="73"/>
    </row>
    <row r="28" spans="2:20" x14ac:dyDescent="0.25">
      <c r="B28" s="212"/>
      <c r="C28" s="100"/>
      <c r="D28" s="100"/>
      <c r="L28" s="5"/>
      <c r="M28" s="71"/>
      <c r="N28" s="71"/>
      <c r="O28" s="71"/>
      <c r="Q28" s="71"/>
      <c r="R28" s="71"/>
      <c r="S28" s="73"/>
    </row>
    <row r="29" spans="2:20" x14ac:dyDescent="0.25">
      <c r="B29" s="119"/>
      <c r="C29" s="119"/>
      <c r="D29" s="119"/>
      <c r="E29" s="119"/>
      <c r="F29" s="119"/>
      <c r="G29" s="119"/>
      <c r="H29" s="119"/>
      <c r="I29" s="119"/>
      <c r="J29" s="119"/>
      <c r="K29" s="119"/>
      <c r="L29" s="119"/>
      <c r="M29" s="119"/>
      <c r="N29" s="119"/>
      <c r="O29" s="119"/>
      <c r="P29" s="119"/>
      <c r="Q29" s="183" t="s">
        <v>105</v>
      </c>
      <c r="R29" s="180"/>
      <c r="S29" s="181"/>
    </row>
    <row r="30" spans="2:20" x14ac:dyDescent="0.25">
      <c r="B30" s="17" t="s">
        <v>45</v>
      </c>
      <c r="C30" s="173" t="s">
        <v>2</v>
      </c>
      <c r="D30" s="173"/>
      <c r="E30" s="173" t="s">
        <v>40</v>
      </c>
      <c r="F30" s="173" t="s">
        <v>41</v>
      </c>
      <c r="G30" s="173"/>
      <c r="H30" s="173"/>
      <c r="I30" s="173"/>
      <c r="J30" s="173"/>
      <c r="K30" s="173"/>
      <c r="L30" s="173" t="s">
        <v>42</v>
      </c>
      <c r="M30" s="173"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Q31" s="62"/>
      <c r="R31" s="53"/>
      <c r="S31" s="53"/>
      <c r="T31" s="54"/>
    </row>
    <row r="32" spans="2:20" x14ac:dyDescent="0.25">
      <c r="B32" s="68"/>
      <c r="C32" s="9"/>
      <c r="D32" s="9"/>
      <c r="E32" s="9"/>
      <c r="F32" s="9"/>
      <c r="G32" s="9"/>
      <c r="H32" s="9"/>
      <c r="I32" s="9"/>
      <c r="J32" s="9"/>
      <c r="K32" s="9"/>
      <c r="L32" s="9"/>
      <c r="M32" s="9"/>
      <c r="N32" s="47"/>
      <c r="O32" s="47"/>
      <c r="P32" s="47"/>
      <c r="R32" s="54"/>
      <c r="S32" s="54"/>
      <c r="T32" s="54"/>
    </row>
    <row r="33" spans="2:20" x14ac:dyDescent="0.25">
      <c r="B33" s="12"/>
      <c r="C33" s="13"/>
      <c r="D33" s="13"/>
      <c r="E33" s="41"/>
      <c r="F33" s="15"/>
      <c r="G33" s="15"/>
      <c r="H33" s="15"/>
      <c r="I33" s="15"/>
      <c r="J33" s="15"/>
      <c r="K33" s="15"/>
      <c r="L33" s="16"/>
      <c r="M33" s="20"/>
      <c r="N33" s="18"/>
      <c r="O33" s="18"/>
      <c r="P33" s="18"/>
      <c r="T33" s="54"/>
    </row>
    <row r="34" spans="2:20" ht="15" customHeight="1" x14ac:dyDescent="0.25">
      <c r="B34" s="12"/>
      <c r="C34" s="13"/>
      <c r="D34" s="13"/>
      <c r="E34" s="41"/>
      <c r="F34" s="15"/>
      <c r="G34" s="15"/>
      <c r="H34" s="15"/>
      <c r="I34" s="15"/>
      <c r="J34" s="15"/>
      <c r="K34" s="15"/>
      <c r="L34" s="16"/>
      <c r="M34" s="20"/>
      <c r="N34" s="18"/>
      <c r="O34" s="18"/>
      <c r="P34" s="18"/>
    </row>
    <row r="35" spans="2:20" ht="15" customHeight="1" x14ac:dyDescent="0.25">
      <c r="B35" s="12"/>
      <c r="C35" s="13"/>
      <c r="D35" s="13"/>
      <c r="E35" s="41"/>
      <c r="F35" s="15"/>
      <c r="G35" s="15"/>
      <c r="H35" s="15"/>
      <c r="I35" s="15"/>
      <c r="J35" s="15"/>
      <c r="K35" s="15"/>
      <c r="L35" s="16"/>
      <c r="M35" s="20"/>
      <c r="N35" s="18"/>
      <c r="O35" s="18"/>
      <c r="P35" s="18"/>
    </row>
    <row r="36" spans="2:20" ht="15" customHeight="1" x14ac:dyDescent="0.25">
      <c r="B36" s="12"/>
      <c r="C36" s="13"/>
      <c r="D36" s="13"/>
      <c r="E36" s="41"/>
      <c r="F36" s="15"/>
      <c r="G36" s="15"/>
      <c r="H36" s="15"/>
      <c r="I36" s="15"/>
      <c r="J36" s="15"/>
      <c r="K36" s="15"/>
      <c r="L36" s="16"/>
      <c r="M36" s="20"/>
      <c r="N36" s="18"/>
      <c r="O36" s="18"/>
      <c r="P36" s="18"/>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1:S1"/>
    <mergeCell ref="Q2:S2"/>
    <mergeCell ref="B14:F14"/>
    <mergeCell ref="B16:F16"/>
    <mergeCell ref="B18:F18"/>
  </mergeCells>
  <hyperlinks>
    <hyperlink ref="B19" r:id="rId1"/>
    <hyperlink ref="B27" r:id="rId2"/>
  </hyperlinks>
  <printOptions horizontalCentered="1" gridLines="1"/>
  <pageMargins left="0" right="0" top="0.75" bottom="0.75" header="0.3" footer="0.3"/>
  <pageSetup scale="54" orientation="landscape" horizontalDpi="1200" verticalDpi="1200"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26.28515625" style="2" customWidth="1"/>
    <col min="4" max="4" width="13.7109375" style="2" customWidth="1"/>
    <col min="5" max="5" width="17.28515625" style="2" customWidth="1"/>
    <col min="6" max="6" width="22"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7" style="2" customWidth="1"/>
    <col min="18" max="18" width="17.85546875" style="2" customWidth="1"/>
    <col min="19" max="19" width="17.140625" style="2" customWidth="1"/>
    <col min="20" max="16384" width="9.140625" style="2"/>
  </cols>
  <sheetData>
    <row r="1" spans="1:20" ht="15.6" customHeight="1" x14ac:dyDescent="0.25">
      <c r="B1" s="1" t="s">
        <v>24</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91</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5.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5">
        <v>9146.2199999999993</v>
      </c>
      <c r="N7" s="75"/>
      <c r="O7" s="72">
        <f>M7+N7</f>
        <v>9146.2199999999993</v>
      </c>
      <c r="P7" s="42"/>
      <c r="Q7" s="43">
        <v>9124.9</v>
      </c>
      <c r="R7" s="72"/>
      <c r="S7" s="73">
        <f>Q7+R7</f>
        <v>9124.9</v>
      </c>
    </row>
    <row r="8" spans="1:20" ht="30" hidden="1" x14ac:dyDescent="0.25">
      <c r="B8" s="2" t="s">
        <v>150</v>
      </c>
      <c r="C8" s="254" t="s">
        <v>253</v>
      </c>
      <c r="D8" s="101" t="s">
        <v>236</v>
      </c>
      <c r="E8" s="2" t="s">
        <v>206</v>
      </c>
      <c r="F8" s="2" t="s">
        <v>7</v>
      </c>
      <c r="G8" s="206">
        <v>2.7699999999999999E-2</v>
      </c>
      <c r="H8" s="206">
        <v>0.15060000000000001</v>
      </c>
      <c r="I8" s="207">
        <v>43646</v>
      </c>
      <c r="J8" s="207">
        <v>43647</v>
      </c>
      <c r="K8" s="207">
        <v>43282</v>
      </c>
      <c r="L8" s="208" t="s">
        <v>207</v>
      </c>
      <c r="M8" s="75"/>
      <c r="N8" s="75"/>
      <c r="O8" s="72">
        <f>M8+N8</f>
        <v>0</v>
      </c>
      <c r="P8" s="42"/>
      <c r="Q8" s="43">
        <v>0</v>
      </c>
      <c r="R8" s="72">
        <v>0</v>
      </c>
      <c r="S8" s="73">
        <f>Q8+R8</f>
        <v>0</v>
      </c>
    </row>
    <row r="9" spans="1:20" ht="19.5" customHeight="1" x14ac:dyDescent="0.25">
      <c r="C9" s="100"/>
      <c r="D9" s="100"/>
      <c r="G9" s="206"/>
      <c r="H9" s="206"/>
      <c r="I9" s="207"/>
      <c r="J9" s="207"/>
      <c r="K9" s="207"/>
      <c r="L9" s="227"/>
      <c r="M9" s="25"/>
      <c r="N9" s="25"/>
      <c r="O9" s="25"/>
      <c r="P9" s="29"/>
      <c r="Q9" s="25"/>
      <c r="R9" s="25"/>
      <c r="S9" s="26"/>
    </row>
    <row r="10" spans="1:20" x14ac:dyDescent="0.25">
      <c r="C10" s="100"/>
      <c r="D10" s="100"/>
      <c r="G10" s="136"/>
      <c r="H10" s="137"/>
      <c r="I10" s="127"/>
      <c r="J10" s="127"/>
      <c r="K10" s="127"/>
      <c r="L10" s="5" t="s">
        <v>44</v>
      </c>
      <c r="M10" s="71">
        <f>SUM(M7:M9)</f>
        <v>9146.2199999999993</v>
      </c>
      <c r="N10" s="71">
        <f t="shared" ref="N10:O10" si="0">SUM(N7:N9)</f>
        <v>0</v>
      </c>
      <c r="O10" s="71">
        <f t="shared" si="0"/>
        <v>9146.2199999999993</v>
      </c>
      <c r="P10" s="29"/>
      <c r="Q10" s="71">
        <f>SUM(Q7:Q9)</f>
        <v>9124.9</v>
      </c>
      <c r="R10" s="71">
        <f t="shared" ref="R10:S10" si="1">SUM(R7:R9)</f>
        <v>0</v>
      </c>
      <c r="S10" s="23">
        <f t="shared" si="1"/>
        <v>9124.9</v>
      </c>
    </row>
    <row r="11" spans="1:20" x14ac:dyDescent="0.25">
      <c r="C11" s="100"/>
      <c r="D11" s="100"/>
      <c r="I11" s="127"/>
      <c r="J11" s="127"/>
      <c r="K11" s="127"/>
      <c r="L11" s="5"/>
      <c r="M11" s="71"/>
      <c r="N11" s="71"/>
      <c r="O11" s="71"/>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3"/>
    </row>
    <row r="14" spans="1:20" ht="34.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8.75" customHeight="1" x14ac:dyDescent="0.25">
      <c r="B16" s="274" t="s">
        <v>151</v>
      </c>
      <c r="C16" s="274"/>
      <c r="D16" s="274"/>
      <c r="E16" s="274"/>
      <c r="F16" s="274"/>
      <c r="G16" s="129"/>
      <c r="H16" s="129"/>
      <c r="I16" s="121"/>
      <c r="L16" s="5"/>
      <c r="M16" s="71"/>
      <c r="N16" s="71"/>
      <c r="O16" s="71"/>
      <c r="Q16" s="71"/>
      <c r="R16" s="71"/>
      <c r="S16" s="73"/>
    </row>
    <row r="17" spans="2:20" x14ac:dyDescent="0.25">
      <c r="B17" s="214"/>
      <c r="C17" s="214"/>
      <c r="D17" s="214"/>
      <c r="E17" s="214"/>
      <c r="F17" s="214"/>
      <c r="G17" s="214"/>
      <c r="H17" s="214"/>
      <c r="I17" s="214"/>
      <c r="L17" s="5"/>
      <c r="M17" s="71"/>
      <c r="N17" s="71"/>
      <c r="O17" s="71"/>
      <c r="Q17" s="71"/>
      <c r="R17" s="71"/>
      <c r="S17" s="73"/>
    </row>
    <row r="18" spans="2:20" ht="33.75"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118"/>
      <c r="C21" s="118"/>
      <c r="D21" s="118"/>
      <c r="E21" s="118"/>
      <c r="F21" s="118"/>
      <c r="G21" s="129"/>
      <c r="H21" s="129"/>
      <c r="I21" s="121"/>
      <c r="L21" s="5"/>
      <c r="M21" s="71"/>
      <c r="N21" s="71"/>
      <c r="O21" s="71"/>
      <c r="Q21" s="71"/>
      <c r="R21" s="71"/>
      <c r="S21" s="73"/>
    </row>
    <row r="22" spans="2:20" x14ac:dyDescent="0.25">
      <c r="B22" s="7" t="s">
        <v>127</v>
      </c>
      <c r="C22" s="110" t="s">
        <v>130</v>
      </c>
      <c r="D22" s="110" t="s">
        <v>131</v>
      </c>
      <c r="E22" s="118"/>
      <c r="F22" s="118"/>
      <c r="G22" s="129"/>
      <c r="H22" s="129"/>
      <c r="I22" s="121"/>
      <c r="L22" s="5"/>
      <c r="M22" s="71"/>
      <c r="N22" s="71"/>
      <c r="O22" s="71"/>
      <c r="Q22" s="71"/>
      <c r="R22" s="71"/>
      <c r="S22" s="73"/>
    </row>
    <row r="23" spans="2:20" x14ac:dyDescent="0.25">
      <c r="B23" s="2" t="s">
        <v>128</v>
      </c>
      <c r="C23" s="100" t="s">
        <v>135</v>
      </c>
      <c r="D23" s="100" t="s">
        <v>137</v>
      </c>
      <c r="E23" s="248"/>
      <c r="F23" s="248"/>
      <c r="G23" s="248"/>
      <c r="H23" s="248"/>
      <c r="I23" s="248"/>
      <c r="L23" s="5"/>
      <c r="M23" s="71"/>
      <c r="N23" s="71"/>
      <c r="O23" s="71"/>
      <c r="Q23" s="71"/>
      <c r="R23" s="71"/>
      <c r="S23" s="73"/>
    </row>
    <row r="24" spans="2:20" x14ac:dyDescent="0.25">
      <c r="C24" s="100"/>
      <c r="D24" s="100"/>
      <c r="L24" s="5"/>
      <c r="M24" s="71"/>
      <c r="N24" s="71"/>
      <c r="O24" s="71"/>
      <c r="Q24" s="71"/>
      <c r="R24" s="71"/>
      <c r="S24" s="73"/>
    </row>
    <row r="25" spans="2:20" x14ac:dyDescent="0.25">
      <c r="C25" s="100"/>
      <c r="D25" s="100"/>
      <c r="L25" s="5"/>
      <c r="M25" s="71"/>
      <c r="N25" s="71"/>
      <c r="O25" s="71"/>
      <c r="Q25" s="71"/>
      <c r="R25" s="71"/>
      <c r="S25" s="73"/>
    </row>
    <row r="26" spans="2:20" x14ac:dyDescent="0.25">
      <c r="B26" s="212" t="s">
        <v>227</v>
      </c>
      <c r="C26" s="100"/>
      <c r="D26" s="100"/>
      <c r="L26" s="5"/>
      <c r="M26" s="71"/>
      <c r="N26" s="71"/>
      <c r="O26" s="71"/>
      <c r="Q26" s="71"/>
      <c r="R26" s="71"/>
      <c r="S26" s="73"/>
    </row>
    <row r="27" spans="2:20" x14ac:dyDescent="0.25">
      <c r="B27" s="10"/>
      <c r="C27" s="102"/>
      <c r="D27" s="102"/>
      <c r="E27" s="10"/>
      <c r="F27" s="10"/>
      <c r="G27" s="10"/>
      <c r="H27" s="10"/>
      <c r="I27" s="10"/>
      <c r="J27" s="10"/>
      <c r="K27" s="10"/>
      <c r="L27" s="10"/>
      <c r="M27" s="10"/>
      <c r="N27" s="50"/>
      <c r="O27" s="50"/>
      <c r="P27" s="50"/>
      <c r="Q27" s="60"/>
      <c r="R27" s="55"/>
      <c r="S27" s="56"/>
      <c r="T27" s="54"/>
    </row>
    <row r="28" spans="2:20" x14ac:dyDescent="0.25">
      <c r="Q28" s="62" t="s">
        <v>105</v>
      </c>
      <c r="R28" s="52"/>
      <c r="S28" s="181"/>
      <c r="T28" s="54"/>
    </row>
    <row r="29" spans="2:20" x14ac:dyDescent="0.25">
      <c r="B29" s="17" t="s">
        <v>45</v>
      </c>
      <c r="C29" s="104" t="s">
        <v>2</v>
      </c>
      <c r="D29" s="104"/>
      <c r="E29" s="104" t="s">
        <v>40</v>
      </c>
      <c r="F29" s="104" t="s">
        <v>41</v>
      </c>
      <c r="G29" s="133"/>
      <c r="H29" s="133"/>
      <c r="I29" s="125"/>
      <c r="J29" s="104"/>
      <c r="K29" s="104"/>
      <c r="L29" s="104" t="s">
        <v>42</v>
      </c>
      <c r="M29" s="104" t="s">
        <v>43</v>
      </c>
      <c r="N29" s="10"/>
      <c r="O29" s="10"/>
      <c r="P29" s="10"/>
      <c r="Q29" s="57" t="s">
        <v>103</v>
      </c>
      <c r="R29" s="55"/>
      <c r="S29" s="56"/>
    </row>
    <row r="30" spans="2:20" x14ac:dyDescent="0.25">
      <c r="B30" s="68"/>
      <c r="C30" s="9"/>
      <c r="D30" s="9"/>
      <c r="E30" s="9"/>
      <c r="F30" s="9"/>
      <c r="G30" s="9"/>
      <c r="H30" s="9"/>
      <c r="I30" s="9"/>
      <c r="J30" s="9"/>
      <c r="K30" s="9"/>
      <c r="L30" s="9"/>
      <c r="M30" s="9"/>
      <c r="Q30" s="62"/>
      <c r="R30" s="52"/>
      <c r="S30" s="52"/>
    </row>
    <row r="31" spans="2:20" x14ac:dyDescent="0.25">
      <c r="B31" s="68"/>
      <c r="C31" s="9"/>
      <c r="D31" s="9"/>
      <c r="E31" s="9"/>
      <c r="F31" s="9"/>
      <c r="G31" s="9"/>
      <c r="H31" s="9"/>
      <c r="I31" s="9"/>
      <c r="J31" s="9"/>
      <c r="K31" s="9"/>
      <c r="L31" s="9"/>
      <c r="M31" s="9"/>
      <c r="R31" s="54"/>
      <c r="S31" s="54"/>
    </row>
    <row r="32" spans="2:20" x14ac:dyDescent="0.25">
      <c r="B32" s="12"/>
      <c r="C32" s="13"/>
      <c r="D32" s="13"/>
      <c r="E32" s="41"/>
      <c r="F32" s="15"/>
      <c r="G32" s="15"/>
      <c r="H32" s="15"/>
      <c r="I32" s="15"/>
      <c r="J32" s="15"/>
      <c r="K32" s="15"/>
      <c r="L32" s="16"/>
      <c r="M32" s="20"/>
      <c r="N32" s="18"/>
      <c r="O32" s="18"/>
      <c r="P32" s="18"/>
      <c r="Q32" s="54"/>
      <c r="R32" s="54"/>
      <c r="S32" s="54"/>
    </row>
    <row r="33" spans="2:19" x14ac:dyDescent="0.25">
      <c r="B33" s="12"/>
      <c r="C33" s="13"/>
      <c r="D33" s="13"/>
      <c r="E33" s="41"/>
      <c r="F33" s="15"/>
      <c r="G33" s="15"/>
      <c r="H33" s="15"/>
      <c r="I33" s="15"/>
      <c r="J33" s="15"/>
      <c r="K33" s="15"/>
      <c r="L33" s="16"/>
      <c r="M33" s="20"/>
      <c r="N33" s="18"/>
      <c r="O33" s="18"/>
      <c r="P33" s="18"/>
      <c r="Q33" s="54"/>
      <c r="R33" s="54"/>
      <c r="S33" s="54"/>
    </row>
    <row r="34" spans="2:19" x14ac:dyDescent="0.25">
      <c r="B34" s="12"/>
      <c r="C34" s="13"/>
      <c r="D34" s="13"/>
      <c r="E34" s="41"/>
      <c r="F34" s="15"/>
      <c r="G34" s="15"/>
      <c r="H34" s="15"/>
      <c r="I34" s="15"/>
      <c r="J34" s="15"/>
      <c r="K34" s="15"/>
      <c r="L34" s="16"/>
      <c r="M34" s="20"/>
      <c r="N34" s="18"/>
      <c r="O34" s="18"/>
      <c r="P34" s="18"/>
      <c r="Q34" s="54"/>
      <c r="R34" s="54"/>
      <c r="S34" s="54"/>
    </row>
    <row r="35" spans="2:19" x14ac:dyDescent="0.25">
      <c r="B35" s="12"/>
      <c r="C35" s="13"/>
      <c r="D35" s="13"/>
      <c r="E35" s="41"/>
      <c r="F35" s="15"/>
      <c r="G35" s="15"/>
      <c r="H35" s="15"/>
      <c r="I35" s="15"/>
      <c r="J35" s="15"/>
      <c r="K35" s="15"/>
      <c r="L35" s="16"/>
      <c r="M35" s="20"/>
      <c r="N35" s="18"/>
      <c r="O35" s="18"/>
      <c r="P35" s="18"/>
    </row>
    <row r="36" spans="2:19" ht="15" customHeight="1" x14ac:dyDescent="0.25">
      <c r="B36" s="12"/>
      <c r="C36" s="13"/>
      <c r="D36" s="13"/>
      <c r="E36" s="41"/>
      <c r="F36" s="15"/>
      <c r="G36" s="15"/>
      <c r="H36" s="15"/>
      <c r="I36" s="15"/>
      <c r="J36" s="15"/>
      <c r="K36" s="15"/>
      <c r="L36" s="33"/>
      <c r="M36" s="31"/>
      <c r="N36" s="113"/>
      <c r="O36" s="29"/>
      <c r="P36" s="18"/>
    </row>
    <row r="37" spans="2:19" x14ac:dyDescent="0.25">
      <c r="B37" s="36"/>
      <c r="C37" s="40"/>
      <c r="D37" s="40"/>
      <c r="E37" s="41"/>
      <c r="F37" s="38"/>
      <c r="G37" s="38"/>
      <c r="H37" s="38"/>
      <c r="I37" s="38"/>
      <c r="J37" s="38"/>
      <c r="K37" s="38"/>
      <c r="L37" s="33"/>
      <c r="M37" s="31"/>
      <c r="N37" s="107"/>
    </row>
    <row r="38" spans="2:19" x14ac:dyDescent="0.25">
      <c r="B38" s="36"/>
      <c r="C38" s="40"/>
      <c r="D38" s="40"/>
      <c r="E38" s="41"/>
      <c r="F38" s="38"/>
      <c r="G38" s="38"/>
      <c r="H38" s="38"/>
      <c r="I38" s="38"/>
      <c r="J38" s="38"/>
      <c r="K38" s="38"/>
      <c r="L38" s="33"/>
      <c r="M38" s="31"/>
      <c r="N38" s="107"/>
    </row>
    <row r="39" spans="2:19" ht="16.5" customHeight="1" x14ac:dyDescent="0.25">
      <c r="B39" s="36"/>
      <c r="C39" s="40"/>
      <c r="D39" s="40"/>
      <c r="E39" s="41"/>
      <c r="F39" s="38"/>
      <c r="G39" s="38"/>
      <c r="H39" s="38"/>
      <c r="I39" s="38"/>
      <c r="J39" s="38"/>
      <c r="K39" s="38"/>
      <c r="L39" s="39"/>
      <c r="M39" s="20"/>
      <c r="N39" s="107"/>
      <c r="O39" s="107"/>
      <c r="P39" s="29"/>
    </row>
    <row r="40" spans="2:19" ht="15" hidden="1" customHeight="1" x14ac:dyDescent="0.25"/>
    <row r="41" spans="2:19" ht="15" customHeight="1" x14ac:dyDescent="0.25">
      <c r="E41" s="21"/>
      <c r="F41" s="111"/>
      <c r="G41" s="111"/>
      <c r="H41" s="111"/>
      <c r="I41" s="111"/>
      <c r="J41" s="111"/>
      <c r="K41" s="111"/>
    </row>
    <row r="44" spans="2:19" ht="15" customHeight="1" x14ac:dyDescent="0.25"/>
  </sheetData>
  <mergeCells count="6">
    <mergeCell ref="B19:F19"/>
    <mergeCell ref="Q2:S2"/>
    <mergeCell ref="Q1:S1"/>
    <mergeCell ref="B14:F14"/>
    <mergeCell ref="B16:F16"/>
    <mergeCell ref="B18:F18"/>
  </mergeCells>
  <hyperlinks>
    <hyperlink ref="B19" r:id="rId1"/>
    <hyperlink ref="B26" r:id="rId2"/>
  </hyperlinks>
  <printOptions horizontalCentered="1" gridLines="1"/>
  <pageMargins left="0" right="0" top="0.75" bottom="0.75" header="0.3" footer="0.3"/>
  <pageSetup scale="54" orientation="landscape" horizontalDpi="1200" verticalDpi="1200"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topLeftCell="B5" zoomScale="90" zoomScaleNormal="90" workbookViewId="0">
      <selection activeCell="L11" sqref="L11"/>
    </sheetView>
  </sheetViews>
  <sheetFormatPr defaultColWidth="9.140625" defaultRowHeight="15" x14ac:dyDescent="0.25"/>
  <cols>
    <col min="1" max="1" width="9.140625" style="2" hidden="1" customWidth="1"/>
    <col min="2" max="2" width="53.28515625" style="2" customWidth="1"/>
    <col min="3" max="3" width="26.140625" style="2" customWidth="1"/>
    <col min="4" max="4" width="13.7109375" style="2" customWidth="1"/>
    <col min="5" max="5" width="17.7109375" style="2"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42578125" style="2" bestFit="1" customWidth="1"/>
    <col min="13" max="13" width="13.2851562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5.28515625" style="2" customWidth="1"/>
    <col min="20" max="16384" width="9.140625" style="2"/>
  </cols>
  <sheetData>
    <row r="1" spans="1:20" ht="15.6" customHeight="1" x14ac:dyDescent="0.25">
      <c r="B1" s="1" t="s">
        <v>25</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82</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7"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5">
        <v>395055.15</v>
      </c>
      <c r="N7" s="42"/>
      <c r="O7" s="72">
        <f>M7+N7</f>
        <v>395055.15</v>
      </c>
      <c r="P7" s="164"/>
      <c r="Q7" s="75">
        <f>95317.5+163795.21+123483</f>
        <v>382595.70999999996</v>
      </c>
      <c r="R7" s="63"/>
      <c r="S7" s="175">
        <f>Q7+R7</f>
        <v>382595.70999999996</v>
      </c>
    </row>
    <row r="8" spans="1:20" ht="33" customHeight="1" x14ac:dyDescent="0.25">
      <c r="B8" s="2" t="s">
        <v>150</v>
      </c>
      <c r="C8" s="254" t="s">
        <v>142</v>
      </c>
      <c r="D8" s="101" t="s">
        <v>236</v>
      </c>
      <c r="E8" s="2" t="s">
        <v>206</v>
      </c>
      <c r="F8" s="2" t="s">
        <v>7</v>
      </c>
      <c r="G8" s="206">
        <f>+G7</f>
        <v>2.7699999999999999E-2</v>
      </c>
      <c r="H8" s="206">
        <f t="shared" ref="H8:L9" si="0">+H7</f>
        <v>0.15060000000000001</v>
      </c>
      <c r="I8" s="207">
        <f t="shared" si="0"/>
        <v>43646</v>
      </c>
      <c r="J8" s="207">
        <f t="shared" si="0"/>
        <v>43647</v>
      </c>
      <c r="K8" s="207">
        <f t="shared" si="0"/>
        <v>43282</v>
      </c>
      <c r="L8" s="208" t="str">
        <f t="shared" si="0"/>
        <v>07/01/18 - 06/30/19</v>
      </c>
      <c r="M8" s="75">
        <v>29589.47</v>
      </c>
      <c r="N8" s="164"/>
      <c r="O8" s="72">
        <f>M8+N8</f>
        <v>29589.47</v>
      </c>
      <c r="P8" s="164"/>
      <c r="Q8" s="75">
        <v>29589.47</v>
      </c>
      <c r="R8" s="63"/>
      <c r="S8" s="89">
        <f>Q8+R8</f>
        <v>29589.47</v>
      </c>
    </row>
    <row r="9" spans="1:20" ht="25.9" customHeight="1" x14ac:dyDescent="0.25">
      <c r="B9" s="2" t="s">
        <v>187</v>
      </c>
      <c r="C9" s="100" t="s">
        <v>266</v>
      </c>
      <c r="D9" s="100" t="s">
        <v>232</v>
      </c>
      <c r="E9" s="2" t="s">
        <v>233</v>
      </c>
      <c r="F9" s="2" t="s">
        <v>7</v>
      </c>
      <c r="G9" s="206">
        <f>+G7</f>
        <v>2.7699999999999999E-2</v>
      </c>
      <c r="H9" s="206">
        <f t="shared" ref="H9" si="1">+H7</f>
        <v>0.15060000000000001</v>
      </c>
      <c r="I9" s="207">
        <v>43738</v>
      </c>
      <c r="J9" s="207">
        <v>43753</v>
      </c>
      <c r="K9" s="207">
        <f t="shared" si="0"/>
        <v>43282</v>
      </c>
      <c r="L9" s="208" t="s">
        <v>289</v>
      </c>
      <c r="M9" s="6">
        <f>41360.12+220542</f>
        <v>261902.12</v>
      </c>
      <c r="N9" s="72">
        <v>44781</v>
      </c>
      <c r="O9" s="72">
        <f>M9+N9</f>
        <v>306683.12</v>
      </c>
      <c r="P9" s="72"/>
      <c r="Q9" s="75">
        <f>41360.12+28722.03+34673.91+17286.07+35908.78+40836.62</f>
        <v>198787.53</v>
      </c>
      <c r="R9" s="72"/>
      <c r="S9" s="89">
        <f>Q9+R9</f>
        <v>198787.53</v>
      </c>
    </row>
    <row r="10" spans="1:20" ht="38.25" customHeight="1" x14ac:dyDescent="0.25">
      <c r="B10" s="2" t="s">
        <v>223</v>
      </c>
      <c r="C10" s="255" t="s">
        <v>260</v>
      </c>
      <c r="D10" s="221" t="s">
        <v>224</v>
      </c>
      <c r="E10" s="2" t="s">
        <v>225</v>
      </c>
      <c r="F10" s="2" t="s">
        <v>7</v>
      </c>
      <c r="G10" s="206">
        <f t="shared" ref="G10:H11" si="2">+G9</f>
        <v>2.7699999999999999E-2</v>
      </c>
      <c r="H10" s="206">
        <f t="shared" si="2"/>
        <v>0.15060000000000001</v>
      </c>
      <c r="I10" s="207">
        <v>43941</v>
      </c>
      <c r="J10" s="207">
        <v>43971</v>
      </c>
      <c r="K10" s="207">
        <v>43234</v>
      </c>
      <c r="L10" s="208" t="s">
        <v>291</v>
      </c>
      <c r="M10" s="6">
        <v>28876</v>
      </c>
      <c r="N10" s="72"/>
      <c r="O10" s="72">
        <f>M10+N10</f>
        <v>28876</v>
      </c>
      <c r="P10" s="72"/>
      <c r="Q10" s="75"/>
      <c r="R10" s="72"/>
      <c r="S10" s="89">
        <f>Q10+R10</f>
        <v>0</v>
      </c>
    </row>
    <row r="11" spans="1:20" ht="33.75" customHeight="1" x14ac:dyDescent="0.25">
      <c r="B11" s="2" t="s">
        <v>246</v>
      </c>
      <c r="C11" s="255" t="s">
        <v>261</v>
      </c>
      <c r="D11" s="221"/>
      <c r="F11" s="2" t="s">
        <v>7</v>
      </c>
      <c r="G11" s="206">
        <f t="shared" si="2"/>
        <v>2.7699999999999999E-2</v>
      </c>
      <c r="H11" s="206">
        <f t="shared" si="2"/>
        <v>0.15060000000000001</v>
      </c>
      <c r="I11" s="207">
        <f>I8</f>
        <v>43646</v>
      </c>
      <c r="J11" s="207">
        <f>J8</f>
        <v>43647</v>
      </c>
      <c r="K11" s="271" t="s">
        <v>292</v>
      </c>
      <c r="L11" s="208" t="s">
        <v>196</v>
      </c>
      <c r="M11" s="6">
        <v>19395.599999999999</v>
      </c>
      <c r="N11" s="72"/>
      <c r="O11" s="72">
        <f>M11+N11</f>
        <v>19395.599999999999</v>
      </c>
      <c r="P11" s="72"/>
      <c r="Q11" s="75">
        <v>19395.599999999999</v>
      </c>
      <c r="R11" s="72"/>
      <c r="S11" s="89">
        <f>Q11+R11</f>
        <v>19395.599999999999</v>
      </c>
    </row>
    <row r="12" spans="1:20" x14ac:dyDescent="0.25">
      <c r="C12" s="100"/>
      <c r="D12" s="100"/>
      <c r="G12" s="206"/>
      <c r="H12" s="206"/>
      <c r="I12" s="207"/>
      <c r="J12" s="207"/>
      <c r="K12" s="207"/>
      <c r="L12" s="208"/>
      <c r="M12" s="32"/>
      <c r="N12" s="25"/>
      <c r="O12" s="25"/>
      <c r="P12" s="72"/>
      <c r="Q12" s="178"/>
      <c r="R12" s="25"/>
      <c r="S12" s="162"/>
    </row>
    <row r="13" spans="1:20" x14ac:dyDescent="0.25">
      <c r="C13" s="100"/>
      <c r="D13" s="100"/>
      <c r="I13" s="127"/>
      <c r="J13" s="127"/>
      <c r="K13" s="127"/>
      <c r="L13" s="5" t="s">
        <v>44</v>
      </c>
      <c r="M13" s="73">
        <f>SUM(M7:M11)</f>
        <v>734818.34</v>
      </c>
      <c r="N13" s="73">
        <f>SUM(N7:N11)</f>
        <v>44781</v>
      </c>
      <c r="O13" s="73">
        <f>SUM(O7:O11)</f>
        <v>779599.34</v>
      </c>
      <c r="Q13" s="73">
        <f>SUM(Q7:Q11)</f>
        <v>630368.30999999994</v>
      </c>
      <c r="R13" s="73">
        <f>SUM(R7:R11)</f>
        <v>0</v>
      </c>
      <c r="S13" s="73">
        <f>SUM(S7:S11)</f>
        <v>630368.30999999994</v>
      </c>
    </row>
    <row r="14" spans="1:20" x14ac:dyDescent="0.25">
      <c r="C14" s="100"/>
      <c r="D14" s="100"/>
      <c r="L14" s="5"/>
      <c r="M14" s="71"/>
      <c r="N14" s="71"/>
      <c r="O14" s="71"/>
      <c r="Q14" s="71"/>
      <c r="R14" s="71"/>
      <c r="S14" s="73"/>
    </row>
    <row r="15" spans="1:20" x14ac:dyDescent="0.25">
      <c r="C15" s="100"/>
      <c r="D15" s="100"/>
      <c r="L15" s="5"/>
      <c r="M15" s="71"/>
      <c r="N15" s="71"/>
      <c r="O15" s="71"/>
      <c r="Q15" s="71"/>
      <c r="R15" s="71"/>
      <c r="S15" s="73"/>
    </row>
    <row r="16" spans="1:20" x14ac:dyDescent="0.25">
      <c r="B16" s="8" t="s">
        <v>147</v>
      </c>
      <c r="C16" s="100"/>
      <c r="D16" s="100"/>
      <c r="L16" s="5"/>
      <c r="M16" s="71"/>
      <c r="N16" s="71"/>
      <c r="O16" s="71"/>
      <c r="Q16" s="71"/>
      <c r="R16" s="71"/>
      <c r="S16" s="73"/>
    </row>
    <row r="17" spans="2:19" ht="33.75" customHeight="1" x14ac:dyDescent="0.25">
      <c r="B17" s="274" t="s">
        <v>148</v>
      </c>
      <c r="C17" s="274"/>
      <c r="D17" s="274"/>
      <c r="E17" s="274"/>
      <c r="F17" s="274"/>
      <c r="G17" s="129"/>
      <c r="H17" s="129"/>
      <c r="I17" s="121"/>
      <c r="L17" s="5"/>
      <c r="M17" s="71"/>
      <c r="N17" s="71"/>
      <c r="O17" s="71"/>
      <c r="Q17" s="71"/>
      <c r="R17" s="71"/>
      <c r="S17" s="73"/>
    </row>
    <row r="18" spans="2:19" x14ac:dyDescent="0.25">
      <c r="C18" s="100"/>
      <c r="D18" s="100"/>
      <c r="L18" s="5"/>
      <c r="M18" s="71"/>
      <c r="N18" s="71"/>
      <c r="O18" s="71"/>
      <c r="Q18" s="71"/>
      <c r="R18" s="71"/>
      <c r="S18" s="73"/>
    </row>
    <row r="19" spans="2:19" ht="44.25" customHeight="1" x14ac:dyDescent="0.25">
      <c r="B19" s="274" t="s">
        <v>151</v>
      </c>
      <c r="C19" s="274"/>
      <c r="D19" s="274"/>
      <c r="E19" s="274"/>
      <c r="F19" s="274"/>
      <c r="G19" s="129"/>
      <c r="H19" s="129"/>
      <c r="I19" s="121"/>
      <c r="L19" s="5"/>
      <c r="M19" s="71"/>
      <c r="N19" s="71"/>
      <c r="O19" s="71"/>
      <c r="Q19" s="71"/>
      <c r="R19" s="71"/>
      <c r="S19" s="73"/>
    </row>
    <row r="20" spans="2:19" x14ac:dyDescent="0.25">
      <c r="B20" s="118"/>
      <c r="C20" s="118"/>
      <c r="D20" s="118"/>
      <c r="E20" s="118"/>
      <c r="F20" s="118"/>
      <c r="G20" s="129"/>
      <c r="H20" s="129"/>
      <c r="I20" s="121"/>
      <c r="L20" s="5"/>
      <c r="M20" s="71"/>
      <c r="N20" s="71"/>
      <c r="O20" s="71"/>
      <c r="Q20" s="71"/>
      <c r="R20" s="71"/>
      <c r="S20" s="73"/>
    </row>
    <row r="21" spans="2:19" ht="32.25" customHeight="1" x14ac:dyDescent="0.25">
      <c r="B21" s="274" t="s">
        <v>211</v>
      </c>
      <c r="C21" s="274"/>
      <c r="D21" s="274"/>
      <c r="E21" s="274"/>
      <c r="F21" s="274"/>
      <c r="G21" s="214"/>
      <c r="H21" s="214"/>
      <c r="I21" s="214"/>
      <c r="L21" s="5"/>
      <c r="M21" s="71"/>
      <c r="N21" s="71"/>
      <c r="O21" s="71"/>
      <c r="Q21" s="71"/>
      <c r="R21" s="71"/>
      <c r="S21" s="73"/>
    </row>
    <row r="22" spans="2:19" ht="15" customHeight="1" x14ac:dyDescent="0.25">
      <c r="B22" s="284" t="s">
        <v>210</v>
      </c>
      <c r="C22" s="274"/>
      <c r="D22" s="274"/>
      <c r="E22" s="274"/>
      <c r="F22" s="274"/>
      <c r="G22" s="214"/>
      <c r="H22" s="214"/>
      <c r="I22" s="214"/>
      <c r="L22" s="5"/>
      <c r="M22" s="71"/>
      <c r="N22" s="71"/>
      <c r="O22" s="71"/>
      <c r="Q22" s="71"/>
      <c r="R22" s="71"/>
      <c r="S22" s="73"/>
    </row>
    <row r="23" spans="2:19" ht="15" customHeight="1" x14ac:dyDescent="0.25">
      <c r="B23" s="216"/>
      <c r="C23" s="216"/>
      <c r="D23" s="216"/>
      <c r="E23" s="216"/>
      <c r="F23" s="216"/>
      <c r="G23" s="216"/>
      <c r="H23" s="216"/>
      <c r="I23" s="216"/>
      <c r="L23" s="5"/>
      <c r="M23" s="71"/>
      <c r="N23" s="71"/>
      <c r="O23" s="71"/>
      <c r="Q23" s="71"/>
      <c r="R23" s="71"/>
      <c r="S23" s="73"/>
    </row>
    <row r="24" spans="2:19" x14ac:dyDescent="0.25">
      <c r="B24" s="7" t="s">
        <v>127</v>
      </c>
      <c r="C24" s="110" t="s">
        <v>130</v>
      </c>
      <c r="D24" s="110" t="s">
        <v>131</v>
      </c>
      <c r="E24" s="118"/>
      <c r="F24" s="118"/>
      <c r="G24" s="129"/>
      <c r="H24" s="129"/>
      <c r="I24" s="121"/>
      <c r="L24" s="5"/>
      <c r="M24" s="71"/>
      <c r="N24" s="71"/>
      <c r="O24" s="71"/>
      <c r="Q24" s="71"/>
      <c r="R24" s="71"/>
      <c r="S24" s="73"/>
    </row>
    <row r="25" spans="2:19" x14ac:dyDescent="0.25">
      <c r="B25" s="2" t="s">
        <v>128</v>
      </c>
      <c r="C25" s="100" t="s">
        <v>135</v>
      </c>
      <c r="D25" s="100" t="s">
        <v>137</v>
      </c>
      <c r="E25" s="118"/>
      <c r="F25" s="118"/>
      <c r="G25" s="129"/>
      <c r="H25" s="129"/>
      <c r="I25" s="121"/>
      <c r="L25" s="5"/>
      <c r="M25" s="71"/>
      <c r="N25" s="71"/>
      <c r="O25" s="71"/>
      <c r="Q25" s="71"/>
      <c r="R25" s="71"/>
      <c r="S25" s="73"/>
    </row>
    <row r="26" spans="2:19" x14ac:dyDescent="0.25">
      <c r="B26" s="19" t="s">
        <v>129</v>
      </c>
      <c r="C26" s="100" t="s">
        <v>132</v>
      </c>
      <c r="D26" s="100" t="s">
        <v>138</v>
      </c>
      <c r="L26" s="5"/>
      <c r="M26" s="71"/>
      <c r="N26" s="71"/>
      <c r="O26" s="71"/>
      <c r="Q26" s="71"/>
      <c r="R26" s="71"/>
      <c r="S26" s="73"/>
    </row>
    <row r="27" spans="2:19" x14ac:dyDescent="0.25">
      <c r="B27" s="2" t="s">
        <v>187</v>
      </c>
      <c r="C27" s="100" t="s">
        <v>164</v>
      </c>
      <c r="D27" s="100" t="s">
        <v>190</v>
      </c>
      <c r="L27" s="5"/>
      <c r="M27" s="71"/>
      <c r="N27" s="71"/>
      <c r="O27" s="71"/>
      <c r="Q27" s="71"/>
      <c r="R27" s="71"/>
      <c r="S27" s="73"/>
    </row>
    <row r="28" spans="2:19" x14ac:dyDescent="0.25">
      <c r="B28" s="2" t="s">
        <v>223</v>
      </c>
      <c r="C28" s="100" t="s">
        <v>164</v>
      </c>
      <c r="D28" s="100" t="s">
        <v>190</v>
      </c>
      <c r="L28" s="5"/>
      <c r="M28" s="71"/>
      <c r="N28" s="71"/>
      <c r="O28" s="71"/>
      <c r="Q28" s="71"/>
      <c r="R28" s="71"/>
      <c r="S28" s="73"/>
    </row>
    <row r="29" spans="2:19" x14ac:dyDescent="0.25">
      <c r="B29" s="2" t="s">
        <v>246</v>
      </c>
      <c r="C29" s="100" t="s">
        <v>164</v>
      </c>
      <c r="D29" s="100" t="s">
        <v>190</v>
      </c>
      <c r="L29" s="5"/>
      <c r="M29" s="71"/>
      <c r="N29" s="71"/>
      <c r="O29" s="71"/>
      <c r="Q29" s="71"/>
      <c r="R29" s="71"/>
      <c r="S29" s="73"/>
    </row>
    <row r="30" spans="2:19" x14ac:dyDescent="0.25">
      <c r="C30" s="100"/>
      <c r="D30" s="100"/>
      <c r="L30" s="5"/>
      <c r="M30" s="71"/>
      <c r="N30" s="71"/>
      <c r="O30" s="71"/>
      <c r="Q30" s="71"/>
      <c r="R30" s="71"/>
      <c r="S30" s="73"/>
    </row>
    <row r="31" spans="2:19" x14ac:dyDescent="0.25">
      <c r="C31" s="100"/>
      <c r="D31" s="100"/>
      <c r="L31" s="5"/>
      <c r="M31" s="71"/>
      <c r="N31" s="71"/>
      <c r="O31" s="71"/>
      <c r="Q31" s="71"/>
      <c r="R31" s="71"/>
      <c r="S31" s="73"/>
    </row>
    <row r="32" spans="2:19" x14ac:dyDescent="0.25">
      <c r="B32" s="212" t="s">
        <v>227</v>
      </c>
      <c r="C32" s="100"/>
      <c r="D32" s="100"/>
      <c r="L32" s="5"/>
      <c r="M32" s="71"/>
      <c r="N32" s="71"/>
      <c r="O32" s="71"/>
      <c r="Q32" s="71"/>
      <c r="R32" s="71"/>
      <c r="S32" s="73"/>
    </row>
    <row r="33" spans="2:20" x14ac:dyDescent="0.25">
      <c r="B33" s="10"/>
      <c r="C33" s="102"/>
      <c r="D33" s="102"/>
      <c r="E33" s="10"/>
      <c r="F33" s="10"/>
      <c r="G33" s="10"/>
      <c r="H33" s="10"/>
      <c r="I33" s="10"/>
      <c r="J33" s="10"/>
      <c r="K33" s="10"/>
      <c r="L33" s="10"/>
      <c r="M33" s="10"/>
      <c r="N33" s="10"/>
      <c r="O33" s="10"/>
      <c r="P33" s="10"/>
      <c r="Q33" s="10"/>
      <c r="R33" s="10"/>
      <c r="S33" s="28"/>
    </row>
    <row r="34" spans="2:20" x14ac:dyDescent="0.25">
      <c r="Q34" s="61" t="s">
        <v>105</v>
      </c>
      <c r="R34" s="54"/>
      <c r="S34" s="189"/>
    </row>
    <row r="35" spans="2:20" ht="13.15" customHeight="1" x14ac:dyDescent="0.25">
      <c r="B35" s="17" t="s">
        <v>45</v>
      </c>
      <c r="C35" s="104" t="s">
        <v>2</v>
      </c>
      <c r="D35" s="104"/>
      <c r="E35" s="104" t="s">
        <v>40</v>
      </c>
      <c r="F35" s="104" t="s">
        <v>41</v>
      </c>
      <c r="G35" s="133"/>
      <c r="H35" s="133"/>
      <c r="I35" s="125"/>
      <c r="J35" s="104"/>
      <c r="K35" s="104"/>
      <c r="L35" s="104" t="s">
        <v>42</v>
      </c>
      <c r="M35" s="104" t="s">
        <v>43</v>
      </c>
      <c r="N35" s="10"/>
      <c r="O35" s="10"/>
      <c r="P35" s="10"/>
      <c r="Q35" s="57" t="s">
        <v>103</v>
      </c>
      <c r="R35" s="57"/>
      <c r="S35" s="58"/>
    </row>
    <row r="36" spans="2:20" x14ac:dyDescent="0.25">
      <c r="B36" s="68"/>
      <c r="C36" s="9"/>
      <c r="D36" s="9"/>
      <c r="E36" s="9"/>
      <c r="F36" s="9"/>
      <c r="G36" s="9"/>
      <c r="H36" s="9"/>
      <c r="I36" s="9"/>
      <c r="J36" s="9"/>
      <c r="K36" s="9"/>
      <c r="L36" s="9"/>
      <c r="M36" s="9"/>
      <c r="Q36" s="61"/>
      <c r="R36" s="54"/>
      <c r="S36" s="54"/>
    </row>
    <row r="37" spans="2:20" x14ac:dyDescent="0.25">
      <c r="B37" s="68"/>
      <c r="C37" s="9"/>
      <c r="D37" s="9"/>
      <c r="E37" s="9"/>
      <c r="F37" s="9"/>
      <c r="G37" s="9"/>
      <c r="H37" s="9"/>
      <c r="I37" s="9"/>
      <c r="J37" s="9"/>
      <c r="K37" s="9"/>
      <c r="L37" s="9"/>
      <c r="M37" s="9"/>
      <c r="R37" s="54"/>
      <c r="S37" s="54"/>
    </row>
    <row r="38" spans="2:20" x14ac:dyDescent="0.25">
      <c r="B38" s="12"/>
      <c r="C38" s="13"/>
      <c r="D38" s="13"/>
      <c r="E38" s="41"/>
      <c r="F38" s="15"/>
      <c r="G38" s="15"/>
      <c r="H38" s="15"/>
      <c r="I38" s="15"/>
      <c r="J38" s="15"/>
      <c r="K38" s="15"/>
      <c r="L38" s="16"/>
      <c r="M38" s="20"/>
      <c r="N38" s="18"/>
      <c r="O38" s="18"/>
      <c r="P38" s="18"/>
      <c r="Q38" s="54"/>
      <c r="R38" s="54"/>
      <c r="S38" s="54"/>
    </row>
    <row r="39" spans="2:20" x14ac:dyDescent="0.25">
      <c r="B39" s="12"/>
      <c r="C39" s="13"/>
      <c r="D39" s="13"/>
      <c r="E39" s="41"/>
      <c r="F39" s="15"/>
      <c r="G39" s="15"/>
      <c r="H39" s="15"/>
      <c r="I39" s="15"/>
      <c r="J39" s="15"/>
      <c r="K39" s="15"/>
      <c r="L39" s="16"/>
      <c r="M39" s="20"/>
      <c r="N39" s="18"/>
      <c r="O39" s="18"/>
      <c r="P39" s="18"/>
      <c r="Q39" s="54"/>
      <c r="R39" s="54"/>
      <c r="S39" s="54"/>
    </row>
    <row r="40" spans="2:20" x14ac:dyDescent="0.25">
      <c r="B40" s="12"/>
      <c r="C40" s="13"/>
      <c r="D40" s="13"/>
      <c r="E40" s="41"/>
      <c r="F40" s="15"/>
      <c r="G40" s="15"/>
      <c r="H40" s="15"/>
      <c r="I40" s="15"/>
      <c r="J40" s="15"/>
      <c r="K40" s="15"/>
      <c r="L40" s="16"/>
      <c r="M40" s="20"/>
      <c r="N40" s="18"/>
      <c r="O40" s="18"/>
      <c r="P40" s="18"/>
      <c r="Q40" s="54"/>
      <c r="R40" s="54"/>
      <c r="S40" s="54"/>
    </row>
    <row r="41" spans="2:20" x14ac:dyDescent="0.25">
      <c r="B41" s="12"/>
      <c r="C41" s="13"/>
      <c r="D41" s="13"/>
      <c r="E41" s="41"/>
      <c r="F41" s="15"/>
      <c r="G41" s="15"/>
      <c r="H41" s="15"/>
      <c r="I41" s="15"/>
      <c r="J41" s="15"/>
      <c r="K41" s="15"/>
      <c r="L41" s="16"/>
      <c r="M41" s="20"/>
      <c r="N41" s="18"/>
      <c r="O41" s="18"/>
      <c r="P41" s="18"/>
      <c r="Q41" s="62"/>
      <c r="R41" s="53"/>
      <c r="S41" s="53"/>
    </row>
    <row r="42" spans="2:20" ht="15" customHeight="1" x14ac:dyDescent="0.25">
      <c r="B42" s="12"/>
      <c r="C42" s="13"/>
      <c r="D42" s="13"/>
      <c r="E42" s="41"/>
      <c r="F42" s="15"/>
      <c r="G42" s="15"/>
      <c r="H42" s="15"/>
      <c r="I42" s="15"/>
      <c r="J42" s="15"/>
      <c r="K42" s="15"/>
      <c r="L42" s="16"/>
      <c r="M42" s="20"/>
      <c r="N42" s="49"/>
      <c r="O42" s="49"/>
      <c r="P42" s="49"/>
      <c r="Q42" s="54"/>
      <c r="R42" s="54"/>
      <c r="S42" s="54"/>
      <c r="T42" s="54"/>
    </row>
    <row r="43" spans="2:20" x14ac:dyDescent="0.25">
      <c r="B43" s="36"/>
      <c r="C43" s="40"/>
      <c r="D43" s="40"/>
      <c r="E43" s="41"/>
      <c r="F43" s="38"/>
      <c r="G43" s="38"/>
      <c r="H43" s="38"/>
      <c r="I43" s="38"/>
      <c r="J43" s="38"/>
      <c r="K43" s="38"/>
      <c r="L43" s="39"/>
      <c r="M43" s="34"/>
      <c r="N43" s="113"/>
      <c r="O43" s="29"/>
      <c r="P43" s="29"/>
      <c r="T43" s="54"/>
    </row>
    <row r="44" spans="2:20" x14ac:dyDescent="0.25">
      <c r="C44" s="40"/>
      <c r="D44" s="40"/>
      <c r="E44" s="41"/>
      <c r="F44" s="74"/>
      <c r="G44" s="74"/>
      <c r="H44" s="74"/>
      <c r="I44" s="74"/>
      <c r="J44" s="74"/>
      <c r="K44" s="74"/>
      <c r="L44" s="33"/>
      <c r="M44" s="31"/>
      <c r="N44" s="113"/>
    </row>
    <row r="45" spans="2:20" x14ac:dyDescent="0.25">
      <c r="C45" s="40"/>
      <c r="D45" s="40"/>
      <c r="E45" s="41"/>
      <c r="F45" s="74"/>
      <c r="G45" s="74"/>
      <c r="H45" s="74"/>
      <c r="I45" s="74"/>
      <c r="J45" s="74"/>
      <c r="K45" s="74"/>
      <c r="L45" s="33"/>
      <c r="M45" s="31"/>
      <c r="N45" s="114"/>
    </row>
    <row r="46" spans="2:20" x14ac:dyDescent="0.25">
      <c r="C46" s="40"/>
      <c r="D46" s="40"/>
      <c r="E46" s="41"/>
      <c r="F46" s="74"/>
      <c r="G46" s="74"/>
      <c r="H46" s="74"/>
      <c r="I46" s="74"/>
      <c r="J46" s="74"/>
      <c r="K46" s="74"/>
      <c r="L46" s="33"/>
      <c r="M46" s="35"/>
      <c r="N46" s="37"/>
      <c r="O46" s="37"/>
      <c r="P46" s="29"/>
    </row>
    <row r="47" spans="2:20" ht="15" customHeight="1" x14ac:dyDescent="0.25">
      <c r="B47" s="36"/>
      <c r="C47" s="40"/>
      <c r="D47" s="40"/>
      <c r="E47" s="41"/>
      <c r="F47" s="38"/>
      <c r="G47" s="38"/>
      <c r="H47" s="38"/>
      <c r="I47" s="38"/>
      <c r="J47" s="38"/>
      <c r="K47" s="38"/>
      <c r="L47" s="33"/>
      <c r="M47" s="31"/>
      <c r="N47" s="107"/>
      <c r="O47" s="107"/>
      <c r="P47" s="29"/>
    </row>
    <row r="48" spans="2:20" x14ac:dyDescent="0.25">
      <c r="B48" s="36"/>
      <c r="C48" s="40"/>
      <c r="D48" s="40"/>
      <c r="E48" s="41"/>
      <c r="F48" s="38"/>
      <c r="G48" s="38"/>
      <c r="H48" s="38"/>
      <c r="I48" s="38"/>
      <c r="J48" s="38"/>
      <c r="K48" s="38"/>
      <c r="L48" s="33"/>
      <c r="M48" s="31"/>
      <c r="N48" s="107"/>
      <c r="O48" s="107"/>
      <c r="P48" s="29"/>
    </row>
    <row r="49" spans="2:16" x14ac:dyDescent="0.25">
      <c r="B49" s="36"/>
      <c r="C49" s="40"/>
      <c r="D49" s="40"/>
      <c r="E49" s="41"/>
      <c r="F49" s="38"/>
      <c r="G49" s="38"/>
      <c r="H49" s="38"/>
      <c r="I49" s="38"/>
      <c r="J49" s="38"/>
      <c r="K49" s="38"/>
      <c r="L49" s="33"/>
      <c r="M49" s="31"/>
      <c r="N49" s="107"/>
      <c r="O49" s="107"/>
      <c r="P49" s="29"/>
    </row>
    <row r="50" spans="2:16" ht="16.5" customHeight="1" x14ac:dyDescent="0.25">
      <c r="B50" s="36"/>
      <c r="C50" s="40"/>
      <c r="D50" s="40"/>
      <c r="E50" s="41"/>
      <c r="F50" s="38"/>
      <c r="G50" s="38"/>
      <c r="H50" s="38"/>
      <c r="I50" s="38"/>
      <c r="J50" s="38"/>
      <c r="K50" s="38"/>
      <c r="L50" s="39"/>
      <c r="M50" s="20"/>
      <c r="N50" s="107"/>
      <c r="O50" s="107"/>
      <c r="P50" s="29"/>
    </row>
    <row r="51" spans="2:16" ht="15" hidden="1" customHeight="1" x14ac:dyDescent="0.25"/>
    <row r="52" spans="2:16" ht="15" customHeight="1" x14ac:dyDescent="0.25">
      <c r="E52" s="21"/>
      <c r="F52" s="111"/>
      <c r="G52" s="111"/>
      <c r="H52" s="111"/>
      <c r="I52" s="111"/>
      <c r="J52" s="111"/>
      <c r="K52" s="111"/>
    </row>
    <row r="55" spans="2:16" ht="15" customHeight="1" x14ac:dyDescent="0.25"/>
  </sheetData>
  <mergeCells count="6">
    <mergeCell ref="B22:F22"/>
    <mergeCell ref="Q2:S2"/>
    <mergeCell ref="Q1:S1"/>
    <mergeCell ref="B17:F17"/>
    <mergeCell ref="B19:F19"/>
    <mergeCell ref="B21:F21"/>
  </mergeCells>
  <hyperlinks>
    <hyperlink ref="B22" r:id="rId1"/>
    <hyperlink ref="B32" r:id="rId2"/>
  </hyperlinks>
  <printOptions horizontalCentered="1" gridLines="1"/>
  <pageMargins left="0" right="0" top="0.75" bottom="0.75" header="0.3" footer="0.3"/>
  <pageSetup scale="52" orientation="landscape" horizontalDpi="1200" verticalDpi="1200"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B7" sqref="B7"/>
    </sheetView>
  </sheetViews>
  <sheetFormatPr defaultColWidth="9.140625" defaultRowHeight="15" x14ac:dyDescent="0.25"/>
  <cols>
    <col min="1" max="1" width="9.140625" style="2" hidden="1" customWidth="1"/>
    <col min="2" max="2" width="43.140625" style="2" customWidth="1"/>
    <col min="3" max="3" width="24.42578125" style="2" bestFit="1" customWidth="1"/>
    <col min="4" max="4" width="13.7109375" style="2" customWidth="1"/>
    <col min="5" max="5" width="17.14062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15</v>
      </c>
      <c r="Q1" s="273" t="s">
        <v>195</v>
      </c>
      <c r="R1" s="273"/>
      <c r="S1" s="273"/>
    </row>
    <row r="2" spans="1:20" x14ac:dyDescent="0.25">
      <c r="B2" s="96" t="s">
        <v>191</v>
      </c>
      <c r="C2" s="202">
        <v>43069</v>
      </c>
      <c r="M2" s="76"/>
      <c r="N2" s="76"/>
      <c r="P2" s="29"/>
      <c r="Q2" s="272" t="s">
        <v>201</v>
      </c>
      <c r="R2" s="272"/>
      <c r="S2" s="272"/>
    </row>
    <row r="3" spans="1:20" ht="15.75" thickBot="1" x14ac:dyDescent="0.3">
      <c r="A3" s="2" t="s">
        <v>20</v>
      </c>
      <c r="B3" s="44" t="s">
        <v>85</v>
      </c>
      <c r="C3" s="8"/>
      <c r="D3" s="8"/>
      <c r="E3" s="8"/>
      <c r="P3" s="29"/>
      <c r="Q3" s="47"/>
      <c r="R3" s="30"/>
    </row>
    <row r="4" spans="1:20" x14ac:dyDescent="0.25">
      <c r="B4" s="8" t="s">
        <v>162</v>
      </c>
      <c r="M4" s="93" t="s">
        <v>34</v>
      </c>
      <c r="N4" s="93" t="s">
        <v>34</v>
      </c>
      <c r="O4" s="93" t="s">
        <v>34</v>
      </c>
      <c r="P4" s="9"/>
      <c r="Q4" s="97" t="s">
        <v>35</v>
      </c>
      <c r="R4" s="97" t="s">
        <v>37</v>
      </c>
      <c r="S4" s="97" t="s">
        <v>27</v>
      </c>
      <c r="T4" s="7"/>
    </row>
    <row r="5" spans="1:20" ht="15.75" thickBot="1" x14ac:dyDescent="0.3">
      <c r="G5" s="203" t="s">
        <v>197</v>
      </c>
      <c r="H5" s="203" t="s">
        <v>197</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 x14ac:dyDescent="0.25">
      <c r="B7" s="2" t="s">
        <v>150</v>
      </c>
      <c r="C7" s="103" t="s">
        <v>142</v>
      </c>
      <c r="D7" s="101" t="s">
        <v>143</v>
      </c>
      <c r="E7" s="2" t="s">
        <v>198</v>
      </c>
      <c r="F7" s="2" t="s">
        <v>7</v>
      </c>
      <c r="G7" s="137">
        <v>2.9100000000000001E-2</v>
      </c>
      <c r="H7" s="137">
        <v>0.16270000000000001</v>
      </c>
      <c r="I7" s="127">
        <v>43281</v>
      </c>
      <c r="J7" s="127">
        <v>43282</v>
      </c>
      <c r="K7" s="127">
        <v>42917</v>
      </c>
      <c r="L7" s="101" t="s">
        <v>196</v>
      </c>
      <c r="M7" s="72"/>
      <c r="N7" s="72"/>
      <c r="O7" s="72">
        <f>M7+N7</f>
        <v>0</v>
      </c>
      <c r="P7" s="29"/>
      <c r="Q7" s="72"/>
      <c r="R7" s="72"/>
      <c r="S7" s="73">
        <f>Q7+R7</f>
        <v>0</v>
      </c>
    </row>
    <row r="8" spans="1:20" x14ac:dyDescent="0.25">
      <c r="G8" s="137"/>
      <c r="H8" s="137"/>
      <c r="I8" s="127"/>
      <c r="J8" s="127"/>
      <c r="K8" s="127"/>
      <c r="L8" s="101"/>
      <c r="M8" s="25"/>
      <c r="N8" s="25"/>
      <c r="O8" s="25"/>
      <c r="P8" s="29"/>
      <c r="Q8" s="25"/>
      <c r="R8" s="25"/>
      <c r="S8" s="26"/>
    </row>
    <row r="9" spans="1:20" x14ac:dyDescent="0.25">
      <c r="C9" s="100"/>
      <c r="D9" s="100"/>
      <c r="G9" s="136"/>
      <c r="H9" s="137"/>
      <c r="I9" s="127"/>
      <c r="J9" s="127"/>
      <c r="K9" s="127"/>
      <c r="L9" s="5" t="s">
        <v>44</v>
      </c>
      <c r="M9" s="71">
        <f>SUM(M7:M8)</f>
        <v>0</v>
      </c>
      <c r="N9" s="71">
        <f>SUM(N7:N8)</f>
        <v>0</v>
      </c>
      <c r="O9" s="71">
        <f>SUM(O7:O8)</f>
        <v>0</v>
      </c>
      <c r="Q9" s="71">
        <f>SUM(Q7:Q8)</f>
        <v>0</v>
      </c>
      <c r="R9" s="71">
        <f>SUM(R7:R8)</f>
        <v>0</v>
      </c>
      <c r="S9" s="73">
        <f>SUM(S7:S8)</f>
        <v>0</v>
      </c>
    </row>
    <row r="10" spans="1:20" x14ac:dyDescent="0.25">
      <c r="C10" s="100"/>
      <c r="D10" s="100"/>
      <c r="I10" s="127"/>
      <c r="J10" s="127"/>
      <c r="K10" s="127"/>
      <c r="L10" s="5"/>
      <c r="M10" s="71"/>
      <c r="N10" s="71"/>
      <c r="O10" s="71"/>
      <c r="P10" s="29"/>
      <c r="Q10" s="71"/>
      <c r="R10" s="71"/>
      <c r="S10" s="73"/>
    </row>
    <row r="11" spans="1:20" x14ac:dyDescent="0.25">
      <c r="C11" s="100"/>
      <c r="D11" s="100"/>
      <c r="I11" s="127"/>
      <c r="J11" s="127"/>
      <c r="K11" s="127"/>
      <c r="L11" s="5"/>
      <c r="M11" s="71"/>
      <c r="N11" s="71"/>
      <c r="O11" s="71"/>
      <c r="P11" s="29"/>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2"/>
    </row>
    <row r="14" spans="1:20" ht="30" customHeight="1" x14ac:dyDescent="0.25">
      <c r="B14" s="274" t="s">
        <v>148</v>
      </c>
      <c r="C14" s="274"/>
      <c r="D14" s="274"/>
      <c r="E14" s="274"/>
      <c r="F14" s="274"/>
      <c r="G14" s="129"/>
      <c r="H14" s="129"/>
      <c r="I14" s="121"/>
      <c r="L14" s="5"/>
      <c r="M14" s="71"/>
      <c r="N14" s="71"/>
      <c r="O14" s="71"/>
      <c r="Q14" s="71"/>
      <c r="R14" s="71"/>
      <c r="S14" s="72"/>
    </row>
    <row r="15" spans="1:20" x14ac:dyDescent="0.25">
      <c r="C15" s="100"/>
      <c r="D15" s="100"/>
      <c r="L15" s="5"/>
      <c r="M15" s="71"/>
      <c r="N15" s="71"/>
      <c r="O15" s="71"/>
      <c r="Q15" s="71"/>
      <c r="R15" s="71"/>
      <c r="S15" s="72"/>
    </row>
    <row r="16" spans="1:20" ht="48.75" customHeight="1" x14ac:dyDescent="0.25">
      <c r="B16" s="274" t="s">
        <v>151</v>
      </c>
      <c r="C16" s="274"/>
      <c r="D16" s="274"/>
      <c r="E16" s="274"/>
      <c r="F16" s="274"/>
      <c r="G16" s="129"/>
      <c r="H16" s="129"/>
      <c r="I16" s="121"/>
      <c r="L16" s="5"/>
      <c r="M16" s="71"/>
      <c r="N16" s="71"/>
      <c r="O16" s="71"/>
      <c r="Q16" s="71"/>
      <c r="R16" s="71"/>
      <c r="S16" s="72"/>
    </row>
    <row r="17" spans="2:20" x14ac:dyDescent="0.25">
      <c r="B17" s="118"/>
      <c r="C17" s="118"/>
      <c r="D17" s="118"/>
      <c r="E17" s="118"/>
      <c r="F17" s="118"/>
      <c r="G17" s="129"/>
      <c r="H17" s="129"/>
      <c r="I17" s="121"/>
      <c r="L17" s="5"/>
      <c r="M17" s="71"/>
      <c r="N17" s="71"/>
      <c r="O17" s="71"/>
      <c r="Q17" s="71"/>
      <c r="R17" s="71"/>
      <c r="S17" s="72"/>
    </row>
    <row r="18" spans="2:20" x14ac:dyDescent="0.25">
      <c r="B18" s="7" t="s">
        <v>127</v>
      </c>
      <c r="C18" s="110" t="s">
        <v>130</v>
      </c>
      <c r="D18" s="110" t="s">
        <v>131</v>
      </c>
      <c r="E18" s="118"/>
      <c r="F18" s="118"/>
      <c r="G18" s="129"/>
      <c r="H18" s="129"/>
      <c r="I18" s="121"/>
      <c r="L18" s="5"/>
      <c r="M18" s="71"/>
      <c r="N18" s="71"/>
      <c r="O18" s="71"/>
      <c r="Q18" s="71"/>
      <c r="R18" s="71"/>
      <c r="S18" s="72"/>
    </row>
    <row r="19" spans="2:20" x14ac:dyDescent="0.25">
      <c r="C19" s="100"/>
      <c r="D19" s="100"/>
      <c r="E19" s="118"/>
      <c r="F19" s="118"/>
      <c r="G19" s="129"/>
      <c r="H19" s="129"/>
      <c r="I19" s="121"/>
      <c r="L19" s="5"/>
      <c r="M19" s="71"/>
      <c r="N19" s="71"/>
      <c r="O19" s="71"/>
      <c r="Q19" s="71"/>
      <c r="R19" s="71"/>
      <c r="S19" s="72"/>
    </row>
    <row r="20" spans="2:20" x14ac:dyDescent="0.25">
      <c r="B20" s="19" t="s">
        <v>129</v>
      </c>
      <c r="C20" s="100" t="s">
        <v>132</v>
      </c>
      <c r="D20" s="100" t="s">
        <v>138</v>
      </c>
      <c r="L20" s="5"/>
      <c r="M20" s="71"/>
      <c r="N20" s="71"/>
      <c r="O20" s="71"/>
      <c r="Q20" s="71"/>
      <c r="R20" s="71"/>
      <c r="S20" s="72"/>
    </row>
    <row r="21" spans="2:20" x14ac:dyDescent="0.25">
      <c r="B21" s="19" t="s">
        <v>118</v>
      </c>
      <c r="C21" s="100"/>
      <c r="D21" s="100"/>
      <c r="L21" s="5"/>
      <c r="M21" s="71"/>
      <c r="N21" s="71"/>
      <c r="O21" s="71"/>
      <c r="Q21" s="71"/>
      <c r="R21" s="71"/>
      <c r="S21" s="72"/>
    </row>
    <row r="22" spans="2:20" x14ac:dyDescent="0.25">
      <c r="B22" s="138"/>
      <c r="C22" s="100"/>
      <c r="D22" s="100"/>
      <c r="L22" s="5"/>
      <c r="M22" s="71"/>
      <c r="N22" s="71"/>
      <c r="O22" s="71"/>
      <c r="Q22" s="71"/>
      <c r="R22" s="71"/>
      <c r="S22" s="72"/>
    </row>
    <row r="23" spans="2:20" x14ac:dyDescent="0.25">
      <c r="B23" s="138"/>
      <c r="C23" s="100"/>
      <c r="D23" s="100"/>
      <c r="L23" s="5"/>
      <c r="M23" s="71"/>
      <c r="N23" s="71"/>
      <c r="O23" s="71"/>
      <c r="Q23" s="71"/>
      <c r="R23" s="71"/>
      <c r="S23" s="72"/>
    </row>
    <row r="24" spans="2:20" x14ac:dyDescent="0.25">
      <c r="B24" s="139" t="s">
        <v>189</v>
      </c>
      <c r="C24" s="100"/>
      <c r="D24" s="100"/>
      <c r="L24" s="5"/>
      <c r="M24" s="71"/>
      <c r="N24" s="71"/>
      <c r="O24" s="71"/>
      <c r="Q24" s="71"/>
      <c r="R24" s="71"/>
      <c r="S24" s="72"/>
    </row>
    <row r="25" spans="2:20" x14ac:dyDescent="0.25">
      <c r="C25" s="100"/>
      <c r="D25" s="100"/>
      <c r="L25" s="5"/>
      <c r="M25" s="71"/>
      <c r="N25" s="71"/>
      <c r="O25" s="71"/>
      <c r="Q25" s="71"/>
      <c r="R25" s="71"/>
      <c r="S25" s="72"/>
    </row>
    <row r="26" spans="2:20" x14ac:dyDescent="0.25">
      <c r="Q26" s="54"/>
      <c r="R26" s="54"/>
      <c r="S26" s="54"/>
      <c r="T26" s="54"/>
    </row>
    <row r="27" spans="2:20" x14ac:dyDescent="0.25">
      <c r="B27" s="17" t="s">
        <v>45</v>
      </c>
      <c r="C27" s="104" t="s">
        <v>2</v>
      </c>
      <c r="D27" s="104"/>
      <c r="E27" s="104" t="s">
        <v>40</v>
      </c>
      <c r="F27" s="104" t="s">
        <v>41</v>
      </c>
      <c r="G27" s="133"/>
      <c r="H27" s="133"/>
      <c r="I27" s="125"/>
      <c r="J27" s="104"/>
      <c r="K27" s="104"/>
      <c r="L27" s="104" t="s">
        <v>42</v>
      </c>
      <c r="M27" s="104" t="s">
        <v>43</v>
      </c>
      <c r="Q27" s="62" t="s">
        <v>105</v>
      </c>
      <c r="R27" s="52"/>
      <c r="S27" s="52"/>
    </row>
    <row r="28" spans="2:20" x14ac:dyDescent="0.25">
      <c r="B28" s="68"/>
      <c r="C28" s="9"/>
      <c r="D28" s="9"/>
      <c r="E28" s="9"/>
      <c r="F28" s="9"/>
      <c r="G28" s="9"/>
      <c r="H28" s="9"/>
      <c r="I28" s="9"/>
      <c r="J28" s="9"/>
      <c r="K28" s="9"/>
      <c r="L28" s="9"/>
      <c r="M28" s="9"/>
      <c r="Q28" s="62"/>
      <c r="R28" s="52"/>
      <c r="S28" s="52"/>
    </row>
    <row r="29" spans="2:20" x14ac:dyDescent="0.25">
      <c r="B29" s="68"/>
      <c r="C29" s="9"/>
      <c r="D29" s="9"/>
      <c r="E29" s="9"/>
      <c r="F29" s="9"/>
      <c r="G29" s="9"/>
      <c r="H29" s="9"/>
      <c r="I29" s="9"/>
      <c r="J29" s="9"/>
      <c r="K29" s="9"/>
      <c r="L29" s="9"/>
      <c r="M29" s="9"/>
      <c r="Q29" s="62"/>
      <c r="R29" s="52"/>
      <c r="S29" s="52"/>
    </row>
    <row r="30" spans="2:20" x14ac:dyDescent="0.25">
      <c r="B30" s="12"/>
      <c r="C30" s="13"/>
      <c r="D30" s="13"/>
      <c r="E30" s="41"/>
      <c r="F30" s="15"/>
      <c r="G30" s="15"/>
      <c r="H30" s="15"/>
      <c r="I30" s="15"/>
      <c r="J30" s="15"/>
      <c r="K30" s="15"/>
      <c r="L30" s="16"/>
      <c r="M30" s="20"/>
      <c r="N30" s="18"/>
      <c r="O30" s="18"/>
      <c r="P30" s="18"/>
      <c r="Q30" s="54" t="s">
        <v>103</v>
      </c>
      <c r="R30" s="54"/>
      <c r="S30" s="54"/>
    </row>
    <row r="31" spans="2:20" ht="15" customHeight="1" x14ac:dyDescent="0.25">
      <c r="C31" s="40"/>
      <c r="D31" s="40"/>
      <c r="E31" s="41"/>
      <c r="F31" s="38"/>
      <c r="G31" s="38"/>
      <c r="H31" s="38"/>
      <c r="I31" s="38"/>
      <c r="J31" s="38"/>
      <c r="K31" s="38"/>
      <c r="L31" s="39"/>
      <c r="M31" s="34"/>
      <c r="N31" s="113"/>
      <c r="O31" s="18"/>
      <c r="P31" s="18"/>
    </row>
    <row r="32" spans="2:20" ht="15" customHeight="1" x14ac:dyDescent="0.25">
      <c r="C32" s="40"/>
      <c r="D32" s="40"/>
      <c r="E32" s="41"/>
      <c r="F32" s="38"/>
      <c r="G32" s="38"/>
      <c r="H32" s="38"/>
      <c r="I32" s="38"/>
      <c r="J32" s="38"/>
      <c r="K32" s="38"/>
      <c r="L32" s="39"/>
      <c r="M32" s="34"/>
      <c r="N32" s="113"/>
      <c r="O32" s="18"/>
      <c r="P32" s="18"/>
    </row>
    <row r="33" spans="2:16" ht="15" customHeight="1" x14ac:dyDescent="0.25">
      <c r="C33" s="40"/>
      <c r="D33" s="40"/>
      <c r="E33" s="41"/>
      <c r="F33" s="38"/>
      <c r="G33" s="38"/>
      <c r="H33" s="38"/>
      <c r="I33" s="38"/>
      <c r="J33" s="38"/>
      <c r="K33" s="38"/>
      <c r="L33" s="39"/>
      <c r="M33" s="34"/>
      <c r="N33" s="113"/>
      <c r="O33" s="18"/>
      <c r="P33" s="18"/>
    </row>
    <row r="34" spans="2:16" ht="15" customHeight="1" x14ac:dyDescent="0.25">
      <c r="C34" s="40"/>
      <c r="D34" s="40"/>
      <c r="E34" s="41"/>
      <c r="F34" s="38"/>
      <c r="G34" s="38"/>
      <c r="H34" s="38"/>
      <c r="I34" s="38"/>
      <c r="J34" s="38"/>
      <c r="K34" s="38"/>
      <c r="L34" s="39"/>
      <c r="M34" s="34"/>
      <c r="N34" s="113"/>
      <c r="O34" s="18"/>
      <c r="P34" s="18"/>
    </row>
    <row r="35" spans="2:16" x14ac:dyDescent="0.25">
      <c r="B35" s="36"/>
      <c r="C35" s="40"/>
      <c r="D35" s="40"/>
      <c r="E35" s="41"/>
      <c r="F35" s="38"/>
      <c r="G35" s="38"/>
      <c r="H35" s="38"/>
      <c r="I35" s="38"/>
      <c r="J35" s="38"/>
      <c r="K35" s="38"/>
      <c r="L35" s="39"/>
      <c r="M35" s="34"/>
      <c r="N35" s="113"/>
      <c r="O35" s="29"/>
      <c r="P35" s="29"/>
    </row>
    <row r="36" spans="2:16" x14ac:dyDescent="0.25">
      <c r="C36" s="40"/>
      <c r="D36" s="40"/>
      <c r="E36" s="41"/>
      <c r="F36" s="74"/>
      <c r="G36" s="74"/>
      <c r="H36" s="74"/>
      <c r="I36" s="74"/>
      <c r="J36" s="74"/>
      <c r="K36" s="74"/>
      <c r="L36" s="33"/>
      <c r="M36" s="31"/>
      <c r="N36" s="113"/>
    </row>
    <row r="37" spans="2:16" x14ac:dyDescent="0.25">
      <c r="C37" s="40"/>
      <c r="D37" s="40"/>
      <c r="E37" s="41"/>
      <c r="F37" s="74"/>
      <c r="G37" s="74"/>
      <c r="H37" s="74"/>
      <c r="I37" s="74"/>
      <c r="J37" s="74"/>
      <c r="K37" s="74"/>
      <c r="L37" s="33"/>
      <c r="M37" s="31"/>
      <c r="N37" s="114"/>
    </row>
    <row r="38" spans="2:16" x14ac:dyDescent="0.25">
      <c r="C38" s="40"/>
      <c r="D38" s="40"/>
      <c r="E38" s="41"/>
      <c r="F38" s="74"/>
      <c r="G38" s="74"/>
      <c r="H38" s="74"/>
      <c r="I38" s="74"/>
      <c r="J38" s="74"/>
      <c r="K38" s="74"/>
      <c r="L38" s="33"/>
      <c r="M38" s="35"/>
      <c r="N38" s="37"/>
      <c r="O38" s="37"/>
      <c r="P38" s="29"/>
    </row>
    <row r="39" spans="2:16" ht="15" customHeight="1" x14ac:dyDescent="0.25">
      <c r="B39" s="36"/>
      <c r="C39" s="40"/>
      <c r="D39" s="40"/>
      <c r="E39" s="41"/>
      <c r="F39" s="38"/>
      <c r="G39" s="38"/>
      <c r="H39" s="38"/>
      <c r="I39" s="38"/>
      <c r="J39" s="38"/>
      <c r="K39" s="38"/>
      <c r="L39" s="33"/>
      <c r="M39" s="31"/>
      <c r="N39" s="107"/>
      <c r="O39" s="107"/>
      <c r="P39" s="29"/>
    </row>
    <row r="40" spans="2:16" x14ac:dyDescent="0.25">
      <c r="B40" s="36"/>
      <c r="C40" s="40"/>
      <c r="D40" s="40"/>
      <c r="E40" s="41"/>
      <c r="F40" s="38"/>
      <c r="G40" s="38"/>
      <c r="H40" s="38"/>
      <c r="I40" s="38"/>
      <c r="J40" s="38"/>
      <c r="K40" s="38"/>
      <c r="L40" s="33"/>
      <c r="M40" s="31"/>
      <c r="N40" s="107"/>
      <c r="O40" s="107"/>
      <c r="P40" s="29"/>
    </row>
    <row r="41" spans="2:16" x14ac:dyDescent="0.25">
      <c r="B41" s="36"/>
      <c r="C41" s="40"/>
      <c r="D41" s="40"/>
      <c r="E41" s="41"/>
      <c r="F41" s="38"/>
      <c r="G41" s="38"/>
      <c r="H41" s="38"/>
      <c r="I41" s="38"/>
      <c r="J41" s="38"/>
      <c r="K41" s="38"/>
      <c r="L41" s="33"/>
      <c r="M41" s="31"/>
      <c r="N41" s="107"/>
      <c r="O41" s="107"/>
      <c r="P41" s="29"/>
    </row>
    <row r="42" spans="2:16" ht="16.5" customHeight="1" x14ac:dyDescent="0.25">
      <c r="B42" s="36"/>
      <c r="C42" s="40"/>
      <c r="D42" s="40"/>
      <c r="E42" s="41"/>
      <c r="F42" s="38"/>
      <c r="G42" s="38"/>
      <c r="H42" s="38"/>
      <c r="I42" s="38"/>
      <c r="J42" s="38"/>
      <c r="K42" s="38"/>
      <c r="L42" s="39"/>
      <c r="M42" s="20"/>
      <c r="N42" s="107"/>
      <c r="O42" s="107"/>
      <c r="P42" s="29"/>
    </row>
    <row r="43" spans="2:16" ht="15" hidden="1" customHeight="1" x14ac:dyDescent="0.25"/>
    <row r="44" spans="2:16" ht="15" customHeight="1" x14ac:dyDescent="0.25">
      <c r="E44" s="21"/>
      <c r="F44" s="111"/>
      <c r="G44" s="111"/>
      <c r="H44" s="111"/>
      <c r="I44" s="111"/>
      <c r="J44" s="111"/>
      <c r="K44" s="111"/>
    </row>
    <row r="47" spans="2:16" ht="15" customHeight="1" x14ac:dyDescent="0.25"/>
  </sheetData>
  <mergeCells count="4">
    <mergeCell ref="Q2:S2"/>
    <mergeCell ref="Q1:S1"/>
    <mergeCell ref="B14:F14"/>
    <mergeCell ref="B16:F16"/>
  </mergeCells>
  <hyperlinks>
    <hyperlink ref="B24" r:id="rId1" tooltip="Indirect Cost Plan - 2016-17"/>
  </hyperlinks>
  <printOptions horizontalCentered="1" gridLines="1"/>
  <pageMargins left="0" right="0" top="0.75" bottom="0.75" header="0.3" footer="0.3"/>
  <pageSetup scale="54"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B1" zoomScale="90" zoomScaleNormal="90" workbookViewId="0">
      <selection activeCell="L10" sqref="L10"/>
    </sheetView>
  </sheetViews>
  <sheetFormatPr defaultColWidth="9.140625" defaultRowHeight="15" x14ac:dyDescent="0.25"/>
  <cols>
    <col min="1" max="1" width="9.42578125" style="2" hidden="1" customWidth="1"/>
    <col min="2" max="2" width="53.28515625" style="2" customWidth="1"/>
    <col min="3" max="3" width="27.85546875" style="2" customWidth="1"/>
    <col min="4" max="4" width="13.7109375" style="2" customWidth="1"/>
    <col min="5" max="5" width="17" style="2" bestFit="1" customWidth="1"/>
    <col min="6" max="6" width="21"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3.5703125" style="2" customWidth="1"/>
    <col min="18" max="18" width="14.140625" style="2" customWidth="1"/>
    <col min="19" max="19" width="15.140625" style="2" customWidth="1"/>
    <col min="20" max="16384" width="9.140625" style="2"/>
  </cols>
  <sheetData>
    <row r="1" spans="1:20" ht="14.45" customHeight="1" x14ac:dyDescent="0.25">
      <c r="B1" s="8" t="s">
        <v>0</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57</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8" customHeight="1" x14ac:dyDescent="0.25">
      <c r="A7" s="2">
        <v>4201</v>
      </c>
      <c r="B7" s="2" t="s">
        <v>8</v>
      </c>
      <c r="C7" s="100" t="s">
        <v>124</v>
      </c>
      <c r="D7" s="100" t="s">
        <v>217</v>
      </c>
      <c r="E7" s="2" t="s">
        <v>205</v>
      </c>
      <c r="F7" s="2" t="s">
        <v>7</v>
      </c>
      <c r="G7" s="206">
        <v>2.7699999999999999E-2</v>
      </c>
      <c r="H7" s="206">
        <v>0.15060000000000001</v>
      </c>
      <c r="I7" s="207">
        <v>43646</v>
      </c>
      <c r="J7" s="207">
        <v>43647</v>
      </c>
      <c r="K7" s="207">
        <v>43282</v>
      </c>
      <c r="L7" s="208" t="s">
        <v>207</v>
      </c>
      <c r="M7" s="22">
        <v>53566.8</v>
      </c>
      <c r="N7" s="71"/>
      <c r="O7" s="71">
        <f>M7+N7</f>
        <v>53566.8</v>
      </c>
      <c r="P7" s="72"/>
      <c r="Q7" s="71">
        <v>53566.8</v>
      </c>
      <c r="R7" s="71"/>
      <c r="S7" s="73">
        <f>Q7+R7</f>
        <v>53566.8</v>
      </c>
    </row>
    <row r="8" spans="1:20" ht="30" customHeight="1" x14ac:dyDescent="0.25">
      <c r="B8" s="2" t="s">
        <v>150</v>
      </c>
      <c r="C8" s="103" t="s">
        <v>142</v>
      </c>
      <c r="D8" s="101" t="s">
        <v>236</v>
      </c>
      <c r="E8" s="2" t="s">
        <v>206</v>
      </c>
      <c r="F8" s="2" t="s">
        <v>7</v>
      </c>
      <c r="G8" s="206">
        <f t="shared" ref="G8:I10" si="0">+G7</f>
        <v>2.7699999999999999E-2</v>
      </c>
      <c r="H8" s="206">
        <f t="shared" si="0"/>
        <v>0.15060000000000001</v>
      </c>
      <c r="I8" s="207">
        <f t="shared" si="0"/>
        <v>43646</v>
      </c>
      <c r="J8" s="207">
        <f t="shared" ref="J8:K8" si="1">+J7</f>
        <v>43647</v>
      </c>
      <c r="K8" s="207">
        <f t="shared" si="1"/>
        <v>43282</v>
      </c>
      <c r="L8" s="208" t="str">
        <f>+L7</f>
        <v>07/01/18 - 06/30/19</v>
      </c>
      <c r="M8" s="86">
        <v>1448.44</v>
      </c>
      <c r="N8" s="72"/>
      <c r="O8" s="72">
        <f>M8+N8</f>
        <v>1448.44</v>
      </c>
      <c r="P8" s="71"/>
      <c r="Q8" s="72">
        <v>1448.44</v>
      </c>
      <c r="R8" s="72"/>
      <c r="S8" s="73">
        <f>Q8+R8</f>
        <v>1448.44</v>
      </c>
    </row>
    <row r="9" spans="1:20" ht="33" customHeight="1" x14ac:dyDescent="0.25">
      <c r="B9" s="2" t="s">
        <v>223</v>
      </c>
      <c r="C9" s="103" t="s">
        <v>260</v>
      </c>
      <c r="D9" s="221" t="s">
        <v>224</v>
      </c>
      <c r="E9" s="2" t="s">
        <v>225</v>
      </c>
      <c r="F9" s="2" t="s">
        <v>7</v>
      </c>
      <c r="G9" s="206">
        <f t="shared" si="0"/>
        <v>2.7699999999999999E-2</v>
      </c>
      <c r="H9" s="206">
        <f t="shared" si="0"/>
        <v>0.15060000000000001</v>
      </c>
      <c r="I9" s="207">
        <v>43941</v>
      </c>
      <c r="J9" s="207">
        <v>43971</v>
      </c>
      <c r="K9" s="207">
        <v>43234</v>
      </c>
      <c r="L9" s="208" t="s">
        <v>291</v>
      </c>
      <c r="M9" s="86">
        <v>3868</v>
      </c>
      <c r="N9" s="72"/>
      <c r="O9" s="72">
        <f>M9+N9</f>
        <v>3868</v>
      </c>
      <c r="P9" s="71"/>
      <c r="Q9" s="72">
        <v>3342.5</v>
      </c>
      <c r="R9" s="72"/>
      <c r="S9" s="73">
        <f>Q9+R9</f>
        <v>3342.5</v>
      </c>
    </row>
    <row r="10" spans="1:20" ht="32.25" customHeight="1" x14ac:dyDescent="0.25">
      <c r="B10" s="2" t="s">
        <v>246</v>
      </c>
      <c r="C10" s="249" t="s">
        <v>261</v>
      </c>
      <c r="D10" s="221"/>
      <c r="F10" s="2" t="s">
        <v>7</v>
      </c>
      <c r="G10" s="206">
        <f t="shared" si="0"/>
        <v>2.7699999999999999E-2</v>
      </c>
      <c r="H10" s="206">
        <f t="shared" si="0"/>
        <v>0.15060000000000001</v>
      </c>
      <c r="I10" s="207">
        <f>I8</f>
        <v>43646</v>
      </c>
      <c r="J10" s="207">
        <f>J8</f>
        <v>43647</v>
      </c>
      <c r="K10" s="271" t="s">
        <v>292</v>
      </c>
      <c r="L10" s="208" t="s">
        <v>196</v>
      </c>
      <c r="M10" s="86">
        <v>11775</v>
      </c>
      <c r="N10" s="72"/>
      <c r="O10" s="72">
        <f>M10+N10</f>
        <v>11775</v>
      </c>
      <c r="P10" s="71"/>
      <c r="Q10" s="72">
        <v>11775</v>
      </c>
      <c r="R10" s="72"/>
      <c r="S10" s="73">
        <f>Q10+R10</f>
        <v>11775</v>
      </c>
    </row>
    <row r="11" spans="1:20" x14ac:dyDescent="0.25">
      <c r="C11" s="101"/>
      <c r="D11" s="101"/>
      <c r="I11" s="127"/>
      <c r="J11" s="127"/>
      <c r="K11" s="127"/>
      <c r="L11" s="101"/>
      <c r="M11" s="81"/>
      <c r="N11" s="25"/>
      <c r="O11" s="25"/>
      <c r="P11" s="71"/>
      <c r="Q11" s="25"/>
      <c r="R11" s="25"/>
      <c r="S11" s="26"/>
    </row>
    <row r="12" spans="1:20" x14ac:dyDescent="0.25">
      <c r="C12" s="101"/>
      <c r="D12" s="101"/>
      <c r="L12" s="21" t="s">
        <v>44</v>
      </c>
      <c r="M12" s="71">
        <f>SUM(M7:M11)</f>
        <v>70658.240000000005</v>
      </c>
      <c r="N12" s="71">
        <f t="shared" ref="N12:S12" si="2">SUM(N7:N11)</f>
        <v>0</v>
      </c>
      <c r="O12" s="71">
        <f t="shared" si="2"/>
        <v>70658.240000000005</v>
      </c>
      <c r="P12" s="71"/>
      <c r="Q12" s="71">
        <f t="shared" si="2"/>
        <v>70132.740000000005</v>
      </c>
      <c r="R12" s="71">
        <f t="shared" si="2"/>
        <v>0</v>
      </c>
      <c r="S12" s="23">
        <f t="shared" si="2"/>
        <v>70132.740000000005</v>
      </c>
      <c r="T12" s="71"/>
    </row>
    <row r="13" spans="1:20" x14ac:dyDescent="0.25">
      <c r="C13" s="101"/>
      <c r="D13" s="101"/>
      <c r="L13" s="21"/>
      <c r="M13" s="71"/>
      <c r="N13" s="71"/>
      <c r="O13" s="71"/>
      <c r="P13" s="71"/>
      <c r="Q13" s="71"/>
      <c r="R13" s="71"/>
      <c r="S13" s="73"/>
      <c r="T13" s="71"/>
    </row>
    <row r="14" spans="1:20" x14ac:dyDescent="0.25">
      <c r="B14" s="8" t="s">
        <v>147</v>
      </c>
      <c r="C14" s="101"/>
      <c r="D14" s="101"/>
      <c r="L14" s="21"/>
      <c r="M14" s="71"/>
      <c r="N14" s="71"/>
      <c r="O14" s="71"/>
      <c r="P14" s="71"/>
      <c r="Q14" s="71"/>
      <c r="R14" s="71"/>
      <c r="S14" s="73"/>
      <c r="T14" s="71"/>
    </row>
    <row r="15" spans="1:20" ht="33" customHeight="1" x14ac:dyDescent="0.25">
      <c r="B15" s="276" t="s">
        <v>148</v>
      </c>
      <c r="C15" s="275"/>
      <c r="D15" s="275"/>
      <c r="E15" s="275"/>
      <c r="F15" s="275"/>
      <c r="G15" s="131"/>
      <c r="H15" s="131"/>
      <c r="I15" s="123"/>
      <c r="S15" s="27"/>
    </row>
    <row r="16" spans="1:20" x14ac:dyDescent="0.25">
      <c r="C16" s="101"/>
      <c r="D16" s="101"/>
      <c r="S16" s="27"/>
    </row>
    <row r="17" spans="2:20" ht="45" customHeight="1" x14ac:dyDescent="0.25">
      <c r="B17" s="274" t="s">
        <v>151</v>
      </c>
      <c r="C17" s="274"/>
      <c r="D17" s="274"/>
      <c r="E17" s="274"/>
      <c r="F17" s="274"/>
      <c r="G17" s="129"/>
      <c r="H17" s="129"/>
      <c r="I17" s="121"/>
      <c r="S17" s="27"/>
    </row>
    <row r="18" spans="2:20" x14ac:dyDescent="0.25">
      <c r="B18" s="214"/>
      <c r="C18" s="214"/>
      <c r="D18" s="214"/>
      <c r="E18" s="214"/>
      <c r="F18" s="214"/>
      <c r="G18" s="214"/>
      <c r="H18" s="214"/>
      <c r="I18" s="214"/>
      <c r="S18" s="27"/>
    </row>
    <row r="19" spans="2:20" ht="31.5" customHeight="1" x14ac:dyDescent="0.25">
      <c r="B19" s="274" t="s">
        <v>211</v>
      </c>
      <c r="C19" s="274"/>
      <c r="D19" s="274"/>
      <c r="E19" s="274"/>
      <c r="F19" s="274"/>
      <c r="S19" s="27"/>
    </row>
    <row r="20" spans="2:20" x14ac:dyDescent="0.25">
      <c r="B20" s="212" t="s">
        <v>210</v>
      </c>
      <c r="C20" s="101"/>
      <c r="D20" s="101"/>
      <c r="S20" s="27"/>
    </row>
    <row r="21" spans="2:20" x14ac:dyDescent="0.25">
      <c r="B21" s="212"/>
      <c r="C21" s="101"/>
      <c r="D21" s="101"/>
      <c r="S21" s="27"/>
    </row>
    <row r="22" spans="2:20" x14ac:dyDescent="0.25">
      <c r="B22" s="7" t="s">
        <v>127</v>
      </c>
      <c r="C22" s="110" t="s">
        <v>130</v>
      </c>
      <c r="D22" s="110" t="s">
        <v>131</v>
      </c>
      <c r="S22" s="27"/>
    </row>
    <row r="23" spans="2:20" x14ac:dyDescent="0.25">
      <c r="B23" s="2" t="s">
        <v>128</v>
      </c>
      <c r="C23" s="100" t="s">
        <v>135</v>
      </c>
      <c r="D23" s="100" t="s">
        <v>137</v>
      </c>
      <c r="S23" s="27"/>
    </row>
    <row r="24" spans="2:20" x14ac:dyDescent="0.25">
      <c r="B24" s="2" t="s">
        <v>129</v>
      </c>
      <c r="C24" s="100" t="s">
        <v>132</v>
      </c>
      <c r="D24" s="100" t="s">
        <v>138</v>
      </c>
      <c r="S24" s="27"/>
    </row>
    <row r="25" spans="2:20" x14ac:dyDescent="0.25">
      <c r="B25" s="2" t="s">
        <v>223</v>
      </c>
      <c r="C25" s="100" t="s">
        <v>164</v>
      </c>
      <c r="D25" s="100" t="s">
        <v>190</v>
      </c>
      <c r="S25" s="27"/>
    </row>
    <row r="26" spans="2:20" x14ac:dyDescent="0.25">
      <c r="B26" s="2" t="s">
        <v>246</v>
      </c>
      <c r="C26" s="100" t="s">
        <v>164</v>
      </c>
      <c r="D26" s="100" t="s">
        <v>190</v>
      </c>
      <c r="S26" s="27"/>
    </row>
    <row r="27" spans="2:20" x14ac:dyDescent="0.25">
      <c r="C27" s="100"/>
      <c r="D27" s="100"/>
      <c r="S27" s="27"/>
    </row>
    <row r="28" spans="2:20" x14ac:dyDescent="0.25">
      <c r="C28" s="100"/>
      <c r="D28" s="100"/>
      <c r="S28" s="27"/>
    </row>
    <row r="29" spans="2:20" x14ac:dyDescent="0.25">
      <c r="B29" s="212" t="s">
        <v>227</v>
      </c>
      <c r="C29" s="100"/>
      <c r="D29" s="100"/>
      <c r="S29" s="27"/>
    </row>
    <row r="30" spans="2:20" x14ac:dyDescent="0.25">
      <c r="B30" s="139"/>
      <c r="C30" s="100"/>
      <c r="D30" s="100"/>
      <c r="S30" s="27"/>
    </row>
    <row r="31" spans="2:20" x14ac:dyDescent="0.25">
      <c r="B31" s="119"/>
      <c r="C31" s="119"/>
      <c r="D31" s="119"/>
      <c r="E31" s="119"/>
      <c r="F31" s="119"/>
      <c r="G31" s="119"/>
      <c r="H31" s="119"/>
      <c r="I31" s="119"/>
      <c r="J31" s="119"/>
      <c r="K31" s="119"/>
      <c r="L31" s="119"/>
      <c r="M31" s="119"/>
      <c r="N31" s="119"/>
      <c r="O31" s="119"/>
      <c r="P31" s="119"/>
      <c r="Q31" s="180" t="s">
        <v>104</v>
      </c>
      <c r="R31" s="180"/>
      <c r="S31" s="181"/>
    </row>
    <row r="32" spans="2:20" ht="18.75" customHeight="1" x14ac:dyDescent="0.25">
      <c r="B32" s="17" t="s">
        <v>45</v>
      </c>
      <c r="C32" s="104" t="s">
        <v>2</v>
      </c>
      <c r="D32" s="104"/>
      <c r="E32" s="173" t="s">
        <v>40</v>
      </c>
      <c r="F32" s="173" t="s">
        <v>41</v>
      </c>
      <c r="G32" s="173"/>
      <c r="H32" s="173"/>
      <c r="I32" s="173"/>
      <c r="J32" s="173"/>
      <c r="K32" s="173"/>
      <c r="L32" s="173" t="s">
        <v>42</v>
      </c>
      <c r="M32" s="173" t="s">
        <v>43</v>
      </c>
      <c r="N32" s="50"/>
      <c r="O32" s="50"/>
      <c r="P32" s="50"/>
      <c r="Q32" s="57" t="s">
        <v>103</v>
      </c>
      <c r="R32" s="55"/>
      <c r="S32" s="56"/>
      <c r="T32" s="54"/>
    </row>
    <row r="33" spans="2:20" x14ac:dyDescent="0.25">
      <c r="B33" s="68"/>
      <c r="C33" s="9"/>
      <c r="D33" s="9"/>
      <c r="E33" s="9"/>
      <c r="F33" s="9"/>
      <c r="G33" s="9"/>
      <c r="H33" s="9"/>
      <c r="I33" s="9"/>
      <c r="J33" s="9"/>
      <c r="K33" s="9"/>
      <c r="L33" s="9"/>
      <c r="M33" s="9"/>
      <c r="N33" s="47"/>
      <c r="O33" s="47"/>
      <c r="P33" s="47"/>
      <c r="T33" s="54"/>
    </row>
    <row r="34" spans="2:20" x14ac:dyDescent="0.25">
      <c r="B34" s="68"/>
      <c r="C34" s="9"/>
      <c r="D34" s="9"/>
      <c r="E34" s="9"/>
      <c r="F34" s="9"/>
      <c r="G34" s="9"/>
      <c r="H34" s="9"/>
      <c r="I34" s="9"/>
      <c r="J34" s="9"/>
      <c r="K34" s="9"/>
      <c r="L34" s="9"/>
      <c r="M34" s="9"/>
      <c r="N34" s="47"/>
      <c r="O34" s="47"/>
      <c r="P34" s="47"/>
      <c r="Q34" s="52"/>
      <c r="R34" s="53"/>
      <c r="S34" s="53"/>
      <c r="T34" s="54"/>
    </row>
    <row r="35" spans="2:20" x14ac:dyDescent="0.25">
      <c r="B35" s="11"/>
      <c r="C35" s="9"/>
      <c r="D35" s="9"/>
      <c r="E35" s="9"/>
      <c r="R35" s="54"/>
      <c r="S35" s="54"/>
      <c r="T35" s="54"/>
    </row>
  </sheetData>
  <mergeCells count="5">
    <mergeCell ref="Q2:S2"/>
    <mergeCell ref="Q1:S1"/>
    <mergeCell ref="B15:F15"/>
    <mergeCell ref="B17:F17"/>
    <mergeCell ref="B19:F19"/>
  </mergeCells>
  <hyperlinks>
    <hyperlink ref="B20" r:id="rId1"/>
    <hyperlink ref="B29" r:id="rId2"/>
  </hyperlinks>
  <printOptions horizontalCentered="1" gridLines="1"/>
  <pageMargins left="0" right="0" top="0.75" bottom="0.75" header="0.3" footer="0.3"/>
  <pageSetup paperSize="5" scale="60" orientation="landscape" horizontalDpi="1200" verticalDpi="1200"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1"/>
  <sheetViews>
    <sheetView topLeftCell="B1" zoomScale="90" zoomScaleNormal="90" workbookViewId="0">
      <selection activeCell="B32" sqref="B32"/>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234</v>
      </c>
      <c r="Q1" s="273" t="s">
        <v>204</v>
      </c>
      <c r="R1" s="273"/>
      <c r="S1" s="273"/>
    </row>
    <row r="2" spans="1:20" x14ac:dyDescent="0.25">
      <c r="B2" s="96" t="s">
        <v>191</v>
      </c>
      <c r="C2" s="202">
        <v>43465</v>
      </c>
      <c r="M2" s="76"/>
      <c r="N2" s="76"/>
      <c r="P2" s="29"/>
      <c r="Q2" s="272" t="s">
        <v>226</v>
      </c>
      <c r="R2" s="272"/>
      <c r="S2" s="272"/>
    </row>
    <row r="3" spans="1:20" ht="15.75" thickBot="1" x14ac:dyDescent="0.3">
      <c r="A3" s="2" t="s">
        <v>20</v>
      </c>
      <c r="B3" s="44" t="s">
        <v>88</v>
      </c>
      <c r="C3" s="8"/>
      <c r="D3" s="8"/>
      <c r="E3" s="8"/>
      <c r="P3" s="29"/>
      <c r="Q3" s="47"/>
      <c r="R3" s="30"/>
    </row>
    <row r="4" spans="1:20" x14ac:dyDescent="0.25">
      <c r="B4" s="247" t="s">
        <v>244</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idden="1" x14ac:dyDescent="0.25">
      <c r="B7" s="2" t="s">
        <v>8</v>
      </c>
      <c r="C7" s="100" t="s">
        <v>124</v>
      </c>
      <c r="D7" s="100" t="s">
        <v>126</v>
      </c>
      <c r="E7" s="2" t="s">
        <v>205</v>
      </c>
      <c r="F7" s="2" t="s">
        <v>7</v>
      </c>
      <c r="G7" s="206">
        <v>2.7699999999999999E-2</v>
      </c>
      <c r="H7" s="206">
        <v>0.15060000000000001</v>
      </c>
      <c r="I7" s="207">
        <v>43646</v>
      </c>
      <c r="J7" s="207">
        <v>43647</v>
      </c>
      <c r="K7" s="207">
        <v>43282</v>
      </c>
      <c r="L7" s="208" t="s">
        <v>207</v>
      </c>
      <c r="M7" s="75">
        <v>0</v>
      </c>
      <c r="N7" s="75">
        <v>0</v>
      </c>
      <c r="O7" s="72">
        <f>M7+N7</f>
        <v>0</v>
      </c>
      <c r="P7" s="42"/>
      <c r="Q7" s="43">
        <v>0</v>
      </c>
      <c r="R7" s="72"/>
      <c r="S7" s="73">
        <f>Q7+R7</f>
        <v>0</v>
      </c>
    </row>
    <row r="8" spans="1:20" ht="30" hidden="1" customHeight="1" x14ac:dyDescent="0.25">
      <c r="B8" s="2" t="s">
        <v>150</v>
      </c>
      <c r="C8" s="103" t="s">
        <v>142</v>
      </c>
      <c r="D8" s="101" t="s">
        <v>143</v>
      </c>
      <c r="E8" s="2" t="s">
        <v>206</v>
      </c>
      <c r="F8" s="2" t="s">
        <v>7</v>
      </c>
      <c r="G8" s="206">
        <v>3.1399999999999997E-2</v>
      </c>
      <c r="H8" s="206">
        <v>0.16209999999999999</v>
      </c>
      <c r="I8" s="207">
        <v>42916</v>
      </c>
      <c r="J8" s="207">
        <v>42917</v>
      </c>
      <c r="K8" s="207">
        <v>42552</v>
      </c>
      <c r="L8" s="208" t="s">
        <v>171</v>
      </c>
      <c r="M8" s="75">
        <v>0</v>
      </c>
      <c r="N8" s="75"/>
      <c r="O8" s="72">
        <f>M8+N8</f>
        <v>0</v>
      </c>
      <c r="P8" s="42"/>
      <c r="Q8" s="43">
        <v>0</v>
      </c>
      <c r="R8" s="72"/>
      <c r="S8" s="73">
        <f>Q8+R8</f>
        <v>0</v>
      </c>
    </row>
    <row r="9" spans="1:20" ht="30" hidden="1" x14ac:dyDescent="0.25">
      <c r="B9" s="2" t="s">
        <v>26</v>
      </c>
      <c r="C9" s="103" t="s">
        <v>155</v>
      </c>
      <c r="D9" s="100" t="s">
        <v>144</v>
      </c>
      <c r="E9" s="2" t="s">
        <v>175</v>
      </c>
      <c r="F9" s="2" t="s">
        <v>7</v>
      </c>
      <c r="G9" s="206">
        <v>3.1399999999999997E-2</v>
      </c>
      <c r="H9" s="206">
        <v>0.16209999999999999</v>
      </c>
      <c r="I9" s="207">
        <v>42916</v>
      </c>
      <c r="J9" s="207">
        <v>42917</v>
      </c>
      <c r="K9" s="207">
        <v>42552</v>
      </c>
      <c r="L9" s="208" t="s">
        <v>171</v>
      </c>
      <c r="M9" s="75">
        <v>0</v>
      </c>
      <c r="N9" s="75">
        <v>0</v>
      </c>
      <c r="O9" s="72">
        <f>M9+N9</f>
        <v>0</v>
      </c>
      <c r="P9" s="42"/>
      <c r="Q9" s="43">
        <v>0</v>
      </c>
      <c r="R9" s="72">
        <v>0</v>
      </c>
      <c r="S9" s="73">
        <f>Q9+R9</f>
        <v>0</v>
      </c>
    </row>
    <row r="10" spans="1:20" x14ac:dyDescent="0.25">
      <c r="C10" s="100"/>
      <c r="D10" s="100"/>
      <c r="E10" s="82"/>
      <c r="G10" s="137"/>
      <c r="H10" s="137"/>
      <c r="I10" s="127"/>
      <c r="J10" s="127"/>
      <c r="K10" s="127"/>
      <c r="L10" s="101"/>
      <c r="M10" s="25"/>
      <c r="N10" s="178"/>
      <c r="O10" s="25"/>
      <c r="P10" s="102"/>
      <c r="Q10" s="179"/>
      <c r="R10" s="25"/>
      <c r="S10" s="26"/>
    </row>
    <row r="11" spans="1:20" x14ac:dyDescent="0.25">
      <c r="B11" s="29"/>
      <c r="C11" s="100"/>
      <c r="D11" s="100"/>
      <c r="L11" s="5" t="s">
        <v>44</v>
      </c>
      <c r="M11" s="71">
        <f>SUM(M7:M10)</f>
        <v>0</v>
      </c>
      <c r="N11" s="71">
        <f>SUM(N7:N10)</f>
        <v>0</v>
      </c>
      <c r="O11" s="71">
        <f>SUM(O7:O10)</f>
        <v>0</v>
      </c>
      <c r="P11" s="71"/>
      <c r="Q11" s="71">
        <f>SUM(Q7:Q10)</f>
        <v>0</v>
      </c>
      <c r="R11" s="71">
        <f>SUM(R7:R10)</f>
        <v>0</v>
      </c>
      <c r="S11" s="23">
        <f>SUM(S7:S10)</f>
        <v>0</v>
      </c>
    </row>
    <row r="12" spans="1:20" x14ac:dyDescent="0.25">
      <c r="B12" s="29"/>
      <c r="C12" s="100"/>
      <c r="D12" s="100"/>
      <c r="L12" s="5"/>
      <c r="M12" s="71"/>
      <c r="N12" s="71"/>
      <c r="O12" s="71"/>
      <c r="P12" s="29"/>
      <c r="Q12" s="71"/>
      <c r="R12" s="71"/>
      <c r="S12" s="73"/>
    </row>
    <row r="13" spans="1:20" x14ac:dyDescent="0.25">
      <c r="B13" s="8" t="s">
        <v>147</v>
      </c>
      <c r="C13" s="100"/>
      <c r="D13" s="100"/>
      <c r="L13" s="5"/>
      <c r="M13" s="71"/>
      <c r="N13" s="71"/>
      <c r="O13" s="71"/>
      <c r="P13" s="29"/>
      <c r="Q13" s="71"/>
      <c r="R13" s="71"/>
      <c r="S13" s="73"/>
    </row>
    <row r="14" spans="1:20" ht="31.5" customHeight="1" x14ac:dyDescent="0.25">
      <c r="B14" s="283" t="s">
        <v>148</v>
      </c>
      <c r="C14" s="283"/>
      <c r="D14" s="283"/>
      <c r="E14" s="283"/>
      <c r="F14" s="283"/>
      <c r="G14" s="234"/>
      <c r="H14" s="234"/>
      <c r="I14" s="234"/>
      <c r="L14" s="5"/>
      <c r="S14" s="27"/>
    </row>
    <row r="15" spans="1:20" x14ac:dyDescent="0.25">
      <c r="C15" s="100"/>
      <c r="D15" s="100"/>
      <c r="L15" s="5"/>
      <c r="M15" s="71"/>
      <c r="N15" s="71"/>
      <c r="O15" s="71"/>
      <c r="Q15" s="71"/>
      <c r="R15" s="71"/>
      <c r="S15" s="73"/>
    </row>
    <row r="16" spans="1:20" ht="44.25" customHeight="1" x14ac:dyDescent="0.25">
      <c r="B16" s="274" t="s">
        <v>151</v>
      </c>
      <c r="C16" s="274"/>
      <c r="D16" s="274"/>
      <c r="E16" s="274"/>
      <c r="F16" s="274"/>
      <c r="G16" s="231"/>
      <c r="H16" s="231"/>
      <c r="I16" s="231"/>
      <c r="L16" s="5"/>
      <c r="M16" s="71"/>
      <c r="N16" s="71"/>
      <c r="O16" s="71"/>
      <c r="Q16" s="71"/>
      <c r="R16" s="71"/>
      <c r="S16" s="73"/>
    </row>
    <row r="17" spans="1:20" x14ac:dyDescent="0.25">
      <c r="B17" s="231"/>
      <c r="C17" s="231"/>
      <c r="D17" s="231"/>
      <c r="E17" s="231"/>
      <c r="F17" s="231"/>
      <c r="G17" s="231"/>
      <c r="H17" s="231"/>
      <c r="I17" s="231"/>
      <c r="L17" s="5"/>
      <c r="M17" s="71"/>
      <c r="N17" s="71"/>
      <c r="O17" s="71"/>
      <c r="Q17" s="71"/>
      <c r="R17" s="71"/>
      <c r="S17" s="73"/>
    </row>
    <row r="18" spans="1:20" ht="30" customHeight="1" x14ac:dyDescent="0.25">
      <c r="B18" s="274" t="s">
        <v>211</v>
      </c>
      <c r="C18" s="274"/>
      <c r="D18" s="274"/>
      <c r="E18" s="274"/>
      <c r="F18" s="274"/>
      <c r="G18" s="231"/>
      <c r="H18" s="231"/>
      <c r="I18" s="231"/>
      <c r="L18" s="5"/>
      <c r="M18" s="71"/>
      <c r="N18" s="71"/>
      <c r="O18" s="71"/>
      <c r="Q18" s="71"/>
      <c r="R18" s="71"/>
      <c r="S18" s="73"/>
    </row>
    <row r="19" spans="1:20" ht="19.5" customHeight="1" x14ac:dyDescent="0.25">
      <c r="B19" s="284" t="s">
        <v>210</v>
      </c>
      <c r="C19" s="284"/>
      <c r="D19" s="284"/>
      <c r="E19" s="284"/>
      <c r="F19" s="284"/>
      <c r="G19" s="231"/>
      <c r="H19" s="231"/>
      <c r="I19" s="231"/>
      <c r="L19" s="5"/>
      <c r="M19" s="71"/>
      <c r="N19" s="71"/>
      <c r="O19" s="71"/>
      <c r="Q19" s="71"/>
      <c r="R19" s="71"/>
      <c r="S19" s="73"/>
    </row>
    <row r="20" spans="1:20" x14ac:dyDescent="0.25">
      <c r="B20" s="231"/>
      <c r="C20" s="231"/>
      <c r="D20" s="231"/>
      <c r="E20" s="231"/>
      <c r="F20" s="231"/>
      <c r="G20" s="231"/>
      <c r="H20" s="231"/>
      <c r="I20" s="231"/>
      <c r="L20" s="5"/>
      <c r="M20" s="71"/>
      <c r="N20" s="71"/>
      <c r="O20" s="71"/>
      <c r="Q20" s="71"/>
      <c r="R20" s="71"/>
      <c r="S20" s="73"/>
    </row>
    <row r="21" spans="1:20" x14ac:dyDescent="0.25">
      <c r="B21" s="7" t="s">
        <v>127</v>
      </c>
      <c r="C21" s="110" t="s">
        <v>130</v>
      </c>
      <c r="D21" s="110" t="s">
        <v>131</v>
      </c>
      <c r="E21" s="231"/>
      <c r="F21" s="231"/>
      <c r="G21" s="231"/>
      <c r="H21" s="231"/>
      <c r="I21" s="231"/>
      <c r="L21" s="5"/>
      <c r="M21" s="71"/>
      <c r="N21" s="71"/>
      <c r="O21" s="71"/>
      <c r="Q21" s="71"/>
      <c r="R21" s="71"/>
      <c r="S21" s="73"/>
    </row>
    <row r="22" spans="1:20" x14ac:dyDescent="0.25">
      <c r="C22" s="100"/>
      <c r="D22" s="100"/>
      <c r="E22" s="231"/>
      <c r="F22" s="231"/>
      <c r="G22" s="231"/>
      <c r="H22" s="231"/>
      <c r="I22" s="231"/>
      <c r="L22" s="5"/>
      <c r="M22" s="71"/>
      <c r="N22" s="71"/>
      <c r="O22" s="71"/>
      <c r="Q22" s="71"/>
      <c r="R22" s="71"/>
      <c r="S22" s="73"/>
    </row>
    <row r="23" spans="1:20" x14ac:dyDescent="0.25">
      <c r="C23" s="100"/>
      <c r="D23" s="100"/>
      <c r="L23" s="5"/>
      <c r="M23" s="71"/>
      <c r="N23" s="71"/>
      <c r="O23" s="71"/>
      <c r="Q23" s="71"/>
      <c r="R23" s="71"/>
      <c r="S23" s="73"/>
    </row>
    <row r="24" spans="1:20" x14ac:dyDescent="0.25">
      <c r="C24" s="100"/>
      <c r="D24" s="100"/>
      <c r="L24" s="5"/>
      <c r="M24" s="71"/>
      <c r="N24" s="71"/>
      <c r="O24" s="71"/>
      <c r="Q24" s="71"/>
      <c r="R24" s="71"/>
      <c r="S24" s="73"/>
    </row>
    <row r="25" spans="1:20" ht="15.75" x14ac:dyDescent="0.25">
      <c r="B25" s="217"/>
      <c r="C25" s="100"/>
      <c r="D25" s="100"/>
      <c r="L25" s="5"/>
      <c r="M25" s="71"/>
      <c r="N25" s="71"/>
      <c r="O25" s="71"/>
      <c r="Q25" s="71"/>
      <c r="R25" s="71"/>
      <c r="S25" s="73"/>
    </row>
    <row r="26" spans="1:20" x14ac:dyDescent="0.25">
      <c r="C26" s="100"/>
      <c r="D26" s="100"/>
      <c r="L26" s="5"/>
      <c r="M26" s="71"/>
      <c r="N26" s="71"/>
      <c r="O26" s="71"/>
      <c r="Q26" s="71"/>
      <c r="R26" s="71"/>
      <c r="S26" s="73"/>
    </row>
    <row r="27" spans="1:20" x14ac:dyDescent="0.25">
      <c r="B27" s="212" t="s">
        <v>227</v>
      </c>
      <c r="C27" s="100"/>
      <c r="D27" s="100"/>
      <c r="L27" s="5"/>
      <c r="M27" s="71"/>
      <c r="N27" s="71"/>
      <c r="O27" s="71"/>
      <c r="Q27" s="71"/>
      <c r="R27" s="71"/>
      <c r="S27" s="73"/>
    </row>
    <row r="28" spans="1:20" x14ac:dyDescent="0.25">
      <c r="B28" s="10"/>
      <c r="C28" s="10"/>
      <c r="D28" s="10"/>
      <c r="E28" s="10"/>
      <c r="F28" s="10"/>
      <c r="G28" s="10"/>
      <c r="H28" s="10"/>
      <c r="I28" s="10"/>
      <c r="J28" s="10"/>
      <c r="K28" s="29"/>
      <c r="L28" s="29"/>
      <c r="M28" s="10"/>
      <c r="N28" s="10"/>
      <c r="O28" s="29"/>
      <c r="P28" s="29"/>
      <c r="Q28" s="59"/>
      <c r="R28" s="59"/>
      <c r="S28" s="184"/>
      <c r="T28" s="54"/>
    </row>
    <row r="29" spans="1:20" x14ac:dyDescent="0.25">
      <c r="K29" s="119"/>
      <c r="L29" s="119"/>
      <c r="O29" s="119"/>
      <c r="P29" s="119"/>
      <c r="Q29" s="183" t="s">
        <v>105</v>
      </c>
      <c r="R29" s="185"/>
      <c r="S29" s="186"/>
    </row>
    <row r="30" spans="1:20" ht="13.9" customHeight="1" x14ac:dyDescent="0.25">
      <c r="B30" s="17" t="s">
        <v>45</v>
      </c>
      <c r="C30" s="233" t="s">
        <v>2</v>
      </c>
      <c r="D30" s="233" t="s">
        <v>40</v>
      </c>
      <c r="E30" s="142" t="s">
        <v>41</v>
      </c>
      <c r="F30" s="233"/>
      <c r="G30" s="280"/>
      <c r="H30" s="280"/>
      <c r="I30" s="280"/>
      <c r="J30" s="233"/>
      <c r="K30" s="233"/>
      <c r="L30" s="233" t="s">
        <v>42</v>
      </c>
      <c r="M30" s="233" t="s">
        <v>43</v>
      </c>
      <c r="N30" s="10"/>
      <c r="O30" s="10"/>
      <c r="P30" s="10"/>
      <c r="Q30" s="57" t="s">
        <v>103</v>
      </c>
      <c r="R30" s="57"/>
      <c r="S30" s="58"/>
    </row>
    <row r="31" spans="1:20" ht="15" customHeight="1" x14ac:dyDescent="0.25">
      <c r="A31" s="29"/>
      <c r="C31" s="147"/>
      <c r="D31" s="169"/>
      <c r="E31" s="148"/>
      <c r="F31" s="151"/>
      <c r="G31" s="282"/>
      <c r="H31" s="282"/>
      <c r="I31" s="282"/>
      <c r="J31" s="282"/>
      <c r="K31" s="152"/>
      <c r="L31" s="153"/>
      <c r="M31" s="154"/>
      <c r="N31" s="154"/>
      <c r="O31" s="18"/>
      <c r="P31" s="18"/>
    </row>
    <row r="32" spans="1:20" x14ac:dyDescent="0.25">
      <c r="B32" s="36"/>
      <c r="C32" s="168"/>
      <c r="D32" s="170"/>
      <c r="E32" s="149"/>
      <c r="F32" s="15"/>
      <c r="G32" s="38"/>
      <c r="H32" s="38"/>
      <c r="I32" s="38"/>
      <c r="J32" s="38"/>
      <c r="K32" s="38"/>
      <c r="L32" s="33"/>
      <c r="M32" s="31"/>
      <c r="N32" s="107"/>
    </row>
    <row r="33" spans="3:16" ht="16.5" customHeight="1" x14ac:dyDescent="0.25">
      <c r="C33" s="167"/>
      <c r="D33" s="170"/>
      <c r="E33" s="149"/>
      <c r="F33" s="171"/>
      <c r="G33" s="38"/>
      <c r="H33" s="38"/>
      <c r="I33" s="38"/>
      <c r="J33" s="38"/>
      <c r="K33" s="38"/>
      <c r="L33" s="39"/>
      <c r="M33" s="20"/>
      <c r="N33" s="107"/>
      <c r="O33" s="107"/>
      <c r="P33" s="29"/>
    </row>
    <row r="34" spans="3:16" ht="15" hidden="1" customHeight="1" x14ac:dyDescent="0.25">
      <c r="D34" s="47"/>
      <c r="E34" s="143"/>
      <c r="F34" s="101"/>
    </row>
    <row r="35" spans="3:16" ht="15" customHeight="1" x14ac:dyDescent="0.25">
      <c r="D35" s="47"/>
      <c r="E35" s="150"/>
      <c r="F35" s="90"/>
      <c r="G35" s="111"/>
      <c r="H35" s="111"/>
      <c r="I35" s="111"/>
      <c r="J35" s="111"/>
      <c r="K35" s="111"/>
    </row>
    <row r="36" spans="3:16" x14ac:dyDescent="0.25">
      <c r="C36" s="167"/>
      <c r="D36" s="47"/>
      <c r="E36" s="143"/>
      <c r="F36" s="166"/>
    </row>
    <row r="37" spans="3:16" x14ac:dyDescent="0.25">
      <c r="D37" s="47"/>
      <c r="E37" s="143"/>
      <c r="F37" s="101"/>
    </row>
    <row r="38" spans="3:16" ht="15" customHeight="1" x14ac:dyDescent="0.25">
      <c r="D38" s="47"/>
      <c r="E38" s="143"/>
      <c r="F38" s="101"/>
    </row>
    <row r="39" spans="3:16" x14ac:dyDescent="0.25">
      <c r="E39" s="172">
        <f>SUM(E31:E38)</f>
        <v>0</v>
      </c>
    </row>
    <row r="40" spans="3:16" x14ac:dyDescent="0.25">
      <c r="E40" s="232"/>
      <c r="F40" s="232"/>
      <c r="G40" s="232"/>
      <c r="H40" s="232"/>
      <c r="I40" s="232"/>
      <c r="J40" s="232"/>
      <c r="K40" s="232"/>
      <c r="L40" s="232"/>
      <c r="M40" s="232"/>
      <c r="N40" s="232"/>
      <c r="O40" s="232"/>
    </row>
    <row r="41" spans="3:16" x14ac:dyDescent="0.25">
      <c r="E41" s="232"/>
      <c r="F41" s="232"/>
      <c r="G41" s="232"/>
      <c r="H41" s="232"/>
      <c r="I41" s="232"/>
      <c r="J41" s="232"/>
      <c r="K41" s="232"/>
      <c r="L41" s="232"/>
      <c r="M41" s="232"/>
      <c r="N41" s="232"/>
      <c r="O41" s="232"/>
    </row>
  </sheetData>
  <mergeCells count="8">
    <mergeCell ref="G30:I30"/>
    <mergeCell ref="G31:J31"/>
    <mergeCell ref="Q1:S1"/>
    <mergeCell ref="Q2:S2"/>
    <mergeCell ref="B14:F14"/>
    <mergeCell ref="B16:F16"/>
    <mergeCell ref="B18:F18"/>
    <mergeCell ref="B19:F19"/>
  </mergeCells>
  <hyperlinks>
    <hyperlink ref="B19" r:id="rId1"/>
    <hyperlink ref="B27" r:id="rId2"/>
  </hyperlinks>
  <printOptions horizontalCentered="1" gridLines="1"/>
  <pageMargins left="0" right="0" top="0.75" bottom="0.75" header="0.3" footer="0.3"/>
  <pageSetup scale="45" orientation="landscape" horizontalDpi="1200" verticalDpi="1200"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B1" zoomScale="90" zoomScaleNormal="90" workbookViewId="0">
      <selection activeCell="L10" sqref="L10"/>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customWidth="1"/>
    <col min="6" max="6" width="21.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855468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140625" style="2" customWidth="1"/>
    <col min="20" max="16384" width="9.140625" style="2"/>
  </cols>
  <sheetData>
    <row r="1" spans="1:20" ht="15.6" customHeight="1" x14ac:dyDescent="0.25">
      <c r="B1" s="1" t="s">
        <v>113</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114</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3.4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51334.85</v>
      </c>
      <c r="N7" s="72">
        <v>0</v>
      </c>
      <c r="O7" s="72">
        <f>M7+N7</f>
        <v>51334.85</v>
      </c>
      <c r="P7" s="72"/>
      <c r="Q7" s="72">
        <f>15751+8976.35+18883.04</f>
        <v>43610.39</v>
      </c>
      <c r="R7" s="72"/>
      <c r="S7" s="73">
        <f>Q7+R7</f>
        <v>43610.39</v>
      </c>
    </row>
    <row r="8" spans="1:20" ht="30" hidden="1" customHeight="1" x14ac:dyDescent="0.25">
      <c r="B8" s="2" t="s">
        <v>150</v>
      </c>
      <c r="C8" s="254" t="s">
        <v>253</v>
      </c>
      <c r="D8" s="101" t="s">
        <v>236</v>
      </c>
      <c r="E8" s="2" t="s">
        <v>206</v>
      </c>
      <c r="F8" s="2" t="s">
        <v>7</v>
      </c>
      <c r="G8" s="206">
        <v>2.7699999999999999E-2</v>
      </c>
      <c r="H8" s="206">
        <v>0.15060000000000001</v>
      </c>
      <c r="I8" s="207">
        <v>43646</v>
      </c>
      <c r="J8" s="207">
        <v>43647</v>
      </c>
      <c r="K8" s="207">
        <v>43282</v>
      </c>
      <c r="L8" s="208" t="s">
        <v>207</v>
      </c>
      <c r="M8" s="70"/>
      <c r="N8" s="72">
        <v>0</v>
      </c>
      <c r="O8" s="72">
        <f>M8+N8</f>
        <v>0</v>
      </c>
      <c r="P8" s="72"/>
      <c r="Q8" s="72"/>
      <c r="R8" s="72">
        <v>0</v>
      </c>
      <c r="S8" s="73">
        <f>Q8+R8</f>
        <v>0</v>
      </c>
    </row>
    <row r="9" spans="1:20" ht="34.5" customHeight="1" x14ac:dyDescent="0.25">
      <c r="B9" s="2" t="s">
        <v>223</v>
      </c>
      <c r="C9" s="255" t="s">
        <v>260</v>
      </c>
      <c r="D9" s="221" t="s">
        <v>224</v>
      </c>
      <c r="E9" s="2" t="s">
        <v>225</v>
      </c>
      <c r="F9" s="2" t="s">
        <v>7</v>
      </c>
      <c r="G9" s="206">
        <f t="shared" ref="G9:H10" si="0">+G8</f>
        <v>2.7699999999999999E-2</v>
      </c>
      <c r="H9" s="206">
        <f t="shared" si="0"/>
        <v>0.15060000000000001</v>
      </c>
      <c r="I9" s="207">
        <v>43941</v>
      </c>
      <c r="J9" s="207">
        <v>43971</v>
      </c>
      <c r="K9" s="207">
        <v>43234</v>
      </c>
      <c r="L9" s="208" t="s">
        <v>291</v>
      </c>
      <c r="M9" s="70">
        <v>4595</v>
      </c>
      <c r="N9" s="72"/>
      <c r="O9" s="72">
        <f>M9+N9</f>
        <v>4595</v>
      </c>
      <c r="P9" s="72"/>
      <c r="Q9" s="72"/>
      <c r="R9" s="72"/>
      <c r="S9" s="73">
        <f>Q9+R9</f>
        <v>0</v>
      </c>
    </row>
    <row r="10" spans="1:20" ht="30" customHeight="1" x14ac:dyDescent="0.25">
      <c r="B10" s="2" t="s">
        <v>246</v>
      </c>
      <c r="C10" s="255" t="s">
        <v>261</v>
      </c>
      <c r="D10" s="221"/>
      <c r="F10" s="2" t="s">
        <v>7</v>
      </c>
      <c r="G10" s="206">
        <f t="shared" si="0"/>
        <v>2.7699999999999999E-2</v>
      </c>
      <c r="H10" s="206">
        <f t="shared" si="0"/>
        <v>0.15060000000000001</v>
      </c>
      <c r="I10" s="207">
        <v>43646</v>
      </c>
      <c r="J10" s="207">
        <f>J7</f>
        <v>43647</v>
      </c>
      <c r="K10" s="271" t="s">
        <v>292</v>
      </c>
      <c r="L10" s="208" t="s">
        <v>196</v>
      </c>
      <c r="M10" s="70">
        <v>2943.98</v>
      </c>
      <c r="N10" s="72"/>
      <c r="O10" s="72">
        <f>M10+N10</f>
        <v>2943.98</v>
      </c>
      <c r="P10" s="72"/>
      <c r="Q10" s="72">
        <v>2943.98</v>
      </c>
      <c r="R10" s="72"/>
      <c r="S10" s="73">
        <f>Q10+R10</f>
        <v>2943.98</v>
      </c>
    </row>
    <row r="11" spans="1:20" x14ac:dyDescent="0.25">
      <c r="C11" s="101"/>
      <c r="D11" s="101"/>
      <c r="G11" s="224"/>
      <c r="H11" s="206"/>
      <c r="I11" s="207"/>
      <c r="J11" s="207"/>
      <c r="K11" s="207"/>
      <c r="L11" s="208"/>
      <c r="M11" s="25"/>
      <c r="N11" s="25"/>
      <c r="O11" s="25"/>
      <c r="P11" s="29"/>
      <c r="Q11" s="25"/>
      <c r="R11" s="25"/>
      <c r="S11" s="26"/>
    </row>
    <row r="12" spans="1:20" x14ac:dyDescent="0.25">
      <c r="C12" s="100"/>
      <c r="D12" s="100"/>
      <c r="I12" s="127"/>
      <c r="J12" s="127"/>
      <c r="K12" s="127"/>
      <c r="L12" s="5" t="s">
        <v>44</v>
      </c>
      <c r="M12" s="71">
        <f>SUM(M7:M11)</f>
        <v>58873.83</v>
      </c>
      <c r="N12" s="71">
        <f>SUM(N7:N11)</f>
        <v>0</v>
      </c>
      <c r="O12" s="71">
        <f>SUM(O7:O11)</f>
        <v>58873.83</v>
      </c>
      <c r="Q12" s="71">
        <f>SUM(Q7:Q11)</f>
        <v>46554.37</v>
      </c>
      <c r="R12" s="71">
        <f>SUM(R7:R11)</f>
        <v>0</v>
      </c>
      <c r="S12" s="73">
        <f>SUM(S7:S11)</f>
        <v>46554.37</v>
      </c>
    </row>
    <row r="13" spans="1:20" x14ac:dyDescent="0.25">
      <c r="C13" s="100"/>
      <c r="D13" s="100"/>
      <c r="I13" s="127"/>
      <c r="J13" s="127"/>
      <c r="K13" s="127"/>
      <c r="L13" s="5"/>
      <c r="M13" s="71"/>
      <c r="N13" s="71"/>
      <c r="O13" s="71"/>
      <c r="Q13" s="71"/>
      <c r="R13" s="71"/>
      <c r="S13" s="73"/>
    </row>
    <row r="14" spans="1:20" x14ac:dyDescent="0.25">
      <c r="C14" s="100"/>
      <c r="D14" s="100"/>
      <c r="I14" s="127"/>
      <c r="J14" s="127"/>
      <c r="K14" s="127"/>
      <c r="L14" s="5"/>
      <c r="M14" s="71"/>
      <c r="N14" s="71"/>
      <c r="O14" s="71"/>
      <c r="Q14" s="71"/>
      <c r="R14" s="71"/>
      <c r="S14" s="73"/>
    </row>
    <row r="15" spans="1:20" x14ac:dyDescent="0.25">
      <c r="B15" s="8" t="s">
        <v>147</v>
      </c>
      <c r="C15" s="100"/>
      <c r="D15" s="100"/>
      <c r="L15" s="5"/>
      <c r="M15" s="71"/>
      <c r="N15" s="71"/>
      <c r="O15" s="71"/>
      <c r="Q15" s="71"/>
      <c r="R15" s="71"/>
      <c r="S15" s="73"/>
    </row>
    <row r="16" spans="1:20" ht="30" customHeight="1" x14ac:dyDescent="0.25">
      <c r="B16" s="274" t="s">
        <v>148</v>
      </c>
      <c r="C16" s="274"/>
      <c r="D16" s="274"/>
      <c r="E16" s="274"/>
      <c r="F16" s="274"/>
      <c r="G16" s="129"/>
      <c r="H16" s="129"/>
      <c r="I16" s="121"/>
      <c r="L16" s="5"/>
      <c r="M16" s="71"/>
      <c r="N16" s="71"/>
      <c r="O16" s="71"/>
      <c r="Q16" s="71"/>
      <c r="R16" s="71"/>
      <c r="S16" s="73"/>
    </row>
    <row r="17" spans="2:20" x14ac:dyDescent="0.25">
      <c r="C17" s="100"/>
      <c r="D17" s="100"/>
      <c r="L17" s="5"/>
      <c r="M17" s="71"/>
      <c r="N17" s="71"/>
      <c r="O17" s="71"/>
      <c r="Q17" s="71"/>
      <c r="R17" s="71"/>
      <c r="S17" s="73"/>
    </row>
    <row r="18" spans="2:20" ht="48.75" customHeight="1" x14ac:dyDescent="0.25">
      <c r="B18" s="274" t="s">
        <v>151</v>
      </c>
      <c r="C18" s="274"/>
      <c r="D18" s="274"/>
      <c r="E18" s="274"/>
      <c r="F18" s="274"/>
      <c r="G18" s="129"/>
      <c r="H18" s="129"/>
      <c r="I18" s="121"/>
      <c r="L18" s="5"/>
      <c r="M18" s="71"/>
      <c r="N18" s="71"/>
      <c r="O18" s="71"/>
      <c r="Q18" s="71"/>
      <c r="R18" s="71"/>
      <c r="S18" s="73"/>
    </row>
    <row r="19" spans="2:20" x14ac:dyDescent="0.25">
      <c r="B19" s="118"/>
      <c r="C19" s="118"/>
      <c r="D19" s="118"/>
      <c r="E19" s="118"/>
      <c r="F19" s="118"/>
      <c r="G19" s="129"/>
      <c r="H19" s="129"/>
      <c r="I19" s="121"/>
      <c r="L19" s="5"/>
      <c r="M19" s="71"/>
      <c r="N19" s="71"/>
      <c r="O19" s="71"/>
      <c r="Q19" s="71"/>
      <c r="R19" s="71"/>
      <c r="S19" s="73"/>
    </row>
    <row r="20" spans="2:20" ht="30" customHeight="1" x14ac:dyDescent="0.25">
      <c r="B20" s="274" t="s">
        <v>211</v>
      </c>
      <c r="C20" s="274"/>
      <c r="D20" s="274"/>
      <c r="E20" s="274"/>
      <c r="F20" s="274"/>
      <c r="G20" s="214"/>
      <c r="H20" s="214"/>
      <c r="I20" s="214"/>
      <c r="L20" s="5"/>
      <c r="M20" s="71"/>
      <c r="N20" s="71"/>
      <c r="O20" s="71"/>
      <c r="Q20" s="71"/>
      <c r="R20" s="71"/>
      <c r="S20" s="73"/>
    </row>
    <row r="21" spans="2:20" ht="15" customHeight="1" x14ac:dyDescent="0.25">
      <c r="B21" s="284" t="s">
        <v>210</v>
      </c>
      <c r="C21" s="274"/>
      <c r="D21" s="274"/>
      <c r="E21" s="274"/>
      <c r="F21" s="274"/>
      <c r="G21" s="214"/>
      <c r="H21" s="214"/>
      <c r="I21" s="214"/>
      <c r="L21" s="5"/>
      <c r="M21" s="71"/>
      <c r="N21" s="71"/>
      <c r="O21" s="71"/>
      <c r="Q21" s="71"/>
      <c r="R21" s="71"/>
      <c r="S21" s="73"/>
    </row>
    <row r="22" spans="2:20" ht="15" customHeight="1" x14ac:dyDescent="0.25">
      <c r="B22" s="216"/>
      <c r="C22" s="216"/>
      <c r="D22" s="216"/>
      <c r="E22" s="216"/>
      <c r="F22" s="216"/>
      <c r="G22" s="216"/>
      <c r="H22" s="216"/>
      <c r="I22" s="216"/>
      <c r="L22" s="5"/>
      <c r="M22" s="71"/>
      <c r="N22" s="71"/>
      <c r="O22" s="71"/>
      <c r="Q22" s="71"/>
      <c r="R22" s="71"/>
      <c r="S22" s="73"/>
    </row>
    <row r="23" spans="2:20" x14ac:dyDescent="0.25">
      <c r="B23" s="7" t="s">
        <v>127</v>
      </c>
      <c r="C23" s="110" t="s">
        <v>130</v>
      </c>
      <c r="D23" s="110" t="s">
        <v>131</v>
      </c>
      <c r="E23" s="118"/>
      <c r="F23" s="118"/>
      <c r="G23" s="129"/>
      <c r="H23" s="129"/>
      <c r="I23" s="121"/>
      <c r="L23" s="5"/>
      <c r="M23" s="71"/>
      <c r="N23" s="71"/>
      <c r="O23" s="71"/>
      <c r="Q23" s="71"/>
      <c r="R23" s="71"/>
      <c r="S23" s="73"/>
    </row>
    <row r="24" spans="2:20" x14ac:dyDescent="0.25">
      <c r="B24" s="2" t="s">
        <v>128</v>
      </c>
      <c r="C24" s="100" t="s">
        <v>135</v>
      </c>
      <c r="D24" s="100" t="s">
        <v>137</v>
      </c>
      <c r="E24" s="118"/>
      <c r="F24" s="118"/>
      <c r="G24" s="129"/>
      <c r="H24" s="129"/>
      <c r="I24" s="121"/>
      <c r="L24" s="5"/>
      <c r="M24" s="71"/>
      <c r="N24" s="71"/>
      <c r="O24" s="71"/>
      <c r="Q24" s="71"/>
      <c r="R24" s="71"/>
      <c r="S24" s="73"/>
    </row>
    <row r="25" spans="2:20" x14ac:dyDescent="0.25">
      <c r="B25" s="2" t="s">
        <v>223</v>
      </c>
      <c r="C25" s="100" t="s">
        <v>164</v>
      </c>
      <c r="D25" s="100" t="s">
        <v>190</v>
      </c>
      <c r="L25" s="5"/>
      <c r="M25" s="71"/>
      <c r="N25" s="71"/>
      <c r="O25" s="71"/>
      <c r="Q25" s="71"/>
      <c r="R25" s="71"/>
      <c r="S25" s="73"/>
    </row>
    <row r="26" spans="2:20" x14ac:dyDescent="0.25">
      <c r="B26" s="2" t="s">
        <v>246</v>
      </c>
      <c r="C26" s="100" t="s">
        <v>164</v>
      </c>
      <c r="D26" s="100" t="s">
        <v>190</v>
      </c>
      <c r="L26" s="5"/>
      <c r="M26" s="71"/>
      <c r="N26" s="71"/>
      <c r="O26" s="71"/>
      <c r="Q26" s="71"/>
      <c r="R26" s="71"/>
      <c r="S26" s="73"/>
    </row>
    <row r="27" spans="2:20" ht="15.75" x14ac:dyDescent="0.25">
      <c r="B27" s="217"/>
      <c r="C27" s="100"/>
      <c r="D27" s="100"/>
      <c r="L27" s="5"/>
      <c r="M27" s="71"/>
      <c r="N27" s="71"/>
      <c r="O27" s="71"/>
      <c r="Q27" s="71"/>
      <c r="R27" s="71"/>
      <c r="S27" s="73"/>
    </row>
    <row r="28" spans="2:20" x14ac:dyDescent="0.25">
      <c r="B28" s="2" t="s">
        <v>118</v>
      </c>
      <c r="C28" s="100"/>
      <c r="D28" s="100"/>
      <c r="L28" s="5"/>
      <c r="M28" s="71"/>
      <c r="N28" s="71"/>
      <c r="O28" s="71"/>
      <c r="Q28" s="71"/>
      <c r="R28" s="71"/>
      <c r="S28" s="73"/>
    </row>
    <row r="29" spans="2:20" x14ac:dyDescent="0.25">
      <c r="B29" s="212" t="s">
        <v>227</v>
      </c>
      <c r="C29" s="100"/>
      <c r="D29" s="100"/>
      <c r="L29" s="5"/>
      <c r="M29" s="71"/>
      <c r="N29" s="71"/>
      <c r="O29" s="71"/>
      <c r="Q29" s="71"/>
      <c r="R29" s="71"/>
      <c r="S29" s="73"/>
    </row>
    <row r="30" spans="2:20" x14ac:dyDescent="0.25">
      <c r="B30" s="10"/>
      <c r="C30" s="102"/>
      <c r="D30" s="102"/>
      <c r="E30" s="10"/>
      <c r="F30" s="10"/>
      <c r="G30" s="10"/>
      <c r="H30" s="10"/>
      <c r="I30" s="10"/>
      <c r="J30" s="10"/>
      <c r="K30" s="10"/>
      <c r="L30" s="10"/>
      <c r="M30" s="10"/>
      <c r="N30" s="10"/>
      <c r="O30" s="10"/>
      <c r="P30" s="10"/>
      <c r="Q30" s="10"/>
      <c r="R30" s="10"/>
      <c r="S30" s="28"/>
    </row>
    <row r="31" spans="2:20" x14ac:dyDescent="0.25">
      <c r="Q31" s="62" t="s">
        <v>105</v>
      </c>
      <c r="R31" s="53"/>
      <c r="S31" s="181"/>
    </row>
    <row r="32" spans="2:20" x14ac:dyDescent="0.25">
      <c r="B32" s="17" t="s">
        <v>45</v>
      </c>
      <c r="C32" s="104" t="s">
        <v>2</v>
      </c>
      <c r="D32" s="104"/>
      <c r="E32" s="104" t="s">
        <v>40</v>
      </c>
      <c r="F32" s="104" t="s">
        <v>41</v>
      </c>
      <c r="G32" s="133"/>
      <c r="H32" s="133"/>
      <c r="I32" s="125"/>
      <c r="J32" s="104"/>
      <c r="K32" s="104"/>
      <c r="L32" s="104" t="s">
        <v>42</v>
      </c>
      <c r="M32" s="104" t="s">
        <v>43</v>
      </c>
      <c r="N32" s="50"/>
      <c r="O32" s="50"/>
      <c r="P32" s="50"/>
      <c r="Q32" s="57" t="s">
        <v>103</v>
      </c>
      <c r="R32" s="55"/>
      <c r="S32" s="56"/>
      <c r="T32" s="54"/>
    </row>
    <row r="33" spans="2:20" x14ac:dyDescent="0.25">
      <c r="B33" s="68"/>
      <c r="C33" s="9"/>
      <c r="D33" s="9"/>
      <c r="E33" s="9"/>
      <c r="F33" s="9"/>
      <c r="G33" s="9"/>
      <c r="H33" s="9"/>
      <c r="I33" s="9"/>
      <c r="J33" s="9"/>
      <c r="K33" s="9"/>
      <c r="L33" s="9"/>
      <c r="M33" s="9"/>
      <c r="N33" s="47"/>
      <c r="O33" s="47"/>
      <c r="P33" s="47"/>
      <c r="Q33" s="62"/>
      <c r="R33" s="53"/>
      <c r="S33" s="53"/>
      <c r="T33" s="54"/>
    </row>
    <row r="34" spans="2:20" x14ac:dyDescent="0.25">
      <c r="B34" s="68"/>
      <c r="C34" s="9"/>
      <c r="D34" s="9"/>
      <c r="E34" s="9"/>
      <c r="F34" s="9"/>
      <c r="G34" s="9"/>
      <c r="H34" s="9"/>
      <c r="I34" s="9"/>
      <c r="J34" s="9"/>
      <c r="K34" s="9"/>
      <c r="L34" s="9"/>
      <c r="M34" s="9"/>
      <c r="N34" s="47"/>
      <c r="O34" s="47"/>
      <c r="P34" s="47"/>
      <c r="R34" s="54"/>
      <c r="S34" s="54"/>
      <c r="T34" s="54"/>
    </row>
    <row r="35" spans="2:20" x14ac:dyDescent="0.25">
      <c r="B35" s="12"/>
      <c r="C35" s="13"/>
      <c r="D35" s="13"/>
      <c r="E35" s="41"/>
      <c r="F35" s="15"/>
      <c r="G35" s="15"/>
      <c r="H35" s="15"/>
      <c r="I35" s="15"/>
      <c r="J35" s="15"/>
      <c r="K35" s="15"/>
      <c r="L35" s="16"/>
      <c r="M35" s="31"/>
      <c r="Q35" s="54"/>
      <c r="R35" s="54"/>
      <c r="S35" s="54"/>
      <c r="T35" s="54"/>
    </row>
    <row r="36" spans="2:20" x14ac:dyDescent="0.25">
      <c r="B36" s="12"/>
      <c r="C36" s="13"/>
      <c r="D36" s="13"/>
      <c r="E36" s="41"/>
      <c r="F36" s="15"/>
      <c r="G36" s="15"/>
      <c r="H36" s="15"/>
      <c r="I36" s="15"/>
      <c r="J36" s="15"/>
      <c r="K36" s="15"/>
      <c r="L36" s="16"/>
      <c r="M36" s="31"/>
      <c r="Q36" s="54"/>
      <c r="R36" s="54"/>
      <c r="S36" s="54"/>
      <c r="T36" s="54"/>
    </row>
    <row r="37" spans="2:20" x14ac:dyDescent="0.25">
      <c r="B37" s="12"/>
      <c r="C37" s="13"/>
      <c r="D37" s="13"/>
      <c r="E37" s="41"/>
      <c r="F37" s="15"/>
      <c r="G37" s="15"/>
      <c r="H37" s="15"/>
      <c r="I37" s="15"/>
      <c r="J37" s="15"/>
      <c r="K37" s="15"/>
      <c r="L37" s="16"/>
      <c r="M37" s="31"/>
      <c r="Q37" s="54"/>
      <c r="R37" s="54"/>
      <c r="S37" s="54"/>
      <c r="T37" s="54"/>
    </row>
    <row r="38" spans="2:20" x14ac:dyDescent="0.25">
      <c r="B38" s="12"/>
      <c r="C38" s="13"/>
      <c r="D38" s="13"/>
      <c r="E38" s="41"/>
      <c r="F38" s="15"/>
      <c r="G38" s="15"/>
      <c r="H38" s="15"/>
      <c r="I38" s="15"/>
      <c r="J38" s="15"/>
      <c r="K38" s="15"/>
      <c r="L38" s="16"/>
      <c r="M38" s="31"/>
      <c r="T38" s="54"/>
    </row>
    <row r="39" spans="2:20" ht="15" customHeight="1" x14ac:dyDescent="0.25">
      <c r="B39" s="12"/>
      <c r="C39" s="13"/>
      <c r="D39" s="13"/>
      <c r="E39" s="41"/>
      <c r="F39" s="15"/>
      <c r="G39" s="15"/>
      <c r="H39" s="15"/>
      <c r="I39" s="15"/>
      <c r="J39" s="15"/>
      <c r="K39" s="15"/>
      <c r="L39" s="16"/>
      <c r="M39" s="20"/>
      <c r="N39" s="18"/>
      <c r="O39" s="18"/>
      <c r="P39" s="18"/>
    </row>
    <row r="40" spans="2:20" x14ac:dyDescent="0.25">
      <c r="B40" s="36"/>
      <c r="C40" s="40"/>
      <c r="D40" s="40"/>
      <c r="E40" s="41"/>
      <c r="F40" s="38"/>
      <c r="G40" s="38"/>
      <c r="H40" s="38"/>
      <c r="I40" s="38"/>
      <c r="J40" s="38"/>
      <c r="K40" s="38"/>
      <c r="L40" s="39"/>
      <c r="M40" s="34"/>
      <c r="N40" s="113"/>
      <c r="O40" s="29"/>
      <c r="P40" s="29"/>
    </row>
    <row r="41" spans="2:20" x14ac:dyDescent="0.25">
      <c r="C41" s="40"/>
      <c r="D41" s="40"/>
      <c r="E41" s="41"/>
      <c r="F41" s="74"/>
      <c r="G41" s="74"/>
      <c r="H41" s="74"/>
      <c r="I41" s="74"/>
      <c r="J41" s="74"/>
      <c r="K41" s="74"/>
      <c r="L41" s="33"/>
      <c r="M41" s="31"/>
      <c r="N41" s="113"/>
    </row>
    <row r="42" spans="2:20" x14ac:dyDescent="0.25">
      <c r="C42" s="40"/>
      <c r="D42" s="40"/>
      <c r="E42" s="41"/>
      <c r="F42" s="74"/>
      <c r="G42" s="74"/>
      <c r="H42" s="74"/>
      <c r="I42" s="74"/>
      <c r="J42" s="74"/>
      <c r="K42" s="74"/>
      <c r="L42" s="33"/>
      <c r="M42" s="31"/>
      <c r="N42" s="114"/>
    </row>
    <row r="43" spans="2:20" x14ac:dyDescent="0.25">
      <c r="C43" s="40"/>
      <c r="D43" s="40"/>
      <c r="E43" s="41"/>
      <c r="F43" s="74"/>
      <c r="G43" s="74"/>
      <c r="H43" s="74"/>
      <c r="I43" s="74"/>
      <c r="J43" s="74"/>
      <c r="K43" s="74"/>
      <c r="L43" s="33"/>
      <c r="M43" s="35"/>
      <c r="N43" s="37"/>
      <c r="O43" s="37"/>
      <c r="P43" s="29"/>
    </row>
    <row r="44" spans="2:20" ht="15" customHeight="1" x14ac:dyDescent="0.25">
      <c r="B44" s="36"/>
      <c r="C44" s="40"/>
      <c r="D44" s="40"/>
      <c r="E44" s="41"/>
      <c r="F44" s="38"/>
      <c r="G44" s="38"/>
      <c r="H44" s="38"/>
      <c r="I44" s="38"/>
      <c r="J44" s="38"/>
      <c r="K44" s="38"/>
      <c r="L44" s="33"/>
      <c r="M44" s="31"/>
      <c r="N44" s="107"/>
      <c r="O44" s="107"/>
      <c r="P44" s="29"/>
    </row>
    <row r="45" spans="2:20" x14ac:dyDescent="0.25">
      <c r="B45" s="36"/>
      <c r="C45" s="40"/>
      <c r="D45" s="40"/>
      <c r="E45" s="41"/>
      <c r="F45" s="38"/>
      <c r="G45" s="38"/>
      <c r="H45" s="38"/>
      <c r="I45" s="38"/>
      <c r="J45" s="38"/>
      <c r="K45" s="38"/>
      <c r="L45" s="33"/>
      <c r="M45" s="31"/>
      <c r="N45" s="107"/>
      <c r="O45" s="107"/>
      <c r="P45" s="29"/>
    </row>
    <row r="46" spans="2:20" x14ac:dyDescent="0.25">
      <c r="B46" s="36"/>
      <c r="C46" s="40"/>
      <c r="D46" s="40"/>
      <c r="E46" s="41"/>
      <c r="F46" s="38"/>
      <c r="G46" s="38"/>
      <c r="H46" s="38"/>
      <c r="I46" s="38"/>
      <c r="J46" s="38"/>
      <c r="K46" s="38"/>
      <c r="L46" s="33"/>
      <c r="M46" s="31"/>
      <c r="N46" s="107"/>
      <c r="O46" s="107"/>
      <c r="P46" s="29"/>
    </row>
    <row r="47" spans="2:20" ht="16.5" customHeight="1" x14ac:dyDescent="0.25">
      <c r="B47" s="36"/>
      <c r="C47" s="40"/>
      <c r="D47" s="40"/>
      <c r="E47" s="41"/>
      <c r="F47" s="38"/>
      <c r="G47" s="38"/>
      <c r="H47" s="38"/>
      <c r="I47" s="38"/>
      <c r="J47" s="38"/>
      <c r="K47" s="38"/>
      <c r="L47" s="39"/>
      <c r="M47" s="20"/>
      <c r="N47" s="107"/>
      <c r="O47" s="107"/>
      <c r="P47" s="29"/>
    </row>
    <row r="48" spans="2:20" ht="15" hidden="1" customHeight="1" x14ac:dyDescent="0.25"/>
    <row r="49" spans="5:11" ht="15" customHeight="1" x14ac:dyDescent="0.25">
      <c r="E49" s="21"/>
      <c r="F49" s="111"/>
      <c r="G49" s="111"/>
      <c r="H49" s="111"/>
      <c r="I49" s="111"/>
      <c r="J49" s="111"/>
      <c r="K49" s="111"/>
    </row>
    <row r="52" spans="5:11" ht="15" customHeight="1" x14ac:dyDescent="0.25"/>
  </sheetData>
  <mergeCells count="6">
    <mergeCell ref="B21:F21"/>
    <mergeCell ref="Q1:S1"/>
    <mergeCell ref="Q2:S2"/>
    <mergeCell ref="B16:F16"/>
    <mergeCell ref="B18:F18"/>
    <mergeCell ref="B20:F20"/>
  </mergeCells>
  <hyperlinks>
    <hyperlink ref="B21" r:id="rId1"/>
    <hyperlink ref="B29" r:id="rId2"/>
  </hyperlinks>
  <printOptions horizontalCentered="1" gridLines="1"/>
  <pageMargins left="0" right="0" top="0.75" bottom="0.75" header="0.3" footer="0.3"/>
  <pageSetup scale="51" orientation="landscape" horizontalDpi="1200" verticalDpi="1200"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M17" sqref="M17"/>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8.28515625" style="2" customWidth="1"/>
    <col min="6" max="6" width="21.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5" style="2" customWidth="1"/>
    <col min="20" max="16384" width="9.140625" style="2"/>
  </cols>
  <sheetData>
    <row r="1" spans="1:20" ht="14.45" customHeight="1" x14ac:dyDescent="0.25">
      <c r="B1" s="8" t="s">
        <v>21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59</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3" customHeight="1" x14ac:dyDescent="0.25">
      <c r="B7" s="2" t="s">
        <v>150</v>
      </c>
      <c r="C7" s="254" t="s">
        <v>142</v>
      </c>
      <c r="D7" s="100" t="s">
        <v>236</v>
      </c>
      <c r="E7" s="2" t="s">
        <v>206</v>
      </c>
      <c r="F7" s="2" t="s">
        <v>7</v>
      </c>
      <c r="G7" s="206">
        <v>2.7699999999999999E-2</v>
      </c>
      <c r="H7" s="206">
        <v>0.15060000000000001</v>
      </c>
      <c r="I7" s="207">
        <v>43646</v>
      </c>
      <c r="J7" s="207">
        <v>43647</v>
      </c>
      <c r="K7" s="207">
        <v>43282</v>
      </c>
      <c r="L7" s="208" t="s">
        <v>207</v>
      </c>
      <c r="M7" s="64">
        <v>10759.81</v>
      </c>
      <c r="N7" s="90"/>
      <c r="O7" s="64">
        <f>M7+N7</f>
        <v>10759.81</v>
      </c>
      <c r="P7" s="90"/>
      <c r="Q7" s="75">
        <f>10759.81-10759.81</f>
        <v>0</v>
      </c>
      <c r="R7" s="115"/>
      <c r="S7" s="77">
        <f>Q7+R7</f>
        <v>0</v>
      </c>
    </row>
    <row r="8" spans="1:20" hidden="1" x14ac:dyDescent="0.25">
      <c r="B8" s="2" t="s">
        <v>167</v>
      </c>
      <c r="C8" s="2" t="s">
        <v>168</v>
      </c>
      <c r="D8" s="101" t="s">
        <v>169</v>
      </c>
      <c r="E8" s="2" t="s">
        <v>206</v>
      </c>
      <c r="F8" s="2" t="s">
        <v>7</v>
      </c>
      <c r="G8" s="206">
        <v>3.1399999999999997E-2</v>
      </c>
      <c r="H8" s="206">
        <v>0.16209999999999999</v>
      </c>
      <c r="I8" s="207">
        <v>43008</v>
      </c>
      <c r="J8" s="207">
        <v>42917</v>
      </c>
      <c r="K8" s="207">
        <v>42552</v>
      </c>
      <c r="L8" s="208" t="s">
        <v>188</v>
      </c>
      <c r="M8" s="29">
        <v>0</v>
      </c>
      <c r="N8" s="85"/>
      <c r="O8" s="64">
        <f>M8+N8</f>
        <v>0</v>
      </c>
      <c r="P8" s="72"/>
      <c r="Q8" s="72">
        <v>0</v>
      </c>
      <c r="R8" s="72"/>
      <c r="S8" s="89">
        <f>Q8+R8</f>
        <v>0</v>
      </c>
    </row>
    <row r="9" spans="1:20" ht="33" customHeight="1" x14ac:dyDescent="0.25">
      <c r="B9" s="2" t="s">
        <v>223</v>
      </c>
      <c r="C9" s="255" t="s">
        <v>260</v>
      </c>
      <c r="D9" s="221" t="s">
        <v>224</v>
      </c>
      <c r="E9" s="2" t="s">
        <v>225</v>
      </c>
      <c r="F9" s="2" t="s">
        <v>7</v>
      </c>
      <c r="G9" s="206">
        <f>+G7</f>
        <v>2.7699999999999999E-2</v>
      </c>
      <c r="H9" s="206">
        <f>+H7</f>
        <v>0.15060000000000001</v>
      </c>
      <c r="I9" s="207">
        <v>43941</v>
      </c>
      <c r="J9" s="207">
        <v>43971</v>
      </c>
      <c r="K9" s="207">
        <v>43234</v>
      </c>
      <c r="L9" s="208" t="s">
        <v>291</v>
      </c>
      <c r="M9" s="64">
        <v>7822</v>
      </c>
      <c r="N9" s="85"/>
      <c r="O9" s="64">
        <f>M9+N9</f>
        <v>7822</v>
      </c>
      <c r="P9" s="72"/>
      <c r="Q9" s="72"/>
      <c r="R9" s="72"/>
      <c r="S9" s="262">
        <f>Q9+R9</f>
        <v>0</v>
      </c>
    </row>
    <row r="10" spans="1:20" x14ac:dyDescent="0.25">
      <c r="D10" s="101"/>
      <c r="G10" s="206"/>
      <c r="H10" s="206"/>
      <c r="I10" s="207"/>
      <c r="J10" s="207"/>
      <c r="K10" s="207"/>
      <c r="L10" s="208"/>
      <c r="M10" s="10"/>
      <c r="N10" s="24"/>
      <c r="O10" s="163"/>
      <c r="P10" s="25"/>
      <c r="Q10" s="25"/>
      <c r="R10" s="25"/>
      <c r="S10" s="162"/>
    </row>
    <row r="11" spans="1:20" x14ac:dyDescent="0.25">
      <c r="C11" s="101"/>
      <c r="D11" s="101"/>
      <c r="G11" s="136"/>
      <c r="H11" s="137" t="s">
        <v>118</v>
      </c>
      <c r="I11" s="127"/>
      <c r="J11" s="127"/>
      <c r="K11" s="127"/>
      <c r="L11" s="21" t="s">
        <v>44</v>
      </c>
      <c r="M11" s="71">
        <f>SUM(M7:M9)</f>
        <v>18581.809999999998</v>
      </c>
      <c r="N11" s="71">
        <f>SUM(N7:N9)</f>
        <v>0</v>
      </c>
      <c r="O11" s="71">
        <f>SUM(O7:O9)</f>
        <v>18581.809999999998</v>
      </c>
      <c r="P11" s="71"/>
      <c r="Q11" s="71">
        <f>SUM(Q7:Q9)</f>
        <v>0</v>
      </c>
      <c r="R11" s="71">
        <f>SUM(R7:R9)</f>
        <v>0</v>
      </c>
      <c r="S11" s="73">
        <f>SUM(S7:S9)</f>
        <v>0</v>
      </c>
    </row>
    <row r="12" spans="1:20" x14ac:dyDescent="0.25">
      <c r="C12" s="101"/>
      <c r="D12" s="101"/>
      <c r="I12" s="127"/>
      <c r="J12" s="127"/>
      <c r="K12" s="127"/>
      <c r="S12" s="27"/>
    </row>
    <row r="13" spans="1:20" x14ac:dyDescent="0.25">
      <c r="C13" s="101"/>
      <c r="D13" s="101"/>
      <c r="I13" s="127"/>
      <c r="J13" s="127"/>
      <c r="K13" s="127"/>
      <c r="S13" s="27"/>
    </row>
    <row r="14" spans="1:20" x14ac:dyDescent="0.25">
      <c r="B14" s="8" t="s">
        <v>147</v>
      </c>
      <c r="C14" s="100"/>
      <c r="D14" s="100"/>
      <c r="S14" s="27"/>
    </row>
    <row r="15" spans="1:20" ht="28.5" customHeight="1" x14ac:dyDescent="0.25">
      <c r="B15" s="274" t="s">
        <v>148</v>
      </c>
      <c r="C15" s="274"/>
      <c r="D15" s="274"/>
      <c r="E15" s="274"/>
      <c r="F15" s="274"/>
      <c r="G15" s="129"/>
      <c r="H15" s="129"/>
      <c r="I15" s="121"/>
      <c r="S15" s="27"/>
    </row>
    <row r="16" spans="1:20" x14ac:dyDescent="0.25">
      <c r="C16" s="100"/>
      <c r="D16" s="100"/>
      <c r="S16" s="27"/>
    </row>
    <row r="17" spans="2:20" ht="49.5" customHeight="1" x14ac:dyDescent="0.25">
      <c r="B17" s="274" t="s">
        <v>151</v>
      </c>
      <c r="C17" s="274"/>
      <c r="D17" s="274"/>
      <c r="E17" s="274"/>
      <c r="F17" s="274"/>
      <c r="G17" s="129"/>
      <c r="H17" s="129"/>
      <c r="I17" s="121"/>
      <c r="S17" s="27"/>
    </row>
    <row r="18" spans="2:20" x14ac:dyDescent="0.25">
      <c r="B18" s="118"/>
      <c r="C18" s="118"/>
      <c r="D18" s="118"/>
      <c r="E18" s="118"/>
      <c r="F18" s="118"/>
      <c r="G18" s="129"/>
      <c r="H18" s="129"/>
      <c r="I18" s="121"/>
      <c r="S18" s="27"/>
    </row>
    <row r="19" spans="2:20" ht="30.75" customHeight="1" x14ac:dyDescent="0.25">
      <c r="B19" s="274" t="s">
        <v>211</v>
      </c>
      <c r="C19" s="274"/>
      <c r="D19" s="274"/>
      <c r="E19" s="274"/>
      <c r="F19" s="274"/>
      <c r="G19" s="214"/>
      <c r="H19" s="214"/>
      <c r="I19" s="214"/>
      <c r="S19" s="27"/>
    </row>
    <row r="20" spans="2:20" ht="15" customHeight="1" x14ac:dyDescent="0.25">
      <c r="B20" s="284" t="s">
        <v>210</v>
      </c>
      <c r="C20" s="274"/>
      <c r="D20" s="274"/>
      <c r="E20" s="274"/>
      <c r="F20" s="274"/>
      <c r="G20" s="214"/>
      <c r="H20" s="214"/>
      <c r="I20" s="214"/>
      <c r="S20" s="27"/>
    </row>
    <row r="21" spans="2:20" ht="15" customHeight="1" x14ac:dyDescent="0.25">
      <c r="B21" s="216"/>
      <c r="C21" s="216"/>
      <c r="D21" s="216"/>
      <c r="E21" s="216"/>
      <c r="F21" s="216"/>
      <c r="G21" s="216"/>
      <c r="H21" s="216"/>
      <c r="I21" s="216"/>
      <c r="S21" s="27"/>
    </row>
    <row r="22" spans="2:20" x14ac:dyDescent="0.25">
      <c r="B22" s="7" t="s">
        <v>127</v>
      </c>
      <c r="C22" s="110" t="s">
        <v>130</v>
      </c>
      <c r="D22" s="110" t="s">
        <v>131</v>
      </c>
      <c r="E22" s="118"/>
      <c r="F22" s="118"/>
      <c r="G22" s="129"/>
      <c r="H22" s="129"/>
      <c r="I22" s="121"/>
      <c r="S22" s="27"/>
    </row>
    <row r="23" spans="2:20" x14ac:dyDescent="0.25">
      <c r="B23" s="112" t="s">
        <v>129</v>
      </c>
      <c r="C23" s="100" t="s">
        <v>132</v>
      </c>
      <c r="D23" s="100" t="s">
        <v>138</v>
      </c>
      <c r="S23" s="27"/>
    </row>
    <row r="24" spans="2:20" x14ac:dyDescent="0.25">
      <c r="B24" s="2" t="s">
        <v>223</v>
      </c>
      <c r="C24" s="100" t="s">
        <v>164</v>
      </c>
      <c r="D24" s="100" t="s">
        <v>190</v>
      </c>
      <c r="S24" s="27"/>
    </row>
    <row r="25" spans="2:20" ht="15.75" x14ac:dyDescent="0.25">
      <c r="B25" s="217"/>
      <c r="C25" s="101"/>
      <c r="D25" s="101"/>
      <c r="S25" s="27"/>
    </row>
    <row r="26" spans="2:20" x14ac:dyDescent="0.25">
      <c r="B26" s="139"/>
      <c r="C26" s="101"/>
      <c r="D26" s="101"/>
      <c r="S26" s="27"/>
    </row>
    <row r="27" spans="2:20" x14ac:dyDescent="0.25">
      <c r="B27" s="212" t="s">
        <v>227</v>
      </c>
      <c r="C27" s="101"/>
      <c r="D27" s="101"/>
      <c r="S27" s="27"/>
    </row>
    <row r="28" spans="2:20" x14ac:dyDescent="0.25">
      <c r="B28" s="10"/>
      <c r="C28" s="102"/>
      <c r="D28" s="102"/>
      <c r="E28" s="10"/>
      <c r="F28" s="10"/>
      <c r="G28" s="10"/>
      <c r="H28" s="10"/>
      <c r="I28" s="10"/>
      <c r="J28" s="10"/>
      <c r="K28" s="10"/>
      <c r="L28" s="10"/>
      <c r="M28" s="10"/>
      <c r="N28" s="10"/>
      <c r="O28" s="10"/>
      <c r="P28" s="10"/>
      <c r="Q28" s="10"/>
      <c r="R28" s="10"/>
      <c r="S28" s="28"/>
    </row>
    <row r="29" spans="2:20" x14ac:dyDescent="0.25">
      <c r="B29" s="29"/>
      <c r="C29" s="42"/>
      <c r="D29" s="42"/>
      <c r="E29" s="29"/>
      <c r="F29" s="29"/>
      <c r="G29" s="29"/>
      <c r="H29" s="29"/>
      <c r="I29" s="29"/>
      <c r="J29" s="29"/>
      <c r="K29" s="29"/>
      <c r="L29" s="29"/>
      <c r="M29" s="29"/>
      <c r="N29" s="29"/>
      <c r="O29" s="29"/>
      <c r="P29" s="29"/>
      <c r="Q29" s="52" t="s">
        <v>104</v>
      </c>
      <c r="R29" s="53"/>
      <c r="S29" s="181"/>
    </row>
    <row r="30" spans="2:20"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5"/>
      <c r="S30" s="56"/>
      <c r="T30" s="54"/>
    </row>
    <row r="31" spans="2:20" x14ac:dyDescent="0.25">
      <c r="B31" s="68"/>
      <c r="C31" s="9"/>
      <c r="D31" s="9"/>
      <c r="E31" s="9"/>
      <c r="F31" s="9"/>
      <c r="G31" s="9"/>
      <c r="H31" s="9"/>
      <c r="I31" s="9"/>
      <c r="J31" s="9"/>
      <c r="K31" s="9"/>
      <c r="L31" s="9"/>
      <c r="M31" s="9"/>
      <c r="Q31" s="52"/>
      <c r="R31" s="53"/>
      <c r="S31" s="53"/>
      <c r="T31" s="54"/>
    </row>
    <row r="32" spans="2:20" x14ac:dyDescent="0.25">
      <c r="B32" s="68"/>
      <c r="C32" s="9"/>
      <c r="D32" s="9"/>
      <c r="E32" s="9"/>
      <c r="F32" s="9"/>
      <c r="G32" s="9"/>
      <c r="H32" s="9"/>
      <c r="I32" s="9"/>
      <c r="J32" s="9"/>
      <c r="K32" s="9"/>
      <c r="L32" s="9"/>
      <c r="M32" s="9"/>
      <c r="R32" s="54"/>
      <c r="S32" s="54"/>
      <c r="T32" s="54"/>
    </row>
    <row r="33" spans="2:16" x14ac:dyDescent="0.25">
      <c r="B33" s="11"/>
      <c r="C33" s="9"/>
      <c r="D33" s="9"/>
      <c r="E33" s="9"/>
    </row>
    <row r="34" spans="2:16" x14ac:dyDescent="0.25">
      <c r="B34" s="12"/>
      <c r="C34" s="13"/>
      <c r="D34" s="13"/>
      <c r="E34" s="14"/>
      <c r="F34" s="15"/>
      <c r="G34" s="15"/>
      <c r="H34" s="15"/>
      <c r="I34" s="15"/>
      <c r="J34" s="15"/>
      <c r="K34" s="15"/>
      <c r="L34" s="16"/>
      <c r="M34" s="20"/>
      <c r="N34" s="18"/>
      <c r="O34" s="18"/>
      <c r="P34" s="18"/>
    </row>
    <row r="35" spans="2:16" x14ac:dyDescent="0.25">
      <c r="B35" s="12"/>
      <c r="C35" s="13"/>
      <c r="D35" s="13"/>
      <c r="E35" s="14"/>
      <c r="F35" s="15"/>
      <c r="G35" s="15"/>
      <c r="H35" s="15"/>
      <c r="I35" s="15"/>
      <c r="J35" s="15"/>
      <c r="K35" s="15"/>
      <c r="L35" s="16"/>
      <c r="M35" s="20"/>
      <c r="N35" s="18"/>
      <c r="O35" s="18"/>
      <c r="P35" s="18"/>
    </row>
    <row r="36" spans="2:16" x14ac:dyDescent="0.25">
      <c r="B36" s="12"/>
      <c r="C36" s="13"/>
      <c r="D36" s="13"/>
      <c r="E36" s="14"/>
      <c r="F36" s="15"/>
      <c r="G36" s="15"/>
      <c r="H36" s="15"/>
      <c r="I36" s="15"/>
      <c r="J36" s="15"/>
      <c r="K36" s="15"/>
      <c r="L36" s="16"/>
      <c r="M36" s="20"/>
      <c r="N36" s="18"/>
      <c r="O36" s="18"/>
      <c r="P36" s="18"/>
    </row>
    <row r="37" spans="2:16" x14ac:dyDescent="0.25">
      <c r="B37" s="12"/>
      <c r="C37" s="13"/>
      <c r="D37" s="13"/>
      <c r="E37" s="14"/>
      <c r="F37" s="15"/>
      <c r="G37" s="15"/>
      <c r="H37" s="15"/>
      <c r="I37" s="15"/>
      <c r="J37" s="15"/>
      <c r="K37" s="15"/>
      <c r="L37" s="16"/>
      <c r="M37" s="20"/>
      <c r="N37" s="18"/>
      <c r="O37" s="18"/>
      <c r="P37" s="18"/>
    </row>
  </sheetData>
  <mergeCells count="6">
    <mergeCell ref="B20:F20"/>
    <mergeCell ref="Q2:S2"/>
    <mergeCell ref="Q1:S1"/>
    <mergeCell ref="B15:F15"/>
    <mergeCell ref="B17:F17"/>
    <mergeCell ref="B19:F19"/>
  </mergeCells>
  <hyperlinks>
    <hyperlink ref="B20" r:id="rId1"/>
    <hyperlink ref="B27" r:id="rId2"/>
  </hyperlinks>
  <printOptions horizontalCentered="1" gridLines="1"/>
  <pageMargins left="0" right="0" top="0.75" bottom="0.75" header="0.3" footer="0.3"/>
  <pageSetup scale="54" orientation="landscape" horizontalDpi="1200" verticalDpi="1200"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B9" sqref="B9"/>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8.140625" style="2"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22</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67</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4"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2">
        <v>56802.84</v>
      </c>
      <c r="N7" s="72"/>
      <c r="O7" s="72">
        <f>M7+N7</f>
        <v>56802.84</v>
      </c>
      <c r="P7" s="29"/>
      <c r="Q7" s="72">
        <f>24036.33+10120.67+9898.59+9613.82</f>
        <v>53669.409999999996</v>
      </c>
      <c r="R7" s="72"/>
      <c r="S7" s="73">
        <f>Q7+R7</f>
        <v>53669.409999999996</v>
      </c>
    </row>
    <row r="8" spans="1:20" ht="30" x14ac:dyDescent="0.25">
      <c r="B8" s="2" t="s">
        <v>150</v>
      </c>
      <c r="C8" s="254" t="s">
        <v>142</v>
      </c>
      <c r="D8" s="101" t="s">
        <v>236</v>
      </c>
      <c r="E8" s="2" t="s">
        <v>206</v>
      </c>
      <c r="F8" s="2" t="s">
        <v>7</v>
      </c>
      <c r="G8" s="206">
        <v>2.7699999999999999E-2</v>
      </c>
      <c r="H8" s="206">
        <v>0.15060000000000001</v>
      </c>
      <c r="I8" s="207">
        <v>43646</v>
      </c>
      <c r="J8" s="207">
        <v>43647</v>
      </c>
      <c r="K8" s="207">
        <v>43282</v>
      </c>
      <c r="L8" s="208" t="s">
        <v>207</v>
      </c>
      <c r="M8" s="72">
        <v>8897.5300000000007</v>
      </c>
      <c r="N8" s="72"/>
      <c r="O8" s="72">
        <f>M8+N8</f>
        <v>8897.5300000000007</v>
      </c>
      <c r="P8" s="29"/>
      <c r="Q8" s="72">
        <v>8897.5300000000007</v>
      </c>
      <c r="R8" s="72"/>
      <c r="S8" s="73">
        <f>Q8+R8</f>
        <v>8897.5300000000007</v>
      </c>
    </row>
    <row r="9" spans="1:20" x14ac:dyDescent="0.25">
      <c r="D9" s="101"/>
      <c r="G9" s="206"/>
      <c r="H9" s="206"/>
      <c r="I9" s="207"/>
      <c r="J9" s="207"/>
      <c r="K9" s="207"/>
      <c r="L9" s="208"/>
      <c r="M9" s="25"/>
      <c r="N9" s="25"/>
      <c r="O9" s="25"/>
      <c r="P9" s="29"/>
      <c r="Q9" s="25"/>
      <c r="R9" s="25"/>
      <c r="S9" s="26"/>
    </row>
    <row r="10" spans="1:20" x14ac:dyDescent="0.25">
      <c r="C10" s="100"/>
      <c r="D10" s="100"/>
      <c r="G10" s="136"/>
      <c r="H10" s="137"/>
      <c r="I10" s="127"/>
      <c r="J10" s="127"/>
      <c r="K10" s="127"/>
      <c r="L10" s="21" t="s">
        <v>44</v>
      </c>
      <c r="M10" s="71">
        <f>SUM(M7:M9)</f>
        <v>65700.37</v>
      </c>
      <c r="N10" s="71">
        <f t="shared" ref="N10:S10" si="0">SUM(N7:N9)</f>
        <v>0</v>
      </c>
      <c r="O10" s="71">
        <f t="shared" si="0"/>
        <v>65700.37</v>
      </c>
      <c r="P10" s="71"/>
      <c r="Q10" s="71">
        <f t="shared" si="0"/>
        <v>62566.939999999995</v>
      </c>
      <c r="R10" s="71">
        <f t="shared" si="0"/>
        <v>0</v>
      </c>
      <c r="S10" s="23">
        <f t="shared" si="0"/>
        <v>62566.939999999995</v>
      </c>
    </row>
    <row r="11" spans="1:20" x14ac:dyDescent="0.25">
      <c r="B11" s="29"/>
      <c r="C11" s="100"/>
      <c r="D11" s="100"/>
      <c r="I11" s="127"/>
      <c r="J11" s="127"/>
      <c r="K11" s="127"/>
      <c r="L11" s="5"/>
      <c r="M11" s="71"/>
      <c r="N11" s="71"/>
      <c r="O11" s="71"/>
      <c r="Q11" s="71"/>
      <c r="R11" s="71"/>
      <c r="S11" s="73"/>
    </row>
    <row r="12" spans="1:20" x14ac:dyDescent="0.25">
      <c r="B12" s="29"/>
      <c r="C12" s="100"/>
      <c r="D12" s="100"/>
      <c r="I12" s="127"/>
      <c r="J12" s="127"/>
      <c r="K12" s="127"/>
      <c r="L12" s="5"/>
      <c r="M12" s="71"/>
      <c r="N12" s="71"/>
      <c r="O12" s="71"/>
      <c r="Q12" s="71"/>
      <c r="R12" s="71"/>
      <c r="S12" s="73"/>
    </row>
    <row r="13" spans="1:20" x14ac:dyDescent="0.25">
      <c r="B13" s="8" t="s">
        <v>147</v>
      </c>
      <c r="C13" s="100"/>
      <c r="D13" s="100"/>
      <c r="L13" s="5"/>
      <c r="M13" s="71"/>
      <c r="N13" s="71"/>
      <c r="O13" s="71"/>
      <c r="P13" s="29"/>
      <c r="Q13" s="71"/>
      <c r="R13" s="71"/>
      <c r="S13" s="73"/>
    </row>
    <row r="14" spans="1:20" ht="28.5" customHeight="1" x14ac:dyDescent="0.25">
      <c r="B14" s="274" t="s">
        <v>148</v>
      </c>
      <c r="C14" s="274"/>
      <c r="D14" s="274"/>
      <c r="E14" s="274"/>
      <c r="F14" s="274"/>
      <c r="G14" s="129"/>
      <c r="H14" s="129"/>
      <c r="I14" s="121"/>
      <c r="L14" s="5"/>
      <c r="M14" s="71"/>
      <c r="N14" s="71"/>
      <c r="O14" s="71"/>
      <c r="P14" s="29"/>
      <c r="Q14" s="71"/>
      <c r="R14" s="71"/>
      <c r="S14" s="73"/>
    </row>
    <row r="15" spans="1:20" x14ac:dyDescent="0.25">
      <c r="C15" s="100"/>
      <c r="D15" s="100"/>
      <c r="L15" s="5"/>
      <c r="M15" s="71"/>
      <c r="N15" s="71"/>
      <c r="O15" s="71"/>
      <c r="P15" s="29"/>
      <c r="Q15" s="71"/>
      <c r="R15" s="71"/>
      <c r="S15" s="73"/>
    </row>
    <row r="16" spans="1:20" ht="49.5" customHeight="1" x14ac:dyDescent="0.25">
      <c r="B16" s="274" t="s">
        <v>151</v>
      </c>
      <c r="C16" s="274"/>
      <c r="D16" s="274"/>
      <c r="E16" s="274"/>
      <c r="F16" s="274"/>
      <c r="G16" s="129"/>
      <c r="H16" s="129"/>
      <c r="I16" s="121"/>
      <c r="L16" s="5"/>
      <c r="M16" s="71"/>
      <c r="N16" s="71"/>
      <c r="O16" s="71"/>
      <c r="P16" s="29"/>
      <c r="Q16" s="71"/>
      <c r="R16" s="71"/>
      <c r="S16" s="73"/>
    </row>
    <row r="17" spans="2:20" x14ac:dyDescent="0.25">
      <c r="B17" s="214"/>
      <c r="C17" s="214"/>
      <c r="D17" s="214"/>
      <c r="E17" s="214"/>
      <c r="F17" s="214"/>
      <c r="G17" s="214"/>
      <c r="H17" s="214"/>
      <c r="I17" s="214"/>
      <c r="L17" s="5"/>
      <c r="M17" s="71"/>
      <c r="N17" s="71"/>
      <c r="O17" s="71"/>
      <c r="P17" s="29"/>
      <c r="Q17" s="71"/>
      <c r="R17" s="71"/>
      <c r="S17" s="73"/>
    </row>
    <row r="18" spans="2:20" ht="31.5" customHeight="1" x14ac:dyDescent="0.25">
      <c r="B18" s="274" t="s">
        <v>211</v>
      </c>
      <c r="C18" s="274"/>
      <c r="D18" s="274"/>
      <c r="E18" s="274"/>
      <c r="F18" s="274"/>
      <c r="G18" s="214"/>
      <c r="H18" s="214"/>
      <c r="I18" s="214"/>
      <c r="L18" s="5"/>
      <c r="M18" s="71"/>
      <c r="N18" s="71"/>
      <c r="O18" s="71"/>
      <c r="P18" s="29"/>
      <c r="Q18" s="71"/>
      <c r="R18" s="71"/>
      <c r="S18" s="73"/>
    </row>
    <row r="19" spans="2:20" ht="15" customHeight="1" x14ac:dyDescent="0.25">
      <c r="B19" s="284" t="s">
        <v>210</v>
      </c>
      <c r="C19" s="274"/>
      <c r="D19" s="274"/>
      <c r="E19" s="274"/>
      <c r="F19" s="274"/>
      <c r="G19" s="214"/>
      <c r="H19" s="214"/>
      <c r="I19" s="214"/>
      <c r="L19" s="5"/>
      <c r="M19" s="71"/>
      <c r="N19" s="71"/>
      <c r="O19" s="71"/>
      <c r="P19" s="29"/>
      <c r="Q19" s="71"/>
      <c r="R19" s="71"/>
      <c r="S19" s="73"/>
    </row>
    <row r="20" spans="2:20" ht="15" customHeight="1" x14ac:dyDescent="0.25">
      <c r="B20" s="216"/>
      <c r="C20" s="216"/>
      <c r="D20" s="216"/>
      <c r="E20" s="216"/>
      <c r="F20" s="216"/>
      <c r="G20" s="216"/>
      <c r="H20" s="216"/>
      <c r="I20" s="216"/>
      <c r="L20" s="5"/>
      <c r="M20" s="71"/>
      <c r="N20" s="71"/>
      <c r="O20" s="71"/>
      <c r="P20" s="29"/>
      <c r="Q20" s="71"/>
      <c r="R20" s="71"/>
      <c r="S20" s="73"/>
    </row>
    <row r="21" spans="2:20" x14ac:dyDescent="0.25">
      <c r="B21" s="118"/>
      <c r="C21" s="118"/>
      <c r="D21" s="118"/>
      <c r="E21" s="118"/>
      <c r="F21" s="118"/>
      <c r="G21" s="129"/>
      <c r="H21" s="129"/>
      <c r="I21" s="121"/>
      <c r="L21" s="5"/>
      <c r="M21" s="71"/>
      <c r="N21" s="71"/>
      <c r="O21" s="71"/>
      <c r="P21" s="29"/>
      <c r="Q21" s="71"/>
      <c r="R21" s="71"/>
      <c r="S21" s="73"/>
    </row>
    <row r="22" spans="2:20" x14ac:dyDescent="0.25">
      <c r="B22" s="7" t="s">
        <v>127</v>
      </c>
      <c r="C22" s="110" t="s">
        <v>130</v>
      </c>
      <c r="D22" s="110" t="s">
        <v>131</v>
      </c>
      <c r="E22" s="118"/>
      <c r="F22" s="118"/>
      <c r="G22" s="129"/>
      <c r="H22" s="129"/>
      <c r="I22" s="121"/>
      <c r="L22" s="5"/>
      <c r="M22" s="71"/>
      <c r="N22" s="71"/>
      <c r="O22" s="71"/>
      <c r="P22" s="29"/>
      <c r="Q22" s="71"/>
      <c r="R22" s="71"/>
      <c r="S22" s="73"/>
    </row>
    <row r="23" spans="2:20" x14ac:dyDescent="0.25">
      <c r="B23" s="2" t="s">
        <v>128</v>
      </c>
      <c r="C23" s="100" t="s">
        <v>135</v>
      </c>
      <c r="D23" s="100" t="s">
        <v>137</v>
      </c>
      <c r="E23" s="118"/>
      <c r="F23" s="118"/>
      <c r="G23" s="129"/>
      <c r="H23" s="129"/>
      <c r="I23" s="121"/>
      <c r="L23" s="5"/>
      <c r="M23" s="71"/>
      <c r="N23" s="71"/>
      <c r="O23" s="71"/>
      <c r="P23" s="29"/>
      <c r="Q23" s="71"/>
      <c r="R23" s="71"/>
      <c r="S23" s="73"/>
    </row>
    <row r="24" spans="2:20" x14ac:dyDescent="0.25">
      <c r="B24" s="112" t="s">
        <v>129</v>
      </c>
      <c r="C24" s="100" t="s">
        <v>132</v>
      </c>
      <c r="D24" s="100" t="s">
        <v>138</v>
      </c>
      <c r="L24" s="5"/>
      <c r="M24" s="71"/>
      <c r="N24" s="71"/>
      <c r="O24" s="71"/>
      <c r="P24" s="29"/>
      <c r="Q24" s="71"/>
      <c r="R24" s="71"/>
      <c r="S24" s="73"/>
    </row>
    <row r="25" spans="2:20" ht="15" customHeight="1" x14ac:dyDescent="0.25">
      <c r="B25" s="217"/>
      <c r="C25" s="100"/>
      <c r="D25" s="100"/>
      <c r="L25" s="5"/>
      <c r="M25" s="71"/>
      <c r="N25" s="71"/>
      <c r="O25" s="71"/>
      <c r="P25" s="29"/>
      <c r="Q25" s="71"/>
      <c r="R25" s="71"/>
      <c r="S25" s="73"/>
    </row>
    <row r="26" spans="2:20" x14ac:dyDescent="0.25">
      <c r="B26" s="138"/>
      <c r="C26" s="100"/>
      <c r="D26" s="100"/>
      <c r="L26" s="5"/>
      <c r="M26" s="71"/>
      <c r="N26" s="71"/>
      <c r="O26" s="71"/>
      <c r="P26" s="29"/>
      <c r="Q26" s="71"/>
      <c r="R26" s="71"/>
      <c r="S26" s="73"/>
    </row>
    <row r="27" spans="2:20" x14ac:dyDescent="0.25">
      <c r="B27" s="212" t="s">
        <v>227</v>
      </c>
      <c r="C27" s="100"/>
      <c r="D27" s="100"/>
      <c r="L27" s="5"/>
      <c r="M27" s="71"/>
      <c r="N27" s="71"/>
      <c r="O27" s="71"/>
      <c r="P27" s="29"/>
      <c r="Q27" s="71"/>
      <c r="R27" s="71"/>
      <c r="S27" s="73"/>
    </row>
    <row r="28" spans="2:20" x14ac:dyDescent="0.25">
      <c r="B28" s="10"/>
      <c r="C28" s="102"/>
      <c r="D28" s="102"/>
      <c r="E28" s="10"/>
      <c r="F28" s="10"/>
      <c r="G28" s="10"/>
      <c r="H28" s="10"/>
      <c r="I28" s="10"/>
      <c r="J28" s="10"/>
      <c r="K28" s="10"/>
      <c r="L28" s="10"/>
      <c r="M28" s="10"/>
      <c r="N28" s="10"/>
      <c r="O28" s="10"/>
      <c r="P28" s="10"/>
      <c r="Q28" s="10"/>
      <c r="R28" s="10"/>
      <c r="S28" s="28"/>
    </row>
    <row r="29" spans="2:20" x14ac:dyDescent="0.25">
      <c r="Q29" s="62" t="s">
        <v>105</v>
      </c>
      <c r="R29" s="53"/>
      <c r="S29" s="181"/>
    </row>
    <row r="30" spans="2:20" x14ac:dyDescent="0.25">
      <c r="B30" s="17" t="s">
        <v>45</v>
      </c>
      <c r="C30" s="104" t="s">
        <v>2</v>
      </c>
      <c r="D30" s="104"/>
      <c r="E30" s="104" t="s">
        <v>40</v>
      </c>
      <c r="F30" s="104" t="s">
        <v>41</v>
      </c>
      <c r="G30" s="133"/>
      <c r="H30" s="133"/>
      <c r="I30" s="125"/>
      <c r="J30" s="104"/>
      <c r="K30" s="104"/>
      <c r="L30" s="104" t="s">
        <v>42</v>
      </c>
      <c r="M30" s="104"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Q31" s="62"/>
      <c r="R31" s="53"/>
      <c r="S31" s="53"/>
      <c r="T31" s="54"/>
    </row>
    <row r="32" spans="2:20" x14ac:dyDescent="0.25">
      <c r="B32" s="68"/>
      <c r="C32" s="9"/>
      <c r="D32" s="9"/>
      <c r="E32" s="9"/>
      <c r="F32" s="9"/>
      <c r="G32" s="9"/>
      <c r="H32" s="9"/>
      <c r="I32" s="9"/>
      <c r="J32" s="9"/>
      <c r="K32" s="9"/>
      <c r="L32" s="9"/>
      <c r="M32" s="9"/>
      <c r="N32" s="47"/>
      <c r="O32" s="47"/>
      <c r="P32" s="47"/>
      <c r="R32" s="54"/>
      <c r="S32" s="54"/>
      <c r="T32" s="54"/>
    </row>
    <row r="33" spans="2:20" x14ac:dyDescent="0.25">
      <c r="C33" s="13"/>
      <c r="D33" s="13"/>
      <c r="E33" s="14"/>
      <c r="F33" s="74"/>
      <c r="G33" s="74"/>
      <c r="H33" s="74"/>
      <c r="I33" s="74"/>
      <c r="J33" s="74"/>
      <c r="K33" s="74"/>
      <c r="L33" s="33"/>
      <c r="M33" s="31"/>
      <c r="Q33" s="54"/>
      <c r="R33" s="54"/>
      <c r="S33" s="54"/>
      <c r="T33" s="54"/>
    </row>
    <row r="34" spans="2:20" x14ac:dyDescent="0.25">
      <c r="C34" s="13"/>
      <c r="D34" s="13"/>
      <c r="E34" s="14"/>
      <c r="F34" s="74"/>
      <c r="G34" s="74"/>
      <c r="H34" s="74"/>
      <c r="I34" s="74"/>
      <c r="J34" s="74"/>
      <c r="K34" s="74"/>
      <c r="L34" s="33"/>
      <c r="M34" s="31"/>
      <c r="Q34" s="54"/>
      <c r="R34" s="54"/>
      <c r="S34" s="54"/>
      <c r="T34" s="54"/>
    </row>
    <row r="35" spans="2:20" x14ac:dyDescent="0.25">
      <c r="C35" s="13"/>
      <c r="D35" s="13"/>
      <c r="E35" s="14"/>
      <c r="F35" s="74"/>
      <c r="G35" s="74"/>
      <c r="H35" s="74"/>
      <c r="I35" s="74"/>
      <c r="J35" s="74"/>
      <c r="K35" s="74"/>
      <c r="L35" s="33"/>
      <c r="M35" s="31"/>
      <c r="Q35" s="54"/>
      <c r="R35" s="54"/>
      <c r="S35" s="54"/>
      <c r="T35" s="54"/>
    </row>
    <row r="36" spans="2:20" x14ac:dyDescent="0.25">
      <c r="C36" s="13"/>
      <c r="D36" s="13"/>
      <c r="E36" s="14"/>
      <c r="F36" s="74"/>
      <c r="G36" s="74"/>
      <c r="H36" s="74"/>
      <c r="I36" s="74"/>
      <c r="J36" s="74"/>
      <c r="K36" s="74"/>
      <c r="L36" s="33"/>
      <c r="M36" s="31"/>
      <c r="T36" s="54"/>
    </row>
    <row r="37" spans="2:20" x14ac:dyDescent="0.25">
      <c r="B37" s="12"/>
      <c r="C37" s="13"/>
      <c r="D37" s="13"/>
      <c r="E37" s="14"/>
      <c r="F37" s="15"/>
      <c r="G37" s="15"/>
      <c r="H37" s="15"/>
      <c r="I37" s="15"/>
      <c r="J37" s="15"/>
      <c r="K37" s="15"/>
      <c r="L37" s="16"/>
      <c r="M37" s="31"/>
      <c r="N37" s="18"/>
      <c r="O37" s="18"/>
      <c r="P37" s="18"/>
    </row>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4" orientation="landscape" horizontalDpi="1200" verticalDpi="1200"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B15" sqref="B15"/>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7.85546875" style="2" customWidth="1"/>
    <col min="6" max="6" width="21.7109375" style="2" bestFit="1" customWidth="1"/>
    <col min="7" max="7" width="10.140625" style="2" customWidth="1"/>
    <col min="8" max="8" width="12.85546875" style="2" customWidth="1"/>
    <col min="9" max="9" width="12.5703125" style="2" customWidth="1"/>
    <col min="10" max="10" width="14.8554687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51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74</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6.2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2">
        <v>56691.53</v>
      </c>
      <c r="N7" s="72"/>
      <c r="O7" s="72">
        <f>M7+N7</f>
        <v>56691.53</v>
      </c>
      <c r="P7" s="29"/>
      <c r="Q7" s="72">
        <v>54675.08</v>
      </c>
      <c r="R7" s="72"/>
      <c r="S7" s="73">
        <f>Q7+R7</f>
        <v>54675.08</v>
      </c>
    </row>
    <row r="8" spans="1:20" ht="34.5" customHeight="1" x14ac:dyDescent="0.25">
      <c r="B8" s="2" t="s">
        <v>150</v>
      </c>
      <c r="C8" s="254" t="s">
        <v>142</v>
      </c>
      <c r="D8" s="100" t="s">
        <v>236</v>
      </c>
      <c r="E8" s="2" t="s">
        <v>206</v>
      </c>
      <c r="F8" s="2" t="s">
        <v>7</v>
      </c>
      <c r="G8" s="206">
        <v>2.7699999999999999E-2</v>
      </c>
      <c r="H8" s="206">
        <v>0.15060000000000001</v>
      </c>
      <c r="I8" s="207">
        <v>43646</v>
      </c>
      <c r="J8" s="207">
        <v>43647</v>
      </c>
      <c r="K8" s="207">
        <v>43282</v>
      </c>
      <c r="L8" s="208" t="s">
        <v>207</v>
      </c>
      <c r="M8" s="72">
        <v>6370</v>
      </c>
      <c r="N8" s="72">
        <v>9355.8700000000008</v>
      </c>
      <c r="O8" s="72">
        <f>M8+N8</f>
        <v>15725.87</v>
      </c>
      <c r="P8" s="29"/>
      <c r="Q8" s="72">
        <f>6370+9355.87</f>
        <v>15725.87</v>
      </c>
      <c r="R8" s="72"/>
      <c r="S8" s="73">
        <f>Q8+R8</f>
        <v>15725.87</v>
      </c>
    </row>
    <row r="9" spans="1:20" ht="30" hidden="1" customHeight="1" x14ac:dyDescent="0.25">
      <c r="B9" s="2" t="s">
        <v>156</v>
      </c>
      <c r="C9" s="100" t="s">
        <v>145</v>
      </c>
      <c r="D9" s="101" t="s">
        <v>146</v>
      </c>
      <c r="E9" s="82" t="s">
        <v>206</v>
      </c>
      <c r="F9" s="2" t="s">
        <v>7</v>
      </c>
      <c r="G9" s="206">
        <v>3.1399999999999997E-2</v>
      </c>
      <c r="H9" s="206">
        <v>0.16209999999999999</v>
      </c>
      <c r="I9" s="207">
        <v>43008</v>
      </c>
      <c r="J9" s="207">
        <v>42917</v>
      </c>
      <c r="K9" s="207">
        <v>42552</v>
      </c>
      <c r="L9" s="208" t="s">
        <v>188</v>
      </c>
      <c r="M9" s="72"/>
      <c r="N9" s="72"/>
      <c r="O9" s="72">
        <f t="shared" ref="O9:O10" si="0">M9+N9</f>
        <v>0</v>
      </c>
      <c r="P9" s="29"/>
      <c r="Q9" s="72">
        <v>0</v>
      </c>
      <c r="R9" s="72"/>
      <c r="S9" s="73">
        <f>Q9+R9</f>
        <v>0</v>
      </c>
    </row>
    <row r="10" spans="1:20" x14ac:dyDescent="0.25">
      <c r="C10" s="100"/>
      <c r="D10" s="100"/>
      <c r="E10" s="82"/>
      <c r="G10" s="137"/>
      <c r="H10" s="137"/>
      <c r="I10" s="127"/>
      <c r="J10" s="127"/>
      <c r="K10" s="127"/>
      <c r="L10" s="101"/>
      <c r="M10" s="25"/>
      <c r="N10" s="25"/>
      <c r="O10" s="25">
        <f t="shared" si="0"/>
        <v>0</v>
      </c>
      <c r="P10" s="29"/>
      <c r="Q10" s="25"/>
      <c r="R10" s="25"/>
      <c r="S10" s="26"/>
    </row>
    <row r="11" spans="1:20" x14ac:dyDescent="0.25">
      <c r="C11" s="100"/>
      <c r="D11" s="100"/>
      <c r="I11" s="127"/>
      <c r="J11" s="127"/>
      <c r="K11" s="127"/>
      <c r="L11" s="5" t="s">
        <v>44</v>
      </c>
      <c r="M11" s="71">
        <f>SUM(M7:M10)</f>
        <v>63061.53</v>
      </c>
      <c r="N11" s="71">
        <f>SUM(N8:N10)</f>
        <v>9355.8700000000008</v>
      </c>
      <c r="O11" s="71">
        <f>SUM(O7:O10)</f>
        <v>72417.399999999994</v>
      </c>
      <c r="P11" s="71"/>
      <c r="Q11" s="71">
        <f t="shared" ref="Q11:S11" si="1">SUM(Q7:Q10)</f>
        <v>70400.95</v>
      </c>
      <c r="R11" s="71">
        <f t="shared" si="1"/>
        <v>0</v>
      </c>
      <c r="S11" s="23">
        <f t="shared" si="1"/>
        <v>70400.95</v>
      </c>
    </row>
    <row r="12" spans="1:20" x14ac:dyDescent="0.25">
      <c r="C12" s="100"/>
      <c r="D12" s="100"/>
      <c r="I12" s="127"/>
      <c r="J12" s="127"/>
      <c r="K12" s="127"/>
      <c r="L12" s="5"/>
      <c r="M12" s="71"/>
      <c r="N12" s="71"/>
      <c r="O12" s="71"/>
      <c r="Q12" s="71"/>
      <c r="R12" s="71"/>
      <c r="S12" s="73"/>
    </row>
    <row r="13" spans="1:20" x14ac:dyDescent="0.25">
      <c r="B13" s="8" t="s">
        <v>147</v>
      </c>
      <c r="C13" s="100"/>
      <c r="D13" s="100"/>
      <c r="L13" s="5"/>
      <c r="M13" s="71"/>
      <c r="N13" s="71"/>
      <c r="O13" s="71"/>
      <c r="Q13" s="71"/>
      <c r="R13" s="71"/>
      <c r="S13" s="73"/>
    </row>
    <row r="14" spans="1:20" ht="28.5"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9.5" customHeight="1" x14ac:dyDescent="0.25">
      <c r="B16" s="274" t="s">
        <v>151</v>
      </c>
      <c r="C16" s="274"/>
      <c r="D16" s="274"/>
      <c r="E16" s="274"/>
      <c r="F16" s="274"/>
      <c r="G16" s="129"/>
      <c r="H16" s="129"/>
      <c r="I16" s="121"/>
      <c r="L16" s="5"/>
      <c r="M16" s="71"/>
      <c r="N16" s="71"/>
      <c r="O16" s="71"/>
      <c r="Q16" s="71"/>
      <c r="R16" s="71"/>
      <c r="S16" s="73"/>
    </row>
    <row r="17" spans="2:20" x14ac:dyDescent="0.25">
      <c r="B17" s="214"/>
      <c r="C17" s="214"/>
      <c r="D17" s="214"/>
      <c r="E17" s="214"/>
      <c r="F17" s="214"/>
      <c r="G17" s="214"/>
      <c r="H17" s="214"/>
      <c r="I17" s="214"/>
      <c r="L17" s="5"/>
      <c r="M17" s="71"/>
      <c r="N17" s="71"/>
      <c r="O17" s="71"/>
      <c r="Q17" s="71"/>
      <c r="R17" s="71"/>
      <c r="S17" s="73"/>
    </row>
    <row r="18" spans="2:20" ht="33.75"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118"/>
      <c r="C21" s="118"/>
      <c r="D21" s="118"/>
      <c r="E21" s="118"/>
      <c r="F21" s="118"/>
      <c r="G21" s="129"/>
      <c r="H21" s="129"/>
      <c r="I21" s="121"/>
      <c r="L21" s="5"/>
      <c r="M21" s="71"/>
      <c r="N21" s="71"/>
      <c r="O21" s="71"/>
      <c r="Q21" s="71"/>
      <c r="R21" s="71"/>
      <c r="S21" s="73"/>
    </row>
    <row r="22" spans="2:20" x14ac:dyDescent="0.25">
      <c r="B22" s="7" t="s">
        <v>127</v>
      </c>
      <c r="C22" s="110" t="s">
        <v>130</v>
      </c>
      <c r="D22" s="110" t="s">
        <v>131</v>
      </c>
      <c r="E22" s="118"/>
      <c r="F22" s="118"/>
      <c r="G22" s="129"/>
      <c r="H22" s="129"/>
      <c r="I22" s="121"/>
      <c r="L22" s="5"/>
      <c r="M22" s="71"/>
      <c r="N22" s="71"/>
      <c r="O22" s="71"/>
      <c r="Q22" s="71"/>
      <c r="R22" s="71"/>
      <c r="S22" s="73"/>
    </row>
    <row r="23" spans="2:20" x14ac:dyDescent="0.25">
      <c r="B23" s="2" t="s">
        <v>128</v>
      </c>
      <c r="C23" s="100" t="s">
        <v>135</v>
      </c>
      <c r="D23" s="100" t="s">
        <v>137</v>
      </c>
      <c r="E23" s="118"/>
      <c r="F23" s="118"/>
      <c r="G23" s="129"/>
      <c r="H23" s="129"/>
      <c r="I23" s="121"/>
      <c r="L23" s="5"/>
      <c r="M23" s="71"/>
      <c r="N23" s="71"/>
      <c r="O23" s="71"/>
      <c r="Q23" s="71"/>
      <c r="R23" s="71"/>
      <c r="S23" s="73"/>
    </row>
    <row r="24" spans="2:20" x14ac:dyDescent="0.25">
      <c r="B24" s="112" t="s">
        <v>129</v>
      </c>
      <c r="C24" s="100" t="s">
        <v>132</v>
      </c>
      <c r="D24" s="100" t="s">
        <v>138</v>
      </c>
      <c r="L24" s="5"/>
      <c r="M24" s="71"/>
      <c r="N24" s="71"/>
      <c r="O24" s="71"/>
      <c r="Q24" s="71"/>
      <c r="R24" s="71"/>
      <c r="S24" s="73"/>
    </row>
    <row r="25" spans="2:20" ht="15.75" x14ac:dyDescent="0.25">
      <c r="B25" s="217"/>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100"/>
      <c r="D27" s="100"/>
      <c r="L27" s="5"/>
      <c r="M27" s="71"/>
      <c r="N27" s="71"/>
      <c r="O27" s="71"/>
      <c r="Q27" s="71"/>
      <c r="R27" s="71"/>
      <c r="S27" s="73"/>
    </row>
    <row r="28" spans="2:20" x14ac:dyDescent="0.25">
      <c r="B28" s="10"/>
      <c r="C28" s="102"/>
      <c r="D28" s="102"/>
      <c r="E28" s="10"/>
      <c r="F28" s="10"/>
      <c r="G28" s="10"/>
      <c r="H28" s="10"/>
      <c r="I28" s="10"/>
      <c r="J28" s="10"/>
      <c r="K28" s="10"/>
      <c r="L28" s="10"/>
      <c r="M28" s="10"/>
      <c r="N28" s="10"/>
      <c r="O28" s="10"/>
      <c r="P28" s="10"/>
      <c r="Q28" s="10"/>
      <c r="R28" s="10"/>
      <c r="S28" s="28"/>
    </row>
    <row r="29" spans="2:20" x14ac:dyDescent="0.25">
      <c r="Q29" s="62" t="s">
        <v>105</v>
      </c>
      <c r="R29" s="53"/>
      <c r="S29" s="181"/>
    </row>
    <row r="30" spans="2:20" x14ac:dyDescent="0.25">
      <c r="B30" s="17" t="s">
        <v>45</v>
      </c>
      <c r="C30" s="104" t="s">
        <v>2</v>
      </c>
      <c r="D30" s="104"/>
      <c r="E30" s="104" t="s">
        <v>40</v>
      </c>
      <c r="F30" s="104" t="s">
        <v>41</v>
      </c>
      <c r="G30" s="133"/>
      <c r="H30" s="133"/>
      <c r="I30" s="125"/>
      <c r="J30" s="104"/>
      <c r="K30" s="104"/>
      <c r="L30" s="104" t="s">
        <v>42</v>
      </c>
      <c r="M30" s="104"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Q31" s="62"/>
      <c r="R31" s="53"/>
      <c r="S31" s="53"/>
      <c r="T31" s="54"/>
    </row>
    <row r="32" spans="2:20" x14ac:dyDescent="0.25">
      <c r="B32" s="68"/>
      <c r="C32" s="9"/>
      <c r="D32" s="9"/>
      <c r="E32" s="9"/>
      <c r="F32" s="9"/>
      <c r="G32" s="9"/>
      <c r="H32" s="9"/>
      <c r="I32" s="9"/>
      <c r="J32" s="9"/>
      <c r="K32" s="9"/>
      <c r="L32" s="9"/>
      <c r="M32" s="9"/>
      <c r="N32" s="47"/>
      <c r="O32" s="47"/>
      <c r="P32" s="47"/>
      <c r="R32" s="54"/>
      <c r="S32" s="54"/>
      <c r="T32" s="54"/>
    </row>
    <row r="33" spans="2:20" x14ac:dyDescent="0.25">
      <c r="B33" s="12"/>
      <c r="C33" s="13"/>
      <c r="D33" s="13"/>
      <c r="E33" s="41"/>
      <c r="F33" s="15"/>
      <c r="G33" s="15"/>
      <c r="H33" s="15"/>
      <c r="I33" s="15"/>
      <c r="J33" s="15"/>
      <c r="K33" s="15"/>
      <c r="L33" s="16"/>
      <c r="M33" s="31"/>
      <c r="Q33" s="54"/>
      <c r="R33" s="54"/>
      <c r="S33" s="54"/>
      <c r="T33" s="54"/>
    </row>
    <row r="34" spans="2:20" x14ac:dyDescent="0.25">
      <c r="B34" s="12"/>
      <c r="C34" s="13"/>
      <c r="D34" s="13"/>
      <c r="E34" s="41"/>
      <c r="F34" s="15"/>
      <c r="G34" s="15"/>
      <c r="H34" s="15"/>
      <c r="I34" s="15"/>
      <c r="J34" s="15"/>
      <c r="K34" s="15"/>
      <c r="L34" s="16"/>
      <c r="M34" s="31"/>
      <c r="Q34" s="54"/>
      <c r="R34" s="54"/>
      <c r="S34" s="54"/>
      <c r="T34" s="54"/>
    </row>
    <row r="35" spans="2:20" x14ac:dyDescent="0.25">
      <c r="B35" s="12"/>
      <c r="C35" s="13"/>
      <c r="D35" s="13"/>
      <c r="E35" s="41"/>
      <c r="F35" s="15"/>
      <c r="G35" s="15"/>
      <c r="H35" s="15"/>
      <c r="I35" s="15"/>
      <c r="J35" s="15"/>
      <c r="K35" s="15"/>
      <c r="L35" s="16"/>
      <c r="M35" s="31"/>
      <c r="Q35" s="54"/>
      <c r="R35" s="54"/>
      <c r="S35" s="54"/>
      <c r="T35" s="54"/>
    </row>
    <row r="36" spans="2:20" x14ac:dyDescent="0.25">
      <c r="B36" s="12"/>
      <c r="C36" s="13"/>
      <c r="D36" s="13"/>
      <c r="E36" s="41"/>
      <c r="F36" s="15"/>
      <c r="G36" s="15"/>
      <c r="H36" s="15"/>
      <c r="I36" s="15"/>
      <c r="J36" s="15"/>
      <c r="K36" s="15"/>
      <c r="L36" s="16"/>
      <c r="M36" s="31"/>
      <c r="T36" s="54"/>
    </row>
    <row r="37" spans="2:20" ht="15" customHeight="1" x14ac:dyDescent="0.25">
      <c r="B37" s="36"/>
      <c r="C37" s="40"/>
      <c r="D37" s="40"/>
      <c r="E37" s="41"/>
      <c r="F37" s="38"/>
      <c r="G37" s="38"/>
      <c r="H37" s="38"/>
      <c r="I37" s="38"/>
      <c r="J37" s="38"/>
      <c r="K37" s="38"/>
      <c r="L37" s="16"/>
      <c r="M37" s="34"/>
      <c r="N37" s="113"/>
      <c r="O37" s="29"/>
      <c r="P37" s="29"/>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B41" s="2" t="s">
        <v>118</v>
      </c>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4" orientation="landscape" horizontalDpi="1200" verticalDpi="1200"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opLeftCell="B1" zoomScale="90" zoomScaleNormal="90" workbookViewId="0">
      <selection activeCell="L9" sqref="L9"/>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7.42578125" style="2"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28515625" style="2" customWidth="1"/>
    <col min="13" max="13" width="14"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30</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80</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6" customHeight="1" x14ac:dyDescent="0.25">
      <c r="B7" s="2" t="s">
        <v>150</v>
      </c>
      <c r="C7" s="254" t="s">
        <v>142</v>
      </c>
      <c r="D7" s="100" t="s">
        <v>236</v>
      </c>
      <c r="E7" s="2" t="s">
        <v>206</v>
      </c>
      <c r="F7" s="2" t="s">
        <v>7</v>
      </c>
      <c r="G7" s="206">
        <v>2.7699999999999999E-2</v>
      </c>
      <c r="H7" s="206">
        <v>0.15060000000000001</v>
      </c>
      <c r="I7" s="207">
        <v>43646</v>
      </c>
      <c r="J7" s="207">
        <v>43647</v>
      </c>
      <c r="K7" s="207">
        <v>43282</v>
      </c>
      <c r="L7" s="208" t="s">
        <v>207</v>
      </c>
      <c r="M7" s="64">
        <v>24623.4</v>
      </c>
      <c r="N7" s="87"/>
      <c r="O7" s="64">
        <f>M7+N7</f>
        <v>24623.4</v>
      </c>
      <c r="P7" s="164"/>
      <c r="Q7" s="64">
        <v>24623.4</v>
      </c>
      <c r="R7" s="63"/>
      <c r="S7" s="89">
        <f>Q7+R7</f>
        <v>24623.4</v>
      </c>
    </row>
    <row r="8" spans="1:20" ht="30.6" customHeight="1" x14ac:dyDescent="0.25">
      <c r="B8" s="2" t="s">
        <v>223</v>
      </c>
      <c r="C8" s="255" t="s">
        <v>260</v>
      </c>
      <c r="D8" s="100" t="s">
        <v>224</v>
      </c>
      <c r="E8" s="2" t="s">
        <v>225</v>
      </c>
      <c r="F8" s="2" t="s">
        <v>7</v>
      </c>
      <c r="G8" s="206">
        <v>2.7699999999999999E-2</v>
      </c>
      <c r="H8" s="206">
        <v>0.15060000000000001</v>
      </c>
      <c r="I8" s="207">
        <v>43941</v>
      </c>
      <c r="J8" s="207">
        <v>43971</v>
      </c>
      <c r="K8" s="207">
        <v>43234</v>
      </c>
      <c r="L8" s="208" t="s">
        <v>291</v>
      </c>
      <c r="M8" s="64">
        <v>16517</v>
      </c>
      <c r="N8" s="87"/>
      <c r="O8" s="64">
        <f>M8+N8</f>
        <v>16517</v>
      </c>
      <c r="P8" s="164"/>
      <c r="Q8" s="64"/>
      <c r="R8" s="63"/>
      <c r="S8" s="89">
        <f>Q8+R8</f>
        <v>0</v>
      </c>
    </row>
    <row r="9" spans="1:20" ht="30" x14ac:dyDescent="0.25">
      <c r="B9" s="2" t="s">
        <v>246</v>
      </c>
      <c r="C9" s="255" t="s">
        <v>261</v>
      </c>
      <c r="D9" s="221"/>
      <c r="F9" s="2" t="s">
        <v>7</v>
      </c>
      <c r="G9" s="206">
        <f t="shared" ref="G9:H9" si="0">+G8</f>
        <v>2.7699999999999999E-2</v>
      </c>
      <c r="H9" s="206">
        <f t="shared" si="0"/>
        <v>0.15060000000000001</v>
      </c>
      <c r="I9" s="207">
        <f>I7</f>
        <v>43646</v>
      </c>
      <c r="J9" s="207">
        <f>J7</f>
        <v>43647</v>
      </c>
      <c r="K9" s="271" t="s">
        <v>292</v>
      </c>
      <c r="L9" s="208" t="s">
        <v>196</v>
      </c>
      <c r="M9" s="64">
        <v>6061.13</v>
      </c>
      <c r="N9" s="87"/>
      <c r="O9" s="64">
        <f>M9+N9</f>
        <v>6061.13</v>
      </c>
      <c r="P9" s="164"/>
      <c r="Q9" s="64">
        <v>6061.13</v>
      </c>
      <c r="R9" s="63"/>
      <c r="S9" s="89">
        <f>Q9+R9</f>
        <v>6061.13</v>
      </c>
    </row>
    <row r="10" spans="1:20" x14ac:dyDescent="0.25">
      <c r="G10" s="206"/>
      <c r="H10" s="206"/>
      <c r="I10" s="207"/>
      <c r="J10" s="207"/>
      <c r="K10" s="207"/>
      <c r="L10" s="208"/>
      <c r="M10" s="25"/>
      <c r="N10" s="25"/>
      <c r="O10" s="25"/>
      <c r="P10" s="29"/>
      <c r="Q10" s="25"/>
      <c r="R10" s="25"/>
      <c r="S10" s="26"/>
    </row>
    <row r="11" spans="1:20" x14ac:dyDescent="0.25">
      <c r="C11" s="100"/>
      <c r="D11" s="100"/>
      <c r="G11" s="224"/>
      <c r="H11" s="206"/>
      <c r="I11" s="207"/>
      <c r="J11" s="207"/>
      <c r="K11" s="207"/>
      <c r="L11" s="227" t="s">
        <v>44</v>
      </c>
      <c r="M11" s="71">
        <f>SUM(M7:M10)</f>
        <v>47201.53</v>
      </c>
      <c r="N11" s="71">
        <f>SUM(N10:N10)</f>
        <v>0</v>
      </c>
      <c r="O11" s="71">
        <f>SUM(O7:O10)</f>
        <v>47201.53</v>
      </c>
      <c r="Q11" s="71">
        <f>SUM(Q7:Q10)</f>
        <v>30684.530000000002</v>
      </c>
      <c r="R11" s="71">
        <f>SUM(R7:R10)</f>
        <v>0</v>
      </c>
      <c r="S11" s="73">
        <f>SUM(S7:S10)</f>
        <v>30684.530000000002</v>
      </c>
    </row>
    <row r="12" spans="1:20" x14ac:dyDescent="0.25">
      <c r="C12" s="100"/>
      <c r="D12" s="100"/>
      <c r="I12" s="127"/>
      <c r="J12" s="127"/>
      <c r="K12" s="127"/>
      <c r="L12" s="5"/>
      <c r="M12" s="71"/>
      <c r="N12" s="71"/>
      <c r="O12" s="71"/>
      <c r="Q12" s="71"/>
      <c r="R12" s="71"/>
      <c r="S12" s="73"/>
    </row>
    <row r="13" spans="1:20" x14ac:dyDescent="0.25">
      <c r="C13" s="100"/>
      <c r="D13" s="100"/>
      <c r="I13" s="127"/>
      <c r="J13" s="127"/>
      <c r="K13" s="127"/>
      <c r="L13" s="5"/>
      <c r="M13" s="71"/>
      <c r="N13" s="71"/>
      <c r="O13" s="71"/>
      <c r="Q13" s="71"/>
      <c r="R13" s="71"/>
      <c r="S13" s="73"/>
    </row>
    <row r="14" spans="1:20" x14ac:dyDescent="0.25">
      <c r="C14" s="100"/>
      <c r="D14" s="100"/>
      <c r="L14" s="5"/>
      <c r="M14" s="71"/>
      <c r="N14" s="71"/>
      <c r="O14" s="71"/>
      <c r="Q14" s="71"/>
      <c r="R14" s="71"/>
      <c r="S14" s="73"/>
    </row>
    <row r="15" spans="1:20" x14ac:dyDescent="0.25">
      <c r="B15" s="8" t="s">
        <v>147</v>
      </c>
      <c r="C15" s="100"/>
      <c r="D15" s="100"/>
      <c r="L15" s="5"/>
      <c r="M15" s="71"/>
      <c r="N15" s="71"/>
      <c r="O15" s="71"/>
      <c r="Q15" s="71"/>
      <c r="R15" s="71"/>
      <c r="S15" s="73"/>
    </row>
    <row r="16" spans="1:20" ht="45" customHeight="1" x14ac:dyDescent="0.25">
      <c r="B16" s="274" t="s">
        <v>148</v>
      </c>
      <c r="C16" s="274"/>
      <c r="D16" s="274"/>
      <c r="E16" s="274"/>
      <c r="F16" s="118"/>
      <c r="G16" s="129"/>
      <c r="H16" s="129"/>
      <c r="I16" s="121"/>
      <c r="L16" s="5"/>
      <c r="M16" s="71"/>
      <c r="N16" s="71"/>
      <c r="O16" s="71"/>
      <c r="Q16" s="71"/>
      <c r="R16" s="71"/>
      <c r="S16" s="73"/>
    </row>
    <row r="17" spans="2:19" x14ac:dyDescent="0.25">
      <c r="C17" s="100"/>
      <c r="D17" s="100"/>
      <c r="L17" s="5"/>
      <c r="M17" s="71"/>
      <c r="N17" s="71"/>
      <c r="O17" s="71"/>
      <c r="Q17" s="71"/>
      <c r="R17" s="71"/>
      <c r="S17" s="73"/>
    </row>
    <row r="18" spans="2:19" ht="61.5" customHeight="1" x14ac:dyDescent="0.25">
      <c r="B18" s="274" t="s">
        <v>151</v>
      </c>
      <c r="C18" s="274"/>
      <c r="D18" s="274"/>
      <c r="E18" s="274"/>
      <c r="F18" s="118"/>
      <c r="G18" s="129"/>
      <c r="H18" s="129"/>
      <c r="I18" s="121"/>
      <c r="L18" s="5"/>
      <c r="M18" s="71"/>
      <c r="N18" s="71"/>
      <c r="O18" s="71"/>
      <c r="Q18" s="71"/>
      <c r="R18" s="71"/>
      <c r="S18" s="73"/>
    </row>
    <row r="19" spans="2:19" x14ac:dyDescent="0.25">
      <c r="B19" s="118"/>
      <c r="C19" s="118"/>
      <c r="D19" s="118"/>
      <c r="E19" s="118"/>
      <c r="F19" s="118"/>
      <c r="G19" s="129"/>
      <c r="H19" s="129"/>
      <c r="I19" s="121"/>
      <c r="L19" s="5"/>
      <c r="M19" s="71"/>
      <c r="N19" s="71"/>
      <c r="O19" s="71"/>
      <c r="Q19" s="71"/>
      <c r="R19" s="71"/>
      <c r="S19" s="73"/>
    </row>
    <row r="20" spans="2:19" ht="31.5" customHeight="1" x14ac:dyDescent="0.25">
      <c r="B20" s="274" t="s">
        <v>211</v>
      </c>
      <c r="C20" s="274"/>
      <c r="D20" s="274"/>
      <c r="E20" s="274"/>
      <c r="F20" s="274"/>
      <c r="G20" s="214"/>
      <c r="H20" s="214"/>
      <c r="I20" s="214"/>
      <c r="L20" s="5"/>
      <c r="M20" s="71"/>
      <c r="N20" s="71"/>
      <c r="O20" s="71"/>
      <c r="Q20" s="71"/>
      <c r="R20" s="71"/>
      <c r="S20" s="73"/>
    </row>
    <row r="21" spans="2:19" ht="15" customHeight="1" x14ac:dyDescent="0.25">
      <c r="B21" s="284" t="s">
        <v>210</v>
      </c>
      <c r="C21" s="274"/>
      <c r="D21" s="274"/>
      <c r="E21" s="274"/>
      <c r="F21" s="274"/>
      <c r="G21" s="214"/>
      <c r="H21" s="214"/>
      <c r="I21" s="214"/>
      <c r="L21" s="5"/>
      <c r="M21" s="71"/>
      <c r="N21" s="71"/>
      <c r="O21" s="71"/>
      <c r="Q21" s="71"/>
      <c r="R21" s="71"/>
      <c r="S21" s="73"/>
    </row>
    <row r="22" spans="2:19" ht="15" customHeight="1" x14ac:dyDescent="0.25">
      <c r="B22" s="216"/>
      <c r="C22" s="216"/>
      <c r="D22" s="216"/>
      <c r="E22" s="216"/>
      <c r="F22" s="216"/>
      <c r="G22" s="216"/>
      <c r="H22" s="216"/>
      <c r="I22" s="216"/>
      <c r="L22" s="5"/>
      <c r="M22" s="71"/>
      <c r="N22" s="71"/>
      <c r="O22" s="71"/>
      <c r="Q22" s="71"/>
      <c r="R22" s="71"/>
      <c r="S22" s="73"/>
    </row>
    <row r="23" spans="2:19" x14ac:dyDescent="0.25">
      <c r="B23" s="7" t="s">
        <v>127</v>
      </c>
      <c r="C23" s="110" t="s">
        <v>130</v>
      </c>
      <c r="D23" s="110" t="s">
        <v>131</v>
      </c>
      <c r="E23" s="118"/>
      <c r="F23" s="118"/>
      <c r="G23" s="129"/>
      <c r="H23" s="129"/>
      <c r="I23" s="121"/>
      <c r="L23" s="5"/>
      <c r="M23" s="71"/>
      <c r="N23" s="71"/>
      <c r="O23" s="71"/>
      <c r="Q23" s="71"/>
      <c r="R23" s="71"/>
      <c r="S23" s="73"/>
    </row>
    <row r="24" spans="2:19" x14ac:dyDescent="0.25">
      <c r="B24" s="112" t="s">
        <v>129</v>
      </c>
      <c r="C24" s="100" t="s">
        <v>132</v>
      </c>
      <c r="D24" s="100" t="s">
        <v>138</v>
      </c>
      <c r="L24" s="5"/>
      <c r="M24" s="71"/>
      <c r="N24" s="71"/>
      <c r="O24" s="71"/>
      <c r="Q24" s="71"/>
      <c r="R24" s="71"/>
      <c r="S24" s="73"/>
    </row>
    <row r="25" spans="2:19" x14ac:dyDescent="0.25">
      <c r="B25" s="2" t="s">
        <v>223</v>
      </c>
      <c r="C25" s="100" t="s">
        <v>164</v>
      </c>
      <c r="D25" s="100" t="s">
        <v>190</v>
      </c>
      <c r="L25" s="5"/>
      <c r="M25" s="71"/>
      <c r="N25" s="71"/>
      <c r="O25" s="71"/>
      <c r="Q25" s="71"/>
      <c r="R25" s="71"/>
      <c r="S25" s="73"/>
    </row>
    <row r="26" spans="2:19" x14ac:dyDescent="0.25">
      <c r="B26" s="2" t="s">
        <v>246</v>
      </c>
      <c r="C26" s="100" t="s">
        <v>164</v>
      </c>
      <c r="D26" s="100" t="s">
        <v>190</v>
      </c>
      <c r="L26" s="5"/>
      <c r="M26" s="71"/>
      <c r="N26" s="71"/>
      <c r="O26" s="71"/>
      <c r="Q26" s="71"/>
      <c r="R26" s="71"/>
      <c r="S26" s="73"/>
    </row>
    <row r="27" spans="2:19" ht="15.75" x14ac:dyDescent="0.25">
      <c r="B27" s="217"/>
      <c r="C27" s="100"/>
      <c r="D27" s="100"/>
      <c r="L27" s="5"/>
      <c r="M27" s="71"/>
      <c r="N27" s="71"/>
      <c r="O27" s="71"/>
      <c r="Q27" s="71"/>
      <c r="R27" s="71"/>
      <c r="S27" s="73"/>
    </row>
    <row r="28" spans="2:19" x14ac:dyDescent="0.25">
      <c r="C28" s="100"/>
      <c r="D28" s="100"/>
      <c r="L28" s="5"/>
      <c r="M28" s="71"/>
      <c r="N28" s="71"/>
      <c r="O28" s="71"/>
      <c r="Q28" s="71"/>
      <c r="R28" s="71"/>
      <c r="S28" s="73"/>
    </row>
    <row r="29" spans="2:19" x14ac:dyDescent="0.25">
      <c r="B29" s="212" t="s">
        <v>227</v>
      </c>
      <c r="C29" s="4"/>
      <c r="D29" s="4"/>
      <c r="L29" s="5"/>
      <c r="M29" s="71"/>
      <c r="N29" s="71"/>
      <c r="O29" s="71"/>
      <c r="Q29" s="71"/>
      <c r="R29" s="71"/>
      <c r="S29" s="73"/>
    </row>
    <row r="30" spans="2:19" x14ac:dyDescent="0.25">
      <c r="B30" s="244"/>
      <c r="C30" s="245"/>
      <c r="D30" s="245"/>
      <c r="E30" s="10"/>
      <c r="F30" s="10"/>
      <c r="G30" s="10"/>
      <c r="H30" s="10"/>
      <c r="I30" s="10"/>
      <c r="J30" s="10"/>
      <c r="K30" s="10"/>
      <c r="L30" s="243"/>
      <c r="M30" s="25"/>
      <c r="N30" s="25"/>
      <c r="O30" s="25"/>
      <c r="P30" s="10"/>
      <c r="Q30" s="25"/>
      <c r="R30" s="25"/>
      <c r="S30" s="26"/>
    </row>
    <row r="31" spans="2:19" x14ac:dyDescent="0.25">
      <c r="P31" s="29"/>
      <c r="Q31" s="61" t="s">
        <v>105</v>
      </c>
      <c r="R31" s="54"/>
      <c r="S31" s="184"/>
    </row>
    <row r="32" spans="2:19" x14ac:dyDescent="0.25">
      <c r="B32" s="17" t="s">
        <v>45</v>
      </c>
      <c r="C32" s="104" t="s">
        <v>2</v>
      </c>
      <c r="D32" s="104"/>
      <c r="E32" s="104" t="s">
        <v>40</v>
      </c>
      <c r="F32" s="104" t="s">
        <v>41</v>
      </c>
      <c r="G32" s="133"/>
      <c r="H32" s="133"/>
      <c r="I32" s="125"/>
      <c r="J32" s="104"/>
      <c r="K32" s="104"/>
      <c r="L32" s="104" t="s">
        <v>42</v>
      </c>
      <c r="M32" s="104" t="s">
        <v>43</v>
      </c>
      <c r="N32" s="10"/>
      <c r="O32" s="10"/>
      <c r="P32" s="10"/>
      <c r="Q32" s="57" t="s">
        <v>103</v>
      </c>
      <c r="R32" s="57"/>
      <c r="S32" s="58"/>
    </row>
    <row r="33" spans="2:20" x14ac:dyDescent="0.25">
      <c r="B33" s="68"/>
      <c r="C33" s="9"/>
      <c r="D33" s="9"/>
      <c r="E33" s="9"/>
      <c r="F33" s="9"/>
      <c r="G33" s="9"/>
      <c r="H33" s="9"/>
      <c r="I33" s="9"/>
      <c r="J33" s="9"/>
      <c r="K33" s="9"/>
      <c r="L33" s="9"/>
      <c r="M33" s="9"/>
    </row>
    <row r="34" spans="2:20" x14ac:dyDescent="0.25">
      <c r="B34" s="68"/>
      <c r="C34" s="9"/>
      <c r="D34" s="9"/>
      <c r="E34" s="9"/>
      <c r="F34" s="9"/>
      <c r="G34" s="9"/>
      <c r="H34" s="9"/>
      <c r="I34" s="9"/>
      <c r="J34" s="9"/>
      <c r="K34" s="9"/>
      <c r="L34" s="9"/>
      <c r="M34" s="9"/>
      <c r="Q34" s="61"/>
      <c r="R34" s="54"/>
      <c r="S34" s="54"/>
    </row>
    <row r="35" spans="2:20" x14ac:dyDescent="0.25">
      <c r="B35" s="12"/>
      <c r="C35" s="13"/>
      <c r="D35" s="13"/>
      <c r="E35" s="41"/>
      <c r="F35" s="15"/>
      <c r="G35" s="15"/>
      <c r="H35" s="15"/>
      <c r="I35" s="15"/>
      <c r="J35" s="15"/>
      <c r="K35" s="15"/>
      <c r="L35" s="16"/>
      <c r="M35" s="20"/>
      <c r="N35" s="49"/>
      <c r="O35" s="49"/>
      <c r="P35" s="49"/>
      <c r="R35" s="54"/>
      <c r="S35" s="54"/>
      <c r="T35" s="54"/>
    </row>
    <row r="36" spans="2:20" ht="15" customHeight="1" x14ac:dyDescent="0.25">
      <c r="B36" s="12"/>
      <c r="C36" s="13"/>
      <c r="D36" s="13"/>
      <c r="E36" s="41"/>
      <c r="F36" s="15"/>
      <c r="G36" s="15"/>
      <c r="H36" s="15"/>
      <c r="I36" s="15"/>
      <c r="J36" s="15"/>
      <c r="K36" s="15"/>
      <c r="L36" s="16"/>
      <c r="M36" s="20"/>
      <c r="N36" s="18"/>
      <c r="O36" s="18"/>
      <c r="P36" s="18"/>
      <c r="Q36" s="54"/>
      <c r="R36" s="54"/>
      <c r="S36" s="54"/>
      <c r="T36" s="54"/>
    </row>
    <row r="37" spans="2:20" ht="15" customHeight="1" x14ac:dyDescent="0.25">
      <c r="B37" s="12"/>
      <c r="C37" s="13"/>
      <c r="D37" s="13"/>
      <c r="E37" s="41"/>
      <c r="F37" s="15"/>
      <c r="G37" s="15"/>
      <c r="H37" s="15"/>
      <c r="I37" s="15"/>
      <c r="J37" s="15"/>
      <c r="K37" s="15"/>
      <c r="L37" s="16"/>
      <c r="M37" s="20"/>
      <c r="N37" s="18"/>
      <c r="O37" s="18"/>
      <c r="P37" s="18"/>
      <c r="Q37" s="54"/>
      <c r="R37" s="54"/>
      <c r="S37" s="54"/>
      <c r="T37" s="54"/>
    </row>
    <row r="38" spans="2:20" ht="15" customHeight="1" x14ac:dyDescent="0.25">
      <c r="B38" s="12"/>
      <c r="C38" s="13"/>
      <c r="D38" s="13"/>
      <c r="E38" s="41"/>
      <c r="F38" s="15"/>
      <c r="G38" s="15"/>
      <c r="H38" s="15"/>
      <c r="I38" s="15"/>
      <c r="J38" s="15"/>
      <c r="K38" s="15"/>
      <c r="L38" s="16"/>
      <c r="M38" s="20"/>
      <c r="N38" s="18"/>
      <c r="O38" s="18"/>
      <c r="P38" s="18"/>
      <c r="Q38" s="54"/>
      <c r="R38" s="54"/>
      <c r="S38" s="54"/>
      <c r="T38" s="54"/>
    </row>
    <row r="39" spans="2:20" ht="15" customHeight="1" x14ac:dyDescent="0.25">
      <c r="B39" s="12"/>
      <c r="C39" s="13"/>
      <c r="D39" s="13"/>
      <c r="E39" s="41"/>
      <c r="F39" s="15"/>
      <c r="G39" s="15"/>
      <c r="H39" s="15"/>
      <c r="I39" s="15"/>
      <c r="J39" s="15"/>
      <c r="K39" s="15"/>
      <c r="L39" s="16"/>
      <c r="M39" s="20"/>
      <c r="N39" s="18"/>
      <c r="O39" s="18"/>
      <c r="P39" s="18"/>
      <c r="Q39" s="54"/>
      <c r="R39" s="54"/>
      <c r="S39" s="54"/>
      <c r="T39" s="54"/>
    </row>
    <row r="40" spans="2:20" x14ac:dyDescent="0.25">
      <c r="B40" s="36"/>
      <c r="C40" s="40"/>
      <c r="D40" s="40"/>
      <c r="E40" s="41"/>
      <c r="F40" s="38"/>
      <c r="G40" s="38"/>
      <c r="H40" s="38"/>
      <c r="I40" s="38"/>
      <c r="J40" s="38"/>
      <c r="K40" s="38"/>
      <c r="L40" s="39"/>
      <c r="M40" s="34"/>
      <c r="N40" s="113"/>
      <c r="O40" s="29"/>
      <c r="P40" s="29"/>
    </row>
    <row r="41" spans="2:20" x14ac:dyDescent="0.25">
      <c r="C41" s="40"/>
      <c r="D41" s="40"/>
      <c r="E41" s="41"/>
      <c r="F41" s="74"/>
      <c r="G41" s="74"/>
      <c r="H41" s="74"/>
      <c r="I41" s="74"/>
      <c r="J41" s="74"/>
      <c r="K41" s="74"/>
      <c r="L41" s="33"/>
      <c r="M41" s="31"/>
      <c r="N41" s="113"/>
    </row>
    <row r="42" spans="2:20" x14ac:dyDescent="0.25">
      <c r="C42" s="40"/>
      <c r="D42" s="40"/>
      <c r="E42" s="41"/>
      <c r="F42" s="74"/>
      <c r="G42" s="74"/>
      <c r="H42" s="74"/>
      <c r="I42" s="74"/>
      <c r="J42" s="74"/>
      <c r="K42" s="74"/>
      <c r="L42" s="33"/>
      <c r="M42" s="31"/>
      <c r="N42" s="114"/>
    </row>
    <row r="43" spans="2:20" x14ac:dyDescent="0.25">
      <c r="C43" s="40"/>
      <c r="D43" s="40"/>
      <c r="E43" s="41"/>
      <c r="F43" s="74"/>
      <c r="G43" s="74"/>
      <c r="H43" s="74"/>
      <c r="I43" s="74"/>
      <c r="J43" s="74"/>
      <c r="K43" s="74"/>
      <c r="L43" s="33"/>
      <c r="M43" s="35"/>
      <c r="N43" s="37"/>
      <c r="O43" s="37"/>
      <c r="P43" s="29"/>
    </row>
    <row r="44" spans="2:20" ht="15" customHeight="1" x14ac:dyDescent="0.25">
      <c r="B44" s="36"/>
      <c r="C44" s="40"/>
      <c r="D44" s="40"/>
      <c r="E44" s="41"/>
      <c r="F44" s="38"/>
      <c r="G44" s="38"/>
      <c r="H44" s="38"/>
      <c r="I44" s="38"/>
      <c r="J44" s="38"/>
      <c r="K44" s="38"/>
      <c r="L44" s="33"/>
      <c r="M44" s="31"/>
      <c r="N44" s="107"/>
      <c r="O44" s="107"/>
      <c r="P44" s="29"/>
    </row>
    <row r="45" spans="2:20" x14ac:dyDescent="0.25">
      <c r="B45" s="36"/>
      <c r="C45" s="40"/>
      <c r="D45" s="40"/>
      <c r="E45" s="41"/>
      <c r="F45" s="38"/>
      <c r="G45" s="38"/>
      <c r="H45" s="38"/>
      <c r="I45" s="38"/>
      <c r="J45" s="38"/>
      <c r="K45" s="38"/>
      <c r="L45" s="33"/>
      <c r="M45" s="31"/>
      <c r="N45" s="107"/>
      <c r="O45" s="107"/>
      <c r="P45" s="29"/>
    </row>
    <row r="46" spans="2:20" x14ac:dyDescent="0.25">
      <c r="B46" s="36"/>
      <c r="C46" s="40"/>
      <c r="D46" s="40"/>
      <c r="E46" s="41"/>
      <c r="F46" s="38"/>
      <c r="G46" s="38"/>
      <c r="H46" s="38"/>
      <c r="I46" s="38"/>
      <c r="J46" s="38"/>
      <c r="K46" s="38"/>
      <c r="L46" s="33"/>
      <c r="M46" s="31"/>
      <c r="N46" s="107"/>
      <c r="O46" s="107"/>
      <c r="P46" s="29"/>
    </row>
    <row r="47" spans="2:20" ht="16.5" customHeight="1" x14ac:dyDescent="0.25">
      <c r="B47" s="36"/>
      <c r="C47" s="40"/>
      <c r="D47" s="40"/>
      <c r="E47" s="41"/>
      <c r="F47" s="38"/>
      <c r="G47" s="38"/>
      <c r="H47" s="38"/>
      <c r="I47" s="38"/>
      <c r="J47" s="38"/>
      <c r="K47" s="38"/>
      <c r="L47" s="39"/>
      <c r="M47" s="20"/>
      <c r="N47" s="107"/>
      <c r="O47" s="107"/>
      <c r="P47" s="29"/>
    </row>
    <row r="48" spans="2:20" ht="15" hidden="1" customHeight="1" x14ac:dyDescent="0.25"/>
    <row r="49" spans="5:11" ht="15" customHeight="1" x14ac:dyDescent="0.25">
      <c r="E49" s="21"/>
      <c r="F49" s="111"/>
      <c r="G49" s="111"/>
      <c r="H49" s="111"/>
      <c r="I49" s="111"/>
      <c r="J49" s="111"/>
      <c r="K49" s="111"/>
    </row>
    <row r="52" spans="5:11" ht="15" customHeight="1" x14ac:dyDescent="0.25"/>
  </sheetData>
  <mergeCells count="6">
    <mergeCell ref="B21:F21"/>
    <mergeCell ref="Q2:S2"/>
    <mergeCell ref="Q1:S1"/>
    <mergeCell ref="B16:E16"/>
    <mergeCell ref="B18:E18"/>
    <mergeCell ref="B20:F20"/>
  </mergeCells>
  <hyperlinks>
    <hyperlink ref="B21" r:id="rId1"/>
    <hyperlink ref="B29" r:id="rId2"/>
  </hyperlinks>
  <printOptions horizontalCentered="1" gridLines="1"/>
  <pageMargins left="0" right="0" top="0.75" bottom="0.75" header="0.3" footer="0.3"/>
  <pageSetup scale="54" orientation="landscape" horizontalDpi="1200" verticalDpi="1200"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B15" sqref="B15"/>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8.28515625" style="2" customWidth="1"/>
    <col min="6" max="6" width="21.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5.28515625" style="2" customWidth="1"/>
    <col min="20" max="16384" width="9.140625" style="2"/>
  </cols>
  <sheetData>
    <row r="1" spans="1:20" ht="15.6" customHeight="1" x14ac:dyDescent="0.25">
      <c r="B1" s="1" t="s">
        <v>106</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102</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3.4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2">
        <v>180341.56</v>
      </c>
      <c r="N7" s="160"/>
      <c r="O7" s="72">
        <f>M7+N7</f>
        <v>180341.56</v>
      </c>
      <c r="P7" s="29"/>
      <c r="Q7" s="72">
        <f>82503.95+43005.79+53816.09</f>
        <v>179325.83</v>
      </c>
      <c r="R7" s="72"/>
      <c r="S7" s="73">
        <f>SUM(Q7:R7)</f>
        <v>179325.83</v>
      </c>
    </row>
    <row r="8" spans="1:20" ht="30" x14ac:dyDescent="0.25">
      <c r="B8" s="2" t="s">
        <v>150</v>
      </c>
      <c r="C8" s="254" t="s">
        <v>142</v>
      </c>
      <c r="D8" s="101" t="s">
        <v>236</v>
      </c>
      <c r="E8" s="2" t="s">
        <v>206</v>
      </c>
      <c r="F8" s="2" t="s">
        <v>7</v>
      </c>
      <c r="G8" s="206">
        <v>2.7699999999999999E-2</v>
      </c>
      <c r="H8" s="206">
        <v>0.15060000000000001</v>
      </c>
      <c r="I8" s="207">
        <v>43646</v>
      </c>
      <c r="J8" s="207">
        <v>43647</v>
      </c>
      <c r="K8" s="207">
        <v>43282</v>
      </c>
      <c r="L8" s="208" t="s">
        <v>207</v>
      </c>
      <c r="M8" s="72">
        <v>11794.4</v>
      </c>
      <c r="N8" s="160">
        <v>0</v>
      </c>
      <c r="O8" s="72">
        <f>M8+N8</f>
        <v>11794.4</v>
      </c>
      <c r="P8" s="29"/>
      <c r="Q8" s="72">
        <v>11794.4</v>
      </c>
      <c r="R8" s="72"/>
      <c r="S8" s="73">
        <f>SUM(Q8:R8)</f>
        <v>11794.4</v>
      </c>
    </row>
    <row r="9" spans="1:20" x14ac:dyDescent="0.25">
      <c r="G9" s="206"/>
      <c r="H9" s="206"/>
      <c r="I9" s="207"/>
      <c r="J9" s="207"/>
      <c r="K9" s="207"/>
      <c r="L9" s="208"/>
      <c r="M9" s="25"/>
      <c r="N9" s="25"/>
      <c r="O9" s="25"/>
      <c r="P9" s="29"/>
      <c r="Q9" s="25"/>
      <c r="R9" s="25"/>
      <c r="S9" s="26"/>
    </row>
    <row r="10" spans="1:20" x14ac:dyDescent="0.25">
      <c r="C10" s="100"/>
      <c r="D10" s="100"/>
      <c r="G10" s="136"/>
      <c r="H10" s="137"/>
      <c r="I10" s="127"/>
      <c r="J10" s="127"/>
      <c r="K10" s="127"/>
      <c r="L10" s="5" t="s">
        <v>44</v>
      </c>
      <c r="M10" s="71">
        <f>SUM(M7:M9)</f>
        <v>192135.96</v>
      </c>
      <c r="N10" s="71">
        <f t="shared" ref="N10:S10" si="0">SUM(N7:N9)</f>
        <v>0</v>
      </c>
      <c r="O10" s="71">
        <f t="shared" si="0"/>
        <v>192135.96</v>
      </c>
      <c r="P10" s="71"/>
      <c r="Q10" s="71">
        <f t="shared" si="0"/>
        <v>191120.22999999998</v>
      </c>
      <c r="R10" s="71">
        <f t="shared" si="0"/>
        <v>0</v>
      </c>
      <c r="S10" s="23">
        <f t="shared" si="0"/>
        <v>191120.22999999998</v>
      </c>
    </row>
    <row r="11" spans="1:20" x14ac:dyDescent="0.25">
      <c r="C11" s="100"/>
      <c r="D11" s="100"/>
      <c r="I11" s="127"/>
      <c r="J11" s="127"/>
      <c r="K11" s="127"/>
      <c r="L11" s="5"/>
      <c r="M11" s="71"/>
      <c r="N11" s="161"/>
      <c r="O11" s="71"/>
      <c r="Q11" s="71"/>
      <c r="R11" s="71"/>
      <c r="S11" s="73"/>
    </row>
    <row r="12" spans="1:20" x14ac:dyDescent="0.25">
      <c r="C12" s="100"/>
      <c r="D12" s="100"/>
      <c r="I12" s="127"/>
      <c r="J12" s="127"/>
      <c r="K12" s="127"/>
      <c r="L12" s="5"/>
      <c r="M12" s="71"/>
      <c r="N12" s="161"/>
      <c r="O12" s="71"/>
      <c r="Q12" s="71"/>
      <c r="R12" s="71"/>
      <c r="S12" s="73"/>
    </row>
    <row r="13" spans="1:20" x14ac:dyDescent="0.25">
      <c r="B13" s="8" t="s">
        <v>147</v>
      </c>
      <c r="C13" s="100"/>
      <c r="D13" s="100"/>
      <c r="L13" s="5"/>
      <c r="M13" s="71"/>
      <c r="N13" s="71"/>
      <c r="O13" s="71"/>
      <c r="Q13" s="71"/>
      <c r="R13" s="71"/>
      <c r="S13" s="73"/>
    </row>
    <row r="14" spans="1:20" ht="30" customHeight="1" x14ac:dyDescent="0.25">
      <c r="B14" s="274" t="s">
        <v>148</v>
      </c>
      <c r="C14" s="274"/>
      <c r="D14" s="274"/>
      <c r="E14" s="274"/>
      <c r="L14" s="5"/>
      <c r="M14" s="71"/>
      <c r="N14" s="71"/>
      <c r="O14" s="71"/>
      <c r="Q14" s="71"/>
      <c r="R14" s="71"/>
      <c r="S14" s="73"/>
    </row>
    <row r="15" spans="1:20" x14ac:dyDescent="0.25">
      <c r="C15" s="100"/>
      <c r="D15" s="100"/>
      <c r="L15" s="5"/>
      <c r="M15" s="71"/>
      <c r="N15" s="71"/>
      <c r="O15" s="71"/>
      <c r="Q15" s="71"/>
      <c r="R15" s="71"/>
      <c r="S15" s="73"/>
    </row>
    <row r="16" spans="1:20" ht="57.75" customHeight="1" x14ac:dyDescent="0.25">
      <c r="B16" s="274" t="s">
        <v>151</v>
      </c>
      <c r="C16" s="274"/>
      <c r="D16" s="274"/>
      <c r="E16" s="274"/>
      <c r="L16" s="5"/>
      <c r="M16" s="71"/>
      <c r="N16" s="71"/>
      <c r="O16" s="71"/>
      <c r="Q16" s="71"/>
      <c r="R16" s="71"/>
      <c r="S16" s="73"/>
    </row>
    <row r="17" spans="2:19" x14ac:dyDescent="0.25">
      <c r="B17" s="214"/>
      <c r="C17" s="214"/>
      <c r="D17" s="214"/>
      <c r="E17" s="214"/>
      <c r="L17" s="5"/>
      <c r="M17" s="71"/>
      <c r="N17" s="71"/>
      <c r="O17" s="71"/>
      <c r="Q17" s="71"/>
      <c r="R17" s="71"/>
      <c r="S17" s="73"/>
    </row>
    <row r="18" spans="2:19" ht="31.5" customHeight="1" x14ac:dyDescent="0.25">
      <c r="B18" s="274" t="s">
        <v>211</v>
      </c>
      <c r="C18" s="274"/>
      <c r="D18" s="274"/>
      <c r="E18" s="274"/>
      <c r="F18" s="274"/>
      <c r="L18" s="5"/>
      <c r="M18" s="71"/>
      <c r="N18" s="71"/>
      <c r="O18" s="71"/>
      <c r="Q18" s="71"/>
      <c r="R18" s="71"/>
      <c r="S18" s="73"/>
    </row>
    <row r="19" spans="2:19" ht="15" customHeight="1" x14ac:dyDescent="0.25">
      <c r="B19" s="284" t="s">
        <v>210</v>
      </c>
      <c r="C19" s="274"/>
      <c r="D19" s="274"/>
      <c r="E19" s="274"/>
      <c r="F19" s="274"/>
      <c r="L19" s="5"/>
      <c r="M19" s="71"/>
      <c r="N19" s="71"/>
      <c r="O19" s="71"/>
      <c r="Q19" s="71"/>
      <c r="R19" s="71"/>
      <c r="S19" s="73"/>
    </row>
    <row r="20" spans="2:19" ht="15" customHeight="1" x14ac:dyDescent="0.25">
      <c r="B20" s="216"/>
      <c r="C20" s="216"/>
      <c r="D20" s="216"/>
      <c r="E20" s="216"/>
      <c r="L20" s="5"/>
      <c r="M20" s="71"/>
      <c r="N20" s="71"/>
      <c r="O20" s="71"/>
      <c r="Q20" s="71"/>
      <c r="R20" s="71"/>
      <c r="S20" s="73"/>
    </row>
    <row r="21" spans="2:19" x14ac:dyDescent="0.25">
      <c r="B21" s="118"/>
      <c r="C21" s="118"/>
      <c r="D21" s="118"/>
      <c r="E21" s="118"/>
      <c r="L21" s="5"/>
      <c r="M21" s="71"/>
      <c r="N21" s="71"/>
      <c r="O21" s="71"/>
      <c r="Q21" s="71"/>
      <c r="R21" s="71"/>
      <c r="S21" s="73"/>
    </row>
    <row r="22" spans="2:19" x14ac:dyDescent="0.25">
      <c r="B22" s="7" t="s">
        <v>127</v>
      </c>
      <c r="C22" s="110" t="s">
        <v>130</v>
      </c>
      <c r="D22" s="110" t="s">
        <v>131</v>
      </c>
      <c r="E22" s="118"/>
      <c r="L22" s="5"/>
      <c r="M22" s="71"/>
      <c r="N22" s="71"/>
      <c r="O22" s="71"/>
      <c r="Q22" s="71"/>
      <c r="R22" s="71"/>
      <c r="S22" s="73"/>
    </row>
    <row r="23" spans="2:19" x14ac:dyDescent="0.25">
      <c r="B23" s="2" t="s">
        <v>128</v>
      </c>
      <c r="C23" s="100" t="s">
        <v>135</v>
      </c>
      <c r="D23" s="100" t="s">
        <v>137</v>
      </c>
      <c r="E23" s="118"/>
      <c r="L23" s="5"/>
      <c r="M23" s="71"/>
      <c r="N23" s="71"/>
      <c r="O23" s="71"/>
      <c r="Q23" s="71"/>
      <c r="R23" s="71"/>
      <c r="S23" s="73"/>
    </row>
    <row r="24" spans="2:19" x14ac:dyDescent="0.25">
      <c r="B24" s="112" t="s">
        <v>129</v>
      </c>
      <c r="C24" s="100" t="s">
        <v>132</v>
      </c>
      <c r="D24" s="100" t="s">
        <v>138</v>
      </c>
      <c r="L24" s="5"/>
      <c r="M24" s="71"/>
      <c r="N24" s="71"/>
      <c r="O24" s="71"/>
      <c r="Q24" s="71"/>
      <c r="R24" s="71"/>
      <c r="S24" s="73"/>
    </row>
    <row r="25" spans="2:19" x14ac:dyDescent="0.25">
      <c r="C25" s="100"/>
      <c r="D25" s="100"/>
      <c r="L25" s="5"/>
      <c r="M25" s="71"/>
      <c r="N25" s="71"/>
      <c r="O25" s="71"/>
      <c r="Q25" s="71"/>
      <c r="R25" s="71"/>
      <c r="S25" s="73"/>
    </row>
    <row r="26" spans="2:19" x14ac:dyDescent="0.25">
      <c r="B26" s="2" t="s">
        <v>118</v>
      </c>
      <c r="C26" s="100"/>
      <c r="D26" s="100"/>
      <c r="L26" s="5"/>
      <c r="M26" s="71"/>
      <c r="N26" s="71"/>
      <c r="O26" s="71"/>
      <c r="Q26" s="71"/>
      <c r="R26" s="71"/>
      <c r="S26" s="73"/>
    </row>
    <row r="27" spans="2:19" x14ac:dyDescent="0.25">
      <c r="B27" s="212" t="s">
        <v>227</v>
      </c>
      <c r="C27" s="100"/>
      <c r="D27" s="100"/>
      <c r="L27" s="5"/>
      <c r="M27" s="71"/>
      <c r="N27" s="71"/>
      <c r="O27" s="71"/>
      <c r="Q27" s="71"/>
      <c r="R27" s="71"/>
      <c r="S27" s="73"/>
    </row>
    <row r="28" spans="2:19" x14ac:dyDescent="0.25">
      <c r="B28" s="246"/>
      <c r="C28" s="242"/>
      <c r="D28" s="242"/>
      <c r="E28" s="10"/>
      <c r="F28" s="10"/>
      <c r="G28" s="10"/>
      <c r="H28" s="10"/>
      <c r="I28" s="10"/>
      <c r="J28" s="10"/>
      <c r="K28" s="10"/>
      <c r="L28" s="243"/>
      <c r="M28" s="25"/>
      <c r="N28" s="25"/>
      <c r="O28" s="25"/>
      <c r="P28" s="10"/>
      <c r="Q28" s="25"/>
      <c r="R28" s="25"/>
      <c r="S28" s="26"/>
    </row>
    <row r="29" spans="2:19" x14ac:dyDescent="0.25">
      <c r="P29" s="29"/>
      <c r="Q29" s="61" t="s">
        <v>105</v>
      </c>
      <c r="R29" s="54"/>
      <c r="S29" s="184"/>
    </row>
    <row r="30" spans="2:19" x14ac:dyDescent="0.25">
      <c r="B30" s="17" t="s">
        <v>45</v>
      </c>
      <c r="C30" s="104" t="s">
        <v>2</v>
      </c>
      <c r="D30" s="104"/>
      <c r="E30" s="104" t="s">
        <v>40</v>
      </c>
      <c r="F30" s="104" t="s">
        <v>41</v>
      </c>
      <c r="G30" s="133"/>
      <c r="H30" s="133"/>
      <c r="I30" s="125"/>
      <c r="J30" s="104"/>
      <c r="K30" s="104"/>
      <c r="L30" s="104" t="s">
        <v>42</v>
      </c>
      <c r="M30" s="233" t="s">
        <v>43</v>
      </c>
      <c r="N30" s="10"/>
      <c r="O30" s="10"/>
      <c r="P30" s="10"/>
      <c r="Q30" s="57" t="s">
        <v>103</v>
      </c>
      <c r="R30" s="57"/>
      <c r="S30" s="58"/>
    </row>
    <row r="31" spans="2:19" x14ac:dyDescent="0.25">
      <c r="B31" s="68"/>
      <c r="C31" s="9"/>
      <c r="D31" s="9"/>
      <c r="E31" s="9"/>
      <c r="F31" s="9"/>
      <c r="G31" s="9"/>
      <c r="H31" s="9"/>
      <c r="I31" s="9"/>
      <c r="J31" s="9"/>
      <c r="K31" s="9"/>
      <c r="L31" s="9"/>
      <c r="M31" s="9"/>
    </row>
    <row r="32" spans="2:19" x14ac:dyDescent="0.25">
      <c r="B32" s="68"/>
      <c r="C32" s="9"/>
      <c r="D32" s="9"/>
      <c r="E32" s="9"/>
      <c r="F32" s="9"/>
      <c r="G32" s="9"/>
      <c r="H32" s="9"/>
      <c r="I32" s="9"/>
      <c r="J32" s="9"/>
      <c r="K32" s="9"/>
      <c r="L32" s="9"/>
      <c r="M32" s="9"/>
      <c r="Q32" s="61"/>
      <c r="R32" s="54"/>
      <c r="S32" s="54"/>
    </row>
    <row r="33" spans="2:20" x14ac:dyDescent="0.25">
      <c r="B33" s="12"/>
      <c r="C33" s="13"/>
      <c r="D33" s="13"/>
      <c r="E33" s="41"/>
      <c r="F33" s="15"/>
      <c r="G33" s="15"/>
      <c r="H33" s="15"/>
      <c r="I33" s="15"/>
      <c r="J33" s="15"/>
      <c r="K33" s="15"/>
      <c r="L33" s="16"/>
      <c r="M33" s="20"/>
      <c r="N33" s="49"/>
      <c r="O33" s="49"/>
      <c r="P33" s="49"/>
      <c r="R33" s="54"/>
      <c r="S33" s="54"/>
      <c r="T33" s="54"/>
    </row>
    <row r="34" spans="2:20" ht="15" customHeight="1" x14ac:dyDescent="0.25">
      <c r="B34" s="12"/>
      <c r="C34" s="13"/>
      <c r="D34" s="13"/>
      <c r="E34" s="41"/>
      <c r="F34" s="15"/>
      <c r="G34" s="15"/>
      <c r="H34" s="15"/>
      <c r="I34" s="15"/>
      <c r="J34" s="15"/>
      <c r="K34" s="15"/>
      <c r="L34" s="16"/>
      <c r="M34" s="20"/>
      <c r="N34" s="18"/>
      <c r="O34" s="18"/>
      <c r="P34" s="18"/>
      <c r="Q34" s="54"/>
      <c r="R34" s="54"/>
      <c r="S34" s="54"/>
      <c r="T34" s="54"/>
    </row>
    <row r="35" spans="2:20" ht="15" customHeight="1" x14ac:dyDescent="0.25">
      <c r="B35" s="12"/>
      <c r="C35" s="13"/>
      <c r="D35" s="13"/>
      <c r="E35" s="41"/>
      <c r="F35" s="15"/>
      <c r="G35" s="15"/>
      <c r="H35" s="15"/>
      <c r="I35" s="15"/>
      <c r="J35" s="15"/>
      <c r="K35" s="15"/>
      <c r="L35" s="16"/>
      <c r="M35" s="20"/>
      <c r="N35" s="18"/>
      <c r="O35" s="18"/>
      <c r="P35" s="18"/>
      <c r="Q35" s="54"/>
      <c r="R35" s="54"/>
      <c r="S35" s="54"/>
      <c r="T35" s="54"/>
    </row>
    <row r="36" spans="2:20" ht="15" customHeight="1" x14ac:dyDescent="0.25">
      <c r="B36" s="12"/>
      <c r="C36" s="13"/>
      <c r="D36" s="13"/>
      <c r="E36" s="41"/>
      <c r="F36" s="15"/>
      <c r="G36" s="15"/>
      <c r="H36" s="15"/>
      <c r="I36" s="15"/>
      <c r="J36" s="15"/>
      <c r="K36" s="15"/>
      <c r="L36" s="16"/>
      <c r="M36" s="20"/>
      <c r="N36" s="18"/>
      <c r="O36" s="18"/>
      <c r="P36" s="18"/>
      <c r="Q36" s="54"/>
      <c r="R36" s="54"/>
      <c r="S36" s="54"/>
      <c r="T36" s="54"/>
    </row>
    <row r="37" spans="2:20" ht="15" customHeight="1" x14ac:dyDescent="0.25">
      <c r="B37" s="12"/>
      <c r="C37" s="13"/>
      <c r="D37" s="13"/>
      <c r="E37" s="41"/>
      <c r="F37" s="15"/>
      <c r="G37" s="15"/>
      <c r="H37" s="15"/>
      <c r="I37" s="15"/>
      <c r="J37" s="15"/>
      <c r="K37" s="15"/>
      <c r="L37" s="16"/>
      <c r="M37" s="20"/>
      <c r="N37" s="18"/>
      <c r="O37" s="18"/>
      <c r="P37" s="18"/>
      <c r="Q37" s="54"/>
      <c r="R37" s="54"/>
      <c r="S37" s="54"/>
      <c r="T37" s="54"/>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1:S1"/>
    <mergeCell ref="Q2:S2"/>
    <mergeCell ref="B14:E14"/>
    <mergeCell ref="B16:E16"/>
    <mergeCell ref="B18:F18"/>
  </mergeCells>
  <hyperlinks>
    <hyperlink ref="B19" r:id="rId1"/>
    <hyperlink ref="B27" r:id="rId2"/>
  </hyperlinks>
  <printOptions horizontalCentered="1" gridLines="1"/>
  <pageMargins left="0" right="0" top="0.75" bottom="0.75" header="0.3" footer="0.3"/>
  <pageSetup scale="54" orientation="landscape" horizontalDpi="1200" verticalDpi="1200"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topLeftCell="B6" zoomScale="90" zoomScaleNormal="90" workbookViewId="0">
      <selection activeCell="L10" sqref="L10"/>
    </sheetView>
  </sheetViews>
  <sheetFormatPr defaultColWidth="9.140625" defaultRowHeight="15" x14ac:dyDescent="0.25"/>
  <cols>
    <col min="1" max="1" width="9.140625" style="2" hidden="1" customWidth="1"/>
    <col min="2" max="2" width="53.28515625" style="2" customWidth="1"/>
    <col min="3" max="3" width="27.28515625" style="2" customWidth="1"/>
    <col min="4" max="4" width="13.7109375" style="2" customWidth="1"/>
    <col min="5" max="5" width="18" style="2" customWidth="1"/>
    <col min="6" max="6" width="22.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4.42578125" style="2" customWidth="1"/>
    <col min="20" max="16384" width="9.140625" style="2"/>
  </cols>
  <sheetData>
    <row r="1" spans="1:20" ht="15.6" customHeight="1" x14ac:dyDescent="0.25">
      <c r="B1" s="1" t="s">
        <v>29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81</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8.600000000000001"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64">
        <v>391037.64</v>
      </c>
      <c r="N7" s="164"/>
      <c r="O7" s="72">
        <f>M7+N7</f>
        <v>391037.64</v>
      </c>
      <c r="P7" s="164"/>
      <c r="Q7" s="80">
        <f>212480.16+24678.45+33636.3+37189.67+61332.33</f>
        <v>369316.91000000003</v>
      </c>
      <c r="R7" s="63"/>
      <c r="S7" s="73">
        <f>Q7+R7</f>
        <v>369316.91000000003</v>
      </c>
    </row>
    <row r="8" spans="1:20" ht="30" customHeight="1" x14ac:dyDescent="0.25">
      <c r="B8" s="2" t="s">
        <v>150</v>
      </c>
      <c r="C8" s="254" t="s">
        <v>142</v>
      </c>
      <c r="D8" s="101" t="s">
        <v>236</v>
      </c>
      <c r="E8" s="2" t="s">
        <v>206</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64">
        <v>22968.05</v>
      </c>
      <c r="N8" s="164"/>
      <c r="O8" s="72">
        <f>M8+N8</f>
        <v>22968.05</v>
      </c>
      <c r="P8" s="164"/>
      <c r="Q8" s="80">
        <v>22968.05</v>
      </c>
      <c r="R8" s="63"/>
      <c r="S8" s="73">
        <f>Q8+R8</f>
        <v>22968.05</v>
      </c>
    </row>
    <row r="9" spans="1:20" ht="30" customHeight="1" x14ac:dyDescent="0.25">
      <c r="B9" s="2" t="s">
        <v>223</v>
      </c>
      <c r="C9" s="255" t="s">
        <v>260</v>
      </c>
      <c r="D9" s="100" t="s">
        <v>224</v>
      </c>
      <c r="E9" s="2" t="s">
        <v>225</v>
      </c>
      <c r="F9" s="2" t="s">
        <v>7</v>
      </c>
      <c r="G9" s="206">
        <v>2.7699999999999999E-2</v>
      </c>
      <c r="H9" s="206">
        <v>0.15060000000000001</v>
      </c>
      <c r="I9" s="207">
        <v>43941</v>
      </c>
      <c r="J9" s="207">
        <v>43971</v>
      </c>
      <c r="K9" s="207">
        <v>43234</v>
      </c>
      <c r="L9" s="208" t="s">
        <v>291</v>
      </c>
      <c r="M9" s="64">
        <v>29254</v>
      </c>
      <c r="N9" s="164"/>
      <c r="O9" s="72">
        <f>M9+N9</f>
        <v>29254</v>
      </c>
      <c r="P9" s="164"/>
      <c r="Q9" s="80"/>
      <c r="R9" s="63"/>
      <c r="S9" s="73">
        <f>Q9+R9</f>
        <v>0</v>
      </c>
    </row>
    <row r="10" spans="1:20" ht="30" customHeight="1" x14ac:dyDescent="0.25">
      <c r="B10" s="2" t="s">
        <v>246</v>
      </c>
      <c r="C10" s="255" t="s">
        <v>261</v>
      </c>
      <c r="D10" s="221"/>
      <c r="F10" s="2" t="s">
        <v>7</v>
      </c>
      <c r="G10" s="206">
        <f t="shared" ref="G10:H10" si="1">+G9</f>
        <v>2.7699999999999999E-2</v>
      </c>
      <c r="H10" s="206">
        <f t="shared" si="1"/>
        <v>0.15060000000000001</v>
      </c>
      <c r="I10" s="207">
        <f>I8</f>
        <v>43646</v>
      </c>
      <c r="J10" s="207">
        <f>J8</f>
        <v>43647</v>
      </c>
      <c r="K10" s="271" t="s">
        <v>292</v>
      </c>
      <c r="L10" s="208" t="s">
        <v>196</v>
      </c>
      <c r="M10" s="64">
        <v>30132.45</v>
      </c>
      <c r="N10" s="164"/>
      <c r="O10" s="72">
        <f>M10+N10</f>
        <v>30132.45</v>
      </c>
      <c r="P10" s="164"/>
      <c r="Q10" s="80">
        <v>30132.45</v>
      </c>
      <c r="R10" s="63"/>
      <c r="S10" s="73">
        <f>Q10+R10</f>
        <v>30132.45</v>
      </c>
    </row>
    <row r="11" spans="1:20" x14ac:dyDescent="0.25">
      <c r="C11" s="100"/>
      <c r="D11" s="100"/>
      <c r="I11" s="127"/>
      <c r="J11" s="127"/>
      <c r="K11" s="127"/>
      <c r="L11" s="101"/>
      <c r="M11" s="25"/>
      <c r="N11" s="25"/>
      <c r="O11" s="25"/>
      <c r="P11" s="29"/>
      <c r="Q11" s="25"/>
      <c r="R11" s="25"/>
      <c r="S11" s="26"/>
    </row>
    <row r="12" spans="1:20" x14ac:dyDescent="0.25">
      <c r="C12" s="100"/>
      <c r="D12" s="100"/>
      <c r="I12" s="127"/>
      <c r="J12" s="127"/>
      <c r="K12" s="127"/>
      <c r="M12" s="72"/>
      <c r="N12" s="72"/>
      <c r="O12" s="72"/>
      <c r="P12" s="29"/>
      <c r="Q12" s="72"/>
      <c r="R12" s="72"/>
      <c r="S12" s="73"/>
    </row>
    <row r="13" spans="1:20" x14ac:dyDescent="0.25">
      <c r="B13" s="29"/>
      <c r="C13" s="100"/>
      <c r="D13" s="100"/>
      <c r="L13" s="5" t="s">
        <v>44</v>
      </c>
      <c r="M13" s="71">
        <f>SUM(M7:M11)</f>
        <v>473392.14</v>
      </c>
      <c r="N13" s="71">
        <f>SUM(N7:N11)</f>
        <v>0</v>
      </c>
      <c r="O13" s="71">
        <f>SUM(O7:O11)</f>
        <v>473392.14</v>
      </c>
      <c r="Q13" s="71">
        <f>SUM(Q7:Q11)</f>
        <v>422417.41000000003</v>
      </c>
      <c r="R13" s="71">
        <f>SUM(R7:R11)</f>
        <v>0</v>
      </c>
      <c r="S13" s="73">
        <f>SUM(S7:S11)</f>
        <v>422417.41000000003</v>
      </c>
    </row>
    <row r="14" spans="1:20" x14ac:dyDescent="0.25">
      <c r="B14" s="8" t="s">
        <v>147</v>
      </c>
      <c r="C14" s="100"/>
      <c r="D14" s="100"/>
      <c r="L14" s="5"/>
      <c r="M14" s="71"/>
      <c r="N14" s="71"/>
      <c r="O14" s="71"/>
      <c r="Q14" s="72"/>
      <c r="R14" s="72"/>
      <c r="S14" s="73"/>
    </row>
    <row r="15" spans="1:20" ht="30" customHeight="1" x14ac:dyDescent="0.25">
      <c r="B15" s="274" t="s">
        <v>148</v>
      </c>
      <c r="C15" s="274"/>
      <c r="D15" s="274"/>
      <c r="E15" s="274"/>
      <c r="L15" s="5"/>
      <c r="M15" s="71"/>
      <c r="N15" s="71"/>
      <c r="O15" s="71"/>
      <c r="Q15" s="72"/>
      <c r="R15" s="72"/>
      <c r="S15" s="73"/>
    </row>
    <row r="16" spans="1:20" x14ac:dyDescent="0.25">
      <c r="C16" s="100"/>
      <c r="D16" s="100"/>
      <c r="L16" s="5"/>
      <c r="M16" s="71"/>
      <c r="N16" s="71"/>
      <c r="O16" s="71"/>
      <c r="Q16" s="72"/>
      <c r="R16" s="72"/>
      <c r="S16" s="73"/>
    </row>
    <row r="17" spans="2:19" ht="57.75" customHeight="1" x14ac:dyDescent="0.25">
      <c r="B17" s="274" t="s">
        <v>151</v>
      </c>
      <c r="C17" s="274"/>
      <c r="D17" s="274"/>
      <c r="E17" s="274"/>
      <c r="L17" s="5"/>
      <c r="M17" s="71"/>
      <c r="N17" s="71"/>
      <c r="O17" s="71"/>
      <c r="Q17" s="72"/>
      <c r="R17" s="72"/>
      <c r="S17" s="73"/>
    </row>
    <row r="18" spans="2:19" x14ac:dyDescent="0.25">
      <c r="B18" s="214"/>
      <c r="C18" s="214"/>
      <c r="D18" s="214"/>
      <c r="E18" s="214"/>
      <c r="L18" s="5"/>
      <c r="M18" s="71"/>
      <c r="N18" s="71"/>
      <c r="O18" s="71"/>
      <c r="Q18" s="72"/>
      <c r="R18" s="72"/>
      <c r="S18" s="73"/>
    </row>
    <row r="19" spans="2:19" ht="32.25" customHeight="1" x14ac:dyDescent="0.25">
      <c r="B19" s="274" t="s">
        <v>211</v>
      </c>
      <c r="C19" s="274"/>
      <c r="D19" s="274"/>
      <c r="E19" s="274"/>
      <c r="F19" s="274"/>
      <c r="L19" s="5"/>
      <c r="M19" s="71"/>
      <c r="N19" s="71"/>
      <c r="O19" s="71"/>
      <c r="Q19" s="72"/>
      <c r="R19" s="72"/>
      <c r="S19" s="73"/>
    </row>
    <row r="20" spans="2:19" ht="15" customHeight="1" x14ac:dyDescent="0.25">
      <c r="B20" s="284" t="s">
        <v>210</v>
      </c>
      <c r="C20" s="274"/>
      <c r="D20" s="274"/>
      <c r="E20" s="274"/>
      <c r="F20" s="274"/>
      <c r="L20" s="5"/>
      <c r="M20" s="71"/>
      <c r="N20" s="71"/>
      <c r="O20" s="71"/>
      <c r="Q20" s="72"/>
      <c r="R20" s="72"/>
      <c r="S20" s="73"/>
    </row>
    <row r="21" spans="2:19" ht="15" customHeight="1" x14ac:dyDescent="0.25">
      <c r="B21" s="216"/>
      <c r="C21" s="216"/>
      <c r="D21" s="216"/>
      <c r="E21" s="216"/>
      <c r="L21" s="5"/>
      <c r="M21" s="71"/>
      <c r="N21" s="71"/>
      <c r="O21" s="71"/>
      <c r="Q21" s="72"/>
      <c r="R21" s="72"/>
      <c r="S21" s="73"/>
    </row>
    <row r="22" spans="2:19" x14ac:dyDescent="0.25">
      <c r="B22" s="118"/>
      <c r="C22" s="118"/>
      <c r="D22" s="118"/>
      <c r="E22" s="118"/>
      <c r="L22" s="5"/>
      <c r="M22" s="71"/>
      <c r="N22" s="71"/>
      <c r="O22" s="71"/>
      <c r="Q22" s="72"/>
      <c r="R22" s="72"/>
      <c r="S22" s="73"/>
    </row>
    <row r="23" spans="2:19" x14ac:dyDescent="0.25">
      <c r="B23" s="7" t="s">
        <v>127</v>
      </c>
      <c r="C23" s="110" t="s">
        <v>130</v>
      </c>
      <c r="D23" s="110" t="s">
        <v>131</v>
      </c>
      <c r="E23" s="118"/>
      <c r="L23" s="5"/>
      <c r="M23" s="71"/>
      <c r="N23" s="71"/>
      <c r="O23" s="71"/>
      <c r="Q23" s="72"/>
      <c r="R23" s="72"/>
      <c r="S23" s="73"/>
    </row>
    <row r="24" spans="2:19" ht="15.75" customHeight="1" x14ac:dyDescent="0.25">
      <c r="B24" s="2" t="s">
        <v>128</v>
      </c>
      <c r="C24" s="100" t="s">
        <v>135</v>
      </c>
      <c r="D24" s="100" t="s">
        <v>137</v>
      </c>
      <c r="E24" s="118"/>
      <c r="L24" s="5"/>
      <c r="M24" s="71"/>
      <c r="N24" s="71"/>
      <c r="O24" s="71"/>
      <c r="Q24" s="72"/>
      <c r="R24" s="72"/>
      <c r="S24" s="73"/>
    </row>
    <row r="25" spans="2:19" ht="19.5" customHeight="1" x14ac:dyDescent="0.25">
      <c r="B25" s="112" t="s">
        <v>129</v>
      </c>
      <c r="C25" s="100" t="s">
        <v>132</v>
      </c>
      <c r="D25" s="100" t="s">
        <v>138</v>
      </c>
      <c r="L25" s="5"/>
      <c r="M25" s="71"/>
      <c r="N25" s="71"/>
      <c r="O25" s="71"/>
      <c r="Q25" s="72"/>
      <c r="R25" s="72"/>
      <c r="S25" s="73"/>
    </row>
    <row r="26" spans="2:19" ht="18" customHeight="1" x14ac:dyDescent="0.25">
      <c r="B26" s="2" t="s">
        <v>223</v>
      </c>
      <c r="C26" s="100" t="s">
        <v>164</v>
      </c>
      <c r="D26" s="100" t="s">
        <v>190</v>
      </c>
      <c r="L26" s="5"/>
      <c r="M26" s="71"/>
      <c r="N26" s="71"/>
      <c r="O26" s="71"/>
      <c r="Q26" s="72"/>
      <c r="R26" s="72"/>
      <c r="S26" s="73"/>
    </row>
    <row r="27" spans="2:19" ht="19.5" customHeight="1" x14ac:dyDescent="0.25">
      <c r="B27" s="2" t="s">
        <v>246</v>
      </c>
      <c r="C27" s="100" t="s">
        <v>164</v>
      </c>
      <c r="D27" s="100" t="s">
        <v>190</v>
      </c>
      <c r="L27" s="5"/>
      <c r="M27" s="71"/>
      <c r="N27" s="71"/>
      <c r="O27" s="71"/>
      <c r="Q27" s="72"/>
      <c r="R27" s="72"/>
      <c r="S27" s="73"/>
    </row>
    <row r="28" spans="2:19" x14ac:dyDescent="0.25">
      <c r="C28" s="100"/>
      <c r="D28" s="100"/>
      <c r="L28" s="5"/>
      <c r="M28" s="71"/>
      <c r="N28" s="71"/>
      <c r="O28" s="71"/>
      <c r="Q28" s="72"/>
      <c r="R28" s="72"/>
      <c r="S28" s="73"/>
    </row>
    <row r="29" spans="2:19" x14ac:dyDescent="0.25">
      <c r="C29" s="100"/>
      <c r="D29" s="100"/>
      <c r="L29" s="5"/>
      <c r="M29" s="71"/>
      <c r="N29" s="71"/>
      <c r="O29" s="71"/>
      <c r="Q29" s="72"/>
      <c r="R29" s="72"/>
      <c r="S29" s="73"/>
    </row>
    <row r="30" spans="2:19" x14ac:dyDescent="0.25">
      <c r="B30" s="212" t="s">
        <v>227</v>
      </c>
      <c r="C30" s="100"/>
      <c r="D30" s="100"/>
      <c r="L30" s="5"/>
      <c r="M30" s="71"/>
      <c r="N30" s="71"/>
      <c r="O30" s="71"/>
      <c r="Q30" s="72"/>
      <c r="R30" s="72"/>
      <c r="S30" s="73"/>
    </row>
    <row r="31" spans="2:19" x14ac:dyDescent="0.25">
      <c r="B31" s="10"/>
      <c r="C31" s="102"/>
      <c r="D31" s="102"/>
      <c r="E31" s="10"/>
      <c r="F31" s="10"/>
      <c r="G31" s="10"/>
      <c r="H31" s="10"/>
      <c r="I31" s="10"/>
      <c r="J31" s="10"/>
      <c r="K31" s="10"/>
      <c r="L31" s="10"/>
      <c r="M31" s="10"/>
      <c r="N31" s="10"/>
      <c r="O31" s="10"/>
      <c r="P31" s="10"/>
      <c r="Q31" s="10"/>
      <c r="R31" s="10"/>
      <c r="S31" s="28"/>
    </row>
    <row r="32" spans="2:19" x14ac:dyDescent="0.25">
      <c r="N32" s="119"/>
      <c r="O32" s="119"/>
      <c r="P32" s="119"/>
      <c r="Q32" s="187" t="s">
        <v>105</v>
      </c>
      <c r="R32" s="188"/>
      <c r="S32" s="189"/>
    </row>
    <row r="33" spans="2:20" x14ac:dyDescent="0.25">
      <c r="B33" s="17" t="s">
        <v>45</v>
      </c>
      <c r="C33" s="104" t="s">
        <v>2</v>
      </c>
      <c r="D33" s="104"/>
      <c r="E33" s="104" t="s">
        <v>40</v>
      </c>
      <c r="F33" s="104" t="s">
        <v>41</v>
      </c>
      <c r="G33" s="133"/>
      <c r="H33" s="133"/>
      <c r="I33" s="125"/>
      <c r="J33" s="104"/>
      <c r="K33" s="104"/>
      <c r="L33" s="104" t="s">
        <v>42</v>
      </c>
      <c r="M33" s="104" t="s">
        <v>43</v>
      </c>
      <c r="N33" s="10"/>
      <c r="O33" s="10"/>
      <c r="P33" s="10"/>
      <c r="Q33" s="57" t="s">
        <v>103</v>
      </c>
      <c r="R33" s="57"/>
      <c r="S33" s="58"/>
    </row>
    <row r="34" spans="2:20" x14ac:dyDescent="0.25">
      <c r="B34" s="68"/>
      <c r="C34" s="9"/>
      <c r="D34" s="9"/>
      <c r="E34" s="9"/>
      <c r="F34" s="9"/>
      <c r="G34" s="9"/>
      <c r="H34" s="9"/>
      <c r="I34" s="9"/>
      <c r="J34" s="9"/>
      <c r="K34" s="9"/>
      <c r="L34" s="9"/>
      <c r="M34" s="9"/>
      <c r="Q34" s="54"/>
      <c r="R34" s="54"/>
      <c r="S34" s="54"/>
    </row>
    <row r="35" spans="2:20" x14ac:dyDescent="0.25">
      <c r="B35" s="68"/>
      <c r="C35" s="9"/>
      <c r="D35" s="9"/>
      <c r="E35" s="9"/>
      <c r="F35" s="9"/>
      <c r="G35" s="9"/>
      <c r="H35" s="9"/>
      <c r="I35" s="9"/>
      <c r="J35" s="9"/>
      <c r="K35" s="9"/>
      <c r="L35" s="9"/>
      <c r="M35" s="9"/>
      <c r="Q35" s="61"/>
      <c r="R35" s="54"/>
      <c r="S35" s="54"/>
    </row>
    <row r="36" spans="2:20" x14ac:dyDescent="0.25">
      <c r="B36" s="68"/>
      <c r="C36" s="9"/>
      <c r="D36" s="9"/>
      <c r="E36" s="9"/>
      <c r="F36" s="9"/>
      <c r="G36" s="9"/>
      <c r="H36" s="9"/>
      <c r="I36" s="9"/>
      <c r="J36" s="9"/>
      <c r="K36" s="9"/>
      <c r="L36" s="9"/>
      <c r="M36" s="9"/>
      <c r="Q36" s="61"/>
      <c r="R36" s="54"/>
      <c r="S36" s="54"/>
    </row>
    <row r="37" spans="2:20" x14ac:dyDescent="0.25">
      <c r="B37" s="68"/>
      <c r="C37" s="9"/>
      <c r="D37" s="9"/>
      <c r="E37" s="9"/>
      <c r="F37" s="9"/>
      <c r="G37" s="9"/>
      <c r="H37" s="9"/>
      <c r="I37" s="9"/>
      <c r="J37" s="9"/>
      <c r="K37" s="9"/>
      <c r="L37" s="9"/>
      <c r="M37" s="9"/>
      <c r="R37" s="54"/>
      <c r="S37" s="54"/>
    </row>
    <row r="38" spans="2:20" x14ac:dyDescent="0.25">
      <c r="B38" s="68"/>
      <c r="C38" s="9"/>
      <c r="D38" s="9"/>
      <c r="E38" s="9"/>
      <c r="F38" s="9"/>
      <c r="G38" s="9"/>
      <c r="H38" s="9"/>
      <c r="I38" s="9"/>
      <c r="J38" s="9"/>
      <c r="K38" s="9"/>
      <c r="L38" s="9"/>
      <c r="M38" s="20"/>
      <c r="N38" s="49"/>
      <c r="O38" s="49"/>
      <c r="P38" s="49"/>
      <c r="Q38" s="54"/>
      <c r="R38" s="54"/>
      <c r="S38" s="54"/>
    </row>
    <row r="39" spans="2:20" x14ac:dyDescent="0.25">
      <c r="B39" s="12"/>
      <c r="C39" s="13"/>
      <c r="D39" s="13"/>
      <c r="E39" s="41"/>
      <c r="F39" s="15"/>
      <c r="G39" s="15"/>
      <c r="H39" s="15"/>
      <c r="I39" s="15"/>
      <c r="J39" s="15"/>
      <c r="K39" s="15"/>
      <c r="L39" s="16"/>
      <c r="M39" s="20"/>
      <c r="N39" s="18"/>
      <c r="O39" s="18"/>
      <c r="P39" s="18"/>
      <c r="T39" s="54"/>
    </row>
    <row r="40" spans="2:20" ht="15" customHeight="1" x14ac:dyDescent="0.25">
      <c r="B40" s="12"/>
      <c r="C40" s="13"/>
      <c r="D40" s="13"/>
      <c r="E40" s="41"/>
      <c r="F40" s="15"/>
      <c r="G40" s="15"/>
      <c r="H40" s="15"/>
      <c r="I40" s="15"/>
      <c r="J40" s="15"/>
      <c r="K40" s="15"/>
      <c r="L40" s="16"/>
      <c r="M40" s="34"/>
      <c r="N40" s="113"/>
      <c r="O40" s="29"/>
      <c r="P40" s="29"/>
      <c r="T40" s="54"/>
    </row>
    <row r="41" spans="2:20" x14ac:dyDescent="0.25">
      <c r="B41" s="36"/>
      <c r="C41" s="40"/>
      <c r="D41" s="40"/>
      <c r="E41" s="41"/>
      <c r="F41" s="38"/>
      <c r="G41" s="38"/>
      <c r="H41" s="38"/>
      <c r="I41" s="38"/>
      <c r="J41" s="38"/>
      <c r="K41" s="38"/>
      <c r="L41" s="39"/>
      <c r="M41" s="31"/>
      <c r="N41" s="113"/>
    </row>
    <row r="42" spans="2:20" x14ac:dyDescent="0.25">
      <c r="C42" s="40"/>
      <c r="D42" s="40"/>
      <c r="E42" s="41"/>
      <c r="F42" s="74"/>
      <c r="G42" s="74"/>
      <c r="H42" s="74"/>
      <c r="I42" s="74"/>
      <c r="J42" s="74"/>
      <c r="K42" s="74"/>
      <c r="L42" s="33"/>
      <c r="M42" s="31"/>
      <c r="N42" s="114"/>
    </row>
    <row r="43" spans="2:20" x14ac:dyDescent="0.25">
      <c r="C43" s="40"/>
      <c r="D43" s="40"/>
      <c r="E43" s="41"/>
      <c r="F43" s="74"/>
      <c r="G43" s="74"/>
      <c r="H43" s="74"/>
      <c r="I43" s="74"/>
      <c r="J43" s="74"/>
      <c r="K43" s="74"/>
      <c r="L43" s="33"/>
      <c r="M43" s="35"/>
      <c r="N43" s="37"/>
      <c r="O43" s="37"/>
      <c r="P43" s="29"/>
    </row>
    <row r="44" spans="2:20" x14ac:dyDescent="0.25">
      <c r="C44" s="40"/>
      <c r="D44" s="40"/>
      <c r="E44" s="41"/>
      <c r="F44" s="74"/>
      <c r="G44" s="74"/>
      <c r="H44" s="74"/>
      <c r="I44" s="74"/>
      <c r="J44" s="74"/>
      <c r="K44" s="74"/>
      <c r="L44" s="33"/>
      <c r="M44" s="31"/>
      <c r="N44" s="107"/>
      <c r="O44" s="107"/>
      <c r="P44" s="29"/>
    </row>
    <row r="45" spans="2:20" ht="15" customHeight="1" x14ac:dyDescent="0.25">
      <c r="B45" s="36"/>
      <c r="C45" s="40"/>
      <c r="D45" s="40"/>
      <c r="E45" s="41"/>
      <c r="F45" s="38"/>
      <c r="G45" s="38"/>
      <c r="H45" s="38"/>
      <c r="I45" s="38"/>
      <c r="J45" s="38"/>
      <c r="K45" s="38"/>
      <c r="L45" s="33"/>
      <c r="M45" s="31"/>
      <c r="N45" s="107"/>
      <c r="O45" s="107"/>
      <c r="P45" s="29"/>
    </row>
    <row r="46" spans="2:20" x14ac:dyDescent="0.25">
      <c r="B46" s="36"/>
      <c r="C46" s="40"/>
      <c r="D46" s="40"/>
      <c r="E46" s="41"/>
      <c r="F46" s="38"/>
      <c r="G46" s="38"/>
      <c r="H46" s="38"/>
      <c r="I46" s="38"/>
      <c r="J46" s="38"/>
      <c r="K46" s="38"/>
      <c r="L46" s="33"/>
      <c r="M46" s="31"/>
      <c r="N46" s="107"/>
      <c r="O46" s="107"/>
      <c r="P46" s="29"/>
    </row>
    <row r="47" spans="2:20" x14ac:dyDescent="0.25">
      <c r="B47" s="36"/>
      <c r="C47" s="40"/>
      <c r="D47" s="40"/>
      <c r="E47" s="41"/>
      <c r="F47" s="38"/>
      <c r="G47" s="38"/>
      <c r="H47" s="38"/>
      <c r="I47" s="38"/>
      <c r="J47" s="38"/>
      <c r="K47" s="38"/>
      <c r="L47" s="33"/>
      <c r="M47" s="20"/>
      <c r="N47" s="107"/>
      <c r="O47" s="107"/>
      <c r="P47" s="29"/>
    </row>
    <row r="48" spans="2:20" ht="16.5" customHeight="1" x14ac:dyDescent="0.25">
      <c r="B48" s="36"/>
      <c r="C48" s="40"/>
      <c r="D48" s="40"/>
      <c r="E48" s="41"/>
      <c r="F48" s="38"/>
      <c r="G48" s="38"/>
      <c r="H48" s="38"/>
      <c r="I48" s="38"/>
      <c r="J48" s="38"/>
      <c r="K48" s="38"/>
      <c r="L48" s="39"/>
    </row>
    <row r="49" spans="5:11" ht="15" customHeight="1" x14ac:dyDescent="0.25"/>
    <row r="50" spans="5:11" ht="15" customHeight="1" x14ac:dyDescent="0.25">
      <c r="E50" s="21"/>
      <c r="F50" s="111"/>
      <c r="G50" s="111"/>
      <c r="H50" s="111"/>
      <c r="I50" s="111"/>
      <c r="J50" s="111"/>
      <c r="K50" s="111"/>
    </row>
    <row r="53" spans="5:11" ht="15" customHeight="1" x14ac:dyDescent="0.25"/>
  </sheetData>
  <mergeCells count="6">
    <mergeCell ref="B20:F20"/>
    <mergeCell ref="Q2:S2"/>
    <mergeCell ref="Q1:S1"/>
    <mergeCell ref="B15:E15"/>
    <mergeCell ref="B17:E17"/>
    <mergeCell ref="B19:F19"/>
  </mergeCells>
  <hyperlinks>
    <hyperlink ref="B20" r:id="rId1"/>
    <hyperlink ref="B30" r:id="rId2"/>
  </hyperlinks>
  <printOptions horizontalCentered="1" gridLines="1"/>
  <pageMargins left="0" right="0" top="0.75" bottom="0.75" header="0.3" footer="0.3"/>
  <pageSetup scale="47" orientation="landscape" horizontalDpi="1200" verticalDpi="1200"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90" zoomScaleNormal="90" workbookViewId="0">
      <selection activeCell="L18" sqref="L18"/>
    </sheetView>
  </sheetViews>
  <sheetFormatPr defaultColWidth="9.140625" defaultRowHeight="15" x14ac:dyDescent="0.25"/>
  <cols>
    <col min="1" max="1" width="9.140625" style="2" hidden="1" customWidth="1"/>
    <col min="2" max="2" width="58.5703125" style="2" customWidth="1"/>
    <col min="3" max="3" width="27.7109375" style="2" customWidth="1"/>
    <col min="4" max="4" width="15.7109375" style="2" customWidth="1"/>
    <col min="5" max="5" width="17.85546875" style="2" customWidth="1"/>
    <col min="6" max="6" width="22.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100</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101</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 hidden="1" x14ac:dyDescent="0.25">
      <c r="B7" s="2" t="s">
        <v>150</v>
      </c>
      <c r="C7" s="254" t="s">
        <v>253</v>
      </c>
      <c r="D7" s="100" t="s">
        <v>236</v>
      </c>
      <c r="E7" s="2" t="s">
        <v>206</v>
      </c>
      <c r="F7" s="2" t="s">
        <v>7</v>
      </c>
      <c r="G7" s="206">
        <v>2.7699999999999999E-2</v>
      </c>
      <c r="H7" s="206">
        <v>0.15060000000000001</v>
      </c>
      <c r="I7" s="207">
        <v>43646</v>
      </c>
      <c r="J7" s="207">
        <v>43647</v>
      </c>
      <c r="K7" s="207">
        <v>43282</v>
      </c>
      <c r="L7" s="208" t="s">
        <v>207</v>
      </c>
      <c r="M7" s="64"/>
      <c r="N7" s="87"/>
      <c r="O7" s="64">
        <f>M7+N7</f>
        <v>0</v>
      </c>
      <c r="P7" s="164"/>
      <c r="Q7" s="75"/>
      <c r="R7" s="63"/>
      <c r="S7" s="73">
        <f>Q7+R7</f>
        <v>0</v>
      </c>
    </row>
    <row r="8" spans="1:20" ht="28.9" hidden="1" customHeight="1" x14ac:dyDescent="0.25">
      <c r="B8" s="2" t="s">
        <v>26</v>
      </c>
      <c r="C8" s="103" t="s">
        <v>259</v>
      </c>
      <c r="D8" s="100" t="s">
        <v>237</v>
      </c>
      <c r="E8" s="2" t="s">
        <v>222</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75"/>
      <c r="N8" s="75"/>
      <c r="O8" s="64">
        <f>M8+N8</f>
        <v>0</v>
      </c>
      <c r="P8" s="42"/>
      <c r="Q8" s="43"/>
      <c r="R8" s="72"/>
      <c r="S8" s="73">
        <f>+R8</f>
        <v>0</v>
      </c>
    </row>
    <row r="9" spans="1:20" ht="30" customHeight="1" x14ac:dyDescent="0.25">
      <c r="B9" s="2" t="s">
        <v>223</v>
      </c>
      <c r="C9" s="255" t="s">
        <v>260</v>
      </c>
      <c r="D9" s="100" t="s">
        <v>224</v>
      </c>
      <c r="E9" s="2" t="s">
        <v>225</v>
      </c>
      <c r="F9" s="2" t="s">
        <v>7</v>
      </c>
      <c r="G9" s="206">
        <v>2.7699999999999999E-2</v>
      </c>
      <c r="H9" s="206">
        <v>0.15060000000000001</v>
      </c>
      <c r="I9" s="207">
        <v>43941</v>
      </c>
      <c r="J9" s="207">
        <v>43971</v>
      </c>
      <c r="K9" s="207">
        <v>43234</v>
      </c>
      <c r="L9" s="208" t="s">
        <v>291</v>
      </c>
      <c r="M9" s="72">
        <v>25095</v>
      </c>
      <c r="N9" s="72"/>
      <c r="O9" s="64">
        <f>M9+N9</f>
        <v>25095</v>
      </c>
      <c r="P9" s="29"/>
      <c r="Q9" s="72"/>
      <c r="R9" s="72"/>
      <c r="S9" s="73"/>
    </row>
    <row r="10" spans="1:20" ht="15.6" customHeight="1" x14ac:dyDescent="0.25">
      <c r="C10" s="120"/>
      <c r="D10" s="100"/>
      <c r="G10" s="206"/>
      <c r="H10" s="206"/>
      <c r="I10" s="207"/>
      <c r="J10" s="207"/>
      <c r="K10" s="207"/>
      <c r="L10" s="208"/>
      <c r="M10" s="25"/>
      <c r="N10" s="25"/>
      <c r="O10" s="25"/>
      <c r="P10" s="29"/>
      <c r="Q10" s="25"/>
      <c r="R10" s="25"/>
      <c r="S10" s="26"/>
    </row>
    <row r="11" spans="1:20" x14ac:dyDescent="0.25">
      <c r="C11" s="100"/>
      <c r="D11" s="100"/>
      <c r="I11" s="127"/>
      <c r="J11" s="127"/>
      <c r="K11" s="127"/>
      <c r="L11" s="5" t="s">
        <v>44</v>
      </c>
      <c r="M11" s="71">
        <f>SUM(M7:M9)</f>
        <v>25095</v>
      </c>
      <c r="N11" s="71">
        <f>SUM(N7:N9)</f>
        <v>0</v>
      </c>
      <c r="O11" s="71">
        <f>SUM(O7:O9)</f>
        <v>25095</v>
      </c>
      <c r="Q11" s="71">
        <f>SUM(Q7:Q9)</f>
        <v>0</v>
      </c>
      <c r="R11" s="71">
        <f>SUM(R7:R9)</f>
        <v>0</v>
      </c>
      <c r="S11" s="23">
        <f>SUM(S7:S9)</f>
        <v>0</v>
      </c>
    </row>
    <row r="12" spans="1:20" x14ac:dyDescent="0.25">
      <c r="C12" s="100"/>
      <c r="D12" s="100"/>
      <c r="I12" s="127"/>
      <c r="J12" s="127"/>
      <c r="K12" s="127"/>
      <c r="L12" s="5"/>
      <c r="M12" s="71"/>
      <c r="N12" s="71"/>
      <c r="O12" s="71"/>
      <c r="Q12" s="79"/>
      <c r="R12" s="79"/>
      <c r="S12" s="84"/>
    </row>
    <row r="13" spans="1:20" x14ac:dyDescent="0.25">
      <c r="C13" s="100"/>
      <c r="D13" s="100"/>
      <c r="L13" s="5"/>
      <c r="M13" s="71"/>
      <c r="N13" s="71"/>
      <c r="O13" s="71"/>
      <c r="Q13" s="79"/>
      <c r="R13" s="79"/>
      <c r="S13" s="84"/>
    </row>
    <row r="14" spans="1:20" x14ac:dyDescent="0.25">
      <c r="B14" s="8" t="s">
        <v>147</v>
      </c>
      <c r="C14" s="100"/>
      <c r="D14" s="100"/>
      <c r="L14" s="5"/>
      <c r="M14" s="71"/>
      <c r="N14" s="71"/>
      <c r="O14" s="71"/>
      <c r="Q14" s="71"/>
      <c r="R14" s="71"/>
      <c r="S14" s="73"/>
    </row>
    <row r="15" spans="1:20" ht="35.25" customHeight="1" x14ac:dyDescent="0.25">
      <c r="B15" s="274" t="s">
        <v>148</v>
      </c>
      <c r="C15" s="274"/>
      <c r="D15" s="274"/>
      <c r="E15" s="274"/>
      <c r="F15" s="274"/>
      <c r="L15" s="5"/>
      <c r="M15" s="71"/>
      <c r="N15" s="71"/>
      <c r="O15" s="71"/>
      <c r="Q15" s="71"/>
      <c r="R15" s="71"/>
      <c r="S15" s="73"/>
    </row>
    <row r="16" spans="1:20" x14ac:dyDescent="0.25">
      <c r="C16" s="100"/>
      <c r="D16" s="100"/>
      <c r="L16" s="5"/>
      <c r="M16" s="71"/>
      <c r="N16" s="71"/>
      <c r="O16" s="71"/>
      <c r="Q16" s="71"/>
      <c r="R16" s="71"/>
      <c r="S16" s="73"/>
    </row>
    <row r="17" spans="2:20" ht="49.5" customHeight="1" x14ac:dyDescent="0.25">
      <c r="B17" s="274" t="s">
        <v>151</v>
      </c>
      <c r="C17" s="274"/>
      <c r="D17" s="274"/>
      <c r="E17" s="274"/>
      <c r="F17" s="274"/>
      <c r="L17" s="5"/>
      <c r="M17" s="71"/>
      <c r="N17" s="71"/>
      <c r="O17" s="71"/>
      <c r="Q17" s="71"/>
      <c r="R17" s="71"/>
      <c r="S17" s="73"/>
    </row>
    <row r="18" spans="2:20" x14ac:dyDescent="0.25">
      <c r="B18" s="118"/>
      <c r="C18" s="118"/>
      <c r="D18" s="118"/>
      <c r="E18" s="118"/>
      <c r="L18" s="5"/>
      <c r="M18" s="71"/>
      <c r="N18" s="71"/>
      <c r="O18" s="71"/>
      <c r="Q18" s="71"/>
      <c r="R18" s="71"/>
      <c r="S18" s="73"/>
    </row>
    <row r="19" spans="2:20" ht="30.75" customHeight="1" x14ac:dyDescent="0.25">
      <c r="B19" s="274" t="s">
        <v>211</v>
      </c>
      <c r="C19" s="274"/>
      <c r="D19" s="274"/>
      <c r="E19" s="274"/>
      <c r="F19" s="274"/>
      <c r="L19" s="5"/>
      <c r="M19" s="71"/>
      <c r="N19" s="71"/>
      <c r="O19" s="71"/>
      <c r="Q19" s="71"/>
      <c r="R19" s="71"/>
      <c r="S19" s="73"/>
    </row>
    <row r="20" spans="2:20" ht="15" customHeight="1" x14ac:dyDescent="0.25">
      <c r="B20" s="284" t="s">
        <v>210</v>
      </c>
      <c r="C20" s="274"/>
      <c r="D20" s="274"/>
      <c r="E20" s="274"/>
      <c r="F20" s="274"/>
      <c r="L20" s="5"/>
      <c r="M20" s="71"/>
      <c r="N20" s="71"/>
      <c r="O20" s="71"/>
      <c r="Q20" s="71"/>
      <c r="R20" s="71"/>
      <c r="S20" s="73"/>
    </row>
    <row r="21" spans="2:20" ht="15" customHeight="1" x14ac:dyDescent="0.25">
      <c r="B21" s="216"/>
      <c r="C21" s="216"/>
      <c r="D21" s="216"/>
      <c r="E21" s="216"/>
      <c r="L21" s="5"/>
      <c r="M21" s="71"/>
      <c r="N21" s="71"/>
      <c r="O21" s="71"/>
      <c r="Q21" s="71"/>
      <c r="R21" s="71"/>
      <c r="S21" s="73"/>
    </row>
    <row r="22" spans="2:20" x14ac:dyDescent="0.25">
      <c r="B22" s="7" t="s">
        <v>127</v>
      </c>
      <c r="C22" s="110" t="s">
        <v>130</v>
      </c>
      <c r="D22" s="110" t="s">
        <v>131</v>
      </c>
      <c r="E22" s="118"/>
      <c r="L22" s="5"/>
      <c r="M22" s="71"/>
      <c r="N22" s="71"/>
      <c r="O22" s="71"/>
      <c r="Q22" s="71"/>
      <c r="R22" s="71"/>
      <c r="S22" s="73"/>
    </row>
    <row r="23" spans="2:20" x14ac:dyDescent="0.25">
      <c r="B23" s="2" t="s">
        <v>223</v>
      </c>
      <c r="C23" s="100" t="s">
        <v>164</v>
      </c>
      <c r="D23" s="100" t="s">
        <v>190</v>
      </c>
      <c r="L23" s="5"/>
      <c r="M23" s="71"/>
      <c r="N23" s="71"/>
      <c r="O23" s="71"/>
      <c r="Q23" s="71"/>
      <c r="R23" s="71"/>
      <c r="S23" s="73"/>
    </row>
    <row r="24" spans="2:20" x14ac:dyDescent="0.25">
      <c r="C24" s="100"/>
      <c r="D24" s="100"/>
      <c r="L24" s="5"/>
      <c r="M24" s="71"/>
      <c r="N24" s="71"/>
      <c r="O24" s="71"/>
      <c r="Q24" s="71"/>
      <c r="R24" s="71"/>
      <c r="S24" s="73"/>
    </row>
    <row r="25" spans="2:20" x14ac:dyDescent="0.25">
      <c r="C25" s="100"/>
      <c r="D25" s="100"/>
      <c r="L25" s="5"/>
      <c r="M25" s="71"/>
      <c r="N25" s="71"/>
      <c r="O25" s="71"/>
      <c r="Q25" s="71"/>
      <c r="R25" s="71"/>
      <c r="S25" s="73"/>
    </row>
    <row r="26" spans="2:20" x14ac:dyDescent="0.25">
      <c r="B26" s="212" t="s">
        <v>227</v>
      </c>
      <c r="C26" s="100"/>
      <c r="D26" s="100"/>
      <c r="L26" s="5"/>
      <c r="M26" s="71"/>
      <c r="N26" s="71"/>
      <c r="O26" s="71"/>
      <c r="Q26" s="71"/>
      <c r="R26" s="71"/>
      <c r="S26" s="73"/>
    </row>
    <row r="27" spans="2:20" x14ac:dyDescent="0.25">
      <c r="B27" s="10"/>
      <c r="C27" s="102"/>
      <c r="D27" s="102"/>
      <c r="E27" s="10"/>
      <c r="F27" s="10"/>
      <c r="G27" s="10"/>
      <c r="H27" s="10"/>
      <c r="I27" s="10"/>
      <c r="J27" s="10"/>
      <c r="K27" s="10"/>
      <c r="L27" s="10"/>
      <c r="M27" s="10"/>
      <c r="N27" s="10"/>
      <c r="O27" s="10"/>
      <c r="P27" s="10"/>
      <c r="Q27" s="10"/>
      <c r="R27" s="10"/>
      <c r="S27" s="28"/>
    </row>
    <row r="28" spans="2:20" x14ac:dyDescent="0.25">
      <c r="Q28" s="62" t="s">
        <v>105</v>
      </c>
      <c r="R28" s="53"/>
      <c r="S28" s="181"/>
    </row>
    <row r="29" spans="2:20" ht="32.25" customHeight="1" x14ac:dyDescent="0.25">
      <c r="B29" s="17" t="s">
        <v>45</v>
      </c>
      <c r="C29" s="104" t="s">
        <v>2</v>
      </c>
      <c r="D29" s="104" t="s">
        <v>40</v>
      </c>
      <c r="E29" s="156" t="s">
        <v>41</v>
      </c>
      <c r="F29" s="156" t="s">
        <v>42</v>
      </c>
      <c r="G29" s="156" t="s">
        <v>43</v>
      </c>
      <c r="H29" s="133"/>
      <c r="I29" s="125"/>
      <c r="J29" s="104"/>
      <c r="K29" s="104"/>
      <c r="L29" s="10"/>
      <c r="M29" s="10"/>
      <c r="N29" s="50"/>
      <c r="O29" s="50"/>
      <c r="P29" s="50"/>
      <c r="Q29" s="57" t="s">
        <v>103</v>
      </c>
      <c r="R29" s="55"/>
      <c r="S29" s="56"/>
      <c r="T29" s="54"/>
    </row>
    <row r="30" spans="2:20" x14ac:dyDescent="0.25">
      <c r="B30" s="68"/>
      <c r="C30" s="9"/>
      <c r="D30" s="9"/>
      <c r="E30" s="9"/>
      <c r="F30" s="9"/>
      <c r="G30" s="9"/>
      <c r="H30" s="9"/>
      <c r="I30" s="9"/>
      <c r="J30" s="9"/>
      <c r="K30" s="9"/>
      <c r="L30" s="9"/>
      <c r="M30" s="9"/>
      <c r="N30" s="47"/>
      <c r="O30" s="47"/>
      <c r="P30" s="47"/>
      <c r="Q30" s="62"/>
      <c r="R30" s="53"/>
      <c r="S30" s="53"/>
      <c r="T30" s="54"/>
    </row>
    <row r="31" spans="2:20" x14ac:dyDescent="0.25">
      <c r="C31" s="101"/>
      <c r="D31" s="101"/>
      <c r="E31" s="143"/>
      <c r="F31" s="205"/>
      <c r="G31" s="51"/>
      <c r="I31" s="9"/>
      <c r="J31" s="9"/>
      <c r="K31" s="9"/>
      <c r="L31" s="9"/>
      <c r="N31" s="47"/>
      <c r="O31" s="47"/>
      <c r="P31" s="47"/>
      <c r="R31" s="54"/>
      <c r="S31" s="54"/>
      <c r="T31" s="54"/>
    </row>
    <row r="32" spans="2:20" x14ac:dyDescent="0.25">
      <c r="B32" s="12"/>
      <c r="C32" s="13"/>
      <c r="D32" s="13"/>
      <c r="E32" s="41"/>
      <c r="F32" s="204"/>
      <c r="G32" s="15"/>
      <c r="H32" s="15"/>
      <c r="I32" s="15"/>
      <c r="J32" s="15"/>
      <c r="K32" s="15"/>
      <c r="L32" s="16"/>
      <c r="M32" s="20"/>
      <c r="N32" s="18"/>
      <c r="O32" s="18"/>
      <c r="P32" s="18"/>
      <c r="Q32" s="54"/>
      <c r="R32" s="54"/>
      <c r="S32" s="54"/>
      <c r="T32" s="54"/>
    </row>
    <row r="33" spans="2:20" x14ac:dyDescent="0.25">
      <c r="B33" s="12"/>
      <c r="C33" s="13"/>
      <c r="D33" s="13"/>
      <c r="E33" s="41"/>
      <c r="F33" s="204"/>
      <c r="G33" s="15"/>
      <c r="H33" s="15"/>
      <c r="I33" s="15"/>
      <c r="J33" s="15"/>
      <c r="K33" s="15"/>
      <c r="L33" s="16"/>
      <c r="M33" s="20"/>
      <c r="N33" s="18"/>
      <c r="O33" s="18"/>
      <c r="P33" s="18"/>
      <c r="Q33" s="54"/>
      <c r="R33" s="54"/>
      <c r="S33" s="54"/>
      <c r="T33" s="54"/>
    </row>
    <row r="34" spans="2:20" x14ac:dyDescent="0.25">
      <c r="B34" s="12"/>
      <c r="C34" s="13"/>
      <c r="D34" s="13"/>
      <c r="E34" s="41"/>
      <c r="F34" s="204"/>
      <c r="G34" s="15"/>
      <c r="H34" s="15"/>
      <c r="I34" s="15"/>
      <c r="J34" s="15"/>
      <c r="K34" s="15"/>
      <c r="L34" s="16"/>
      <c r="M34" s="20"/>
      <c r="N34" s="18"/>
      <c r="O34" s="18"/>
      <c r="P34" s="18"/>
      <c r="Q34" s="54"/>
      <c r="R34" s="54"/>
      <c r="S34" s="54"/>
      <c r="T34" s="54"/>
    </row>
    <row r="35" spans="2:20" x14ac:dyDescent="0.25">
      <c r="B35" s="12"/>
      <c r="C35" s="13"/>
      <c r="D35" s="13"/>
      <c r="E35" s="41"/>
      <c r="F35" s="204"/>
      <c r="G35" s="15"/>
      <c r="H35" s="15"/>
      <c r="I35" s="15"/>
      <c r="J35" s="15"/>
      <c r="K35" s="15"/>
      <c r="L35" s="16"/>
      <c r="M35" s="20"/>
      <c r="N35" s="18"/>
      <c r="O35" s="18"/>
      <c r="P35" s="18"/>
      <c r="T35" s="54"/>
    </row>
    <row r="36" spans="2:20" ht="15" customHeight="1" x14ac:dyDescent="0.25">
      <c r="B36" s="12"/>
      <c r="C36" s="13"/>
      <c r="D36" s="13"/>
      <c r="E36" s="41"/>
      <c r="F36" s="15"/>
      <c r="G36" s="15"/>
      <c r="H36" s="15"/>
      <c r="I36" s="15"/>
      <c r="J36" s="15"/>
      <c r="K36" s="15"/>
      <c r="L36" s="16"/>
      <c r="M36" s="20"/>
      <c r="N36" s="18"/>
      <c r="O36" s="18"/>
      <c r="P36" s="18"/>
    </row>
    <row r="37" spans="2:20" x14ac:dyDescent="0.25">
      <c r="B37" s="36"/>
      <c r="C37" s="40"/>
      <c r="D37" s="40"/>
      <c r="E37" s="41"/>
      <c r="F37" s="38"/>
      <c r="G37" s="38"/>
      <c r="H37" s="38"/>
      <c r="I37" s="38"/>
      <c r="J37" s="38"/>
      <c r="K37" s="38"/>
      <c r="L37" s="39"/>
      <c r="M37" s="34"/>
      <c r="N37" s="113"/>
      <c r="O37" s="29"/>
      <c r="P37" s="29"/>
    </row>
    <row r="38" spans="2:20" x14ac:dyDescent="0.25">
      <c r="C38" s="40"/>
      <c r="D38" s="40"/>
      <c r="E38" s="41"/>
      <c r="F38" s="74"/>
      <c r="G38" s="74"/>
      <c r="H38" s="74"/>
      <c r="I38" s="74"/>
      <c r="J38" s="74"/>
      <c r="K38" s="74"/>
      <c r="L38" s="33"/>
      <c r="M38" s="31"/>
      <c r="N38" s="113"/>
    </row>
    <row r="39" spans="2:20" x14ac:dyDescent="0.25">
      <c r="C39" s="40"/>
      <c r="D39" s="40"/>
      <c r="E39" s="41"/>
      <c r="F39" s="74"/>
      <c r="G39" s="74"/>
      <c r="H39" s="74"/>
      <c r="I39" s="74"/>
      <c r="J39" s="74"/>
      <c r="K39" s="74"/>
      <c r="L39" s="33"/>
      <c r="M39" s="31"/>
      <c r="N39" s="114"/>
    </row>
    <row r="40" spans="2:20" x14ac:dyDescent="0.25">
      <c r="C40" s="40"/>
      <c r="D40" s="40"/>
      <c r="E40" s="41"/>
      <c r="F40" s="74"/>
      <c r="G40" s="74"/>
      <c r="H40" s="74"/>
      <c r="I40" s="74"/>
      <c r="J40" s="74"/>
      <c r="K40" s="74"/>
      <c r="L40" s="33"/>
      <c r="M40" s="35"/>
      <c r="N40" s="37"/>
      <c r="O40" s="37"/>
      <c r="P40" s="29"/>
    </row>
    <row r="41" spans="2:20" ht="15" customHeight="1" x14ac:dyDescent="0.25">
      <c r="B41" s="36"/>
      <c r="C41" s="40"/>
      <c r="D41" s="40"/>
      <c r="E41" s="41"/>
      <c r="F41" s="38"/>
      <c r="G41" s="38"/>
      <c r="H41" s="38"/>
      <c r="I41" s="38"/>
      <c r="J41" s="38"/>
      <c r="K41" s="38"/>
      <c r="L41" s="33"/>
      <c r="M41" s="31"/>
      <c r="N41" s="107"/>
      <c r="O41" s="107"/>
      <c r="P41" s="29"/>
    </row>
    <row r="42" spans="2:20"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ht="16.5" customHeight="1" x14ac:dyDescent="0.25">
      <c r="B44" s="36"/>
      <c r="C44" s="40"/>
      <c r="D44" s="40"/>
      <c r="E44" s="41"/>
      <c r="F44" s="38"/>
      <c r="G44" s="38"/>
      <c r="H44" s="38"/>
      <c r="I44" s="38"/>
      <c r="J44" s="38"/>
      <c r="K44" s="38"/>
      <c r="L44" s="39"/>
      <c r="M44" s="20"/>
      <c r="N44" s="107"/>
      <c r="O44" s="107"/>
      <c r="P44" s="29"/>
    </row>
    <row r="45" spans="2:20" ht="15" hidden="1" customHeight="1" x14ac:dyDescent="0.25"/>
    <row r="46" spans="2:20" ht="15" customHeight="1" x14ac:dyDescent="0.25">
      <c r="E46" s="21"/>
      <c r="F46" s="111"/>
      <c r="G46" s="111"/>
      <c r="H46" s="111"/>
      <c r="I46" s="111"/>
      <c r="J46" s="111"/>
      <c r="K46" s="111"/>
    </row>
    <row r="49" ht="15" customHeight="1" x14ac:dyDescent="0.25"/>
  </sheetData>
  <mergeCells count="6">
    <mergeCell ref="B20:F20"/>
    <mergeCell ref="Q1:S1"/>
    <mergeCell ref="Q2:S2"/>
    <mergeCell ref="B19:F19"/>
    <mergeCell ref="B17:F17"/>
    <mergeCell ref="B15:F15"/>
  </mergeCells>
  <hyperlinks>
    <hyperlink ref="B20" r:id="rId1"/>
    <hyperlink ref="B26" r:id="rId2"/>
  </hyperlinks>
  <printOptions horizontalCentered="1" gridLines="1"/>
  <pageMargins left="0" right="0" top="0.75" bottom="0.75" header="0.3" footer="0.3"/>
  <pageSetup scale="54" orientation="landscape"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opLeftCell="B1" zoomScale="90" zoomScaleNormal="90" workbookViewId="0">
      <selection activeCell="L23" sqref="L23"/>
    </sheetView>
  </sheetViews>
  <sheetFormatPr defaultColWidth="9.140625" defaultRowHeight="15" x14ac:dyDescent="0.25"/>
  <cols>
    <col min="1" max="1" width="9.140625" style="2" hidden="1" customWidth="1"/>
    <col min="2" max="2" width="58.85546875" style="2" customWidth="1"/>
    <col min="3" max="3" width="27.85546875" style="2" customWidth="1"/>
    <col min="4" max="4" width="13.7109375" style="2" customWidth="1"/>
    <col min="5" max="5" width="17" style="2" customWidth="1"/>
    <col min="6" max="6" width="22.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92</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93</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 hidden="1" x14ac:dyDescent="0.25">
      <c r="B7" s="2" t="s">
        <v>150</v>
      </c>
      <c r="C7" s="254" t="s">
        <v>253</v>
      </c>
      <c r="D7" s="100" t="s">
        <v>236</v>
      </c>
      <c r="E7" s="2" t="s">
        <v>206</v>
      </c>
      <c r="F7" s="2" t="s">
        <v>7</v>
      </c>
      <c r="G7" s="206">
        <v>2.7699999999999999E-2</v>
      </c>
      <c r="H7" s="206">
        <v>0.15060000000000001</v>
      </c>
      <c r="I7" s="207">
        <v>43646</v>
      </c>
      <c r="J7" s="207">
        <v>43647</v>
      </c>
      <c r="K7" s="207">
        <v>43282</v>
      </c>
      <c r="L7" s="208" t="s">
        <v>207</v>
      </c>
      <c r="M7" s="72"/>
      <c r="N7" s="72"/>
      <c r="O7" s="72">
        <f>M7+N7</f>
        <v>0</v>
      </c>
      <c r="P7" s="29"/>
      <c r="Q7" s="72"/>
      <c r="R7" s="72"/>
      <c r="S7" s="73">
        <f>Q7+R7</f>
        <v>0</v>
      </c>
    </row>
    <row r="8" spans="1:20" ht="29.25" customHeight="1" x14ac:dyDescent="0.25">
      <c r="B8" s="2" t="s">
        <v>26</v>
      </c>
      <c r="C8" s="250" t="s">
        <v>155</v>
      </c>
      <c r="D8" s="100" t="s">
        <v>237</v>
      </c>
      <c r="E8" s="2" t="s">
        <v>222</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72">
        <v>3050</v>
      </c>
      <c r="N8" s="72">
        <f>5597-M8+2547</f>
        <v>5094</v>
      </c>
      <c r="O8" s="72">
        <f>M8+N8</f>
        <v>8144</v>
      </c>
      <c r="P8" s="29"/>
      <c r="Q8" s="72">
        <f>5094+2840</f>
        <v>7934</v>
      </c>
      <c r="R8" s="72">
        <v>0</v>
      </c>
      <c r="S8" s="73">
        <f>Q8+R8</f>
        <v>7934</v>
      </c>
    </row>
    <row r="9" spans="1:20" ht="29.25" customHeight="1" x14ac:dyDescent="0.25">
      <c r="B9" s="2" t="s">
        <v>223</v>
      </c>
      <c r="C9" s="255" t="s">
        <v>260</v>
      </c>
      <c r="D9" s="100" t="s">
        <v>224</v>
      </c>
      <c r="E9" s="2" t="s">
        <v>225</v>
      </c>
      <c r="F9" s="2" t="s">
        <v>7</v>
      </c>
      <c r="G9" s="206">
        <v>2.7699999999999999E-2</v>
      </c>
      <c r="H9" s="206">
        <v>0.15060000000000001</v>
      </c>
      <c r="I9" s="207">
        <v>43941</v>
      </c>
      <c r="J9" s="207">
        <v>43971</v>
      </c>
      <c r="K9" s="207">
        <v>43234</v>
      </c>
      <c r="L9" s="208" t="s">
        <v>291</v>
      </c>
      <c r="M9" s="72">
        <v>18960</v>
      </c>
      <c r="N9" s="72"/>
      <c r="O9" s="72">
        <f>M9+N9</f>
        <v>18960</v>
      </c>
      <c r="P9" s="29"/>
      <c r="Q9" s="72"/>
      <c r="R9" s="72"/>
      <c r="S9" s="73">
        <f>Q9+R9</f>
        <v>0</v>
      </c>
    </row>
    <row r="10" spans="1:20" x14ac:dyDescent="0.25">
      <c r="C10" s="101"/>
      <c r="D10" s="101"/>
      <c r="G10" s="224"/>
      <c r="H10" s="206"/>
      <c r="I10" s="207"/>
      <c r="J10" s="207"/>
      <c r="K10" s="207"/>
      <c r="L10" s="208"/>
      <c r="M10" s="25"/>
      <c r="N10" s="25"/>
      <c r="O10" s="25"/>
      <c r="P10" s="29"/>
      <c r="Q10" s="25"/>
      <c r="R10" s="25"/>
      <c r="S10" s="26"/>
    </row>
    <row r="11" spans="1:20" x14ac:dyDescent="0.25">
      <c r="C11" s="100"/>
      <c r="D11" s="100"/>
      <c r="I11" s="127"/>
      <c r="J11" s="127"/>
      <c r="K11" s="127"/>
      <c r="L11" s="5" t="s">
        <v>44</v>
      </c>
      <c r="M11" s="71">
        <f>SUM(M7:M10)</f>
        <v>22010</v>
      </c>
      <c r="N11" s="71">
        <f>SUM(N7:N10)</f>
        <v>5094</v>
      </c>
      <c r="O11" s="71">
        <f>SUM(O7:O10)</f>
        <v>27104</v>
      </c>
      <c r="Q11" s="71">
        <f>SUM(Q7:Q10)</f>
        <v>7934</v>
      </c>
      <c r="R11" s="71">
        <f>SUM(R7:R10)</f>
        <v>0</v>
      </c>
      <c r="S11" s="73">
        <f>SUM(S7:S10)</f>
        <v>7934</v>
      </c>
    </row>
    <row r="12" spans="1:20" x14ac:dyDescent="0.25">
      <c r="C12" s="100"/>
      <c r="D12" s="100"/>
      <c r="I12" s="127"/>
      <c r="J12" s="127"/>
      <c r="K12" s="127"/>
      <c r="L12" s="5"/>
      <c r="M12" s="71"/>
      <c r="N12" s="71"/>
      <c r="O12" s="71"/>
      <c r="Q12" s="71"/>
      <c r="R12" s="71"/>
      <c r="S12" s="73"/>
    </row>
    <row r="13" spans="1:20" x14ac:dyDescent="0.25">
      <c r="C13" s="100"/>
      <c r="D13" s="100"/>
      <c r="L13" s="5"/>
      <c r="M13" s="71"/>
      <c r="N13" s="71"/>
      <c r="O13" s="71"/>
      <c r="Q13" s="71"/>
      <c r="R13" s="71"/>
      <c r="S13" s="73"/>
    </row>
    <row r="14" spans="1:20" x14ac:dyDescent="0.25">
      <c r="B14" s="8" t="s">
        <v>147</v>
      </c>
      <c r="C14" s="100"/>
      <c r="D14" s="100"/>
      <c r="L14" s="5"/>
      <c r="M14" s="71"/>
      <c r="N14" s="71"/>
      <c r="O14" s="71"/>
      <c r="Q14" s="71"/>
      <c r="R14" s="71"/>
      <c r="S14" s="73"/>
    </row>
    <row r="15" spans="1:20" ht="30.75" customHeight="1" x14ac:dyDescent="0.25">
      <c r="B15" s="274" t="s">
        <v>148</v>
      </c>
      <c r="C15" s="274"/>
      <c r="D15" s="274"/>
      <c r="E15" s="274"/>
      <c r="F15" s="274"/>
      <c r="L15" s="5"/>
      <c r="M15" s="71"/>
      <c r="N15" s="71"/>
      <c r="O15" s="71"/>
      <c r="Q15" s="71"/>
      <c r="R15" s="71"/>
      <c r="S15" s="73"/>
    </row>
    <row r="16" spans="1:20" x14ac:dyDescent="0.25">
      <c r="C16" s="100"/>
      <c r="D16" s="100"/>
      <c r="L16" s="5"/>
      <c r="M16" s="71"/>
      <c r="N16" s="71"/>
      <c r="O16" s="71"/>
      <c r="Q16" s="71"/>
      <c r="R16" s="71"/>
      <c r="S16" s="73"/>
    </row>
    <row r="17" spans="2:20" ht="46.5" customHeight="1" x14ac:dyDescent="0.25">
      <c r="B17" s="274" t="s">
        <v>151</v>
      </c>
      <c r="C17" s="274"/>
      <c r="D17" s="274"/>
      <c r="E17" s="274"/>
      <c r="F17" s="274"/>
      <c r="L17" s="5"/>
      <c r="M17" s="71"/>
      <c r="N17" s="71"/>
      <c r="O17" s="71"/>
      <c r="Q17" s="71"/>
      <c r="R17" s="71"/>
      <c r="S17" s="73"/>
    </row>
    <row r="18" spans="2:20" x14ac:dyDescent="0.25">
      <c r="B18" s="118"/>
      <c r="C18" s="118"/>
      <c r="D18" s="118"/>
      <c r="E18" s="118"/>
      <c r="L18" s="5"/>
      <c r="M18" s="71"/>
      <c r="N18" s="71"/>
      <c r="O18" s="71"/>
      <c r="Q18" s="71"/>
      <c r="R18" s="71"/>
      <c r="S18" s="73"/>
    </row>
    <row r="19" spans="2:20" ht="30" customHeight="1" x14ac:dyDescent="0.25">
      <c r="B19" s="274" t="s">
        <v>211</v>
      </c>
      <c r="C19" s="274"/>
      <c r="D19" s="274"/>
      <c r="E19" s="274"/>
      <c r="F19" s="274"/>
      <c r="L19" s="5"/>
      <c r="M19" s="71"/>
      <c r="N19" s="71"/>
      <c r="O19" s="71"/>
      <c r="Q19" s="71"/>
      <c r="R19" s="71"/>
      <c r="S19" s="73"/>
    </row>
    <row r="20" spans="2:20" ht="15" customHeight="1" x14ac:dyDescent="0.25">
      <c r="B20" s="284" t="s">
        <v>210</v>
      </c>
      <c r="C20" s="274"/>
      <c r="D20" s="274"/>
      <c r="E20" s="274"/>
      <c r="F20" s="274"/>
      <c r="L20" s="5"/>
      <c r="M20" s="71"/>
      <c r="N20" s="71"/>
      <c r="O20" s="71"/>
      <c r="Q20" s="71"/>
      <c r="R20" s="71"/>
      <c r="S20" s="73"/>
    </row>
    <row r="21" spans="2:20" ht="15" customHeight="1" x14ac:dyDescent="0.25">
      <c r="B21" s="216"/>
      <c r="C21" s="216"/>
      <c r="D21" s="216"/>
      <c r="E21" s="216"/>
      <c r="L21" s="5"/>
      <c r="M21" s="71"/>
      <c r="N21" s="71"/>
      <c r="O21" s="71"/>
      <c r="Q21" s="71"/>
      <c r="R21" s="71"/>
      <c r="S21" s="73"/>
    </row>
    <row r="22" spans="2:20" x14ac:dyDescent="0.25">
      <c r="B22" s="7" t="s">
        <v>127</v>
      </c>
      <c r="C22" s="110" t="s">
        <v>130</v>
      </c>
      <c r="D22" s="110" t="s">
        <v>131</v>
      </c>
      <c r="E22" s="118"/>
      <c r="L22" s="5"/>
      <c r="M22" s="71"/>
      <c r="N22" s="71"/>
      <c r="O22" s="71"/>
      <c r="Q22" s="71"/>
      <c r="R22" s="71"/>
      <c r="S22" s="73"/>
    </row>
    <row r="23" spans="2:20" x14ac:dyDescent="0.25">
      <c r="B23" s="2" t="s">
        <v>133</v>
      </c>
      <c r="C23" s="100" t="s">
        <v>249</v>
      </c>
      <c r="D23" s="100" t="s">
        <v>248</v>
      </c>
      <c r="L23" s="5"/>
      <c r="M23" s="71"/>
      <c r="N23" s="71"/>
      <c r="O23" s="71"/>
      <c r="Q23" s="71"/>
      <c r="R23" s="71"/>
      <c r="S23" s="73"/>
    </row>
    <row r="24" spans="2:20" x14ac:dyDescent="0.25">
      <c r="B24" s="2" t="s">
        <v>223</v>
      </c>
      <c r="C24" s="100" t="s">
        <v>164</v>
      </c>
      <c r="D24" s="100" t="s">
        <v>190</v>
      </c>
      <c r="L24" s="5"/>
      <c r="M24" s="71"/>
      <c r="N24" s="71"/>
      <c r="O24" s="71"/>
      <c r="Q24" s="71"/>
      <c r="R24" s="71"/>
      <c r="S24" s="73"/>
    </row>
    <row r="25" spans="2:20" x14ac:dyDescent="0.25">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100"/>
      <c r="D27" s="100"/>
      <c r="L27" s="5"/>
      <c r="M27" s="71"/>
      <c r="N27" s="71"/>
      <c r="O27" s="71"/>
      <c r="Q27" s="71"/>
      <c r="R27" s="71"/>
      <c r="S27" s="73"/>
    </row>
    <row r="28" spans="2:20" x14ac:dyDescent="0.25">
      <c r="B28" s="10"/>
      <c r="C28" s="102"/>
      <c r="D28" s="102"/>
      <c r="E28" s="10"/>
      <c r="F28" s="10"/>
      <c r="G28" s="10"/>
      <c r="H28" s="10"/>
      <c r="I28" s="10"/>
      <c r="J28" s="10"/>
      <c r="K28" s="10"/>
      <c r="L28" s="10"/>
      <c r="M28" s="10"/>
      <c r="N28" s="10"/>
      <c r="O28" s="10"/>
      <c r="P28" s="10"/>
      <c r="Q28" s="10"/>
      <c r="R28" s="10"/>
      <c r="S28" s="28"/>
    </row>
    <row r="29" spans="2:20" x14ac:dyDescent="0.25">
      <c r="C29" s="42"/>
      <c r="D29" s="42"/>
      <c r="E29" s="29"/>
      <c r="F29" s="29"/>
      <c r="G29" s="29"/>
      <c r="H29" s="29"/>
      <c r="I29" s="29"/>
      <c r="J29" s="29"/>
      <c r="K29" s="29"/>
      <c r="L29" s="29"/>
      <c r="M29" s="29"/>
      <c r="N29" s="29"/>
      <c r="O29" s="29"/>
      <c r="P29" s="29"/>
      <c r="Q29" s="62" t="s">
        <v>105</v>
      </c>
      <c r="R29" s="53"/>
      <c r="S29" s="181"/>
    </row>
    <row r="30" spans="2:20" ht="29.25" x14ac:dyDescent="0.25">
      <c r="B30" s="17" t="s">
        <v>45</v>
      </c>
      <c r="C30" s="104" t="s">
        <v>2</v>
      </c>
      <c r="D30" s="104" t="s">
        <v>40</v>
      </c>
      <c r="E30" s="156" t="s">
        <v>41</v>
      </c>
      <c r="F30" s="104" t="s">
        <v>42</v>
      </c>
      <c r="G30" s="280" t="s">
        <v>43</v>
      </c>
      <c r="H30" s="280"/>
      <c r="I30" s="125"/>
      <c r="J30" s="104"/>
      <c r="K30" s="104"/>
      <c r="L30" s="10"/>
      <c r="M30" s="10"/>
      <c r="N30" s="10"/>
      <c r="O30" s="50"/>
      <c r="P30" s="50"/>
      <c r="Q30" s="57" t="s">
        <v>103</v>
      </c>
      <c r="R30" s="55"/>
      <c r="S30" s="56"/>
      <c r="T30" s="54"/>
    </row>
    <row r="31" spans="2:20" x14ac:dyDescent="0.25">
      <c r="C31" s="155"/>
      <c r="D31" s="158"/>
      <c r="E31" s="158"/>
      <c r="F31" s="159"/>
      <c r="G31" s="285"/>
      <c r="H31" s="285"/>
      <c r="I31" s="285"/>
      <c r="J31" s="285"/>
      <c r="K31" s="42"/>
      <c r="L31" s="42"/>
      <c r="M31" s="42"/>
      <c r="N31" s="42"/>
      <c r="O31" s="47"/>
      <c r="P31" s="47"/>
      <c r="Q31" s="62"/>
      <c r="R31" s="53"/>
      <c r="S31" s="53"/>
      <c r="T31" s="54"/>
    </row>
    <row r="32" spans="2:20" x14ac:dyDescent="0.25">
      <c r="B32" s="68"/>
      <c r="C32" s="9"/>
      <c r="D32" s="157"/>
      <c r="E32" s="157"/>
      <c r="F32" s="9"/>
      <c r="G32" s="9"/>
      <c r="H32" s="9"/>
      <c r="I32" s="9"/>
      <c r="J32" s="9"/>
      <c r="K32" s="9"/>
      <c r="L32" s="9"/>
      <c r="M32" s="9"/>
      <c r="N32" s="9"/>
      <c r="O32" s="47"/>
      <c r="P32" s="47"/>
      <c r="T32" s="54"/>
    </row>
    <row r="33" spans="4:5" x14ac:dyDescent="0.25">
      <c r="D33" s="143"/>
      <c r="E33" s="143"/>
    </row>
    <row r="34" spans="4:5" ht="15" customHeight="1" x14ac:dyDescent="0.25">
      <c r="D34" s="143"/>
      <c r="E34" s="143"/>
    </row>
    <row r="35" spans="4:5" x14ac:dyDescent="0.25">
      <c r="D35" s="143"/>
      <c r="E35" s="172">
        <f>SUM(E31:E34)</f>
        <v>0</v>
      </c>
    </row>
    <row r="36" spans="4:5" x14ac:dyDescent="0.25">
      <c r="D36" s="143"/>
      <c r="E36" s="143"/>
    </row>
    <row r="37" spans="4:5" x14ac:dyDescent="0.25">
      <c r="D37" s="143"/>
      <c r="E37" s="143"/>
    </row>
    <row r="38" spans="4:5" x14ac:dyDescent="0.25">
      <c r="D38" s="143"/>
      <c r="E38" s="143"/>
    </row>
    <row r="39" spans="4:5" x14ac:dyDescent="0.25">
      <c r="D39" s="143"/>
      <c r="E39" s="143"/>
    </row>
    <row r="40" spans="4:5" x14ac:dyDescent="0.25">
      <c r="E40" s="143"/>
    </row>
  </sheetData>
  <mergeCells count="8">
    <mergeCell ref="G31:J31"/>
    <mergeCell ref="Q1:S1"/>
    <mergeCell ref="Q2:S2"/>
    <mergeCell ref="G30:H30"/>
    <mergeCell ref="B19:F19"/>
    <mergeCell ref="B15:F15"/>
    <mergeCell ref="B17:F17"/>
    <mergeCell ref="B20:F20"/>
  </mergeCells>
  <hyperlinks>
    <hyperlink ref="B20" r:id="rId1"/>
    <hyperlink ref="B27" r:id="rId2"/>
  </hyperlinks>
  <printOptions horizontalCentered="1" gridLines="1"/>
  <pageMargins left="0" right="0" top="0.75" bottom="0.75" header="0.3" footer="0.3"/>
  <pageSetup scale="48" orientation="landscape"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topLeftCell="B1" zoomScale="90" zoomScaleNormal="90" workbookViewId="0">
      <selection activeCell="J6" sqref="J6"/>
    </sheetView>
  </sheetViews>
  <sheetFormatPr defaultColWidth="9.140625" defaultRowHeight="15" x14ac:dyDescent="0.25"/>
  <cols>
    <col min="1" max="1" width="15.42578125" style="2" hidden="1" customWidth="1"/>
    <col min="2" max="2" width="59.7109375" style="2" customWidth="1"/>
    <col min="3" max="3" width="30.85546875" style="2" customWidth="1"/>
    <col min="4" max="4" width="13.7109375" style="2" customWidth="1"/>
    <col min="5" max="5" width="17" style="2" customWidth="1"/>
    <col min="6" max="6" width="20.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6.28515625" style="2" customWidth="1"/>
    <col min="13" max="13" width="13.28515625" style="2" customWidth="1"/>
    <col min="14" max="14" width="13.7109375" style="2" customWidth="1"/>
    <col min="15" max="15" width="14.42578125" style="2" customWidth="1"/>
    <col min="16" max="16" width="3.140625" style="2" customWidth="1"/>
    <col min="17" max="17" width="19.140625" style="2" customWidth="1"/>
    <col min="18" max="18" width="14.140625" style="2" customWidth="1"/>
    <col min="19" max="19" width="14.42578125" style="2" customWidth="1"/>
    <col min="20" max="16384" width="9.140625" style="2"/>
  </cols>
  <sheetData>
    <row r="1" spans="1:20" ht="15.6" customHeight="1" x14ac:dyDescent="0.25">
      <c r="B1" s="1" t="s">
        <v>48</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71</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123</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4" customHeight="1" x14ac:dyDescent="0.25">
      <c r="A7" s="2">
        <v>4201</v>
      </c>
      <c r="B7" s="2" t="s">
        <v>8</v>
      </c>
      <c r="C7" s="100" t="s">
        <v>124</v>
      </c>
      <c r="D7" s="100" t="s">
        <v>217</v>
      </c>
      <c r="E7" s="2" t="s">
        <v>205</v>
      </c>
      <c r="F7" s="2" t="s">
        <v>7</v>
      </c>
      <c r="G7" s="206">
        <v>2.7699999999999999E-2</v>
      </c>
      <c r="H7" s="206">
        <v>0.15060000000000001</v>
      </c>
      <c r="I7" s="207">
        <v>43646</v>
      </c>
      <c r="J7" s="207">
        <v>43647</v>
      </c>
      <c r="K7" s="209">
        <v>43282</v>
      </c>
      <c r="L7" s="208" t="s">
        <v>207</v>
      </c>
      <c r="M7" s="70">
        <v>235693.92</v>
      </c>
      <c r="N7" s="72"/>
      <c r="O7" s="72">
        <f>M7+N7</f>
        <v>235693.92</v>
      </c>
      <c r="P7" s="72"/>
      <c r="Q7" s="72">
        <f>76002.43+38776.78+69582.55+51332.16</f>
        <v>235693.92</v>
      </c>
      <c r="R7" s="72"/>
      <c r="S7" s="73">
        <f t="shared" ref="S7:S9" si="0">Q7+R7</f>
        <v>235693.92</v>
      </c>
    </row>
    <row r="8" spans="1:20" ht="30" customHeight="1" x14ac:dyDescent="0.25">
      <c r="A8" s="2">
        <v>4253</v>
      </c>
      <c r="B8" s="2" t="s">
        <v>150</v>
      </c>
      <c r="C8" s="103" t="s">
        <v>253</v>
      </c>
      <c r="D8" s="101" t="s">
        <v>236</v>
      </c>
      <c r="E8" s="2" t="s">
        <v>206</v>
      </c>
      <c r="F8" s="2" t="s">
        <v>7</v>
      </c>
      <c r="G8" s="206">
        <f>+G7</f>
        <v>2.7699999999999999E-2</v>
      </c>
      <c r="H8" s="206">
        <f t="shared" ref="H8" si="1">+H7</f>
        <v>0.15060000000000001</v>
      </c>
      <c r="I8" s="207">
        <f>+I7</f>
        <v>43646</v>
      </c>
      <c r="J8" s="207">
        <f t="shared" ref="J8:L8" si="2">+J7</f>
        <v>43647</v>
      </c>
      <c r="K8" s="207">
        <f t="shared" si="2"/>
        <v>43282</v>
      </c>
      <c r="L8" s="209" t="str">
        <f t="shared" si="2"/>
        <v>07/01/18 - 06/30/19</v>
      </c>
      <c r="M8" s="70">
        <v>12415.16</v>
      </c>
      <c r="N8" s="72">
        <v>0</v>
      </c>
      <c r="O8" s="72">
        <f>M8+N8</f>
        <v>12415.16</v>
      </c>
      <c r="P8" s="72"/>
      <c r="Q8" s="72">
        <v>12415.16</v>
      </c>
      <c r="R8" s="72"/>
      <c r="S8" s="73">
        <f t="shared" si="0"/>
        <v>12415.16</v>
      </c>
    </row>
    <row r="9" spans="1:20" ht="30" x14ac:dyDescent="0.25">
      <c r="A9" s="2">
        <v>4451</v>
      </c>
      <c r="B9" s="2" t="s">
        <v>26</v>
      </c>
      <c r="C9" s="103" t="s">
        <v>262</v>
      </c>
      <c r="D9" s="100" t="s">
        <v>237</v>
      </c>
      <c r="E9" s="2" t="s">
        <v>222</v>
      </c>
      <c r="F9" s="2" t="s">
        <v>7</v>
      </c>
      <c r="G9" s="206">
        <f>+G8</f>
        <v>2.7699999999999999E-2</v>
      </c>
      <c r="H9" s="206">
        <f>+H8</f>
        <v>0.15060000000000001</v>
      </c>
      <c r="I9" s="207">
        <f>+I8</f>
        <v>43646</v>
      </c>
      <c r="J9" s="207">
        <f>+J8</f>
        <v>43647</v>
      </c>
      <c r="K9" s="209">
        <f>+K8</f>
        <v>43282</v>
      </c>
      <c r="L9" s="209" t="str">
        <f>+L8</f>
        <v>07/01/18 - 06/30/19</v>
      </c>
      <c r="M9" s="70">
        <v>16179</v>
      </c>
      <c r="N9" s="268">
        <f>-7233+2547</f>
        <v>-4686</v>
      </c>
      <c r="O9" s="72">
        <f t="shared" ref="O9" si="3">M9+N9</f>
        <v>11493</v>
      </c>
      <c r="P9" s="72"/>
      <c r="Q9" s="72">
        <v>11493</v>
      </c>
      <c r="R9" s="72"/>
      <c r="S9" s="73">
        <f t="shared" si="0"/>
        <v>11493</v>
      </c>
    </row>
    <row r="10" spans="1:20" x14ac:dyDescent="0.25">
      <c r="C10" s="100"/>
      <c r="D10" s="100"/>
      <c r="E10" s="82"/>
      <c r="G10" s="206"/>
      <c r="H10" s="206"/>
      <c r="I10" s="207"/>
      <c r="J10" s="207"/>
      <c r="K10" s="209"/>
      <c r="L10" s="208"/>
      <c r="M10" s="25"/>
      <c r="N10" s="25"/>
      <c r="O10" s="25"/>
      <c r="P10" s="10"/>
      <c r="Q10" s="25"/>
      <c r="R10" s="25"/>
      <c r="S10" s="26"/>
    </row>
    <row r="11" spans="1:20" x14ac:dyDescent="0.25">
      <c r="B11" s="29"/>
      <c r="C11" s="100"/>
      <c r="D11" s="100"/>
      <c r="K11" s="101"/>
      <c r="L11" s="5" t="s">
        <v>44</v>
      </c>
      <c r="M11" s="71">
        <f>SUM(M7:M10)</f>
        <v>264288.08</v>
      </c>
      <c r="N11" s="161">
        <f t="shared" ref="N11:S11" si="4">SUM(N7:N10)</f>
        <v>-4686</v>
      </c>
      <c r="O11" s="71">
        <f>SUM(O7:O10)</f>
        <v>259602.08000000002</v>
      </c>
      <c r="P11" s="71"/>
      <c r="Q11" s="71">
        <f t="shared" si="4"/>
        <v>259602.08000000002</v>
      </c>
      <c r="R11" s="71">
        <f t="shared" si="4"/>
        <v>0</v>
      </c>
      <c r="S11" s="23">
        <f t="shared" si="4"/>
        <v>259602.08000000002</v>
      </c>
    </row>
    <row r="12" spans="1:20" x14ac:dyDescent="0.25">
      <c r="B12" s="29"/>
      <c r="C12" s="100"/>
      <c r="D12" s="100"/>
      <c r="K12" s="101"/>
      <c r="L12" s="5"/>
      <c r="M12" s="71"/>
      <c r="N12" s="71"/>
      <c r="O12" s="71"/>
      <c r="P12" s="71"/>
      <c r="Q12" s="71"/>
      <c r="R12" s="71"/>
      <c r="S12" s="73"/>
    </row>
    <row r="13" spans="1:20" x14ac:dyDescent="0.25">
      <c r="B13" s="8" t="s">
        <v>147</v>
      </c>
      <c r="C13" s="100"/>
      <c r="D13" s="100"/>
      <c r="K13" s="101"/>
      <c r="L13" s="5"/>
      <c r="S13" s="73"/>
    </row>
    <row r="14" spans="1:20" ht="33" customHeight="1" x14ac:dyDescent="0.25">
      <c r="B14" s="279" t="s">
        <v>148</v>
      </c>
      <c r="C14" s="279"/>
      <c r="D14" s="279"/>
      <c r="E14" s="279"/>
      <c r="F14" s="279"/>
      <c r="G14" s="132"/>
      <c r="H14" s="132"/>
      <c r="I14" s="124"/>
      <c r="K14" s="101"/>
      <c r="L14" s="5"/>
      <c r="M14" s="71"/>
      <c r="N14" s="71"/>
      <c r="O14" s="71"/>
      <c r="P14" s="29"/>
      <c r="Q14" s="71"/>
      <c r="R14" s="71"/>
      <c r="S14" s="73"/>
    </row>
    <row r="15" spans="1:20" ht="15" customHeight="1" x14ac:dyDescent="0.25">
      <c r="B15" s="109"/>
      <c r="C15" s="100"/>
      <c r="D15" s="100"/>
      <c r="K15" s="101"/>
      <c r="L15" s="5"/>
      <c r="M15" s="71"/>
      <c r="N15" s="71"/>
      <c r="O15" s="71"/>
      <c r="Q15" s="71"/>
      <c r="R15" s="71"/>
      <c r="S15" s="73"/>
    </row>
    <row r="16" spans="1:20" ht="42.75" customHeight="1" x14ac:dyDescent="0.25">
      <c r="B16" s="274" t="s">
        <v>151</v>
      </c>
      <c r="C16" s="274"/>
      <c r="D16" s="274"/>
      <c r="E16" s="274"/>
      <c r="F16" s="274"/>
      <c r="G16" s="129"/>
      <c r="H16" s="129"/>
      <c r="I16" s="121"/>
      <c r="K16" s="101"/>
      <c r="L16" s="5"/>
      <c r="M16" s="71"/>
      <c r="N16" s="71"/>
      <c r="O16" s="71"/>
      <c r="Q16" s="71"/>
      <c r="R16" s="71"/>
      <c r="S16" s="73"/>
    </row>
    <row r="17" spans="2:20" x14ac:dyDescent="0.25">
      <c r="C17" s="100"/>
      <c r="D17" s="100"/>
      <c r="K17" s="101"/>
      <c r="L17" s="5"/>
      <c r="M17" s="71"/>
      <c r="N17" s="71"/>
      <c r="O17" s="71"/>
      <c r="Q17" s="71"/>
      <c r="R17" s="71"/>
      <c r="S17" s="73"/>
    </row>
    <row r="18" spans="2:20" ht="29.25" customHeight="1" x14ac:dyDescent="0.25">
      <c r="B18" s="281" t="s">
        <v>211</v>
      </c>
      <c r="C18" s="281"/>
      <c r="D18" s="281"/>
      <c r="E18" s="281"/>
      <c r="F18" s="281"/>
      <c r="K18" s="101"/>
      <c r="L18" s="5"/>
      <c r="M18" s="71"/>
      <c r="N18" s="71"/>
      <c r="O18" s="71"/>
      <c r="Q18" s="71"/>
      <c r="R18" s="71"/>
      <c r="S18" s="73"/>
    </row>
    <row r="19" spans="2:20" x14ac:dyDescent="0.25">
      <c r="B19" s="212" t="s">
        <v>210</v>
      </c>
      <c r="C19" s="100"/>
      <c r="D19" s="100"/>
      <c r="K19" s="101"/>
      <c r="L19" s="5"/>
      <c r="M19" s="71"/>
      <c r="N19" s="71"/>
      <c r="O19" s="71"/>
      <c r="Q19" s="71"/>
      <c r="R19" s="71"/>
      <c r="S19" s="73"/>
    </row>
    <row r="20" spans="2:20" x14ac:dyDescent="0.25">
      <c r="C20" s="100"/>
      <c r="D20" s="100"/>
      <c r="K20" s="101"/>
      <c r="L20" s="5"/>
      <c r="M20" s="71"/>
      <c r="N20" s="71"/>
      <c r="O20" s="71"/>
      <c r="Q20" s="71"/>
      <c r="R20" s="71"/>
      <c r="S20" s="73"/>
    </row>
    <row r="21" spans="2:20" x14ac:dyDescent="0.25">
      <c r="B21" s="7" t="s">
        <v>127</v>
      </c>
      <c r="C21" s="110" t="s">
        <v>130</v>
      </c>
      <c r="D21" s="110" t="s">
        <v>131</v>
      </c>
      <c r="K21" s="101"/>
      <c r="L21" s="5"/>
      <c r="M21" s="71"/>
      <c r="N21" s="71"/>
      <c r="O21" s="71"/>
      <c r="Q21" s="71"/>
      <c r="R21" s="71"/>
      <c r="S21" s="73"/>
    </row>
    <row r="22" spans="2:20" x14ac:dyDescent="0.25">
      <c r="B22" s="2" t="s">
        <v>128</v>
      </c>
      <c r="C22" s="100" t="s">
        <v>135</v>
      </c>
      <c r="D22" s="100" t="s">
        <v>137</v>
      </c>
      <c r="K22" s="101"/>
      <c r="L22" s="5"/>
      <c r="M22" s="71"/>
      <c r="N22" s="71"/>
      <c r="O22" s="71"/>
      <c r="Q22" s="71"/>
      <c r="R22" s="71"/>
      <c r="S22" s="73"/>
    </row>
    <row r="23" spans="2:20" x14ac:dyDescent="0.25">
      <c r="B23" s="2" t="s">
        <v>129</v>
      </c>
      <c r="C23" s="100" t="s">
        <v>132</v>
      </c>
      <c r="D23" s="100" t="s">
        <v>138</v>
      </c>
      <c r="K23" s="101"/>
      <c r="L23" s="5"/>
      <c r="M23" s="71"/>
      <c r="N23" s="71"/>
      <c r="O23" s="71"/>
      <c r="Q23" s="71"/>
      <c r="R23" s="71"/>
      <c r="S23" s="73"/>
    </row>
    <row r="24" spans="2:20" x14ac:dyDescent="0.25">
      <c r="B24" s="2" t="s">
        <v>133</v>
      </c>
      <c r="C24" s="100" t="s">
        <v>247</v>
      </c>
      <c r="D24" s="100" t="s">
        <v>248</v>
      </c>
      <c r="K24" s="101"/>
      <c r="L24" s="5"/>
      <c r="M24" s="71"/>
      <c r="N24" s="71"/>
      <c r="O24" s="71"/>
      <c r="Q24" s="71"/>
      <c r="R24" s="71"/>
      <c r="S24" s="73"/>
    </row>
    <row r="25" spans="2:20" hidden="1" x14ac:dyDescent="0.25">
      <c r="B25" s="2" t="s">
        <v>134</v>
      </c>
      <c r="C25" s="100" t="s">
        <v>136</v>
      </c>
      <c r="D25" s="100" t="s">
        <v>139</v>
      </c>
      <c r="L25" s="5"/>
      <c r="M25" s="71"/>
      <c r="N25" s="71"/>
      <c r="O25" s="71"/>
      <c r="Q25" s="71"/>
      <c r="R25" s="71"/>
      <c r="S25" s="73"/>
    </row>
    <row r="26" spans="2:20" x14ac:dyDescent="0.25">
      <c r="C26" s="100"/>
      <c r="D26" s="100"/>
      <c r="L26" s="5"/>
      <c r="M26" s="71"/>
      <c r="N26" s="71"/>
      <c r="O26" s="71"/>
      <c r="Q26" s="71"/>
      <c r="R26" s="71"/>
      <c r="S26" s="73"/>
    </row>
    <row r="27" spans="2:20" x14ac:dyDescent="0.25">
      <c r="C27" s="100"/>
      <c r="D27" s="100"/>
      <c r="L27" s="5"/>
      <c r="M27" s="71"/>
      <c r="N27" s="71"/>
      <c r="O27" s="71"/>
      <c r="Q27" s="71"/>
      <c r="R27" s="71"/>
      <c r="S27" s="73"/>
    </row>
    <row r="28" spans="2:20" x14ac:dyDescent="0.25">
      <c r="B28" s="212" t="s">
        <v>227</v>
      </c>
      <c r="C28" s="100"/>
      <c r="D28" s="100"/>
      <c r="L28" s="5"/>
      <c r="M28" s="71"/>
      <c r="N28" s="71"/>
      <c r="O28" s="71"/>
      <c r="Q28" s="71"/>
      <c r="R28" s="71"/>
      <c r="S28" s="73"/>
    </row>
    <row r="29" spans="2:20" x14ac:dyDescent="0.25">
      <c r="B29" s="10"/>
      <c r="C29" s="102"/>
      <c r="D29" s="102"/>
      <c r="E29" s="10"/>
      <c r="F29" s="10"/>
      <c r="G29" s="10"/>
      <c r="H29" s="10"/>
      <c r="I29" s="10"/>
      <c r="J29" s="10"/>
      <c r="K29" s="10"/>
      <c r="L29" s="29"/>
      <c r="M29" s="29"/>
      <c r="N29" s="51"/>
      <c r="O29" s="51"/>
      <c r="P29" s="51"/>
      <c r="Q29" s="62"/>
      <c r="R29" s="52"/>
      <c r="S29" s="182"/>
      <c r="T29" s="54"/>
    </row>
    <row r="30" spans="2:20" x14ac:dyDescent="0.25">
      <c r="L30" s="119"/>
      <c r="M30" s="119"/>
      <c r="N30" s="119"/>
      <c r="O30" s="119"/>
      <c r="P30" s="119"/>
      <c r="Q30" s="183" t="s">
        <v>105</v>
      </c>
      <c r="R30" s="180"/>
      <c r="S30" s="181"/>
      <c r="T30" s="54"/>
    </row>
    <row r="31" spans="2:20" ht="29.25" x14ac:dyDescent="0.25">
      <c r="B31" s="17" t="s">
        <v>45</v>
      </c>
      <c r="C31" s="104" t="s">
        <v>2</v>
      </c>
      <c r="D31" s="104" t="s">
        <v>40</v>
      </c>
      <c r="E31" s="142" t="s">
        <v>41</v>
      </c>
      <c r="F31" s="104" t="s">
        <v>42</v>
      </c>
      <c r="G31" s="280" t="s">
        <v>43</v>
      </c>
      <c r="H31" s="280"/>
      <c r="I31" s="280"/>
      <c r="J31" s="104"/>
      <c r="K31" s="104"/>
      <c r="L31" s="10"/>
      <c r="M31" s="10"/>
      <c r="N31" s="10"/>
      <c r="O31" s="10"/>
      <c r="P31" s="10"/>
      <c r="Q31" s="57" t="s">
        <v>103</v>
      </c>
      <c r="R31" s="10"/>
      <c r="S31" s="28"/>
    </row>
    <row r="32" spans="2:20" x14ac:dyDescent="0.25">
      <c r="C32" s="101"/>
      <c r="D32" s="101"/>
      <c r="E32" s="143"/>
      <c r="F32" s="144"/>
      <c r="G32" s="277"/>
      <c r="H32" s="278"/>
      <c r="I32" s="278"/>
      <c r="J32" s="278"/>
      <c r="K32" s="67"/>
      <c r="L32" s="67"/>
    </row>
    <row r="33" spans="3:12" x14ac:dyDescent="0.25">
      <c r="C33" s="101"/>
      <c r="D33" s="101"/>
      <c r="E33" s="143"/>
      <c r="F33" s="144"/>
      <c r="G33" s="65"/>
      <c r="H33" s="65"/>
      <c r="I33" s="65"/>
      <c r="J33" s="65"/>
      <c r="K33" s="65"/>
      <c r="L33" s="108"/>
    </row>
    <row r="34" spans="3:12" x14ac:dyDescent="0.25">
      <c r="C34" s="101"/>
      <c r="D34" s="101"/>
      <c r="E34" s="143"/>
      <c r="F34" s="145"/>
      <c r="G34" s="66"/>
      <c r="H34" s="66"/>
      <c r="I34" s="66"/>
      <c r="J34" s="66"/>
      <c r="K34" s="66"/>
      <c r="L34" s="66"/>
    </row>
    <row r="35" spans="3:12" x14ac:dyDescent="0.25">
      <c r="C35" s="101"/>
      <c r="D35" s="101"/>
      <c r="E35" s="143"/>
      <c r="F35" s="166"/>
    </row>
    <row r="36" spans="3:12" x14ac:dyDescent="0.25">
      <c r="C36" s="101"/>
      <c r="D36" s="101"/>
      <c r="E36" s="143"/>
      <c r="F36" s="166"/>
    </row>
    <row r="37" spans="3:12" x14ac:dyDescent="0.25">
      <c r="C37" s="101"/>
      <c r="D37" s="101"/>
      <c r="E37" s="143"/>
      <c r="F37" s="166"/>
    </row>
    <row r="38" spans="3:12" x14ac:dyDescent="0.25">
      <c r="C38" s="101"/>
      <c r="D38" s="101"/>
      <c r="E38" s="143"/>
      <c r="F38" s="101"/>
    </row>
    <row r="39" spans="3:12" x14ac:dyDescent="0.25">
      <c r="C39" s="101"/>
      <c r="D39" s="101"/>
      <c r="E39" s="143"/>
      <c r="F39" s="101"/>
    </row>
    <row r="40" spans="3:12" x14ac:dyDescent="0.25">
      <c r="C40" s="101"/>
      <c r="D40" s="8" t="s">
        <v>27</v>
      </c>
      <c r="E40" s="146">
        <f>SUM(E32:E38)</f>
        <v>0</v>
      </c>
      <c r="F40" s="101"/>
    </row>
    <row r="41" spans="3:12" x14ac:dyDescent="0.25">
      <c r="E41" s="143"/>
      <c r="F41" s="101"/>
    </row>
    <row r="42" spans="3:12" x14ac:dyDescent="0.25">
      <c r="E42" s="143"/>
      <c r="F42" s="101"/>
    </row>
    <row r="43" spans="3:12" x14ac:dyDescent="0.25">
      <c r="E43" s="143"/>
    </row>
    <row r="44" spans="3:12" x14ac:dyDescent="0.25">
      <c r="E44" s="143"/>
    </row>
    <row r="45" spans="3:12" x14ac:dyDescent="0.25">
      <c r="E45" s="143"/>
    </row>
    <row r="46" spans="3:12" x14ac:dyDescent="0.25">
      <c r="E46" s="143"/>
    </row>
    <row r="47" spans="3:12" x14ac:dyDescent="0.25">
      <c r="E47" s="143"/>
    </row>
    <row r="48" spans="3:12" x14ac:dyDescent="0.25">
      <c r="E48" s="143"/>
    </row>
    <row r="49" spans="5:5" x14ac:dyDescent="0.25">
      <c r="E49" s="143"/>
    </row>
  </sheetData>
  <mergeCells count="7">
    <mergeCell ref="G32:J32"/>
    <mergeCell ref="Q1:S1"/>
    <mergeCell ref="Q2:S2"/>
    <mergeCell ref="B16:F16"/>
    <mergeCell ref="B14:F14"/>
    <mergeCell ref="G31:I31"/>
    <mergeCell ref="B18:F18"/>
  </mergeCells>
  <hyperlinks>
    <hyperlink ref="B19" r:id="rId1"/>
    <hyperlink ref="B28" r:id="rId2"/>
  </hyperlinks>
  <printOptions horizontalCentered="1" gridLines="1"/>
  <pageMargins left="0" right="0" top="0.75" bottom="0.75" header="0.3" footer="0.3"/>
  <pageSetup scale="45" orientation="landscape" horizontalDpi="1200" verticalDpi="1200"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opLeftCell="B1" zoomScale="90" zoomScaleNormal="90" workbookViewId="0">
      <selection activeCell="L10" sqref="L10"/>
    </sheetView>
  </sheetViews>
  <sheetFormatPr defaultColWidth="9.140625" defaultRowHeight="15" x14ac:dyDescent="0.25"/>
  <cols>
    <col min="1" max="1" width="9.140625" style="2" hidden="1" customWidth="1"/>
    <col min="2" max="2" width="53.28515625" style="2" customWidth="1"/>
    <col min="3" max="3" width="28.28515625" style="2" customWidth="1"/>
    <col min="4" max="4" width="13.7109375" style="2" customWidth="1"/>
    <col min="5" max="5" width="17" style="2" bestFit="1" customWidth="1"/>
    <col min="6" max="6" width="22.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46</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65</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idden="1" x14ac:dyDescent="0.25">
      <c r="C7" s="120"/>
      <c r="D7" s="100"/>
      <c r="G7" s="206"/>
      <c r="H7" s="206"/>
      <c r="I7" s="207"/>
      <c r="J7" s="207">
        <v>43647</v>
      </c>
      <c r="K7" s="207"/>
      <c r="L7" s="208"/>
      <c r="M7" s="75"/>
      <c r="N7" s="87"/>
      <c r="O7" s="71"/>
      <c r="P7" s="164"/>
      <c r="Q7" s="71"/>
      <c r="R7" s="63"/>
      <c r="S7" s="73"/>
    </row>
    <row r="8" spans="1:20" ht="32.450000000000003" customHeight="1" x14ac:dyDescent="0.25">
      <c r="B8" s="2" t="s">
        <v>150</v>
      </c>
      <c r="C8" s="254" t="s">
        <v>142</v>
      </c>
      <c r="D8" s="100" t="s">
        <v>236</v>
      </c>
      <c r="E8" s="2" t="s">
        <v>206</v>
      </c>
      <c r="F8" s="2" t="s">
        <v>7</v>
      </c>
      <c r="G8" s="206">
        <v>2.7699999999999999E-2</v>
      </c>
      <c r="H8" s="206">
        <v>0.15060000000000001</v>
      </c>
      <c r="I8" s="207">
        <v>43646</v>
      </c>
      <c r="J8" s="207">
        <v>43647</v>
      </c>
      <c r="K8" s="207">
        <v>43282</v>
      </c>
      <c r="L8" s="208" t="s">
        <v>207</v>
      </c>
      <c r="M8" s="75">
        <v>25658</v>
      </c>
      <c r="N8" s="87"/>
      <c r="O8" s="71">
        <f>M8+N8</f>
        <v>25658</v>
      </c>
      <c r="P8" s="164"/>
      <c r="Q8" s="71">
        <v>25658</v>
      </c>
      <c r="R8" s="63"/>
      <c r="S8" s="73">
        <f>Q8+R8</f>
        <v>25658</v>
      </c>
    </row>
    <row r="9" spans="1:20" ht="33" customHeight="1" x14ac:dyDescent="0.25">
      <c r="B9" s="2" t="s">
        <v>223</v>
      </c>
      <c r="C9" s="255" t="s">
        <v>260</v>
      </c>
      <c r="D9" s="100" t="s">
        <v>224</v>
      </c>
      <c r="E9" s="2" t="s">
        <v>225</v>
      </c>
      <c r="F9" s="2" t="s">
        <v>7</v>
      </c>
      <c r="G9" s="206">
        <v>2.7699999999999999E-2</v>
      </c>
      <c r="H9" s="206">
        <v>0.15060000000000001</v>
      </c>
      <c r="I9" s="207">
        <v>43941</v>
      </c>
      <c r="J9" s="207">
        <v>43971</v>
      </c>
      <c r="K9" s="207">
        <v>43234</v>
      </c>
      <c r="L9" s="208" t="s">
        <v>291</v>
      </c>
      <c r="M9" s="75">
        <v>37076</v>
      </c>
      <c r="N9" s="87"/>
      <c r="O9" s="71">
        <f>M9+N9</f>
        <v>37076</v>
      </c>
      <c r="P9" s="164"/>
      <c r="Q9" s="71"/>
      <c r="R9" s="63"/>
      <c r="S9" s="73">
        <f>Q9+R9</f>
        <v>0</v>
      </c>
    </row>
    <row r="10" spans="1:20" ht="33" customHeight="1" x14ac:dyDescent="0.25">
      <c r="B10" s="2" t="s">
        <v>246</v>
      </c>
      <c r="C10" s="255" t="s">
        <v>261</v>
      </c>
      <c r="D10" s="221"/>
      <c r="F10" s="2" t="s">
        <v>7</v>
      </c>
      <c r="G10" s="206">
        <f t="shared" ref="G10:H10" si="0">+G9</f>
        <v>2.7699999999999999E-2</v>
      </c>
      <c r="H10" s="206">
        <f t="shared" si="0"/>
        <v>0.15060000000000001</v>
      </c>
      <c r="I10" s="207">
        <f>I8</f>
        <v>43646</v>
      </c>
      <c r="J10" s="207">
        <f>J8</f>
        <v>43647</v>
      </c>
      <c r="K10" s="271" t="s">
        <v>292</v>
      </c>
      <c r="L10" s="208" t="s">
        <v>196</v>
      </c>
      <c r="M10" s="75">
        <v>8831.93</v>
      </c>
      <c r="N10" s="87"/>
      <c r="O10" s="71">
        <f>M10+N10</f>
        <v>8831.93</v>
      </c>
      <c r="P10" s="164"/>
      <c r="Q10" s="71">
        <v>8831.93</v>
      </c>
      <c r="R10" s="63"/>
      <c r="S10" s="73">
        <f>Q10+R10</f>
        <v>8831.93</v>
      </c>
    </row>
    <row r="11" spans="1:20" x14ac:dyDescent="0.25">
      <c r="C11" s="101"/>
      <c r="D11" s="101"/>
      <c r="G11" s="136"/>
      <c r="H11" s="137"/>
      <c r="I11" s="127"/>
      <c r="J11" s="127"/>
      <c r="K11" s="127"/>
      <c r="L11" s="101"/>
      <c r="M11" s="32"/>
      <c r="N11" s="163"/>
      <c r="O11" s="25"/>
      <c r="P11" s="72"/>
      <c r="Q11" s="25"/>
      <c r="R11" s="25"/>
      <c r="S11" s="26"/>
    </row>
    <row r="12" spans="1:20" x14ac:dyDescent="0.25">
      <c r="C12" s="100"/>
      <c r="D12" s="100"/>
      <c r="I12" s="127"/>
      <c r="J12" s="127"/>
      <c r="K12" s="127"/>
      <c r="L12" s="5" t="s">
        <v>44</v>
      </c>
      <c r="M12" s="71">
        <f>SUM(M8:M11)</f>
        <v>71565.929999999993</v>
      </c>
      <c r="N12" s="213">
        <f>SUM(N8:N11)</f>
        <v>0</v>
      </c>
      <c r="O12" s="71">
        <f>SUM(O8:O11)</f>
        <v>71565.929999999993</v>
      </c>
      <c r="Q12" s="71">
        <f>SUM(Q8:Q11)</f>
        <v>34489.93</v>
      </c>
      <c r="R12" s="71">
        <f>SUM(R8:R11)</f>
        <v>0</v>
      </c>
      <c r="S12" s="73">
        <f>SUM(S8:S11)</f>
        <v>34489.93</v>
      </c>
    </row>
    <row r="13" spans="1:20" x14ac:dyDescent="0.25">
      <c r="C13" s="100"/>
      <c r="D13" s="100"/>
      <c r="I13" s="127"/>
      <c r="J13" s="127"/>
      <c r="K13" s="127"/>
      <c r="L13" s="5"/>
      <c r="M13" s="71"/>
      <c r="N13" s="71"/>
      <c r="O13" s="71"/>
      <c r="Q13" s="71"/>
      <c r="R13" s="71"/>
      <c r="S13" s="73"/>
    </row>
    <row r="14" spans="1:20" x14ac:dyDescent="0.25">
      <c r="B14" s="8" t="s">
        <v>147</v>
      </c>
      <c r="C14" s="100"/>
      <c r="D14" s="100"/>
      <c r="L14" s="5"/>
      <c r="M14" s="71"/>
      <c r="N14" s="71"/>
      <c r="O14" s="71"/>
      <c r="Q14" s="71"/>
      <c r="R14" s="71"/>
      <c r="S14" s="73"/>
    </row>
    <row r="15" spans="1:20" ht="29.25" customHeight="1" x14ac:dyDescent="0.25">
      <c r="B15" s="274" t="s">
        <v>148</v>
      </c>
      <c r="C15" s="274"/>
      <c r="D15" s="274"/>
      <c r="E15" s="274"/>
      <c r="F15" s="274"/>
      <c r="L15" s="5"/>
      <c r="M15" s="71"/>
      <c r="N15" s="71"/>
      <c r="O15" s="71"/>
      <c r="Q15" s="71"/>
      <c r="R15" s="71"/>
      <c r="S15" s="73"/>
    </row>
    <row r="16" spans="1:20" x14ac:dyDescent="0.25">
      <c r="C16" s="100"/>
      <c r="D16" s="100"/>
      <c r="L16" s="5"/>
      <c r="M16" s="71"/>
      <c r="N16" s="71"/>
      <c r="O16" s="71"/>
      <c r="Q16" s="71"/>
      <c r="R16" s="71"/>
      <c r="S16" s="73"/>
    </row>
    <row r="17" spans="2:19" ht="48.75" customHeight="1" x14ac:dyDescent="0.25">
      <c r="B17" s="274" t="s">
        <v>151</v>
      </c>
      <c r="C17" s="274"/>
      <c r="D17" s="274"/>
      <c r="E17" s="274"/>
      <c r="F17" s="274"/>
      <c r="L17" s="5"/>
      <c r="M17" s="71"/>
      <c r="N17" s="71"/>
      <c r="O17" s="71"/>
      <c r="Q17" s="71"/>
      <c r="R17" s="71"/>
      <c r="S17" s="73"/>
    </row>
    <row r="18" spans="2:19" x14ac:dyDescent="0.25">
      <c r="B18" s="214"/>
      <c r="C18" s="214"/>
      <c r="D18" s="214"/>
      <c r="E18" s="214"/>
      <c r="F18" s="214"/>
      <c r="L18" s="5"/>
      <c r="M18" s="71"/>
      <c r="N18" s="71"/>
      <c r="O18" s="71"/>
      <c r="Q18" s="71"/>
      <c r="R18" s="71"/>
      <c r="S18" s="73"/>
    </row>
    <row r="19" spans="2:19" ht="32.25" customHeight="1" x14ac:dyDescent="0.25">
      <c r="B19" s="274" t="s">
        <v>211</v>
      </c>
      <c r="C19" s="274"/>
      <c r="D19" s="274"/>
      <c r="E19" s="274"/>
      <c r="F19" s="274"/>
      <c r="L19" s="5"/>
      <c r="M19" s="71"/>
      <c r="N19" s="71"/>
      <c r="O19" s="71"/>
      <c r="Q19" s="71"/>
      <c r="R19" s="71"/>
      <c r="S19" s="73"/>
    </row>
    <row r="20" spans="2:19" ht="15" customHeight="1" x14ac:dyDescent="0.25">
      <c r="B20" s="284" t="s">
        <v>210</v>
      </c>
      <c r="C20" s="274"/>
      <c r="D20" s="274"/>
      <c r="E20" s="274"/>
      <c r="F20" s="274"/>
      <c r="L20" s="5"/>
      <c r="M20" s="71"/>
      <c r="N20" s="71"/>
      <c r="O20" s="71"/>
      <c r="Q20" s="71"/>
      <c r="R20" s="71"/>
      <c r="S20" s="73"/>
    </row>
    <row r="21" spans="2:19" ht="15" customHeight="1" x14ac:dyDescent="0.25">
      <c r="B21" s="216"/>
      <c r="C21" s="216"/>
      <c r="D21" s="216"/>
      <c r="E21" s="216"/>
      <c r="L21" s="5"/>
      <c r="M21" s="71"/>
      <c r="N21" s="71"/>
      <c r="O21" s="71"/>
      <c r="Q21" s="71"/>
      <c r="R21" s="71"/>
      <c r="S21" s="73"/>
    </row>
    <row r="22" spans="2:19" x14ac:dyDescent="0.25">
      <c r="B22" s="118"/>
      <c r="C22" s="118"/>
      <c r="D22" s="118"/>
      <c r="E22" s="118"/>
      <c r="L22" s="5"/>
      <c r="M22" s="71"/>
      <c r="N22" s="71"/>
      <c r="O22" s="71"/>
      <c r="Q22" s="71"/>
      <c r="R22" s="71"/>
      <c r="S22" s="73"/>
    </row>
    <row r="23" spans="2:19" x14ac:dyDescent="0.25">
      <c r="B23" s="7" t="s">
        <v>127</v>
      </c>
      <c r="C23" s="110" t="s">
        <v>130</v>
      </c>
      <c r="D23" s="110" t="s">
        <v>131</v>
      </c>
      <c r="E23" s="118"/>
      <c r="L23" s="5"/>
      <c r="M23" s="71"/>
      <c r="N23" s="71"/>
      <c r="O23" s="71"/>
      <c r="Q23" s="71"/>
      <c r="R23" s="71"/>
      <c r="S23" s="73"/>
    </row>
    <row r="24" spans="2:19" x14ac:dyDescent="0.25">
      <c r="B24" s="112" t="s">
        <v>129</v>
      </c>
      <c r="C24" s="100" t="s">
        <v>132</v>
      </c>
      <c r="D24" s="100" t="s">
        <v>138</v>
      </c>
      <c r="L24" s="5"/>
      <c r="M24" s="71"/>
      <c r="N24" s="71"/>
      <c r="O24" s="71"/>
      <c r="Q24" s="71"/>
      <c r="R24" s="71"/>
      <c r="S24" s="73"/>
    </row>
    <row r="25" spans="2:19" x14ac:dyDescent="0.25">
      <c r="B25" s="2" t="s">
        <v>223</v>
      </c>
      <c r="C25" s="100" t="s">
        <v>164</v>
      </c>
      <c r="D25" s="100" t="s">
        <v>190</v>
      </c>
      <c r="L25" s="5"/>
      <c r="M25" s="71"/>
      <c r="N25" s="71"/>
      <c r="O25" s="71"/>
      <c r="Q25" s="71"/>
      <c r="R25" s="71"/>
      <c r="S25" s="73"/>
    </row>
    <row r="26" spans="2:19" x14ac:dyDescent="0.25">
      <c r="B26" s="2" t="s">
        <v>246</v>
      </c>
      <c r="C26" s="100" t="s">
        <v>164</v>
      </c>
      <c r="D26" s="100" t="s">
        <v>190</v>
      </c>
      <c r="L26" s="5"/>
      <c r="M26" s="71"/>
      <c r="N26" s="71"/>
      <c r="O26" s="71"/>
      <c r="Q26" s="71"/>
      <c r="R26" s="71"/>
      <c r="S26" s="73"/>
    </row>
    <row r="27" spans="2:19" ht="15" customHeight="1" x14ac:dyDescent="0.25">
      <c r="B27" s="217"/>
      <c r="C27" s="100"/>
      <c r="D27" s="100"/>
      <c r="L27" s="5"/>
      <c r="M27" s="71"/>
      <c r="N27" s="71"/>
      <c r="O27" s="71"/>
      <c r="Q27" s="71"/>
      <c r="R27" s="71"/>
      <c r="S27" s="73"/>
    </row>
    <row r="28" spans="2:19" x14ac:dyDescent="0.25">
      <c r="B28" s="138"/>
      <c r="C28" s="100"/>
      <c r="D28" s="100"/>
      <c r="L28" s="5"/>
      <c r="M28" s="71"/>
      <c r="N28" s="71"/>
      <c r="O28" s="71"/>
      <c r="Q28" s="71"/>
      <c r="R28" s="71"/>
      <c r="S28" s="73"/>
    </row>
    <row r="29" spans="2:19" x14ac:dyDescent="0.25">
      <c r="B29" s="212" t="s">
        <v>227</v>
      </c>
      <c r="C29" s="100"/>
      <c r="D29" s="100"/>
      <c r="L29" s="5"/>
      <c r="M29" s="71"/>
      <c r="N29" s="71"/>
      <c r="O29" s="71"/>
      <c r="Q29" s="71"/>
      <c r="R29" s="71"/>
      <c r="S29" s="73"/>
    </row>
    <row r="30" spans="2:19" x14ac:dyDescent="0.25">
      <c r="B30" s="10"/>
      <c r="C30" s="10"/>
      <c r="D30" s="10"/>
      <c r="E30" s="10"/>
      <c r="F30" s="10"/>
      <c r="G30" s="10"/>
      <c r="H30" s="10"/>
      <c r="I30" s="10"/>
      <c r="J30" s="10"/>
      <c r="K30" s="10"/>
      <c r="L30" s="10"/>
      <c r="M30" s="10"/>
      <c r="N30" s="10"/>
      <c r="O30" s="10"/>
      <c r="P30" s="10"/>
      <c r="Q30" s="10"/>
      <c r="R30" s="10"/>
      <c r="S30" s="28"/>
    </row>
    <row r="31" spans="2:19" x14ac:dyDescent="0.25">
      <c r="P31" s="29"/>
      <c r="Q31" s="61" t="s">
        <v>105</v>
      </c>
      <c r="R31" s="54"/>
      <c r="S31" s="189"/>
    </row>
    <row r="32" spans="2:19" x14ac:dyDescent="0.25">
      <c r="B32" s="17" t="s">
        <v>45</v>
      </c>
      <c r="C32" s="104" t="s">
        <v>2</v>
      </c>
      <c r="D32" s="104"/>
      <c r="E32" s="104" t="s">
        <v>40</v>
      </c>
      <c r="F32" s="104" t="s">
        <v>41</v>
      </c>
      <c r="G32" s="133"/>
      <c r="H32" s="133"/>
      <c r="I32" s="125"/>
      <c r="J32" s="104"/>
      <c r="K32" s="104"/>
      <c r="L32" s="104" t="s">
        <v>42</v>
      </c>
      <c r="M32" s="104" t="s">
        <v>43</v>
      </c>
      <c r="N32" s="10"/>
      <c r="O32" s="10"/>
      <c r="P32" s="10"/>
      <c r="Q32" s="57" t="s">
        <v>103</v>
      </c>
      <c r="R32" s="57"/>
      <c r="S32" s="58"/>
    </row>
    <row r="33" spans="2:20" x14ac:dyDescent="0.25">
      <c r="B33" s="68"/>
      <c r="C33" s="9"/>
      <c r="D33" s="9"/>
      <c r="E33" s="9"/>
      <c r="F33" s="9"/>
      <c r="G33" s="9"/>
      <c r="H33" s="9"/>
      <c r="I33" s="9"/>
      <c r="J33" s="9"/>
      <c r="K33" s="9"/>
      <c r="L33" s="9"/>
      <c r="M33" s="9"/>
      <c r="Q33" s="61"/>
      <c r="R33" s="54"/>
      <c r="S33" s="54"/>
    </row>
    <row r="34" spans="2:20" x14ac:dyDescent="0.25">
      <c r="B34" s="68"/>
      <c r="C34" s="9"/>
      <c r="D34" s="9"/>
      <c r="E34" s="9"/>
      <c r="F34" s="9"/>
      <c r="G34" s="9"/>
      <c r="H34" s="9"/>
      <c r="I34" s="9"/>
      <c r="J34" s="9"/>
      <c r="K34" s="9"/>
      <c r="L34" s="9"/>
      <c r="M34" s="9"/>
      <c r="R34" s="54"/>
      <c r="S34" s="54"/>
    </row>
    <row r="35" spans="2:20" x14ac:dyDescent="0.25">
      <c r="B35" s="11"/>
      <c r="C35" s="9"/>
      <c r="D35" s="9"/>
      <c r="E35" s="9"/>
      <c r="N35" s="47"/>
      <c r="O35" s="47"/>
      <c r="P35" s="47"/>
      <c r="Q35" s="54"/>
      <c r="R35" s="54"/>
      <c r="S35" s="54"/>
      <c r="T35" s="54"/>
    </row>
    <row r="36" spans="2:20" x14ac:dyDescent="0.25">
      <c r="B36" s="11"/>
      <c r="C36" s="9"/>
      <c r="D36" s="9"/>
      <c r="E36" s="9"/>
      <c r="N36" s="47"/>
      <c r="O36" s="47"/>
      <c r="P36" s="47"/>
      <c r="Q36" s="54"/>
      <c r="R36" s="54"/>
      <c r="S36" s="54"/>
      <c r="T36" s="54"/>
    </row>
    <row r="37" spans="2:20" x14ac:dyDescent="0.25">
      <c r="B37" s="11"/>
      <c r="C37" s="9"/>
      <c r="D37" s="9"/>
      <c r="E37" s="9"/>
      <c r="N37" s="47"/>
      <c r="O37" s="47"/>
      <c r="P37" s="47"/>
      <c r="Q37" s="54"/>
      <c r="R37" s="54"/>
      <c r="S37" s="54"/>
      <c r="T37" s="54"/>
    </row>
    <row r="38" spans="2:20" x14ac:dyDescent="0.25">
      <c r="B38" s="11"/>
      <c r="C38" s="9"/>
      <c r="D38" s="9"/>
      <c r="E38" s="9"/>
      <c r="N38" s="47"/>
      <c r="O38" s="47"/>
      <c r="P38" s="47"/>
      <c r="Q38" s="54"/>
      <c r="R38" s="54"/>
      <c r="S38" s="54"/>
      <c r="T38" s="54"/>
    </row>
    <row r="39" spans="2:20" x14ac:dyDescent="0.25">
      <c r="B39" s="12"/>
      <c r="C39" s="13"/>
      <c r="D39" s="13"/>
      <c r="E39" s="14"/>
      <c r="F39" s="15"/>
      <c r="G39" s="15"/>
      <c r="H39" s="15"/>
      <c r="I39" s="15"/>
      <c r="J39" s="15"/>
      <c r="K39" s="15"/>
      <c r="L39" s="16"/>
      <c r="M39" s="31"/>
      <c r="N39" s="18"/>
      <c r="O39" s="18"/>
      <c r="P39" s="18"/>
      <c r="T39" s="54"/>
    </row>
  </sheetData>
  <mergeCells count="6">
    <mergeCell ref="B20:F20"/>
    <mergeCell ref="Q2:S2"/>
    <mergeCell ref="Q1:S1"/>
    <mergeCell ref="B19:F19"/>
    <mergeCell ref="B15:F15"/>
    <mergeCell ref="B17:F17"/>
  </mergeCells>
  <hyperlinks>
    <hyperlink ref="B20" r:id="rId1"/>
    <hyperlink ref="B29" r:id="rId2"/>
  </hyperlinks>
  <printOptions horizontalCentered="1" gridLines="1"/>
  <pageMargins left="0" right="0" top="0.75" bottom="0.75" header="0.3" footer="0.3"/>
  <pageSetup scale="54" orientation="landscape" horizontalDpi="1200" verticalDpi="1200"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selection activeCell="B6" sqref="B6"/>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7" style="2" bestFit="1" customWidth="1"/>
    <col min="6" max="6" width="21.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7.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111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112</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1.9" customHeight="1" x14ac:dyDescent="0.25">
      <c r="B7" s="2" t="s">
        <v>150</v>
      </c>
      <c r="C7" s="254" t="s">
        <v>142</v>
      </c>
      <c r="D7" s="100" t="s">
        <v>236</v>
      </c>
      <c r="E7" s="2" t="s">
        <v>206</v>
      </c>
      <c r="F7" s="2" t="s">
        <v>7</v>
      </c>
      <c r="G7" s="206">
        <v>2.7699999999999999E-2</v>
      </c>
      <c r="H7" s="206">
        <v>0.15060000000000001</v>
      </c>
      <c r="I7" s="207">
        <v>43646</v>
      </c>
      <c r="J7" s="207">
        <v>43647</v>
      </c>
      <c r="K7" s="207">
        <v>43282</v>
      </c>
      <c r="L7" s="208" t="s">
        <v>207</v>
      </c>
      <c r="M7" s="75">
        <v>15932.79</v>
      </c>
      <c r="N7" s="78"/>
      <c r="O7" s="71">
        <f>M7+N7</f>
        <v>15932.79</v>
      </c>
      <c r="P7" s="164"/>
      <c r="Q7" s="71">
        <v>15932.79</v>
      </c>
      <c r="R7" s="63"/>
      <c r="S7" s="73">
        <f>Q7+R7</f>
        <v>15932.79</v>
      </c>
    </row>
    <row r="8" spans="1:20" x14ac:dyDescent="0.25">
      <c r="C8" s="101"/>
      <c r="D8" s="101"/>
      <c r="G8" s="136"/>
      <c r="H8" s="137"/>
      <c r="I8" s="127"/>
      <c r="J8" s="127"/>
      <c r="K8" s="127"/>
      <c r="M8" s="32"/>
      <c r="N8" s="25"/>
      <c r="O8" s="25"/>
      <c r="P8" s="72"/>
      <c r="Q8" s="25"/>
      <c r="R8" s="25"/>
      <c r="S8" s="26"/>
    </row>
    <row r="9" spans="1:20" x14ac:dyDescent="0.25">
      <c r="C9" s="100"/>
      <c r="D9" s="100"/>
      <c r="I9" s="127"/>
      <c r="J9" s="127"/>
      <c r="K9" s="127"/>
      <c r="L9" s="5" t="s">
        <v>44</v>
      </c>
      <c r="M9" s="71">
        <f>SUM(M7:M8)</f>
        <v>15932.79</v>
      </c>
      <c r="N9" s="83">
        <f>SUM(N7:N8)</f>
        <v>0</v>
      </c>
      <c r="O9" s="71">
        <f>SUM(O7:O8)</f>
        <v>15932.79</v>
      </c>
      <c r="Q9" s="71">
        <f>SUM(Q7:Q8)</f>
        <v>15932.79</v>
      </c>
      <c r="R9" s="71">
        <f>SUM(R7:R8)</f>
        <v>0</v>
      </c>
      <c r="S9" s="73">
        <f>SUM(S7:S8)</f>
        <v>15932.79</v>
      </c>
    </row>
    <row r="10" spans="1:20" x14ac:dyDescent="0.25">
      <c r="C10" s="100"/>
      <c r="D10" s="100"/>
      <c r="I10" s="127"/>
      <c r="J10" s="127"/>
      <c r="K10" s="127"/>
      <c r="L10" s="5"/>
      <c r="M10" s="71"/>
      <c r="N10" s="83"/>
      <c r="O10" s="71"/>
      <c r="Q10" s="71"/>
      <c r="R10" s="71"/>
      <c r="S10" s="73"/>
    </row>
    <row r="11" spans="1:20" x14ac:dyDescent="0.25">
      <c r="B11" s="8" t="s">
        <v>147</v>
      </c>
      <c r="C11" s="100"/>
      <c r="D11" s="100"/>
      <c r="L11" s="5"/>
      <c r="M11" s="71"/>
      <c r="N11" s="83"/>
      <c r="O11" s="71"/>
      <c r="Q11" s="71"/>
      <c r="R11" s="71"/>
      <c r="S11" s="73"/>
    </row>
    <row r="12" spans="1:20" ht="32.25" customHeight="1" x14ac:dyDescent="0.25">
      <c r="B12" s="274" t="s">
        <v>148</v>
      </c>
      <c r="C12" s="274"/>
      <c r="D12" s="274"/>
      <c r="E12" s="274"/>
      <c r="F12" s="274"/>
      <c r="L12" s="5"/>
      <c r="M12" s="71"/>
      <c r="N12" s="83"/>
      <c r="O12" s="71"/>
      <c r="Q12" s="71"/>
      <c r="R12" s="71"/>
      <c r="S12" s="73"/>
    </row>
    <row r="13" spans="1:20" x14ac:dyDescent="0.25">
      <c r="C13" s="100"/>
      <c r="D13" s="100"/>
      <c r="L13" s="5"/>
      <c r="M13" s="71"/>
      <c r="N13" s="83"/>
      <c r="O13" s="71"/>
      <c r="Q13" s="71"/>
      <c r="R13" s="71"/>
      <c r="S13" s="73"/>
    </row>
    <row r="14" spans="1:20" ht="48" customHeight="1" x14ac:dyDescent="0.25">
      <c r="B14" s="274" t="s">
        <v>151</v>
      </c>
      <c r="C14" s="274"/>
      <c r="D14" s="274"/>
      <c r="E14" s="274"/>
      <c r="F14" s="274"/>
      <c r="L14" s="5"/>
      <c r="M14" s="71"/>
      <c r="N14" s="83"/>
      <c r="O14" s="71"/>
      <c r="Q14" s="71"/>
      <c r="R14" s="71"/>
      <c r="S14" s="73"/>
    </row>
    <row r="15" spans="1:20" x14ac:dyDescent="0.25">
      <c r="B15" s="214"/>
      <c r="C15" s="214"/>
      <c r="D15" s="214"/>
      <c r="E15" s="214"/>
      <c r="L15" s="5"/>
      <c r="M15" s="71"/>
      <c r="N15" s="83"/>
      <c r="O15" s="71"/>
      <c r="Q15" s="71"/>
      <c r="R15" s="71"/>
      <c r="S15" s="73"/>
    </row>
    <row r="16" spans="1:20" ht="36" customHeight="1" x14ac:dyDescent="0.25">
      <c r="B16" s="274" t="s">
        <v>211</v>
      </c>
      <c r="C16" s="274"/>
      <c r="D16" s="274"/>
      <c r="E16" s="274"/>
      <c r="F16" s="274"/>
      <c r="L16" s="5"/>
      <c r="M16" s="71"/>
      <c r="N16" s="83"/>
      <c r="O16" s="71"/>
      <c r="Q16" s="71"/>
      <c r="R16" s="71"/>
      <c r="S16" s="73"/>
    </row>
    <row r="17" spans="2:20" ht="15" customHeight="1" x14ac:dyDescent="0.25">
      <c r="B17" s="284" t="s">
        <v>210</v>
      </c>
      <c r="C17" s="274"/>
      <c r="D17" s="274"/>
      <c r="E17" s="274"/>
      <c r="F17" s="274"/>
      <c r="L17" s="5"/>
      <c r="M17" s="71"/>
      <c r="N17" s="83"/>
      <c r="O17" s="71"/>
      <c r="Q17" s="71"/>
      <c r="R17" s="71"/>
      <c r="S17" s="73"/>
    </row>
    <row r="18" spans="2:20" ht="15" customHeight="1" x14ac:dyDescent="0.25">
      <c r="B18" s="216"/>
      <c r="C18" s="216"/>
      <c r="D18" s="216"/>
      <c r="E18" s="216"/>
      <c r="L18" s="5"/>
      <c r="M18" s="71"/>
      <c r="N18" s="83"/>
      <c r="O18" s="71"/>
      <c r="Q18" s="71"/>
      <c r="R18" s="71"/>
      <c r="S18" s="73"/>
    </row>
    <row r="19" spans="2:20" x14ac:dyDescent="0.25">
      <c r="B19" s="118"/>
      <c r="C19" s="118"/>
      <c r="D19" s="118"/>
      <c r="E19" s="118"/>
      <c r="L19" s="5"/>
      <c r="M19" s="71"/>
      <c r="N19" s="83"/>
      <c r="O19" s="71"/>
      <c r="Q19" s="71"/>
      <c r="R19" s="71"/>
      <c r="S19" s="73"/>
    </row>
    <row r="20" spans="2:20" x14ac:dyDescent="0.25">
      <c r="B20" s="7" t="s">
        <v>127</v>
      </c>
      <c r="C20" s="110" t="s">
        <v>130</v>
      </c>
      <c r="D20" s="110" t="s">
        <v>131</v>
      </c>
      <c r="E20" s="118"/>
      <c r="L20" s="5"/>
      <c r="M20" s="71"/>
      <c r="N20" s="83"/>
      <c r="O20" s="71"/>
      <c r="Q20" s="71"/>
      <c r="R20" s="71"/>
      <c r="S20" s="73"/>
    </row>
    <row r="21" spans="2:20" x14ac:dyDescent="0.25">
      <c r="B21" s="112" t="s">
        <v>129</v>
      </c>
      <c r="C21" s="100" t="s">
        <v>132</v>
      </c>
      <c r="D21" s="100" t="s">
        <v>138</v>
      </c>
      <c r="L21" s="5"/>
      <c r="M21" s="71"/>
      <c r="N21" s="83"/>
      <c r="O21" s="71"/>
      <c r="Q21" s="71"/>
      <c r="R21" s="71"/>
      <c r="S21" s="73"/>
    </row>
    <row r="22" spans="2:20" ht="15.75" x14ac:dyDescent="0.25">
      <c r="B22" s="217"/>
      <c r="C22" s="100"/>
      <c r="D22" s="100"/>
      <c r="L22" s="5"/>
      <c r="M22" s="71"/>
      <c r="N22" s="83"/>
      <c r="O22" s="71"/>
      <c r="Q22" s="71"/>
      <c r="R22" s="71"/>
      <c r="S22" s="73"/>
    </row>
    <row r="23" spans="2:20" x14ac:dyDescent="0.25">
      <c r="C23" s="100"/>
      <c r="D23" s="100"/>
      <c r="L23" s="5"/>
      <c r="M23" s="71"/>
      <c r="N23" s="83"/>
      <c r="O23" s="71"/>
      <c r="Q23" s="71"/>
      <c r="R23" s="71"/>
      <c r="S23" s="73"/>
    </row>
    <row r="24" spans="2:20" x14ac:dyDescent="0.25">
      <c r="B24" s="212" t="s">
        <v>227</v>
      </c>
      <c r="C24" s="100"/>
      <c r="D24" s="100"/>
      <c r="L24" s="5"/>
      <c r="M24" s="71"/>
      <c r="N24" s="83"/>
      <c r="O24" s="71"/>
      <c r="Q24" s="71"/>
      <c r="R24" s="71"/>
      <c r="S24" s="73"/>
    </row>
    <row r="25" spans="2:20" x14ac:dyDescent="0.25">
      <c r="B25" s="10"/>
      <c r="C25" s="10"/>
      <c r="D25" s="10"/>
      <c r="E25" s="10"/>
      <c r="F25" s="10"/>
      <c r="G25" s="10"/>
      <c r="H25" s="10"/>
      <c r="I25" s="10"/>
      <c r="J25" s="10"/>
      <c r="K25" s="10"/>
      <c r="L25" s="10"/>
      <c r="M25" s="10"/>
      <c r="N25" s="10"/>
      <c r="O25" s="10"/>
      <c r="P25" s="10"/>
      <c r="Q25" s="10"/>
      <c r="R25" s="10"/>
      <c r="S25" s="28"/>
    </row>
    <row r="26" spans="2:20" x14ac:dyDescent="0.25">
      <c r="P26" s="29"/>
      <c r="Q26" s="61" t="s">
        <v>105</v>
      </c>
      <c r="R26" s="54"/>
      <c r="S26" s="189"/>
    </row>
    <row r="27" spans="2:20" x14ac:dyDescent="0.25">
      <c r="B27" s="17" t="s">
        <v>45</v>
      </c>
      <c r="C27" s="104" t="s">
        <v>2</v>
      </c>
      <c r="D27" s="104"/>
      <c r="E27" s="104" t="s">
        <v>40</v>
      </c>
      <c r="F27" s="104" t="s">
        <v>41</v>
      </c>
      <c r="G27" s="133"/>
      <c r="H27" s="133"/>
      <c r="I27" s="125"/>
      <c r="J27" s="104"/>
      <c r="K27" s="104"/>
      <c r="L27" s="104" t="s">
        <v>42</v>
      </c>
      <c r="M27" s="104" t="s">
        <v>43</v>
      </c>
      <c r="N27" s="10"/>
      <c r="O27" s="10"/>
      <c r="P27" s="10"/>
      <c r="Q27" s="57" t="s">
        <v>103</v>
      </c>
      <c r="R27" s="57"/>
      <c r="S27" s="58"/>
    </row>
    <row r="28" spans="2:20" x14ac:dyDescent="0.25">
      <c r="B28" s="68"/>
      <c r="C28" s="9"/>
      <c r="D28" s="9"/>
      <c r="E28" s="9"/>
      <c r="F28" s="9"/>
      <c r="G28" s="9"/>
      <c r="H28" s="9"/>
      <c r="I28" s="9"/>
      <c r="J28" s="9"/>
      <c r="K28" s="9"/>
      <c r="L28" s="9"/>
      <c r="M28" s="9"/>
      <c r="Q28" s="61"/>
      <c r="R28" s="54"/>
      <c r="S28" s="54"/>
    </row>
    <row r="29" spans="2:20" x14ac:dyDescent="0.25">
      <c r="B29" s="68"/>
      <c r="C29" s="9"/>
      <c r="D29" s="9"/>
      <c r="E29" s="9"/>
      <c r="F29" s="9"/>
      <c r="G29" s="9"/>
      <c r="H29" s="9"/>
      <c r="I29" s="9"/>
      <c r="J29" s="9"/>
      <c r="K29" s="9"/>
      <c r="L29" s="9"/>
      <c r="M29" s="9"/>
      <c r="R29" s="54"/>
      <c r="S29" s="54"/>
    </row>
    <row r="30" spans="2:20" x14ac:dyDescent="0.25">
      <c r="B30" s="11"/>
      <c r="C30" s="9"/>
      <c r="D30" s="9"/>
      <c r="E30" s="9"/>
      <c r="N30" s="47"/>
      <c r="O30" s="47"/>
      <c r="P30" s="47"/>
      <c r="Q30" s="54"/>
      <c r="R30" s="54"/>
      <c r="S30" s="54"/>
      <c r="T30" s="54"/>
    </row>
    <row r="31" spans="2:20" x14ac:dyDescent="0.25">
      <c r="B31" s="11"/>
      <c r="C31" s="9"/>
      <c r="D31" s="9"/>
      <c r="E31" s="9"/>
      <c r="N31" s="47"/>
      <c r="O31" s="47"/>
      <c r="P31" s="47"/>
      <c r="Q31" s="54"/>
      <c r="R31" s="54"/>
      <c r="S31" s="54"/>
      <c r="T31" s="54"/>
    </row>
    <row r="32" spans="2:20" x14ac:dyDescent="0.25">
      <c r="B32" s="11"/>
      <c r="C32" s="9"/>
      <c r="D32" s="9"/>
      <c r="E32" s="9"/>
      <c r="N32" s="47"/>
      <c r="O32" s="47"/>
      <c r="P32" s="47"/>
      <c r="Q32" s="54"/>
      <c r="R32" s="54"/>
      <c r="S32" s="54"/>
      <c r="T32" s="54"/>
    </row>
    <row r="33" spans="2:20" x14ac:dyDescent="0.25">
      <c r="B33" s="11"/>
      <c r="C33" s="9"/>
      <c r="D33" s="9"/>
      <c r="E33" s="9"/>
      <c r="N33" s="47"/>
      <c r="O33" s="47"/>
      <c r="P33" s="47"/>
      <c r="Q33" s="54"/>
      <c r="R33" s="54"/>
      <c r="S33" s="54"/>
      <c r="T33" s="54"/>
    </row>
    <row r="34" spans="2:20" x14ac:dyDescent="0.25">
      <c r="B34" s="12"/>
      <c r="C34" s="13"/>
      <c r="D34" s="13"/>
      <c r="E34" s="14"/>
      <c r="F34" s="15"/>
      <c r="G34" s="15"/>
      <c r="H34" s="15"/>
      <c r="I34" s="15"/>
      <c r="J34" s="15"/>
      <c r="K34" s="15"/>
      <c r="L34" s="16"/>
      <c r="M34" s="31"/>
      <c r="N34" s="18"/>
      <c r="O34" s="18"/>
      <c r="P34" s="18"/>
      <c r="T34" s="54"/>
    </row>
  </sheetData>
  <mergeCells count="6">
    <mergeCell ref="B17:F17"/>
    <mergeCell ref="Q1:S1"/>
    <mergeCell ref="Q2:S2"/>
    <mergeCell ref="B16:F16"/>
    <mergeCell ref="B12:F12"/>
    <mergeCell ref="B14:F14"/>
  </mergeCells>
  <hyperlinks>
    <hyperlink ref="B17" r:id="rId1"/>
    <hyperlink ref="B24" r:id="rId2"/>
  </hyperlinks>
  <printOptions horizontalCentered="1" gridLines="1"/>
  <pageMargins left="0" right="0" top="0.75" bottom="0.75" header="0.3" footer="0.3"/>
  <pageSetup scale="54" orientation="landscape" horizontalDpi="1200" verticalDpi="1200"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1" zoomScale="90" zoomScaleNormal="90" workbookViewId="0">
      <pane xSplit="4" ySplit="6" topLeftCell="F7" activePane="bottomRight" state="frozen"/>
      <selection activeCell="Q3" sqref="Q3"/>
      <selection pane="topRight" activeCell="Q3" sqref="Q3"/>
      <selection pane="bottomLeft" activeCell="Q3" sqref="Q3"/>
      <selection pane="bottomRight" activeCell="Q3" sqref="Q3"/>
    </sheetView>
  </sheetViews>
  <sheetFormatPr defaultColWidth="9.140625" defaultRowHeight="15" x14ac:dyDescent="0.25"/>
  <cols>
    <col min="1" max="1" width="9.140625" style="2" hidden="1" customWidth="1"/>
    <col min="2" max="2" width="53.5703125" style="2" customWidth="1"/>
    <col min="3" max="3" width="30.85546875" style="2" customWidth="1"/>
    <col min="4" max="4" width="13.7109375" style="2" customWidth="1"/>
    <col min="5" max="5" width="17" style="2" customWidth="1"/>
    <col min="6" max="6" width="23.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94</v>
      </c>
      <c r="Q1" s="273" t="s">
        <v>195</v>
      </c>
      <c r="R1" s="273"/>
      <c r="S1" s="273"/>
    </row>
    <row r="2" spans="1:20" x14ac:dyDescent="0.25">
      <c r="B2" s="96" t="s">
        <v>191</v>
      </c>
      <c r="C2" s="202">
        <v>43069</v>
      </c>
      <c r="M2" s="76"/>
      <c r="N2" s="76"/>
      <c r="P2" s="29"/>
      <c r="Q2" s="272" t="s">
        <v>201</v>
      </c>
      <c r="R2" s="272"/>
      <c r="S2" s="272"/>
    </row>
    <row r="3" spans="1:20" ht="15.75" thickBot="1" x14ac:dyDescent="0.3">
      <c r="A3" s="2" t="s">
        <v>20</v>
      </c>
      <c r="B3" s="44" t="s">
        <v>95</v>
      </c>
      <c r="C3" s="8"/>
      <c r="D3" s="8"/>
      <c r="E3" s="8"/>
      <c r="P3" s="29"/>
      <c r="Q3" s="47"/>
      <c r="R3" s="30"/>
    </row>
    <row r="4" spans="1:20" x14ac:dyDescent="0.25">
      <c r="B4" s="8" t="s">
        <v>163</v>
      </c>
      <c r="M4" s="93" t="s">
        <v>34</v>
      </c>
      <c r="N4" s="93" t="s">
        <v>34</v>
      </c>
      <c r="O4" s="93" t="s">
        <v>34</v>
      </c>
      <c r="P4" s="9"/>
      <c r="Q4" s="97" t="s">
        <v>35</v>
      </c>
      <c r="R4" s="97" t="s">
        <v>37</v>
      </c>
      <c r="S4" s="97" t="s">
        <v>27</v>
      </c>
      <c r="T4" s="7"/>
    </row>
    <row r="5" spans="1:20" ht="15.75" thickBot="1" x14ac:dyDescent="0.3">
      <c r="G5" s="203" t="s">
        <v>197</v>
      </c>
      <c r="H5" s="203" t="s">
        <v>197</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x14ac:dyDescent="0.25">
      <c r="B7" s="2" t="s">
        <v>8</v>
      </c>
      <c r="C7" s="100" t="s">
        <v>124</v>
      </c>
      <c r="D7" s="100" t="s">
        <v>126</v>
      </c>
      <c r="E7" s="2" t="s">
        <v>174</v>
      </c>
      <c r="F7" s="2" t="s">
        <v>7</v>
      </c>
      <c r="G7" s="137">
        <v>2.9100000000000001E-2</v>
      </c>
      <c r="H7" s="137">
        <v>0.16270000000000001</v>
      </c>
      <c r="I7" s="127">
        <v>43281</v>
      </c>
      <c r="J7" s="127">
        <v>43282</v>
      </c>
      <c r="K7" s="127">
        <v>42917</v>
      </c>
      <c r="L7" s="101" t="s">
        <v>196</v>
      </c>
      <c r="M7" s="70"/>
      <c r="N7" s="72"/>
      <c r="O7" s="72">
        <f>M7+N7</f>
        <v>0</v>
      </c>
      <c r="P7" s="72"/>
      <c r="Q7" s="72"/>
      <c r="R7" s="72"/>
      <c r="S7" s="73">
        <f>Q7+R7</f>
        <v>0</v>
      </c>
    </row>
    <row r="8" spans="1:20" ht="30" customHeight="1" x14ac:dyDescent="0.25">
      <c r="B8" s="2" t="s">
        <v>150</v>
      </c>
      <c r="C8" s="103" t="s">
        <v>142</v>
      </c>
      <c r="D8" s="101" t="s">
        <v>143</v>
      </c>
      <c r="E8" s="2" t="s">
        <v>172</v>
      </c>
      <c r="F8" s="2" t="s">
        <v>7</v>
      </c>
      <c r="G8" s="137">
        <v>3.1399999999999997E-2</v>
      </c>
      <c r="H8" s="137">
        <v>0.16209999999999999</v>
      </c>
      <c r="I8" s="127">
        <v>42916</v>
      </c>
      <c r="J8" s="127">
        <v>42917</v>
      </c>
      <c r="K8" s="127">
        <v>42552</v>
      </c>
      <c r="L8" s="101" t="s">
        <v>186</v>
      </c>
      <c r="M8" s="70"/>
      <c r="N8" s="72"/>
      <c r="O8" s="72">
        <f>M8+N8</f>
        <v>0</v>
      </c>
      <c r="P8" s="72"/>
      <c r="Q8" s="72"/>
      <c r="R8" s="72"/>
      <c r="S8" s="73">
        <f>Q8+R8</f>
        <v>0</v>
      </c>
    </row>
    <row r="9" spans="1:20" ht="30" x14ac:dyDescent="0.25">
      <c r="B9" s="2" t="s">
        <v>152</v>
      </c>
      <c r="C9" s="103" t="s">
        <v>153</v>
      </c>
      <c r="D9" s="101" t="s">
        <v>154</v>
      </c>
      <c r="E9" s="2" t="s">
        <v>178</v>
      </c>
      <c r="F9" s="2" t="s">
        <v>7</v>
      </c>
      <c r="G9" s="137">
        <v>3.1399999999999997E-2</v>
      </c>
      <c r="H9" s="137">
        <v>0.16209999999999999</v>
      </c>
      <c r="I9" s="127">
        <v>42916</v>
      </c>
      <c r="J9" s="127">
        <v>42917</v>
      </c>
      <c r="K9" s="127">
        <v>42552</v>
      </c>
      <c r="L9" s="101" t="s">
        <v>186</v>
      </c>
      <c r="M9" s="70"/>
      <c r="N9" s="72"/>
      <c r="O9" s="72">
        <f>M9+N9</f>
        <v>0</v>
      </c>
      <c r="P9" s="72"/>
      <c r="Q9" s="72"/>
      <c r="R9" s="72"/>
      <c r="S9" s="73">
        <f>Q9+R9</f>
        <v>0</v>
      </c>
    </row>
    <row r="10" spans="1:20" x14ac:dyDescent="0.25">
      <c r="C10" s="100"/>
      <c r="D10" s="100"/>
      <c r="I10" s="127"/>
      <c r="J10" s="127"/>
      <c r="K10" s="127"/>
      <c r="M10" s="32"/>
      <c r="N10" s="25"/>
      <c r="O10" s="25"/>
      <c r="P10" s="29"/>
      <c r="Q10" s="25"/>
      <c r="R10" s="25"/>
      <c r="S10" s="26"/>
    </row>
    <row r="11" spans="1:20" x14ac:dyDescent="0.25">
      <c r="C11" s="100"/>
      <c r="D11" s="100"/>
      <c r="I11" s="127"/>
      <c r="J11" s="127"/>
      <c r="K11" s="127"/>
      <c r="M11" s="6"/>
      <c r="N11" s="72"/>
      <c r="O11" s="72"/>
      <c r="P11" s="29"/>
      <c r="Q11" s="72"/>
      <c r="R11" s="72"/>
      <c r="S11" s="72"/>
    </row>
    <row r="12" spans="1:20" x14ac:dyDescent="0.25">
      <c r="C12" s="100"/>
      <c r="D12" s="100"/>
      <c r="L12" s="5" t="s">
        <v>44</v>
      </c>
      <c r="M12" s="6">
        <f>SUM(M7:M10)</f>
        <v>0</v>
      </c>
      <c r="N12" s="6">
        <f t="shared" ref="N12:S12" si="0">SUM(N7:N10)</f>
        <v>0</v>
      </c>
      <c r="O12" s="6">
        <f t="shared" si="0"/>
        <v>0</v>
      </c>
      <c r="P12" s="6"/>
      <c r="Q12" s="6">
        <f t="shared" si="0"/>
        <v>0</v>
      </c>
      <c r="R12" s="6">
        <f t="shared" si="0"/>
        <v>0</v>
      </c>
      <c r="S12" s="6">
        <f t="shared" si="0"/>
        <v>0</v>
      </c>
    </row>
    <row r="13" spans="1:20" x14ac:dyDescent="0.25">
      <c r="B13" s="8" t="s">
        <v>147</v>
      </c>
      <c r="C13" s="100"/>
      <c r="D13" s="100"/>
      <c r="L13" s="5"/>
      <c r="M13" s="71"/>
      <c r="N13" s="71"/>
      <c r="O13" s="71"/>
      <c r="Q13" s="71"/>
      <c r="R13" s="71"/>
      <c r="S13" s="73"/>
    </row>
    <row r="14" spans="1:20" ht="31.5" customHeight="1" x14ac:dyDescent="0.25">
      <c r="B14" s="274" t="s">
        <v>148</v>
      </c>
      <c r="C14" s="274"/>
      <c r="D14" s="274"/>
      <c r="E14" s="274"/>
      <c r="L14" s="5"/>
      <c r="M14" s="71"/>
      <c r="N14" s="71"/>
      <c r="O14" s="71"/>
      <c r="Q14" s="71"/>
      <c r="R14" s="71"/>
      <c r="S14" s="73"/>
    </row>
    <row r="15" spans="1:20" x14ac:dyDescent="0.25">
      <c r="C15" s="100"/>
      <c r="D15" s="100"/>
      <c r="L15" s="5"/>
      <c r="M15" s="71"/>
      <c r="N15" s="71"/>
      <c r="O15" s="71"/>
      <c r="Q15" s="71"/>
      <c r="R15" s="71"/>
      <c r="S15" s="73"/>
    </row>
    <row r="16" spans="1:20" ht="58.5" customHeight="1" x14ac:dyDescent="0.25">
      <c r="B16" s="274" t="s">
        <v>151</v>
      </c>
      <c r="C16" s="274"/>
      <c r="D16" s="274"/>
      <c r="E16" s="274"/>
      <c r="L16" s="5"/>
      <c r="M16" s="71"/>
      <c r="N16" s="71"/>
      <c r="O16" s="71"/>
      <c r="Q16" s="71"/>
      <c r="R16" s="71"/>
      <c r="S16" s="73"/>
    </row>
    <row r="17" spans="2:20" x14ac:dyDescent="0.25">
      <c r="B17" s="118"/>
      <c r="C17" s="118"/>
      <c r="D17" s="118"/>
      <c r="E17" s="118"/>
      <c r="L17" s="5"/>
      <c r="M17" s="71"/>
      <c r="N17" s="71"/>
      <c r="O17" s="71"/>
      <c r="Q17" s="71"/>
      <c r="R17" s="71"/>
      <c r="S17" s="73"/>
    </row>
    <row r="18" spans="2:20" x14ac:dyDescent="0.25">
      <c r="B18" s="7" t="s">
        <v>127</v>
      </c>
      <c r="C18" s="110" t="s">
        <v>130</v>
      </c>
      <c r="D18" s="110" t="s">
        <v>131</v>
      </c>
      <c r="E18" s="118"/>
      <c r="L18" s="5"/>
      <c r="M18" s="71"/>
      <c r="N18" s="71"/>
      <c r="O18" s="71"/>
      <c r="Q18" s="71"/>
      <c r="R18" s="71"/>
      <c r="S18" s="73"/>
    </row>
    <row r="19" spans="2:20" x14ac:dyDescent="0.25">
      <c r="B19" s="2" t="s">
        <v>128</v>
      </c>
      <c r="C19" s="100" t="s">
        <v>135</v>
      </c>
      <c r="D19" s="100" t="s">
        <v>137</v>
      </c>
      <c r="E19" s="118"/>
      <c r="L19" s="5"/>
      <c r="M19" s="71"/>
      <c r="N19" s="71"/>
      <c r="O19" s="71"/>
      <c r="Q19" s="71"/>
      <c r="R19" s="71"/>
      <c r="S19" s="73"/>
    </row>
    <row r="20" spans="2:20" x14ac:dyDescent="0.25">
      <c r="B20" s="112" t="s">
        <v>129</v>
      </c>
      <c r="C20" s="100" t="s">
        <v>132</v>
      </c>
      <c r="D20" s="100" t="s">
        <v>138</v>
      </c>
      <c r="L20" s="5"/>
      <c r="M20" s="71"/>
      <c r="N20" s="71"/>
      <c r="O20" s="71"/>
      <c r="Q20" s="71"/>
      <c r="R20" s="71"/>
      <c r="S20" s="73"/>
    </row>
    <row r="21" spans="2:20" x14ac:dyDescent="0.25">
      <c r="B21" s="2" t="s">
        <v>118</v>
      </c>
      <c r="C21" s="100"/>
      <c r="D21" s="100"/>
      <c r="L21" s="5"/>
      <c r="M21" s="71"/>
      <c r="N21" s="71"/>
      <c r="O21" s="71"/>
      <c r="Q21" s="71"/>
      <c r="R21" s="71"/>
      <c r="S21" s="73"/>
    </row>
    <row r="22" spans="2:20" x14ac:dyDescent="0.25">
      <c r="C22" s="100"/>
      <c r="D22" s="100"/>
      <c r="L22" s="5"/>
      <c r="M22" s="71"/>
      <c r="N22" s="71"/>
      <c r="O22" s="71"/>
      <c r="Q22" s="71"/>
      <c r="R22" s="71"/>
      <c r="S22" s="73"/>
    </row>
    <row r="23" spans="2:20" x14ac:dyDescent="0.25">
      <c r="C23" s="100"/>
      <c r="D23" s="100"/>
      <c r="L23" s="5"/>
      <c r="M23" s="71"/>
      <c r="N23" s="71"/>
      <c r="O23" s="71"/>
      <c r="Q23" s="71"/>
      <c r="R23" s="71"/>
      <c r="S23" s="73"/>
    </row>
    <row r="24" spans="2:20" x14ac:dyDescent="0.25">
      <c r="B24" s="139" t="s">
        <v>189</v>
      </c>
      <c r="C24" s="100"/>
      <c r="D24" s="100"/>
      <c r="L24" s="5"/>
      <c r="M24" s="71"/>
      <c r="N24" s="71"/>
      <c r="O24" s="71"/>
      <c r="Q24" s="71"/>
      <c r="R24" s="71"/>
      <c r="S24" s="73"/>
    </row>
    <row r="25" spans="2:20" x14ac:dyDescent="0.25">
      <c r="B25" s="10"/>
      <c r="C25" s="10"/>
      <c r="D25" s="10"/>
      <c r="E25" s="10"/>
      <c r="F25" s="10"/>
      <c r="G25" s="10"/>
      <c r="H25" s="10"/>
      <c r="I25" s="10"/>
      <c r="J25" s="10"/>
      <c r="K25" s="10"/>
      <c r="L25" s="10"/>
      <c r="M25" s="10"/>
      <c r="N25" s="10"/>
      <c r="O25" s="10"/>
      <c r="P25" s="29"/>
      <c r="Q25" s="10"/>
      <c r="R25" s="10"/>
      <c r="S25" s="28"/>
    </row>
    <row r="26" spans="2:20" x14ac:dyDescent="0.25">
      <c r="Q26" s="61" t="s">
        <v>105</v>
      </c>
      <c r="R26" s="54"/>
      <c r="S26" s="54"/>
    </row>
    <row r="27" spans="2:20" x14ac:dyDescent="0.25">
      <c r="B27" s="17" t="s">
        <v>45</v>
      </c>
      <c r="C27" s="104" t="s">
        <v>2</v>
      </c>
      <c r="D27" s="104"/>
      <c r="E27" s="104" t="s">
        <v>40</v>
      </c>
      <c r="F27" s="104" t="s">
        <v>41</v>
      </c>
      <c r="G27" s="133"/>
      <c r="H27" s="133"/>
      <c r="I27" s="125"/>
      <c r="J27" s="104"/>
      <c r="K27" s="104"/>
      <c r="L27" s="104" t="s">
        <v>42</v>
      </c>
      <c r="M27" s="104" t="s">
        <v>43</v>
      </c>
      <c r="Q27" s="54" t="s">
        <v>103</v>
      </c>
      <c r="R27" s="54"/>
      <c r="S27" s="54"/>
    </row>
    <row r="28" spans="2:20" x14ac:dyDescent="0.25">
      <c r="B28" s="68"/>
      <c r="C28" s="9"/>
      <c r="D28" s="9"/>
      <c r="E28" s="9"/>
      <c r="F28" s="9"/>
      <c r="G28" s="9"/>
      <c r="H28" s="9"/>
      <c r="I28" s="9"/>
      <c r="J28" s="9"/>
      <c r="K28" s="9"/>
      <c r="L28" s="9"/>
      <c r="M28" s="9"/>
      <c r="Q28" s="61"/>
      <c r="R28" s="54"/>
      <c r="S28" s="54"/>
    </row>
    <row r="29" spans="2:20" x14ac:dyDescent="0.25">
      <c r="B29" s="68"/>
      <c r="C29" s="9"/>
      <c r="D29" s="9"/>
      <c r="E29" s="9"/>
      <c r="F29" s="9"/>
      <c r="G29" s="9"/>
      <c r="H29" s="9"/>
      <c r="I29" s="9"/>
      <c r="J29" s="9"/>
      <c r="K29" s="9"/>
      <c r="L29" s="9"/>
      <c r="M29" s="9"/>
      <c r="R29" s="54"/>
      <c r="S29" s="54"/>
    </row>
    <row r="30" spans="2:20" x14ac:dyDescent="0.25">
      <c r="B30" s="12"/>
      <c r="C30" s="13"/>
      <c r="D30" s="13"/>
      <c r="E30" s="41"/>
      <c r="F30" s="15"/>
      <c r="G30" s="15"/>
      <c r="H30" s="15"/>
      <c r="I30" s="15"/>
      <c r="J30" s="15"/>
      <c r="K30" s="15"/>
      <c r="L30" s="16"/>
      <c r="M30" s="31"/>
      <c r="N30" s="47"/>
      <c r="O30" s="47"/>
      <c r="P30" s="47"/>
      <c r="Q30" s="54"/>
      <c r="R30" s="54"/>
      <c r="S30" s="54"/>
      <c r="T30" s="54"/>
    </row>
    <row r="31" spans="2:20" ht="15" customHeight="1" x14ac:dyDescent="0.25">
      <c r="B31" s="36"/>
      <c r="C31" s="40"/>
      <c r="D31" s="40"/>
      <c r="E31" s="41"/>
      <c r="F31" s="38"/>
      <c r="G31" s="38"/>
      <c r="H31" s="38"/>
      <c r="I31" s="38"/>
      <c r="J31" s="38"/>
      <c r="K31" s="38"/>
      <c r="L31" s="16"/>
      <c r="M31" s="34"/>
      <c r="N31" s="113"/>
      <c r="O31" s="29"/>
      <c r="P31" s="29"/>
      <c r="T31" s="54"/>
    </row>
    <row r="32" spans="2:20" x14ac:dyDescent="0.25">
      <c r="B32" s="36"/>
      <c r="C32" s="40"/>
      <c r="D32" s="40"/>
      <c r="E32" s="41"/>
      <c r="F32" s="38"/>
      <c r="G32" s="38"/>
      <c r="H32" s="38"/>
      <c r="I32" s="38"/>
      <c r="J32" s="38"/>
      <c r="K32" s="38"/>
      <c r="L32" s="39"/>
      <c r="M32" s="34"/>
      <c r="N32" s="113"/>
      <c r="O32" s="29"/>
      <c r="P32" s="29"/>
    </row>
    <row r="33" spans="2:16" x14ac:dyDescent="0.25">
      <c r="C33" s="40"/>
      <c r="D33" s="40"/>
      <c r="E33" s="41"/>
      <c r="F33" s="74"/>
      <c r="G33" s="74"/>
      <c r="H33" s="74"/>
      <c r="I33" s="74"/>
      <c r="J33" s="74"/>
      <c r="K33" s="74"/>
      <c r="L33" s="33"/>
      <c r="M33" s="31"/>
      <c r="N33" s="113"/>
    </row>
    <row r="34" spans="2:16" x14ac:dyDescent="0.25">
      <c r="C34" s="40"/>
      <c r="D34" s="40"/>
      <c r="E34" s="41"/>
      <c r="F34" s="74"/>
      <c r="G34" s="74"/>
      <c r="H34" s="74"/>
      <c r="I34" s="74"/>
      <c r="J34" s="74"/>
      <c r="K34" s="74"/>
      <c r="L34" s="33"/>
      <c r="M34" s="31"/>
      <c r="N34" s="114"/>
    </row>
    <row r="35" spans="2:16" x14ac:dyDescent="0.25">
      <c r="C35" s="40"/>
      <c r="D35" s="40"/>
      <c r="E35" s="41"/>
      <c r="F35" s="74"/>
      <c r="G35" s="74"/>
      <c r="H35" s="74"/>
      <c r="I35" s="74"/>
      <c r="J35" s="74"/>
      <c r="K35" s="74"/>
      <c r="L35" s="33"/>
      <c r="M35" s="35"/>
      <c r="N35" s="37"/>
      <c r="O35" s="37"/>
      <c r="P35" s="29"/>
    </row>
    <row r="36" spans="2:16" ht="15" customHeight="1" x14ac:dyDescent="0.25">
      <c r="B36" s="36"/>
      <c r="C36" s="40"/>
      <c r="D36" s="40"/>
      <c r="E36" s="41"/>
      <c r="F36" s="38"/>
      <c r="G36" s="38"/>
      <c r="H36" s="38"/>
      <c r="I36" s="38"/>
      <c r="J36" s="38"/>
      <c r="K36" s="38"/>
      <c r="L36" s="33"/>
      <c r="M36" s="31"/>
      <c r="N36" s="107"/>
      <c r="O36" s="107"/>
      <c r="P36" s="29"/>
    </row>
    <row r="37" spans="2:16" x14ac:dyDescent="0.25">
      <c r="B37" s="36"/>
      <c r="C37" s="40"/>
      <c r="D37" s="40"/>
      <c r="E37" s="41"/>
      <c r="F37" s="38"/>
      <c r="G37" s="38"/>
      <c r="H37" s="38"/>
      <c r="I37" s="38"/>
      <c r="J37" s="38"/>
      <c r="K37" s="38"/>
      <c r="L37" s="33"/>
      <c r="M37" s="31"/>
      <c r="N37" s="107"/>
      <c r="O37" s="107"/>
      <c r="P37" s="29"/>
    </row>
    <row r="38" spans="2:16" x14ac:dyDescent="0.25">
      <c r="B38" s="36"/>
      <c r="C38" s="40"/>
      <c r="D38" s="40"/>
      <c r="E38" s="41"/>
      <c r="F38" s="38"/>
      <c r="G38" s="38"/>
      <c r="H38" s="38"/>
      <c r="I38" s="38"/>
      <c r="J38" s="38"/>
      <c r="K38" s="38"/>
      <c r="L38" s="33"/>
      <c r="M38" s="31"/>
      <c r="N38" s="107"/>
      <c r="O38" s="107"/>
      <c r="P38" s="29"/>
    </row>
    <row r="39" spans="2:16" ht="16.5" customHeight="1" x14ac:dyDescent="0.25">
      <c r="B39" s="36"/>
      <c r="C39" s="40"/>
      <c r="D39" s="40"/>
      <c r="E39" s="41"/>
      <c r="F39" s="38"/>
      <c r="G39" s="38"/>
      <c r="H39" s="38"/>
      <c r="I39" s="38"/>
      <c r="J39" s="38"/>
      <c r="K39" s="38"/>
      <c r="L39" s="39"/>
      <c r="M39" s="20"/>
      <c r="N39" s="107"/>
      <c r="O39" s="107"/>
      <c r="P39" s="29"/>
    </row>
    <row r="40" spans="2:16" ht="15" hidden="1" customHeight="1" x14ac:dyDescent="0.25"/>
    <row r="41" spans="2:16" ht="15" customHeight="1" x14ac:dyDescent="0.25">
      <c r="E41" s="21"/>
      <c r="F41" s="111"/>
      <c r="G41" s="111"/>
      <c r="H41" s="111"/>
      <c r="I41" s="111"/>
      <c r="J41" s="111"/>
      <c r="K41" s="111"/>
    </row>
    <row r="44" spans="2:16" ht="15" customHeight="1" x14ac:dyDescent="0.25"/>
  </sheetData>
  <mergeCells count="4">
    <mergeCell ref="Q1:S1"/>
    <mergeCell ref="Q2:S2"/>
    <mergeCell ref="B14:E14"/>
    <mergeCell ref="B16:E16"/>
  </mergeCells>
  <hyperlinks>
    <hyperlink ref="B24" r:id="rId1" tooltip="Indirect Cost Plan - 2016-17"/>
  </hyperlinks>
  <printOptions horizontalCentered="1" gridLines="1"/>
  <pageMargins left="0" right="0" top="0.75" bottom="0.75" header="0.3" footer="0.3"/>
  <pageSetup scale="50" orientation="landscape" horizontalDpi="1200" verticalDpi="1200"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8"/>
  <sheetViews>
    <sheetView topLeftCell="B1" zoomScale="90" zoomScaleNormal="90" workbookViewId="0">
      <selection activeCell="B25" sqref="B25"/>
    </sheetView>
  </sheetViews>
  <sheetFormatPr defaultColWidth="9.140625" defaultRowHeight="15" x14ac:dyDescent="0.25"/>
  <cols>
    <col min="1" max="1" width="9.140625" style="2" hidden="1" customWidth="1"/>
    <col min="2" max="2" width="53.28515625" style="2" customWidth="1"/>
    <col min="3" max="3" width="24.42578125" style="2" bestFit="1" customWidth="1"/>
    <col min="4" max="4" width="13.7109375" style="2" customWidth="1"/>
    <col min="5" max="5" width="17" style="2" customWidth="1"/>
    <col min="6" max="6" width="22.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5.6" customHeight="1" x14ac:dyDescent="0.25">
      <c r="B1" s="1" t="s">
        <v>98</v>
      </c>
      <c r="Q1" s="273" t="s">
        <v>204</v>
      </c>
      <c r="R1" s="273"/>
      <c r="S1" s="273"/>
    </row>
    <row r="2" spans="1:20" x14ac:dyDescent="0.25">
      <c r="B2" s="96" t="s">
        <v>191</v>
      </c>
      <c r="C2" s="202">
        <v>43465</v>
      </c>
      <c r="M2" s="76"/>
      <c r="N2" s="76"/>
      <c r="P2" s="29"/>
      <c r="Q2" s="272" t="s">
        <v>226</v>
      </c>
      <c r="R2" s="272"/>
      <c r="S2" s="272"/>
    </row>
    <row r="3" spans="1:20" ht="15.75" thickBot="1" x14ac:dyDescent="0.3">
      <c r="A3" s="2" t="s">
        <v>20</v>
      </c>
      <c r="B3" s="44" t="s">
        <v>99</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0" hidden="1" x14ac:dyDescent="0.25">
      <c r="B7" s="2" t="s">
        <v>150</v>
      </c>
      <c r="C7" s="254" t="s">
        <v>253</v>
      </c>
      <c r="D7" s="101" t="s">
        <v>236</v>
      </c>
      <c r="E7" s="2" t="s">
        <v>206</v>
      </c>
      <c r="F7" s="2" t="s">
        <v>7</v>
      </c>
      <c r="G7" s="206">
        <v>2.7699999999999999E-2</v>
      </c>
      <c r="H7" s="206">
        <v>0.15060000000000001</v>
      </c>
      <c r="I7" s="207">
        <v>43646</v>
      </c>
      <c r="J7" s="207">
        <v>43647</v>
      </c>
      <c r="K7" s="207">
        <v>43282</v>
      </c>
      <c r="L7" s="208" t="s">
        <v>207</v>
      </c>
      <c r="M7" s="72"/>
      <c r="N7" s="72"/>
      <c r="O7" s="72">
        <f>M7+N7</f>
        <v>0</v>
      </c>
      <c r="P7" s="29"/>
      <c r="Q7" s="72"/>
      <c r="R7" s="72"/>
      <c r="S7" s="73">
        <f>SUM(Q7:R7)</f>
        <v>0</v>
      </c>
    </row>
    <row r="8" spans="1:20" x14ac:dyDescent="0.25">
      <c r="G8" s="206"/>
      <c r="H8" s="206"/>
      <c r="I8" s="207"/>
      <c r="J8" s="207"/>
      <c r="K8" s="207"/>
      <c r="L8" s="208"/>
      <c r="M8" s="25"/>
      <c r="N8" s="25"/>
      <c r="O8" s="25"/>
      <c r="P8" s="29"/>
      <c r="Q8" s="25"/>
      <c r="R8" s="25"/>
      <c r="S8" s="26"/>
    </row>
    <row r="9" spans="1:20" x14ac:dyDescent="0.25">
      <c r="C9" s="100"/>
      <c r="D9" s="100"/>
      <c r="G9" s="136"/>
      <c r="H9" s="137"/>
      <c r="I9" s="127"/>
      <c r="J9" s="127"/>
      <c r="K9" s="127"/>
      <c r="L9" s="5" t="s">
        <v>44</v>
      </c>
      <c r="M9" s="71">
        <f>SUM(M7:M8)</f>
        <v>0</v>
      </c>
      <c r="N9" s="71">
        <f>SUM(N7:N8)</f>
        <v>0</v>
      </c>
      <c r="O9" s="71">
        <f>SUM(O7:O8)</f>
        <v>0</v>
      </c>
      <c r="Q9" s="71">
        <f>SUM(Q7:Q8)</f>
        <v>0</v>
      </c>
      <c r="R9" s="71">
        <f>SUM(R7:R8)</f>
        <v>0</v>
      </c>
      <c r="S9" s="73">
        <f>SUM(S7:S8)</f>
        <v>0</v>
      </c>
    </row>
    <row r="10" spans="1:20" x14ac:dyDescent="0.25">
      <c r="C10" s="100"/>
      <c r="D10" s="100"/>
      <c r="I10" s="127"/>
      <c r="J10" s="127"/>
      <c r="K10" s="127"/>
      <c r="L10" s="5"/>
      <c r="M10" s="71"/>
      <c r="N10" s="71"/>
      <c r="O10" s="71"/>
      <c r="Q10" s="71"/>
      <c r="R10" s="71"/>
      <c r="S10" s="73"/>
    </row>
    <row r="11" spans="1:20" x14ac:dyDescent="0.25">
      <c r="C11" s="100"/>
      <c r="D11" s="100"/>
      <c r="L11" s="5"/>
      <c r="M11" s="71"/>
      <c r="N11" s="71"/>
      <c r="O11" s="71"/>
      <c r="Q11" s="71"/>
      <c r="R11" s="71"/>
      <c r="S11" s="73"/>
    </row>
    <row r="12" spans="1:20" x14ac:dyDescent="0.25">
      <c r="B12" s="8" t="s">
        <v>147</v>
      </c>
      <c r="C12" s="100"/>
      <c r="D12" s="100"/>
      <c r="L12" s="5"/>
      <c r="M12" s="71"/>
      <c r="N12" s="71"/>
      <c r="O12" s="71"/>
      <c r="Q12" s="71"/>
      <c r="R12" s="71"/>
      <c r="S12" s="73"/>
    </row>
    <row r="13" spans="1:20" ht="34.5" customHeight="1" x14ac:dyDescent="0.25">
      <c r="B13" s="274" t="s">
        <v>148</v>
      </c>
      <c r="C13" s="274"/>
      <c r="D13" s="274"/>
      <c r="E13" s="274"/>
      <c r="F13" s="274"/>
      <c r="L13" s="5"/>
      <c r="M13" s="71"/>
      <c r="N13" s="71"/>
      <c r="O13" s="71"/>
      <c r="Q13" s="71"/>
      <c r="R13" s="71"/>
      <c r="S13" s="73"/>
    </row>
    <row r="14" spans="1:20" x14ac:dyDescent="0.25">
      <c r="C14" s="100"/>
      <c r="D14" s="100"/>
      <c r="L14" s="5"/>
      <c r="M14" s="71"/>
      <c r="N14" s="71"/>
      <c r="O14" s="71"/>
      <c r="Q14" s="71"/>
      <c r="R14" s="71"/>
      <c r="S14" s="73"/>
    </row>
    <row r="15" spans="1:20" ht="60" customHeight="1" x14ac:dyDescent="0.25">
      <c r="B15" s="274" t="s">
        <v>151</v>
      </c>
      <c r="C15" s="274"/>
      <c r="D15" s="274"/>
      <c r="E15" s="274"/>
      <c r="F15" s="274"/>
      <c r="L15" s="5"/>
      <c r="M15" s="71"/>
      <c r="N15" s="71"/>
      <c r="O15" s="71"/>
      <c r="Q15" s="71"/>
      <c r="R15" s="71"/>
      <c r="S15" s="73"/>
    </row>
    <row r="16" spans="1:20" x14ac:dyDescent="0.25">
      <c r="B16" s="214"/>
      <c r="C16" s="214"/>
      <c r="D16" s="214"/>
      <c r="E16" s="214"/>
      <c r="F16" s="214"/>
      <c r="L16" s="5"/>
      <c r="M16" s="71"/>
      <c r="N16" s="71"/>
      <c r="O16" s="71"/>
      <c r="Q16" s="71"/>
      <c r="R16" s="71"/>
      <c r="S16" s="73"/>
    </row>
    <row r="17" spans="2:20" ht="36" customHeight="1" x14ac:dyDescent="0.25">
      <c r="B17" s="274" t="s">
        <v>211</v>
      </c>
      <c r="C17" s="274"/>
      <c r="D17" s="274"/>
      <c r="E17" s="274"/>
      <c r="F17" s="274"/>
      <c r="L17" s="5"/>
      <c r="M17" s="71"/>
      <c r="N17" s="71"/>
      <c r="O17" s="71"/>
      <c r="Q17" s="71"/>
      <c r="R17" s="71"/>
      <c r="S17" s="73"/>
    </row>
    <row r="18" spans="2:20" ht="15" customHeight="1" x14ac:dyDescent="0.25">
      <c r="B18" s="284" t="s">
        <v>210</v>
      </c>
      <c r="C18" s="274"/>
      <c r="D18" s="274"/>
      <c r="E18" s="274"/>
      <c r="F18" s="274"/>
      <c r="L18" s="5"/>
      <c r="M18" s="71"/>
      <c r="N18" s="71"/>
      <c r="O18" s="71"/>
      <c r="Q18" s="71"/>
      <c r="R18" s="71"/>
      <c r="S18" s="73"/>
    </row>
    <row r="19" spans="2:20" ht="15" customHeight="1" x14ac:dyDescent="0.25">
      <c r="B19" s="216"/>
      <c r="C19" s="216"/>
      <c r="D19" s="216"/>
      <c r="E19" s="216"/>
      <c r="L19" s="5"/>
      <c r="M19" s="71"/>
      <c r="N19" s="71"/>
      <c r="O19" s="71"/>
      <c r="Q19" s="71"/>
      <c r="R19" s="71"/>
      <c r="S19" s="73"/>
    </row>
    <row r="20" spans="2:20" x14ac:dyDescent="0.25">
      <c r="B20" s="118"/>
      <c r="C20" s="118"/>
      <c r="D20" s="118"/>
      <c r="E20" s="118"/>
      <c r="L20" s="5"/>
      <c r="M20" s="71"/>
      <c r="N20" s="71"/>
      <c r="O20" s="71"/>
      <c r="Q20" s="71"/>
      <c r="R20" s="71"/>
      <c r="S20" s="73"/>
    </row>
    <row r="21" spans="2:20" x14ac:dyDescent="0.25">
      <c r="B21" s="7" t="s">
        <v>127</v>
      </c>
      <c r="C21" s="110" t="s">
        <v>130</v>
      </c>
      <c r="D21" s="110" t="s">
        <v>131</v>
      </c>
      <c r="E21" s="118"/>
      <c r="L21" s="5"/>
      <c r="M21" s="71"/>
      <c r="N21" s="71"/>
      <c r="O21" s="71"/>
      <c r="Q21" s="71"/>
      <c r="R21" s="71"/>
      <c r="S21" s="73"/>
    </row>
    <row r="22" spans="2:20" x14ac:dyDescent="0.25">
      <c r="B22" s="112" t="s">
        <v>129</v>
      </c>
      <c r="C22" s="100" t="s">
        <v>132</v>
      </c>
      <c r="D22" s="100" t="s">
        <v>138</v>
      </c>
      <c r="L22" s="5"/>
      <c r="M22" s="71"/>
      <c r="N22" s="71"/>
      <c r="O22" s="71"/>
      <c r="Q22" s="71"/>
      <c r="R22" s="71"/>
      <c r="S22" s="73"/>
    </row>
    <row r="23" spans="2:20" ht="15.75" x14ac:dyDescent="0.25">
      <c r="B23" s="217"/>
      <c r="C23" s="100"/>
      <c r="D23" s="100"/>
      <c r="L23" s="5"/>
      <c r="M23" s="71"/>
      <c r="N23" s="71"/>
      <c r="O23" s="71"/>
      <c r="Q23" s="71"/>
      <c r="R23" s="71"/>
      <c r="S23" s="73"/>
    </row>
    <row r="24" spans="2:20" x14ac:dyDescent="0.25">
      <c r="C24" s="100"/>
      <c r="D24" s="100"/>
      <c r="L24" s="5"/>
      <c r="M24" s="71"/>
      <c r="N24" s="71"/>
      <c r="O24" s="71"/>
      <c r="Q24" s="71"/>
      <c r="R24" s="71"/>
      <c r="S24" s="73"/>
    </row>
    <row r="25" spans="2:20" x14ac:dyDescent="0.25">
      <c r="B25" s="212" t="s">
        <v>227</v>
      </c>
      <c r="C25" s="100"/>
      <c r="D25" s="100"/>
      <c r="L25" s="5"/>
      <c r="M25" s="71"/>
      <c r="N25" s="71"/>
      <c r="O25" s="71"/>
      <c r="Q25" s="71"/>
      <c r="R25" s="71"/>
      <c r="S25" s="73"/>
    </row>
    <row r="26" spans="2:20" x14ac:dyDescent="0.25">
      <c r="B26" s="244"/>
      <c r="C26" s="242"/>
      <c r="D26" s="242"/>
      <c r="E26" s="10"/>
      <c r="F26" s="10"/>
      <c r="G26" s="10"/>
      <c r="H26" s="10"/>
      <c r="I26" s="10"/>
      <c r="J26" s="10"/>
      <c r="K26" s="10"/>
      <c r="L26" s="243"/>
      <c r="M26" s="25"/>
      <c r="N26" s="25"/>
      <c r="O26" s="25"/>
      <c r="P26" s="10"/>
      <c r="Q26" s="25"/>
      <c r="R26" s="25"/>
      <c r="S26" s="26"/>
    </row>
    <row r="27" spans="2:20" x14ac:dyDescent="0.25">
      <c r="Q27" s="62" t="s">
        <v>105</v>
      </c>
      <c r="R27" s="53"/>
      <c r="S27" s="182"/>
    </row>
    <row r="28" spans="2:20" x14ac:dyDescent="0.25">
      <c r="B28" s="17" t="s">
        <v>45</v>
      </c>
      <c r="C28" s="104" t="s">
        <v>2</v>
      </c>
      <c r="D28" s="104"/>
      <c r="E28" s="104" t="s">
        <v>40</v>
      </c>
      <c r="F28" s="104" t="s">
        <v>41</v>
      </c>
      <c r="G28" s="133"/>
      <c r="H28" s="133"/>
      <c r="I28" s="125"/>
      <c r="J28" s="104"/>
      <c r="K28" s="104"/>
      <c r="L28" s="104" t="s">
        <v>42</v>
      </c>
      <c r="M28" s="233" t="s">
        <v>43</v>
      </c>
      <c r="N28" s="50"/>
      <c r="O28" s="50"/>
      <c r="P28" s="50"/>
      <c r="Q28" s="57" t="s">
        <v>103</v>
      </c>
      <c r="R28" s="55"/>
      <c r="S28" s="56"/>
      <c r="T28" s="54"/>
    </row>
    <row r="29" spans="2:20" x14ac:dyDescent="0.25">
      <c r="B29" s="68"/>
      <c r="C29" s="9"/>
      <c r="D29" s="9"/>
      <c r="E29" s="9"/>
      <c r="F29" s="9"/>
      <c r="G29" s="9"/>
      <c r="H29" s="9"/>
      <c r="I29" s="9"/>
      <c r="J29" s="9"/>
      <c r="K29" s="9"/>
      <c r="L29" s="9"/>
      <c r="M29" s="9"/>
      <c r="N29" s="47"/>
      <c r="O29" s="47"/>
      <c r="P29" s="47"/>
      <c r="Q29" s="62"/>
      <c r="R29" s="53"/>
      <c r="S29" s="53"/>
      <c r="T29" s="54"/>
    </row>
    <row r="30" spans="2:20" x14ac:dyDescent="0.25">
      <c r="B30" s="68"/>
      <c r="C30" s="9"/>
      <c r="D30" s="9"/>
      <c r="E30" s="9"/>
      <c r="F30" s="9"/>
      <c r="G30" s="9"/>
      <c r="H30" s="9"/>
      <c r="I30" s="9"/>
      <c r="J30" s="9"/>
      <c r="K30" s="9"/>
      <c r="L30" s="9"/>
      <c r="M30" s="9"/>
      <c r="N30" s="47"/>
      <c r="O30" s="47"/>
      <c r="P30" s="47"/>
      <c r="R30" s="54"/>
      <c r="S30" s="54"/>
      <c r="T30" s="54"/>
    </row>
    <row r="31" spans="2:20" x14ac:dyDescent="0.25">
      <c r="B31" s="12"/>
      <c r="C31" s="13"/>
      <c r="D31" s="13"/>
      <c r="E31" s="41"/>
      <c r="F31" s="15"/>
      <c r="G31" s="15"/>
      <c r="H31" s="15"/>
      <c r="I31" s="15"/>
      <c r="J31" s="15"/>
      <c r="K31" s="15"/>
      <c r="L31" s="16"/>
      <c r="M31" s="20"/>
      <c r="N31" s="18"/>
      <c r="O31" s="18"/>
      <c r="P31" s="18"/>
      <c r="T31" s="54"/>
    </row>
    <row r="32" spans="2:20" ht="15" customHeight="1" x14ac:dyDescent="0.25">
      <c r="B32" s="12"/>
      <c r="C32" s="13"/>
      <c r="D32" s="13"/>
      <c r="E32" s="41"/>
      <c r="F32" s="15"/>
      <c r="G32" s="15"/>
      <c r="H32" s="15"/>
      <c r="I32" s="15"/>
      <c r="J32" s="15"/>
      <c r="K32" s="15"/>
      <c r="L32" s="16"/>
      <c r="M32" s="20"/>
      <c r="N32" s="18"/>
      <c r="O32" s="18"/>
      <c r="P32" s="18"/>
    </row>
    <row r="33" spans="2:16" ht="15" customHeight="1" x14ac:dyDescent="0.25">
      <c r="B33" s="12"/>
      <c r="C33" s="13"/>
      <c r="D33" s="13"/>
      <c r="E33" s="41"/>
      <c r="F33" s="15"/>
      <c r="G33" s="15"/>
      <c r="H33" s="15"/>
      <c r="I33" s="15"/>
      <c r="J33" s="15"/>
      <c r="K33" s="15"/>
      <c r="L33" s="16"/>
      <c r="M33" s="20"/>
      <c r="N33" s="18"/>
      <c r="O33" s="18"/>
      <c r="P33" s="18"/>
    </row>
    <row r="34" spans="2:16" ht="15" customHeight="1" x14ac:dyDescent="0.25">
      <c r="B34" s="12"/>
      <c r="C34" s="13"/>
      <c r="D34" s="13"/>
      <c r="E34" s="41"/>
      <c r="F34" s="15"/>
      <c r="G34" s="15"/>
      <c r="H34" s="15"/>
      <c r="I34" s="15"/>
      <c r="J34" s="15"/>
      <c r="K34" s="15"/>
      <c r="L34" s="16"/>
      <c r="M34" s="20"/>
      <c r="N34" s="18"/>
      <c r="O34" s="18"/>
      <c r="P34" s="18"/>
    </row>
    <row r="35" spans="2:16" ht="15" customHeight="1" x14ac:dyDescent="0.25">
      <c r="B35" s="12"/>
      <c r="C35" s="13"/>
      <c r="D35" s="13"/>
      <c r="E35" s="41"/>
      <c r="F35" s="15"/>
      <c r="G35" s="15"/>
      <c r="H35" s="15"/>
      <c r="I35" s="15"/>
      <c r="J35" s="15"/>
      <c r="K35" s="15"/>
      <c r="L35" s="16"/>
      <c r="M35" s="20"/>
      <c r="N35" s="18"/>
      <c r="O35" s="18"/>
      <c r="P35" s="18"/>
    </row>
    <row r="36" spans="2:16" x14ac:dyDescent="0.25">
      <c r="B36" s="36"/>
      <c r="C36" s="40"/>
      <c r="D36" s="40"/>
      <c r="E36" s="41"/>
      <c r="F36" s="38"/>
      <c r="G36" s="38"/>
      <c r="H36" s="38"/>
      <c r="I36" s="38"/>
      <c r="J36" s="38"/>
      <c r="K36" s="38"/>
      <c r="L36" s="39"/>
      <c r="M36" s="34"/>
      <c r="N36" s="113"/>
      <c r="O36" s="29"/>
      <c r="P36" s="29"/>
    </row>
    <row r="37" spans="2:16" x14ac:dyDescent="0.25">
      <c r="C37" s="40"/>
      <c r="D37" s="40"/>
      <c r="E37" s="41"/>
      <c r="F37" s="74"/>
      <c r="G37" s="74"/>
      <c r="H37" s="74"/>
      <c r="I37" s="74"/>
      <c r="J37" s="74"/>
      <c r="K37" s="74"/>
      <c r="L37" s="33"/>
      <c r="M37" s="31"/>
      <c r="N37" s="113"/>
    </row>
    <row r="38" spans="2:16" x14ac:dyDescent="0.25">
      <c r="C38" s="40"/>
      <c r="D38" s="40"/>
      <c r="E38" s="41"/>
      <c r="F38" s="74"/>
      <c r="G38" s="74"/>
      <c r="H38" s="74"/>
      <c r="I38" s="74"/>
      <c r="J38" s="74"/>
      <c r="K38" s="74"/>
      <c r="L38" s="33"/>
      <c r="M38" s="31"/>
      <c r="N38" s="114"/>
    </row>
    <row r="39" spans="2:16" x14ac:dyDescent="0.25">
      <c r="C39" s="40"/>
      <c r="D39" s="40"/>
      <c r="E39" s="41"/>
      <c r="F39" s="74"/>
      <c r="G39" s="74"/>
      <c r="H39" s="74"/>
      <c r="I39" s="74"/>
      <c r="J39" s="74"/>
      <c r="K39" s="74"/>
      <c r="L39" s="33"/>
      <c r="M39" s="35"/>
      <c r="N39" s="37"/>
      <c r="O39" s="37"/>
      <c r="P39" s="29"/>
    </row>
    <row r="40" spans="2:16" ht="15" customHeight="1" x14ac:dyDescent="0.25">
      <c r="B40" s="36"/>
      <c r="C40" s="40"/>
      <c r="D40" s="40"/>
      <c r="E40" s="41"/>
      <c r="F40" s="38"/>
      <c r="G40" s="38"/>
      <c r="H40" s="38"/>
      <c r="I40" s="38"/>
      <c r="J40" s="38"/>
      <c r="K40" s="38"/>
      <c r="L40" s="33"/>
      <c r="M40" s="31"/>
      <c r="N40" s="107"/>
      <c r="O40" s="107"/>
      <c r="P40" s="29"/>
    </row>
    <row r="41" spans="2:16" x14ac:dyDescent="0.25">
      <c r="B41" s="36"/>
      <c r="C41" s="40"/>
      <c r="D41" s="40"/>
      <c r="E41" s="41"/>
      <c r="F41" s="38"/>
      <c r="G41" s="38"/>
      <c r="H41" s="38"/>
      <c r="I41" s="38"/>
      <c r="J41" s="38"/>
      <c r="K41" s="38"/>
      <c r="L41" s="33"/>
      <c r="M41" s="31"/>
      <c r="N41" s="107"/>
      <c r="O41" s="107"/>
      <c r="P41" s="29"/>
    </row>
    <row r="42" spans="2:16" x14ac:dyDescent="0.25">
      <c r="B42" s="36"/>
      <c r="C42" s="40"/>
      <c r="D42" s="40"/>
      <c r="E42" s="41"/>
      <c r="F42" s="38"/>
      <c r="G42" s="38"/>
      <c r="H42" s="38"/>
      <c r="I42" s="38"/>
      <c r="J42" s="38"/>
      <c r="K42" s="38"/>
      <c r="L42" s="33"/>
      <c r="M42" s="31"/>
      <c r="N42" s="107"/>
      <c r="O42" s="107"/>
      <c r="P42" s="29"/>
    </row>
    <row r="43" spans="2:16" ht="16.5" customHeight="1" x14ac:dyDescent="0.25">
      <c r="B43" s="36"/>
      <c r="C43" s="40"/>
      <c r="D43" s="40"/>
      <c r="E43" s="41"/>
      <c r="F43" s="38"/>
      <c r="G43" s="38"/>
      <c r="H43" s="38"/>
      <c r="I43" s="38"/>
      <c r="J43" s="38"/>
      <c r="K43" s="38"/>
      <c r="L43" s="39"/>
      <c r="M43" s="20"/>
      <c r="N43" s="107"/>
      <c r="O43" s="107"/>
      <c r="P43" s="29"/>
    </row>
    <row r="44" spans="2:16" ht="15" hidden="1" customHeight="1" x14ac:dyDescent="0.25"/>
    <row r="45" spans="2:16" ht="15" customHeight="1" x14ac:dyDescent="0.25">
      <c r="E45" s="21"/>
      <c r="F45" s="111"/>
      <c r="G45" s="111"/>
      <c r="H45" s="111"/>
      <c r="I45" s="111"/>
      <c r="J45" s="111"/>
      <c r="K45" s="111"/>
    </row>
    <row r="48" spans="2:16" ht="15" customHeight="1" x14ac:dyDescent="0.25"/>
  </sheetData>
  <mergeCells count="6">
    <mergeCell ref="B18:F18"/>
    <mergeCell ref="Q1:S1"/>
    <mergeCell ref="Q2:S2"/>
    <mergeCell ref="B17:F17"/>
    <mergeCell ref="B13:F13"/>
    <mergeCell ref="B15:F15"/>
  </mergeCells>
  <hyperlinks>
    <hyperlink ref="B18" r:id="rId1"/>
    <hyperlink ref="B25" r:id="rId2"/>
  </hyperlinks>
  <printOptions horizontalCentered="1" gridLines="1"/>
  <pageMargins left="0" right="0" top="0.75" bottom="0.75" header="0.3" footer="0.3"/>
  <pageSetup scale="50" orientation="landscape" horizontalDpi="1200" verticalDpi="1200"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topLeftCell="B1" zoomScale="90" zoomScaleNormal="90" workbookViewId="0">
      <selection activeCell="A15" sqref="A15"/>
    </sheetView>
  </sheetViews>
  <sheetFormatPr defaultColWidth="9.140625" defaultRowHeight="15" x14ac:dyDescent="0.25"/>
  <cols>
    <col min="1" max="1" width="5.7109375" style="2" hidden="1" customWidth="1"/>
    <col min="2" max="2" width="53.28515625" style="2" customWidth="1"/>
    <col min="3" max="3" width="23.140625" style="2"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274</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273</v>
      </c>
      <c r="C3" s="8"/>
      <c r="D3" s="8"/>
      <c r="E3" s="8"/>
      <c r="P3" s="29"/>
      <c r="Q3" s="47"/>
      <c r="R3" s="30"/>
    </row>
    <row r="4" spans="1:20" x14ac:dyDescent="0.25">
      <c r="B4" s="8" t="s">
        <v>278</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idden="1" x14ac:dyDescent="0.25">
      <c r="B7" s="265"/>
      <c r="C7" s="120"/>
      <c r="D7" s="100"/>
      <c r="F7" s="2" t="s">
        <v>7</v>
      </c>
      <c r="G7" s="206">
        <v>2.7699999999999999E-2</v>
      </c>
      <c r="H7" s="206">
        <v>0.15060000000000001</v>
      </c>
      <c r="I7" s="207">
        <v>43646</v>
      </c>
      <c r="J7" s="207">
        <v>43647</v>
      </c>
      <c r="K7" s="207">
        <v>43282</v>
      </c>
      <c r="L7" s="208" t="s">
        <v>207</v>
      </c>
      <c r="M7" s="85"/>
      <c r="N7" s="72"/>
      <c r="O7" s="72"/>
      <c r="P7" s="72"/>
      <c r="Q7" s="72"/>
      <c r="R7" s="72"/>
      <c r="S7" s="73"/>
    </row>
    <row r="8" spans="1:20" ht="17.45" customHeight="1" x14ac:dyDescent="0.25">
      <c r="B8" s="281" t="s">
        <v>275</v>
      </c>
      <c r="C8" s="267" t="s">
        <v>270</v>
      </c>
      <c r="D8" s="2" t="s">
        <v>219</v>
      </c>
      <c r="E8" s="2" t="s">
        <v>276</v>
      </c>
      <c r="F8" s="2" t="s">
        <v>7</v>
      </c>
      <c r="G8" s="206">
        <v>2.7699999999999999E-2</v>
      </c>
      <c r="H8" s="206">
        <v>0.15060000000000001</v>
      </c>
      <c r="I8" s="127">
        <v>43708</v>
      </c>
      <c r="J8" s="127">
        <v>43738</v>
      </c>
      <c r="K8" s="127">
        <v>42644</v>
      </c>
      <c r="L8" s="101" t="s">
        <v>277</v>
      </c>
      <c r="M8" s="85">
        <v>14593.34</v>
      </c>
      <c r="N8" s="72"/>
      <c r="O8" s="72">
        <f>M8+N8</f>
        <v>14593.34</v>
      </c>
      <c r="P8" s="72"/>
      <c r="Q8" s="72">
        <v>4250</v>
      </c>
      <c r="R8" s="72"/>
      <c r="S8" s="73">
        <f>Q8+R8</f>
        <v>4250</v>
      </c>
    </row>
    <row r="9" spans="1:20" ht="15.6" customHeight="1" x14ac:dyDescent="0.25">
      <c r="B9" s="281"/>
      <c r="C9" s="265"/>
      <c r="G9" s="136"/>
      <c r="H9" s="136"/>
      <c r="I9" s="127"/>
      <c r="J9" s="127"/>
      <c r="K9" s="127"/>
      <c r="M9" s="24"/>
      <c r="N9" s="25"/>
      <c r="O9" s="25"/>
      <c r="P9" s="72"/>
      <c r="Q9" s="25"/>
      <c r="R9" s="25"/>
      <c r="S9" s="26"/>
    </row>
    <row r="10" spans="1:20" x14ac:dyDescent="0.25">
      <c r="C10" s="101"/>
      <c r="D10" s="101"/>
      <c r="G10" s="136"/>
      <c r="H10" s="136"/>
      <c r="I10" s="127"/>
      <c r="J10" s="127"/>
      <c r="K10" s="127" t="s">
        <v>118</v>
      </c>
      <c r="L10" s="21" t="s">
        <v>44</v>
      </c>
      <c r="M10" s="71">
        <f>SUM(M8:M8)</f>
        <v>14593.34</v>
      </c>
      <c r="N10" s="71">
        <f>SUM(N8:N8)</f>
        <v>0</v>
      </c>
      <c r="O10" s="71">
        <f>SUM(O8:O8)</f>
        <v>14593.34</v>
      </c>
      <c r="P10" s="71"/>
      <c r="Q10" s="71">
        <f>SUM(Q8:Q8)</f>
        <v>4250</v>
      </c>
      <c r="R10" s="71">
        <f>SUM(R8:R8)</f>
        <v>0</v>
      </c>
      <c r="S10" s="23">
        <f>SUM(S8:S8)</f>
        <v>4250</v>
      </c>
    </row>
    <row r="11" spans="1:20" x14ac:dyDescent="0.25">
      <c r="C11" s="101"/>
      <c r="D11" s="101"/>
      <c r="G11" s="136"/>
      <c r="H11" s="136"/>
      <c r="I11" s="127"/>
      <c r="J11" s="127"/>
      <c r="K11" s="127"/>
      <c r="L11" s="21"/>
      <c r="M11" s="71"/>
      <c r="N11" s="71"/>
      <c r="O11" s="71"/>
      <c r="P11" s="71"/>
      <c r="Q11" s="71"/>
      <c r="R11" s="71"/>
      <c r="S11" s="73"/>
    </row>
    <row r="12" spans="1:20" x14ac:dyDescent="0.25">
      <c r="B12" s="8" t="s">
        <v>147</v>
      </c>
      <c r="C12" s="100"/>
      <c r="D12" s="100"/>
      <c r="S12" s="27"/>
    </row>
    <row r="13" spans="1:20" ht="33.75" customHeight="1" x14ac:dyDescent="0.25">
      <c r="B13" s="274" t="s">
        <v>148</v>
      </c>
      <c r="C13" s="274"/>
      <c r="D13" s="274"/>
      <c r="E13" s="274"/>
      <c r="F13" s="274"/>
      <c r="S13" s="27"/>
    </row>
    <row r="14" spans="1:20" x14ac:dyDescent="0.25">
      <c r="C14" s="100"/>
      <c r="D14" s="100"/>
      <c r="S14" s="27"/>
    </row>
    <row r="15" spans="1:20" ht="50.25" customHeight="1" x14ac:dyDescent="0.25">
      <c r="B15" s="274" t="s">
        <v>151</v>
      </c>
      <c r="C15" s="274"/>
      <c r="D15" s="274"/>
      <c r="E15" s="274"/>
      <c r="F15" s="274"/>
      <c r="S15" s="27"/>
    </row>
    <row r="16" spans="1:20" x14ac:dyDescent="0.25">
      <c r="B16" s="264"/>
      <c r="C16" s="264"/>
      <c r="D16" s="264"/>
      <c r="E16" s="264"/>
      <c r="S16" s="27"/>
    </row>
    <row r="17" spans="2:20" ht="32.25" customHeight="1" x14ac:dyDescent="0.25">
      <c r="B17" s="274" t="s">
        <v>211</v>
      </c>
      <c r="C17" s="274"/>
      <c r="D17" s="274"/>
      <c r="E17" s="274"/>
      <c r="F17" s="274"/>
      <c r="S17" s="27"/>
    </row>
    <row r="18" spans="2:20" ht="15" customHeight="1" x14ac:dyDescent="0.25">
      <c r="B18" s="284" t="s">
        <v>210</v>
      </c>
      <c r="C18" s="274"/>
      <c r="D18" s="274"/>
      <c r="E18" s="274"/>
      <c r="F18" s="274"/>
      <c r="S18" s="27"/>
    </row>
    <row r="19" spans="2:20" ht="15" customHeight="1" x14ac:dyDescent="0.25">
      <c r="B19" s="264"/>
      <c r="C19" s="264"/>
      <c r="D19" s="264"/>
      <c r="E19" s="264"/>
      <c r="S19" s="27"/>
    </row>
    <row r="20" spans="2:20" x14ac:dyDescent="0.25">
      <c r="B20" s="7" t="s">
        <v>127</v>
      </c>
      <c r="C20" s="110" t="s">
        <v>130</v>
      </c>
      <c r="D20" s="110" t="s">
        <v>131</v>
      </c>
      <c r="E20" s="264"/>
      <c r="S20" s="27"/>
    </row>
    <row r="21" spans="2:20" x14ac:dyDescent="0.25">
      <c r="B21" s="2" t="s">
        <v>242</v>
      </c>
      <c r="C21" s="100" t="s">
        <v>164</v>
      </c>
      <c r="D21" s="100" t="s">
        <v>190</v>
      </c>
      <c r="E21" s="264"/>
      <c r="S21" s="27"/>
    </row>
    <row r="22" spans="2:20" ht="15.75" x14ac:dyDescent="0.25">
      <c r="B22" s="217"/>
      <c r="C22" s="101"/>
      <c r="D22" s="101"/>
      <c r="S22" s="27"/>
    </row>
    <row r="23" spans="2:20" x14ac:dyDescent="0.25">
      <c r="C23" s="101"/>
      <c r="D23" s="101"/>
      <c r="S23" s="27"/>
    </row>
    <row r="24" spans="2:20" x14ac:dyDescent="0.25">
      <c r="B24" s="212" t="s">
        <v>227</v>
      </c>
      <c r="C24" s="101"/>
      <c r="D24" s="101"/>
      <c r="S24" s="27"/>
    </row>
    <row r="25" spans="2:20" x14ac:dyDescent="0.25">
      <c r="B25" s="244"/>
      <c r="C25" s="102"/>
      <c r="D25" s="102"/>
      <c r="E25" s="10"/>
      <c r="F25" s="10"/>
      <c r="G25" s="10"/>
      <c r="H25" s="10"/>
      <c r="I25" s="10"/>
      <c r="J25" s="10"/>
      <c r="K25" s="10"/>
      <c r="L25" s="10"/>
      <c r="M25" s="10"/>
      <c r="N25" s="10"/>
      <c r="O25" s="10"/>
      <c r="P25" s="10"/>
      <c r="Q25" s="10"/>
      <c r="R25" s="10"/>
      <c r="S25" s="28"/>
    </row>
    <row r="26" spans="2:20" x14ac:dyDescent="0.25">
      <c r="B26" s="212"/>
      <c r="C26" s="101"/>
      <c r="D26" s="101"/>
      <c r="Q26" s="62" t="s">
        <v>105</v>
      </c>
      <c r="R26" s="53"/>
      <c r="S26" s="182"/>
    </row>
    <row r="27" spans="2:20" x14ac:dyDescent="0.25">
      <c r="B27" s="17" t="s">
        <v>45</v>
      </c>
      <c r="C27" s="266" t="s">
        <v>2</v>
      </c>
      <c r="D27" s="266"/>
      <c r="E27" s="266" t="s">
        <v>40</v>
      </c>
      <c r="F27" s="266" t="s">
        <v>41</v>
      </c>
      <c r="G27" s="266"/>
      <c r="H27" s="266"/>
      <c r="I27" s="266"/>
      <c r="J27" s="266"/>
      <c r="K27" s="266"/>
      <c r="L27" s="266" t="s">
        <v>42</v>
      </c>
      <c r="M27" s="266" t="s">
        <v>43</v>
      </c>
      <c r="N27" s="50"/>
      <c r="O27" s="50"/>
      <c r="P27" s="50"/>
      <c r="Q27" s="57" t="s">
        <v>103</v>
      </c>
      <c r="R27" s="55"/>
      <c r="S27" s="56"/>
      <c r="T27" s="54"/>
    </row>
    <row r="28" spans="2:20" x14ac:dyDescent="0.25">
      <c r="B28" s="68"/>
      <c r="C28" s="164"/>
      <c r="D28" s="164"/>
      <c r="E28" s="164"/>
      <c r="F28" s="164"/>
      <c r="G28" s="164"/>
      <c r="H28" s="164"/>
      <c r="I28" s="164"/>
      <c r="J28" s="164"/>
      <c r="K28" s="164"/>
      <c r="L28" s="164"/>
      <c r="M28" s="164"/>
      <c r="N28" s="47"/>
      <c r="O28" s="47"/>
      <c r="P28" s="47"/>
      <c r="T28" s="54"/>
    </row>
    <row r="29" spans="2:20" x14ac:dyDescent="0.25">
      <c r="B29" s="68"/>
      <c r="C29" s="164"/>
      <c r="D29" s="164"/>
      <c r="E29" s="164"/>
      <c r="F29" s="164"/>
      <c r="G29" s="164"/>
      <c r="H29" s="164"/>
      <c r="I29" s="164"/>
      <c r="J29" s="164"/>
      <c r="K29" s="164"/>
      <c r="L29" s="164"/>
      <c r="M29" s="164"/>
      <c r="N29" s="47"/>
      <c r="O29" s="47"/>
      <c r="P29" s="47"/>
      <c r="Q29" s="62"/>
      <c r="R29" s="53"/>
      <c r="S29" s="53"/>
      <c r="T29" s="54"/>
    </row>
    <row r="30" spans="2:20" x14ac:dyDescent="0.25">
      <c r="B30" s="11"/>
      <c r="C30" s="164"/>
      <c r="D30" s="164"/>
      <c r="E30" s="164"/>
      <c r="R30" s="54"/>
      <c r="S30" s="54"/>
      <c r="T30" s="54"/>
    </row>
    <row r="31" spans="2:20" x14ac:dyDescent="0.25">
      <c r="B31" s="12"/>
      <c r="C31" s="13"/>
      <c r="D31" s="13"/>
      <c r="E31" s="41"/>
      <c r="F31" s="15"/>
      <c r="G31" s="15"/>
      <c r="H31" s="15"/>
      <c r="I31" s="15"/>
      <c r="J31" s="15"/>
      <c r="K31" s="15"/>
      <c r="L31" s="16"/>
      <c r="M31" s="20"/>
      <c r="N31" s="18"/>
      <c r="O31" s="18"/>
      <c r="P31" s="18"/>
    </row>
    <row r="32" spans="2:20" x14ac:dyDescent="0.25">
      <c r="B32" s="12"/>
      <c r="C32" s="13"/>
      <c r="D32" s="13"/>
      <c r="E32" s="41"/>
      <c r="F32" s="15"/>
      <c r="G32" s="15"/>
      <c r="H32" s="15"/>
      <c r="I32" s="15"/>
      <c r="J32" s="15"/>
      <c r="K32" s="15"/>
      <c r="L32" s="16"/>
      <c r="M32" s="20"/>
      <c r="N32" s="18"/>
      <c r="O32" s="18"/>
      <c r="P32" s="18"/>
    </row>
    <row r="33" spans="2:16" x14ac:dyDescent="0.25">
      <c r="B33" s="12"/>
      <c r="C33" s="13"/>
      <c r="D33" s="13"/>
      <c r="E33" s="41"/>
      <c r="F33" s="15"/>
      <c r="G33" s="15"/>
      <c r="H33" s="15"/>
      <c r="I33" s="15"/>
      <c r="J33" s="15"/>
      <c r="K33" s="15"/>
      <c r="L33" s="16"/>
      <c r="M33" s="20"/>
      <c r="N33" s="18"/>
      <c r="O33" s="18"/>
      <c r="P33" s="18"/>
    </row>
    <row r="34" spans="2:16" x14ac:dyDescent="0.25">
      <c r="B34" s="12"/>
      <c r="C34" s="13"/>
      <c r="D34" s="13"/>
      <c r="E34" s="41"/>
      <c r="F34" s="15"/>
      <c r="G34" s="15"/>
      <c r="H34" s="15"/>
      <c r="I34" s="15"/>
      <c r="J34" s="15"/>
      <c r="K34" s="15"/>
      <c r="L34" s="16"/>
      <c r="M34" s="20"/>
      <c r="N34" s="18"/>
      <c r="O34" s="18"/>
      <c r="P34" s="18"/>
    </row>
  </sheetData>
  <mergeCells count="7">
    <mergeCell ref="B17:F17"/>
    <mergeCell ref="B18:F18"/>
    <mergeCell ref="Q1:S1"/>
    <mergeCell ref="Q2:S2"/>
    <mergeCell ref="B8:B9"/>
    <mergeCell ref="B13:F13"/>
    <mergeCell ref="B15:F15"/>
  </mergeCells>
  <hyperlinks>
    <hyperlink ref="B18" r:id="rId1"/>
    <hyperlink ref="B24" r:id="rId2"/>
  </hyperlinks>
  <printOptions horizontalCentered="1" gridLines="1"/>
  <pageMargins left="0" right="0" top="0.75" bottom="0.75" header="0.3" footer="0.3"/>
  <pageSetup scale="49" orientation="landscape" horizontalDpi="1200" verticalDpi="1200"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2" zoomScale="90" zoomScaleNormal="90" workbookViewId="0">
      <selection activeCell="L9" sqref="L9"/>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7" style="2" customWidth="1"/>
    <col min="6" max="6" width="22.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4.85546875" style="2" customWidth="1"/>
    <col min="18" max="18" width="14.140625" style="2" customWidth="1"/>
    <col min="19" max="19" width="14.28515625" style="2" customWidth="1"/>
    <col min="20" max="16384" width="9.140625" style="2"/>
  </cols>
  <sheetData>
    <row r="1" spans="1:20" ht="15.6" customHeight="1" x14ac:dyDescent="0.25">
      <c r="B1" s="1" t="s">
        <v>109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110</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5">
        <v>223195</v>
      </c>
      <c r="N7" s="158"/>
      <c r="O7" s="72">
        <f>M7+N7</f>
        <v>223195</v>
      </c>
      <c r="P7" s="164"/>
      <c r="Q7" s="80">
        <f>99277.22+31898.25+18636.29+9478.19+30398.83+32655.73</f>
        <v>222344.51000000004</v>
      </c>
      <c r="R7" s="165"/>
      <c r="S7" s="238">
        <f>Q7+R7</f>
        <v>222344.51000000004</v>
      </c>
    </row>
    <row r="8" spans="1:20" ht="30" customHeight="1" x14ac:dyDescent="0.25">
      <c r="B8" s="2" t="s">
        <v>150</v>
      </c>
      <c r="C8" s="255" t="s">
        <v>142</v>
      </c>
      <c r="D8" s="101" t="s">
        <v>236</v>
      </c>
      <c r="E8" s="2" t="s">
        <v>206</v>
      </c>
      <c r="F8" s="2" t="s">
        <v>7</v>
      </c>
      <c r="G8" s="206">
        <v>2.7699999999999999E-2</v>
      </c>
      <c r="H8" s="206">
        <v>0.15060000000000001</v>
      </c>
      <c r="I8" s="207">
        <v>43646</v>
      </c>
      <c r="J8" s="207">
        <v>43647</v>
      </c>
      <c r="K8" s="207">
        <v>43282</v>
      </c>
      <c r="L8" s="208" t="s">
        <v>207</v>
      </c>
      <c r="M8" s="75">
        <v>9104.4500000000007</v>
      </c>
      <c r="N8" s="158"/>
      <c r="O8" s="72">
        <f>M8+N8</f>
        <v>9104.4500000000007</v>
      </c>
      <c r="P8" s="164"/>
      <c r="Q8" s="80">
        <v>9104.4500000000007</v>
      </c>
      <c r="R8" s="165"/>
      <c r="S8" s="238">
        <f t="shared" ref="S8:S9" si="0">Q8+R8</f>
        <v>9104.4500000000007</v>
      </c>
    </row>
    <row r="9" spans="1:20" ht="30" customHeight="1" x14ac:dyDescent="0.25">
      <c r="B9" s="2" t="s">
        <v>246</v>
      </c>
      <c r="C9" s="255" t="s">
        <v>261</v>
      </c>
      <c r="D9" s="221"/>
      <c r="F9" s="2" t="s">
        <v>7</v>
      </c>
      <c r="G9" s="206">
        <f t="shared" ref="G9:J9" si="1">+G8</f>
        <v>2.7699999999999999E-2</v>
      </c>
      <c r="H9" s="206">
        <f t="shared" si="1"/>
        <v>0.15060000000000001</v>
      </c>
      <c r="I9" s="207">
        <f t="shared" si="1"/>
        <v>43646</v>
      </c>
      <c r="J9" s="207">
        <f t="shared" si="1"/>
        <v>43647</v>
      </c>
      <c r="K9" s="271" t="s">
        <v>292</v>
      </c>
      <c r="L9" s="208" t="s">
        <v>196</v>
      </c>
      <c r="M9" s="75">
        <v>3117.15</v>
      </c>
      <c r="N9" s="158"/>
      <c r="O9" s="72">
        <f>M9+N9</f>
        <v>3117.15</v>
      </c>
      <c r="P9" s="164"/>
      <c r="Q9" s="80">
        <v>3117.15</v>
      </c>
      <c r="R9" s="165"/>
      <c r="S9" s="238">
        <f t="shared" si="0"/>
        <v>3117.15</v>
      </c>
    </row>
    <row r="10" spans="1:20" x14ac:dyDescent="0.25">
      <c r="C10" s="100"/>
      <c r="D10" s="140"/>
      <c r="E10" s="82"/>
      <c r="G10" s="206"/>
      <c r="H10" s="206"/>
      <c r="I10" s="207"/>
      <c r="J10" s="207"/>
      <c r="K10" s="207"/>
      <c r="L10" s="208"/>
      <c r="M10" s="178"/>
      <c r="N10" s="199"/>
      <c r="O10" s="25">
        <f>+M10+N10</f>
        <v>0</v>
      </c>
      <c r="P10" s="164"/>
      <c r="Q10" s="239"/>
      <c r="R10" s="200"/>
      <c r="S10" s="176"/>
    </row>
    <row r="11" spans="1:20" x14ac:dyDescent="0.25">
      <c r="C11" s="101"/>
      <c r="D11" s="101"/>
      <c r="L11" s="5" t="s">
        <v>44</v>
      </c>
      <c r="M11" s="71">
        <f>SUM(M8:M10)</f>
        <v>12221.6</v>
      </c>
      <c r="N11" s="71">
        <f>SUM(N8:N10)</f>
        <v>0</v>
      </c>
      <c r="O11" s="71">
        <f>SUM(O8:O10)</f>
        <v>12221.6</v>
      </c>
      <c r="P11" s="71"/>
      <c r="Q11" s="240">
        <f>SUM(Q7:Q10)</f>
        <v>234566.11000000004</v>
      </c>
      <c r="R11" s="237">
        <f>SUM(R7:R10)</f>
        <v>0</v>
      </c>
      <c r="S11" s="241">
        <f>SUM(S7:S10)</f>
        <v>234566.11000000004</v>
      </c>
    </row>
    <row r="12" spans="1:20" x14ac:dyDescent="0.25">
      <c r="C12" s="101"/>
      <c r="D12" s="101"/>
      <c r="L12" s="5"/>
      <c r="M12" s="71"/>
      <c r="N12" s="71"/>
      <c r="O12" s="71"/>
      <c r="Q12" s="71"/>
      <c r="R12" s="71"/>
      <c r="S12" s="73"/>
    </row>
    <row r="13" spans="1:20" x14ac:dyDescent="0.25">
      <c r="B13" s="8" t="s">
        <v>147</v>
      </c>
      <c r="C13" s="100"/>
      <c r="D13" s="100"/>
      <c r="S13" s="27"/>
    </row>
    <row r="14" spans="1:20" ht="33.75" customHeight="1" x14ac:dyDescent="0.25">
      <c r="B14" s="274" t="s">
        <v>148</v>
      </c>
      <c r="C14" s="274"/>
      <c r="D14" s="274"/>
      <c r="E14" s="274"/>
      <c r="F14" s="274"/>
      <c r="L14" s="5"/>
      <c r="M14" s="71"/>
      <c r="N14" s="71"/>
      <c r="O14" s="71"/>
      <c r="Q14" s="71"/>
      <c r="R14" s="71"/>
      <c r="S14" s="73"/>
    </row>
    <row r="15" spans="1:20" x14ac:dyDescent="0.25">
      <c r="C15" s="100"/>
      <c r="D15" s="100"/>
      <c r="L15" s="5"/>
      <c r="M15" s="71"/>
      <c r="N15" s="71"/>
      <c r="O15" s="71"/>
      <c r="Q15" s="71"/>
      <c r="R15" s="71"/>
      <c r="S15" s="73"/>
    </row>
    <row r="16" spans="1:20" ht="48.75" customHeight="1" x14ac:dyDescent="0.25">
      <c r="B16" s="274" t="s">
        <v>151</v>
      </c>
      <c r="C16" s="274"/>
      <c r="D16" s="274"/>
      <c r="E16" s="274"/>
      <c r="F16" s="274"/>
      <c r="L16" s="5"/>
      <c r="M16" s="71"/>
      <c r="N16" s="71"/>
      <c r="O16" s="71"/>
      <c r="Q16" s="71"/>
      <c r="R16" s="71"/>
      <c r="S16" s="73"/>
    </row>
    <row r="17" spans="2:19" x14ac:dyDescent="0.25">
      <c r="B17" s="118"/>
      <c r="C17" s="118"/>
      <c r="D17" s="118"/>
      <c r="E17" s="118"/>
      <c r="L17" s="5"/>
      <c r="M17" s="71"/>
      <c r="N17" s="71"/>
      <c r="O17" s="71"/>
      <c r="Q17" s="71"/>
      <c r="R17" s="71"/>
      <c r="S17" s="73"/>
    </row>
    <row r="18" spans="2:19" ht="30" customHeight="1" x14ac:dyDescent="0.25">
      <c r="B18" s="274" t="s">
        <v>211</v>
      </c>
      <c r="C18" s="274"/>
      <c r="D18" s="274"/>
      <c r="E18" s="274"/>
      <c r="F18" s="274"/>
      <c r="L18" s="5"/>
      <c r="M18" s="71"/>
      <c r="N18" s="71"/>
      <c r="O18" s="71"/>
      <c r="Q18" s="71"/>
      <c r="R18" s="71"/>
      <c r="S18" s="73"/>
    </row>
    <row r="19" spans="2:19" ht="15" customHeight="1" x14ac:dyDescent="0.25">
      <c r="B19" s="284" t="s">
        <v>210</v>
      </c>
      <c r="C19" s="274"/>
      <c r="D19" s="274"/>
      <c r="E19" s="274"/>
      <c r="F19" s="274"/>
      <c r="L19" s="5"/>
      <c r="M19" s="71"/>
      <c r="N19" s="71"/>
      <c r="O19" s="71"/>
      <c r="Q19" s="71"/>
      <c r="R19" s="71"/>
      <c r="S19" s="73"/>
    </row>
    <row r="20" spans="2:19" ht="15" customHeight="1" x14ac:dyDescent="0.25">
      <c r="B20" s="216"/>
      <c r="C20" s="216"/>
      <c r="D20" s="216"/>
      <c r="E20" s="216"/>
      <c r="L20" s="5"/>
      <c r="M20" s="71"/>
      <c r="N20" s="71"/>
      <c r="O20" s="71"/>
      <c r="Q20" s="71"/>
      <c r="R20" s="71"/>
      <c r="S20" s="73"/>
    </row>
    <row r="21" spans="2:19" x14ac:dyDescent="0.25">
      <c r="B21" s="7" t="s">
        <v>127</v>
      </c>
      <c r="C21" s="110" t="s">
        <v>130</v>
      </c>
      <c r="D21" s="110" t="s">
        <v>131</v>
      </c>
      <c r="E21" s="118"/>
      <c r="L21" s="5"/>
      <c r="M21" s="71"/>
      <c r="N21" s="71"/>
      <c r="O21" s="71"/>
      <c r="Q21" s="71"/>
      <c r="R21" s="71"/>
      <c r="S21" s="73"/>
    </row>
    <row r="22" spans="2:19" x14ac:dyDescent="0.25">
      <c r="B22" s="2" t="s">
        <v>128</v>
      </c>
      <c r="C22" s="100" t="s">
        <v>135</v>
      </c>
      <c r="D22" s="100" t="s">
        <v>137</v>
      </c>
      <c r="E22" s="118"/>
      <c r="L22" s="5"/>
      <c r="M22" s="71"/>
      <c r="N22" s="71"/>
      <c r="O22" s="71"/>
      <c r="Q22" s="71"/>
      <c r="R22" s="71"/>
      <c r="S22" s="73"/>
    </row>
    <row r="23" spans="2:19" x14ac:dyDescent="0.25">
      <c r="B23" s="112" t="s">
        <v>129</v>
      </c>
      <c r="C23" s="100" t="s">
        <v>132</v>
      </c>
      <c r="D23" s="100" t="s">
        <v>138</v>
      </c>
      <c r="L23" s="5"/>
      <c r="M23" s="71"/>
      <c r="N23" s="71"/>
      <c r="O23" s="71"/>
      <c r="Q23" s="71"/>
      <c r="R23" s="71"/>
      <c r="S23" s="73"/>
    </row>
    <row r="24" spans="2:19" x14ac:dyDescent="0.25">
      <c r="B24" s="2" t="s">
        <v>246</v>
      </c>
      <c r="C24" s="100" t="s">
        <v>164</v>
      </c>
      <c r="D24" s="100" t="s">
        <v>190</v>
      </c>
      <c r="L24" s="5"/>
      <c r="M24" s="71"/>
      <c r="N24" s="71"/>
      <c r="O24" s="71"/>
      <c r="Q24" s="71"/>
      <c r="R24" s="71"/>
      <c r="S24" s="73"/>
    </row>
    <row r="25" spans="2:19" ht="15.75" x14ac:dyDescent="0.25">
      <c r="B25" s="217"/>
      <c r="C25" s="100"/>
      <c r="D25" s="100"/>
      <c r="L25" s="5"/>
      <c r="M25" s="71"/>
      <c r="N25" s="71"/>
      <c r="O25" s="71"/>
      <c r="Q25" s="71"/>
      <c r="R25" s="71"/>
      <c r="S25" s="73"/>
    </row>
    <row r="26" spans="2:19" x14ac:dyDescent="0.25">
      <c r="C26" s="100"/>
      <c r="D26" s="100"/>
      <c r="L26" s="5"/>
      <c r="M26" s="71"/>
      <c r="N26" s="71"/>
      <c r="O26" s="71"/>
      <c r="Q26" s="71"/>
      <c r="R26" s="71"/>
      <c r="S26" s="73"/>
    </row>
    <row r="27" spans="2:19" x14ac:dyDescent="0.25">
      <c r="B27" s="212" t="s">
        <v>227</v>
      </c>
      <c r="C27" s="100"/>
      <c r="D27" s="100"/>
      <c r="L27" s="5"/>
      <c r="M27" s="71"/>
      <c r="N27" s="71"/>
      <c r="O27" s="71"/>
      <c r="Q27" s="71"/>
      <c r="R27" s="71"/>
      <c r="S27" s="73"/>
    </row>
    <row r="28" spans="2:19" x14ac:dyDescent="0.25">
      <c r="B28" s="10"/>
      <c r="C28" s="102"/>
      <c r="D28" s="102"/>
      <c r="E28" s="10"/>
      <c r="F28" s="10"/>
      <c r="G28" s="10"/>
      <c r="H28" s="10"/>
      <c r="I28" s="10"/>
      <c r="J28" s="10"/>
      <c r="K28" s="10"/>
      <c r="L28" s="10"/>
      <c r="M28" s="10"/>
      <c r="N28" s="10"/>
      <c r="O28" s="10"/>
      <c r="P28" s="10"/>
      <c r="Q28" s="10"/>
      <c r="R28" s="10"/>
      <c r="S28" s="28"/>
    </row>
    <row r="29" spans="2:19" x14ac:dyDescent="0.25">
      <c r="P29" s="29"/>
      <c r="Q29" s="61" t="s">
        <v>105</v>
      </c>
      <c r="R29" s="54"/>
      <c r="S29" s="189"/>
    </row>
    <row r="30" spans="2:19"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7"/>
      <c r="S30" s="58"/>
    </row>
    <row r="31" spans="2:19" x14ac:dyDescent="0.25">
      <c r="B31" s="68"/>
      <c r="C31" s="9"/>
      <c r="D31" s="9"/>
      <c r="E31" s="9"/>
      <c r="F31" s="9"/>
      <c r="G31" s="9"/>
      <c r="H31" s="9"/>
      <c r="I31" s="9"/>
      <c r="J31" s="9"/>
      <c r="K31" s="9"/>
      <c r="L31" s="9"/>
      <c r="M31" s="9"/>
      <c r="Q31" s="61"/>
      <c r="R31" s="54"/>
      <c r="S31" s="54"/>
    </row>
    <row r="32" spans="2:19" x14ac:dyDescent="0.25">
      <c r="B32" s="68"/>
      <c r="C32" s="9"/>
      <c r="D32" s="9"/>
      <c r="E32" s="9"/>
      <c r="F32" s="9"/>
      <c r="G32" s="9"/>
      <c r="H32" s="9"/>
      <c r="I32" s="9"/>
      <c r="J32" s="9"/>
      <c r="K32" s="9"/>
      <c r="L32" s="9"/>
      <c r="M32" s="9"/>
      <c r="R32" s="54"/>
      <c r="S32" s="54"/>
    </row>
    <row r="33" spans="2:20" x14ac:dyDescent="0.25">
      <c r="B33" s="68"/>
      <c r="C33" s="9"/>
      <c r="D33" s="9"/>
      <c r="E33" s="9"/>
      <c r="F33" s="9"/>
      <c r="G33" s="9"/>
      <c r="H33" s="9"/>
      <c r="I33" s="9"/>
      <c r="J33" s="9"/>
      <c r="K33" s="9"/>
      <c r="L33" s="9"/>
      <c r="M33" s="9"/>
      <c r="Q33" s="61"/>
      <c r="R33" s="54"/>
      <c r="S33" s="54"/>
    </row>
    <row r="34" spans="2:20" x14ac:dyDescent="0.25">
      <c r="B34" s="68"/>
      <c r="C34" s="9"/>
      <c r="D34" s="9"/>
      <c r="E34" s="9"/>
      <c r="F34" s="9"/>
      <c r="G34" s="9"/>
      <c r="H34" s="9"/>
      <c r="I34" s="9"/>
      <c r="J34" s="9"/>
      <c r="K34" s="9"/>
      <c r="L34" s="9"/>
      <c r="M34" s="9"/>
      <c r="Q34" s="61"/>
      <c r="R34" s="54"/>
      <c r="S34" s="54"/>
    </row>
    <row r="35" spans="2:20" x14ac:dyDescent="0.25">
      <c r="B35" s="68"/>
      <c r="C35" s="9"/>
      <c r="D35" s="9"/>
      <c r="E35" s="9"/>
      <c r="F35" s="9"/>
      <c r="G35" s="9"/>
      <c r="H35" s="9"/>
      <c r="I35" s="9"/>
      <c r="J35" s="9"/>
      <c r="K35" s="9"/>
      <c r="L35" s="9"/>
      <c r="M35" s="9"/>
      <c r="R35" s="54"/>
      <c r="S35" s="54"/>
    </row>
    <row r="36" spans="2:20" x14ac:dyDescent="0.25">
      <c r="B36" s="12"/>
      <c r="C36" s="13"/>
      <c r="D36" s="13"/>
      <c r="E36" s="41"/>
      <c r="F36" s="15"/>
      <c r="G36" s="15"/>
      <c r="H36" s="15"/>
      <c r="I36" s="15"/>
      <c r="J36" s="15"/>
      <c r="K36" s="15"/>
      <c r="L36" s="16"/>
      <c r="M36" s="20"/>
      <c r="N36" s="49"/>
      <c r="O36" s="49"/>
      <c r="P36" s="49"/>
      <c r="Q36" s="54"/>
      <c r="R36" s="54"/>
      <c r="S36" s="54"/>
      <c r="T36" s="54"/>
    </row>
    <row r="37" spans="2:20" ht="15" customHeight="1" x14ac:dyDescent="0.25">
      <c r="B37" s="12"/>
      <c r="C37" s="13"/>
      <c r="D37" s="13"/>
      <c r="E37" s="41"/>
      <c r="F37" s="15"/>
      <c r="G37" s="15"/>
      <c r="H37" s="15"/>
      <c r="I37" s="15"/>
      <c r="J37" s="15"/>
      <c r="K37" s="15"/>
      <c r="L37" s="16"/>
      <c r="M37" s="20"/>
      <c r="N37" s="18"/>
      <c r="O37" s="18"/>
      <c r="P37" s="18"/>
      <c r="T37" s="54"/>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1:S1"/>
    <mergeCell ref="Q2:S2"/>
    <mergeCell ref="B18:F18"/>
    <mergeCell ref="B14:F14"/>
    <mergeCell ref="B16:F16"/>
  </mergeCells>
  <hyperlinks>
    <hyperlink ref="B19" r:id="rId1"/>
    <hyperlink ref="B27" r:id="rId2"/>
  </hyperlinks>
  <printOptions horizontalCentered="1" gridLines="1"/>
  <pageMargins left="0" right="0" top="0.75" bottom="0.75" header="0.3" footer="0.3"/>
  <pageSetup scale="46" orientation="landscape" horizontalDpi="1200" verticalDpi="1200"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topLeftCell="B2" zoomScale="90" zoomScaleNormal="90" workbookViewId="0">
      <selection activeCell="A15" sqref="A15"/>
    </sheetView>
  </sheetViews>
  <sheetFormatPr defaultColWidth="9.140625" defaultRowHeight="15" x14ac:dyDescent="0.25"/>
  <cols>
    <col min="1" max="1" width="9.140625" style="2" hidden="1" customWidth="1"/>
    <col min="2" max="2" width="53.28515625" style="2" customWidth="1"/>
    <col min="3" max="3" width="26.7109375" style="2" customWidth="1"/>
    <col min="4" max="4" width="13.7109375" style="2" customWidth="1"/>
    <col min="5" max="5" width="16.85546875" style="2" customWidth="1"/>
    <col min="6" max="6" width="22.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28515625" style="2" customWidth="1"/>
    <col min="13" max="13" width="13.28515625" style="2" bestFit="1" customWidth="1"/>
    <col min="14" max="14" width="13.7109375" style="2" customWidth="1"/>
    <col min="15" max="15" width="14.42578125" style="2" customWidth="1"/>
    <col min="16" max="16" width="3.140625" style="2" customWidth="1"/>
    <col min="17" max="17" width="14.5703125" style="2" customWidth="1"/>
    <col min="18" max="18" width="14.140625" style="2" customWidth="1"/>
    <col min="19" max="19" width="15.28515625" style="2" customWidth="1"/>
    <col min="20" max="16384" width="9.140625" style="2"/>
  </cols>
  <sheetData>
    <row r="1" spans="1:20" ht="15.6" customHeight="1" x14ac:dyDescent="0.25">
      <c r="B1" s="1" t="s">
        <v>108</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107</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1.6"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5">
        <v>368718.14</v>
      </c>
      <c r="N7" s="75">
        <v>0</v>
      </c>
      <c r="O7" s="72">
        <f>M7+N7</f>
        <v>368718.14</v>
      </c>
      <c r="P7" s="164"/>
      <c r="Q7" s="75">
        <f>132021.95+122845.19+113063.3</f>
        <v>367930.44</v>
      </c>
      <c r="R7" s="63"/>
      <c r="S7" s="89">
        <f>Q7+R7</f>
        <v>367930.44</v>
      </c>
    </row>
    <row r="8" spans="1:20" ht="30" customHeight="1" x14ac:dyDescent="0.25">
      <c r="B8" s="2" t="s">
        <v>150</v>
      </c>
      <c r="C8" s="255" t="s">
        <v>142</v>
      </c>
      <c r="D8" s="101" t="s">
        <v>236</v>
      </c>
      <c r="E8" s="2" t="s">
        <v>206</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75">
        <v>15518.95</v>
      </c>
      <c r="N8" s="75"/>
      <c r="O8" s="72">
        <f>M8+N8</f>
        <v>15518.95</v>
      </c>
      <c r="P8" s="164"/>
      <c r="Q8" s="75">
        <v>15518.95</v>
      </c>
      <c r="R8" s="63"/>
      <c r="S8" s="89">
        <f>Q8+R8</f>
        <v>15518.95</v>
      </c>
    </row>
    <row r="9" spans="1:20" x14ac:dyDescent="0.25">
      <c r="C9" s="101"/>
      <c r="D9" s="101"/>
      <c r="I9" s="127"/>
      <c r="J9" s="127"/>
      <c r="K9" s="127"/>
      <c r="L9" s="101"/>
      <c r="M9" s="25"/>
      <c r="N9" s="25"/>
      <c r="O9" s="25"/>
      <c r="P9" s="29"/>
      <c r="Q9" s="25"/>
      <c r="R9" s="25"/>
      <c r="S9" s="26"/>
    </row>
    <row r="10" spans="1:20" x14ac:dyDescent="0.25">
      <c r="B10" s="29"/>
      <c r="C10" s="100"/>
      <c r="D10" s="100"/>
      <c r="L10" s="5" t="s">
        <v>44</v>
      </c>
      <c r="M10" s="71">
        <f>SUM(M7:M9)</f>
        <v>384237.09</v>
      </c>
      <c r="N10" s="71">
        <f>SUM(N7:N9)</f>
        <v>0</v>
      </c>
      <c r="O10" s="71">
        <f>SUM(O7:O9)</f>
        <v>384237.09</v>
      </c>
      <c r="P10" s="71" t="s">
        <v>118</v>
      </c>
      <c r="Q10" s="71">
        <f>SUM(Q7:Q9)</f>
        <v>383449.39</v>
      </c>
      <c r="R10" s="71">
        <f>SUM(R7:R9)</f>
        <v>0</v>
      </c>
      <c r="S10" s="23">
        <f>SUM(S7:S9)</f>
        <v>383449.39</v>
      </c>
    </row>
    <row r="11" spans="1:20" x14ac:dyDescent="0.25">
      <c r="B11" s="29"/>
      <c r="C11" s="100"/>
      <c r="D11" s="100"/>
      <c r="L11" s="5"/>
      <c r="M11" s="71"/>
      <c r="N11" s="71"/>
      <c r="O11" s="71"/>
      <c r="P11" s="71"/>
      <c r="Q11" s="71"/>
      <c r="R11" s="71"/>
      <c r="S11" s="73"/>
    </row>
    <row r="12" spans="1:20" x14ac:dyDescent="0.25">
      <c r="B12" s="8" t="s">
        <v>147</v>
      </c>
      <c r="C12" s="100"/>
      <c r="D12" s="100"/>
      <c r="S12" s="27"/>
    </row>
    <row r="13" spans="1:20" ht="35.25" customHeight="1" x14ac:dyDescent="0.25">
      <c r="B13" s="274" t="s">
        <v>148</v>
      </c>
      <c r="C13" s="274"/>
      <c r="D13" s="274"/>
      <c r="E13" s="274"/>
      <c r="F13" s="274"/>
      <c r="L13" s="5"/>
      <c r="M13" s="71"/>
      <c r="N13" s="71"/>
      <c r="O13" s="71"/>
      <c r="Q13" s="71"/>
      <c r="R13" s="71"/>
      <c r="S13" s="73"/>
    </row>
    <row r="14" spans="1:20" x14ac:dyDescent="0.25">
      <c r="B14" s="214"/>
      <c r="C14" s="214"/>
      <c r="D14" s="214"/>
      <c r="E14" s="214"/>
      <c r="F14" s="214"/>
      <c r="L14" s="5"/>
      <c r="M14" s="71"/>
      <c r="N14" s="71"/>
      <c r="O14" s="71"/>
      <c r="Q14" s="71"/>
      <c r="R14" s="71"/>
      <c r="S14" s="73"/>
    </row>
    <row r="15" spans="1:20" ht="48" customHeight="1" x14ac:dyDescent="0.25">
      <c r="B15" s="274" t="s">
        <v>151</v>
      </c>
      <c r="C15" s="274"/>
      <c r="D15" s="274"/>
      <c r="E15" s="274"/>
      <c r="F15" s="274"/>
      <c r="L15" s="5"/>
      <c r="M15" s="71"/>
      <c r="N15" s="71"/>
      <c r="O15" s="71"/>
      <c r="Q15" s="71"/>
      <c r="R15" s="71"/>
      <c r="S15" s="73"/>
    </row>
    <row r="16" spans="1:20" x14ac:dyDescent="0.25">
      <c r="B16" s="118"/>
      <c r="C16" s="118"/>
      <c r="D16" s="118"/>
      <c r="E16" s="118"/>
      <c r="L16" s="5"/>
      <c r="M16" s="71"/>
      <c r="N16" s="71"/>
      <c r="O16" s="71"/>
      <c r="Q16" s="71"/>
      <c r="R16" s="71"/>
      <c r="S16" s="73"/>
    </row>
    <row r="17" spans="2:19" ht="28.5" customHeight="1" x14ac:dyDescent="0.25">
      <c r="B17" s="281" t="s">
        <v>211</v>
      </c>
      <c r="C17" s="281"/>
      <c r="D17" s="281"/>
      <c r="E17" s="281"/>
      <c r="F17" s="281"/>
      <c r="L17" s="5"/>
      <c r="M17" s="71"/>
      <c r="N17" s="71"/>
      <c r="O17" s="71"/>
      <c r="Q17" s="71"/>
      <c r="R17" s="71"/>
      <c r="S17" s="73"/>
    </row>
    <row r="18" spans="2:19" ht="15" customHeight="1" x14ac:dyDescent="0.25">
      <c r="B18" s="284" t="s">
        <v>210</v>
      </c>
      <c r="C18" s="274"/>
      <c r="D18" s="274"/>
      <c r="E18" s="274"/>
      <c r="F18" s="274"/>
      <c r="L18" s="5"/>
      <c r="M18" s="71"/>
      <c r="N18" s="71"/>
      <c r="O18" s="71"/>
      <c r="Q18" s="71"/>
      <c r="R18" s="71"/>
      <c r="S18" s="73"/>
    </row>
    <row r="19" spans="2:19" ht="15" customHeight="1" x14ac:dyDescent="0.25">
      <c r="B19" s="216"/>
      <c r="C19" s="216"/>
      <c r="D19" s="216"/>
      <c r="E19" s="216"/>
      <c r="L19" s="5"/>
      <c r="M19" s="71"/>
      <c r="N19" s="71"/>
      <c r="O19" s="71"/>
      <c r="Q19" s="71"/>
      <c r="R19" s="71"/>
      <c r="S19" s="73"/>
    </row>
    <row r="20" spans="2:19" x14ac:dyDescent="0.25">
      <c r="B20" s="7" t="s">
        <v>127</v>
      </c>
      <c r="C20" s="110" t="s">
        <v>130</v>
      </c>
      <c r="D20" s="110" t="s">
        <v>131</v>
      </c>
      <c r="E20" s="118"/>
      <c r="L20" s="5"/>
      <c r="M20" s="71"/>
      <c r="N20" s="71"/>
      <c r="O20" s="71"/>
      <c r="Q20" s="71"/>
      <c r="R20" s="71"/>
      <c r="S20" s="73"/>
    </row>
    <row r="21" spans="2:19" x14ac:dyDescent="0.25">
      <c r="B21" s="2" t="s">
        <v>128</v>
      </c>
      <c r="C21" s="100" t="s">
        <v>135</v>
      </c>
      <c r="D21" s="100" t="s">
        <v>137</v>
      </c>
      <c r="E21" s="118"/>
      <c r="L21" s="5"/>
      <c r="M21" s="71"/>
      <c r="N21" s="71"/>
      <c r="O21" s="71"/>
      <c r="Q21" s="71"/>
      <c r="R21" s="71"/>
      <c r="S21" s="73"/>
    </row>
    <row r="22" spans="2:19" ht="15" customHeight="1" x14ac:dyDescent="0.25">
      <c r="B22" s="12" t="s">
        <v>129</v>
      </c>
      <c r="C22" s="100" t="s">
        <v>132</v>
      </c>
      <c r="D22" s="100" t="s">
        <v>138</v>
      </c>
      <c r="L22" s="5"/>
      <c r="M22" s="71"/>
      <c r="N22" s="71"/>
      <c r="O22" s="71"/>
      <c r="Q22" s="71"/>
      <c r="R22" s="71"/>
      <c r="S22" s="73"/>
    </row>
    <row r="23" spans="2:19" x14ac:dyDescent="0.25">
      <c r="C23" s="100"/>
      <c r="D23" s="100"/>
      <c r="L23" s="5"/>
      <c r="M23" s="71"/>
      <c r="N23" s="71"/>
      <c r="O23" s="71"/>
      <c r="Q23" s="71"/>
      <c r="R23" s="71"/>
      <c r="S23" s="73"/>
    </row>
    <row r="24" spans="2:19" x14ac:dyDescent="0.25">
      <c r="B24" s="212" t="s">
        <v>227</v>
      </c>
      <c r="C24" s="100"/>
      <c r="D24" s="100"/>
      <c r="L24" s="5"/>
      <c r="M24" s="71"/>
      <c r="N24" s="71"/>
      <c r="O24" s="71"/>
      <c r="Q24" s="71"/>
      <c r="R24" s="71"/>
      <c r="S24" s="73"/>
    </row>
    <row r="25" spans="2:19" x14ac:dyDescent="0.25">
      <c r="B25" s="10"/>
      <c r="C25" s="102"/>
      <c r="D25" s="102"/>
      <c r="E25" s="10"/>
      <c r="F25" s="10"/>
      <c r="G25" s="10"/>
      <c r="H25" s="10"/>
      <c r="I25" s="10"/>
      <c r="J25" s="10"/>
      <c r="K25" s="10"/>
      <c r="L25" s="10"/>
      <c r="M25" s="10"/>
      <c r="N25" s="10"/>
      <c r="O25" s="10"/>
      <c r="P25" s="10"/>
      <c r="Q25" s="10"/>
      <c r="R25" s="10"/>
      <c r="S25" s="28"/>
    </row>
    <row r="26" spans="2:19" x14ac:dyDescent="0.25">
      <c r="P26" s="29"/>
      <c r="Q26" s="61" t="s">
        <v>105</v>
      </c>
      <c r="R26" s="54"/>
      <c r="S26" s="189"/>
    </row>
    <row r="27" spans="2:19" x14ac:dyDescent="0.25">
      <c r="B27" s="17" t="s">
        <v>45</v>
      </c>
      <c r="C27" s="104" t="s">
        <v>2</v>
      </c>
      <c r="D27" s="104"/>
      <c r="E27" s="104" t="s">
        <v>40</v>
      </c>
      <c r="F27" s="104" t="s">
        <v>41</v>
      </c>
      <c r="G27" s="133"/>
      <c r="H27" s="133"/>
      <c r="I27" s="125"/>
      <c r="J27" s="104"/>
      <c r="K27" s="104"/>
      <c r="L27" s="104" t="s">
        <v>42</v>
      </c>
      <c r="M27" s="104" t="s">
        <v>43</v>
      </c>
      <c r="N27" s="10"/>
      <c r="O27" s="10"/>
      <c r="P27" s="10"/>
      <c r="Q27" s="57" t="s">
        <v>103</v>
      </c>
      <c r="R27" s="57"/>
      <c r="S27" s="58"/>
    </row>
    <row r="28" spans="2:19" x14ac:dyDescent="0.25">
      <c r="B28" s="68"/>
      <c r="C28" s="9"/>
      <c r="D28" s="9"/>
      <c r="E28" s="9"/>
      <c r="F28" s="9"/>
      <c r="G28" s="9"/>
      <c r="H28" s="9"/>
      <c r="I28" s="9"/>
      <c r="J28" s="9"/>
      <c r="K28" s="9"/>
      <c r="L28" s="9"/>
      <c r="M28" s="9"/>
      <c r="Q28" s="61"/>
      <c r="R28" s="54"/>
      <c r="S28" s="54"/>
    </row>
    <row r="29" spans="2:19" x14ac:dyDescent="0.25">
      <c r="B29" s="68"/>
      <c r="C29" s="9"/>
      <c r="D29" s="9"/>
      <c r="E29" s="9"/>
      <c r="F29" s="9"/>
      <c r="G29" s="9"/>
      <c r="H29" s="9"/>
      <c r="I29" s="9"/>
      <c r="J29" s="9"/>
      <c r="K29" s="9"/>
      <c r="L29" s="9"/>
      <c r="M29" s="9"/>
      <c r="R29" s="54"/>
      <c r="S29" s="54"/>
    </row>
    <row r="30" spans="2:19" x14ac:dyDescent="0.25">
      <c r="B30" s="68"/>
      <c r="C30" s="9"/>
      <c r="D30" s="9"/>
      <c r="E30" s="9"/>
      <c r="F30" s="9"/>
      <c r="G30" s="9"/>
      <c r="H30" s="9"/>
      <c r="I30" s="9"/>
      <c r="J30" s="9"/>
      <c r="K30" s="9"/>
      <c r="L30" s="9"/>
      <c r="M30" s="9"/>
      <c r="Q30" s="61"/>
      <c r="R30" s="54"/>
      <c r="S30" s="54"/>
    </row>
    <row r="31" spans="2:19" x14ac:dyDescent="0.25">
      <c r="B31" s="68"/>
      <c r="C31" s="9"/>
      <c r="D31" s="9"/>
      <c r="E31" s="9"/>
      <c r="F31" s="9"/>
      <c r="G31" s="9"/>
      <c r="H31" s="9"/>
      <c r="I31" s="9"/>
      <c r="J31" s="9"/>
      <c r="K31" s="9"/>
      <c r="L31" s="9"/>
      <c r="M31" s="9"/>
      <c r="Q31" s="61"/>
      <c r="R31" s="54"/>
      <c r="S31" s="54"/>
    </row>
    <row r="32" spans="2:19" x14ac:dyDescent="0.25">
      <c r="B32" s="68"/>
      <c r="C32" s="9"/>
      <c r="D32" s="9"/>
      <c r="E32" s="9"/>
      <c r="F32" s="9"/>
      <c r="G32" s="9"/>
      <c r="H32" s="9"/>
      <c r="I32" s="9"/>
      <c r="J32" s="9"/>
      <c r="K32" s="9"/>
      <c r="L32" s="9"/>
      <c r="M32" s="9"/>
      <c r="R32" s="54"/>
      <c r="S32" s="54"/>
    </row>
    <row r="33" spans="2:20" x14ac:dyDescent="0.25">
      <c r="B33" s="12"/>
      <c r="C33" s="13"/>
      <c r="D33" s="13"/>
      <c r="E33" s="41"/>
      <c r="F33" s="15"/>
      <c r="G33" s="15"/>
      <c r="H33" s="15"/>
      <c r="I33" s="15"/>
      <c r="J33" s="15"/>
      <c r="K33" s="15"/>
      <c r="L33" s="16"/>
      <c r="M33" s="20"/>
      <c r="N33" s="49"/>
      <c r="O33" s="49"/>
      <c r="P33" s="49"/>
      <c r="Q33" s="54"/>
      <c r="R33" s="54"/>
      <c r="S33" s="54"/>
      <c r="T33" s="54"/>
    </row>
    <row r="34" spans="2:20" ht="15" customHeight="1" x14ac:dyDescent="0.25">
      <c r="B34" s="12"/>
      <c r="C34" s="13"/>
      <c r="D34" s="13"/>
      <c r="E34" s="41"/>
      <c r="F34" s="15"/>
      <c r="G34" s="15"/>
      <c r="H34" s="15"/>
      <c r="I34" s="15"/>
      <c r="J34" s="15"/>
      <c r="K34" s="15"/>
      <c r="L34" s="16"/>
      <c r="M34" s="20"/>
      <c r="N34" s="18"/>
      <c r="O34" s="18"/>
      <c r="P34" s="18"/>
      <c r="T34" s="54"/>
    </row>
    <row r="35" spans="2:20" x14ac:dyDescent="0.25">
      <c r="B35" s="36"/>
      <c r="C35" s="40"/>
      <c r="D35" s="40"/>
      <c r="E35" s="41"/>
      <c r="F35" s="38"/>
      <c r="G35" s="38"/>
      <c r="H35" s="38"/>
      <c r="I35" s="38"/>
      <c r="J35" s="38"/>
      <c r="K35" s="38"/>
      <c r="L35" s="39"/>
      <c r="M35" s="34"/>
      <c r="N35" s="113"/>
      <c r="O35" s="29"/>
      <c r="P35" s="29"/>
    </row>
    <row r="36" spans="2:20" x14ac:dyDescent="0.25">
      <c r="C36" s="40"/>
      <c r="D36" s="40"/>
      <c r="E36" s="41"/>
      <c r="F36" s="74"/>
      <c r="G36" s="74"/>
      <c r="H36" s="74"/>
      <c r="I36" s="74"/>
      <c r="J36" s="74"/>
      <c r="K36" s="74"/>
      <c r="L36" s="33"/>
      <c r="M36" s="31"/>
      <c r="N36" s="113"/>
    </row>
    <row r="37" spans="2:20" x14ac:dyDescent="0.25">
      <c r="C37" s="40"/>
      <c r="D37" s="40"/>
      <c r="E37" s="41"/>
      <c r="F37" s="74"/>
      <c r="G37" s="74"/>
      <c r="H37" s="74"/>
      <c r="I37" s="74"/>
      <c r="J37" s="74"/>
      <c r="K37" s="74"/>
      <c r="L37" s="33"/>
      <c r="M37" s="31"/>
      <c r="N37" s="114"/>
    </row>
    <row r="38" spans="2:20" x14ac:dyDescent="0.25">
      <c r="C38" s="40"/>
      <c r="D38" s="40"/>
      <c r="E38" s="41"/>
      <c r="F38" s="74"/>
      <c r="G38" s="74"/>
      <c r="H38" s="74"/>
      <c r="I38" s="74"/>
      <c r="J38" s="74"/>
      <c r="K38" s="74"/>
      <c r="L38" s="33"/>
      <c r="M38" s="35"/>
      <c r="N38" s="37"/>
      <c r="O38" s="37"/>
      <c r="P38" s="29"/>
    </row>
    <row r="39" spans="2:20" ht="15" customHeight="1" x14ac:dyDescent="0.25">
      <c r="B39" s="36"/>
      <c r="C39" s="40"/>
      <c r="D39" s="40"/>
      <c r="E39" s="41"/>
      <c r="F39" s="38"/>
      <c r="G39" s="38"/>
      <c r="H39" s="38"/>
      <c r="I39" s="38"/>
      <c r="J39" s="38"/>
      <c r="K39" s="38"/>
      <c r="L39" s="33"/>
      <c r="M39" s="31"/>
      <c r="N39" s="107"/>
      <c r="O39" s="107"/>
      <c r="P39" s="29"/>
    </row>
    <row r="40" spans="2:20" x14ac:dyDescent="0.25">
      <c r="B40" s="36"/>
      <c r="C40" s="40"/>
      <c r="D40" s="40"/>
      <c r="E40" s="41"/>
      <c r="F40" s="38"/>
      <c r="G40" s="38"/>
      <c r="H40" s="38"/>
      <c r="I40" s="38"/>
      <c r="J40" s="38"/>
      <c r="K40" s="38"/>
      <c r="L40" s="33"/>
      <c r="M40" s="31"/>
      <c r="N40" s="107"/>
      <c r="O40" s="107"/>
      <c r="P40" s="29"/>
    </row>
    <row r="41" spans="2:20" x14ac:dyDescent="0.25">
      <c r="B41" s="36"/>
      <c r="C41" s="40"/>
      <c r="D41" s="40"/>
      <c r="E41" s="41"/>
      <c r="F41" s="38"/>
      <c r="G41" s="38"/>
      <c r="H41" s="38"/>
      <c r="I41" s="38"/>
      <c r="J41" s="38"/>
      <c r="K41" s="38"/>
      <c r="L41" s="33"/>
      <c r="M41" s="31"/>
      <c r="N41" s="107"/>
      <c r="O41" s="107"/>
      <c r="P41" s="29"/>
    </row>
    <row r="42" spans="2:20" ht="16.5" customHeight="1" x14ac:dyDescent="0.25">
      <c r="B42" s="36"/>
      <c r="C42" s="40"/>
      <c r="D42" s="40"/>
      <c r="E42" s="41"/>
      <c r="F42" s="38"/>
      <c r="G42" s="38"/>
      <c r="H42" s="38"/>
      <c r="I42" s="38"/>
      <c r="J42" s="38"/>
      <c r="K42" s="38"/>
      <c r="L42" s="39"/>
      <c r="M42" s="20"/>
      <c r="N42" s="107"/>
      <c r="O42" s="107"/>
      <c r="P42" s="29"/>
    </row>
    <row r="43" spans="2:20" ht="15" hidden="1" customHeight="1" x14ac:dyDescent="0.25"/>
    <row r="44" spans="2:20" ht="15" customHeight="1" x14ac:dyDescent="0.25">
      <c r="E44" s="21"/>
      <c r="F44" s="111"/>
      <c r="G44" s="111"/>
      <c r="H44" s="111"/>
      <c r="I44" s="111"/>
      <c r="J44" s="111"/>
      <c r="K44" s="111"/>
    </row>
    <row r="47" spans="2:20" ht="15" customHeight="1" x14ac:dyDescent="0.25"/>
  </sheetData>
  <mergeCells count="6">
    <mergeCell ref="B18:F18"/>
    <mergeCell ref="Q1:S1"/>
    <mergeCell ref="Q2:S2"/>
    <mergeCell ref="B17:F17"/>
    <mergeCell ref="B13:F13"/>
    <mergeCell ref="B15:F15"/>
  </mergeCells>
  <hyperlinks>
    <hyperlink ref="B18" r:id="rId1"/>
    <hyperlink ref="B24" r:id="rId2"/>
  </hyperlinks>
  <printOptions horizontalCentered="1" gridLines="1"/>
  <pageMargins left="0" right="0" top="0.75" bottom="0.75" header="0.3" footer="0.3"/>
  <pageSetup scale="52" orientation="landscape" horizontalDpi="1200" verticalDpi="1200"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selection activeCell="B8" sqref="B8"/>
    </sheetView>
  </sheetViews>
  <sheetFormatPr defaultColWidth="9.140625" defaultRowHeight="15" x14ac:dyDescent="0.25"/>
  <cols>
    <col min="1" max="1" width="9.140625" style="2" hidden="1" customWidth="1"/>
    <col min="2" max="2" width="53.28515625" style="2" customWidth="1"/>
    <col min="3" max="3" width="26" style="2" customWidth="1"/>
    <col min="4" max="4" width="13.7109375" style="2" customWidth="1"/>
    <col min="5" max="5" width="17" style="2" bestFit="1"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115</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116</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3.6" customHeight="1" x14ac:dyDescent="0.25">
      <c r="B7" s="2" t="s">
        <v>150</v>
      </c>
      <c r="C7" s="254" t="s">
        <v>142</v>
      </c>
      <c r="D7" s="100" t="s">
        <v>236</v>
      </c>
      <c r="E7" s="2" t="s">
        <v>206</v>
      </c>
      <c r="F7" s="2" t="s">
        <v>7</v>
      </c>
      <c r="G7" s="206">
        <v>2.7699999999999999E-2</v>
      </c>
      <c r="H7" s="206">
        <v>0.15060000000000001</v>
      </c>
      <c r="I7" s="207">
        <v>43646</v>
      </c>
      <c r="J7" s="207">
        <v>43647</v>
      </c>
      <c r="K7" s="207">
        <v>43282</v>
      </c>
      <c r="L7" s="208" t="s">
        <v>207</v>
      </c>
      <c r="M7" s="6">
        <v>9331.3700000000008</v>
      </c>
      <c r="N7" s="72"/>
      <c r="O7" s="72">
        <f>M7+N7</f>
        <v>9331.3700000000008</v>
      </c>
      <c r="P7" s="72"/>
      <c r="Q7" s="72">
        <v>9331.3700000000008</v>
      </c>
      <c r="R7" s="72"/>
      <c r="S7" s="73">
        <f>+Q7+R7</f>
        <v>9331.3700000000008</v>
      </c>
    </row>
    <row r="8" spans="1:20" x14ac:dyDescent="0.25">
      <c r="G8" s="206"/>
      <c r="H8" s="206"/>
      <c r="I8" s="207"/>
      <c r="J8" s="207"/>
      <c r="K8" s="207"/>
      <c r="L8" s="208"/>
      <c r="M8" s="10"/>
      <c r="N8" s="10"/>
      <c r="O8" s="10"/>
      <c r="P8" s="29"/>
      <c r="Q8" s="10"/>
      <c r="R8" s="10"/>
      <c r="S8" s="28"/>
    </row>
    <row r="9" spans="1:20" x14ac:dyDescent="0.25">
      <c r="C9" s="100"/>
      <c r="D9" s="100"/>
      <c r="G9" s="136"/>
      <c r="H9" s="137"/>
      <c r="I9" s="127"/>
      <c r="J9" s="127"/>
      <c r="K9" s="127" t="s">
        <v>118</v>
      </c>
      <c r="L9" s="5" t="s">
        <v>44</v>
      </c>
      <c r="M9" s="71">
        <f>SUM(M7:M8)</f>
        <v>9331.3700000000008</v>
      </c>
      <c r="N9" s="83">
        <f>SUM(N7:N8)</f>
        <v>0</v>
      </c>
      <c r="O9" s="71">
        <f>SUM(O7:O8)</f>
        <v>9331.3700000000008</v>
      </c>
      <c r="Q9" s="71">
        <f>SUM(Q7:Q8)</f>
        <v>9331.3700000000008</v>
      </c>
      <c r="R9" s="71">
        <f>SUM(R7:R8)</f>
        <v>0</v>
      </c>
      <c r="S9" s="73">
        <f>SUM(S7:S8)</f>
        <v>9331.3700000000008</v>
      </c>
    </row>
    <row r="10" spans="1:20" x14ac:dyDescent="0.25">
      <c r="C10" s="100"/>
      <c r="D10" s="100"/>
      <c r="I10" s="127"/>
      <c r="J10" s="127"/>
      <c r="K10" s="127"/>
      <c r="S10" s="27"/>
    </row>
    <row r="11" spans="1:20" x14ac:dyDescent="0.25">
      <c r="C11" s="100"/>
      <c r="D11" s="100"/>
      <c r="L11" s="5"/>
      <c r="M11" s="71"/>
      <c r="N11" s="71"/>
      <c r="O11" s="71"/>
      <c r="Q11" s="71"/>
      <c r="R11" s="71"/>
      <c r="S11" s="73"/>
    </row>
    <row r="12" spans="1:20" x14ac:dyDescent="0.25">
      <c r="B12" s="8" t="s">
        <v>147</v>
      </c>
      <c r="C12" s="100"/>
      <c r="D12" s="100"/>
      <c r="L12" s="5"/>
      <c r="M12" s="71"/>
      <c r="N12" s="71"/>
      <c r="O12" s="71"/>
      <c r="Q12" s="71"/>
      <c r="R12" s="71"/>
      <c r="S12" s="73"/>
    </row>
    <row r="13" spans="1:20" ht="37.5" customHeight="1" x14ac:dyDescent="0.25">
      <c r="B13" s="274" t="s">
        <v>148</v>
      </c>
      <c r="C13" s="274"/>
      <c r="D13" s="274"/>
      <c r="E13" s="274"/>
      <c r="F13" s="274"/>
      <c r="L13" s="5"/>
      <c r="M13" s="71"/>
      <c r="N13" s="71"/>
      <c r="O13" s="71"/>
      <c r="Q13" s="71"/>
      <c r="R13" s="71"/>
      <c r="S13" s="73"/>
    </row>
    <row r="14" spans="1:20" x14ac:dyDescent="0.25">
      <c r="C14" s="100"/>
      <c r="D14" s="100"/>
      <c r="L14" s="5"/>
      <c r="M14" s="71"/>
      <c r="N14" s="71"/>
      <c r="O14" s="71"/>
      <c r="Q14" s="71"/>
      <c r="R14" s="71"/>
      <c r="S14" s="73"/>
    </row>
    <row r="15" spans="1:20" ht="48.75" customHeight="1" x14ac:dyDescent="0.25">
      <c r="B15" s="274" t="s">
        <v>151</v>
      </c>
      <c r="C15" s="274"/>
      <c r="D15" s="274"/>
      <c r="E15" s="274"/>
      <c r="F15" s="274"/>
      <c r="L15" s="5"/>
      <c r="M15" s="71"/>
      <c r="N15" s="71"/>
      <c r="O15" s="71"/>
      <c r="Q15" s="71"/>
      <c r="R15" s="71"/>
      <c r="S15" s="73"/>
    </row>
    <row r="16" spans="1:20" x14ac:dyDescent="0.25">
      <c r="B16" s="214"/>
      <c r="C16" s="214"/>
      <c r="D16" s="214"/>
      <c r="E16" s="214"/>
      <c r="L16" s="5"/>
      <c r="M16" s="71"/>
      <c r="N16" s="71"/>
      <c r="O16" s="71"/>
      <c r="Q16" s="71"/>
      <c r="R16" s="71"/>
      <c r="S16" s="73"/>
    </row>
    <row r="17" spans="1:20" ht="33.75" customHeight="1" x14ac:dyDescent="0.25">
      <c r="B17" s="274" t="s">
        <v>211</v>
      </c>
      <c r="C17" s="274"/>
      <c r="D17" s="274"/>
      <c r="E17" s="274"/>
      <c r="F17" s="274"/>
      <c r="L17" s="5"/>
      <c r="M17" s="71"/>
      <c r="N17" s="71"/>
      <c r="O17" s="71"/>
      <c r="Q17" s="71"/>
      <c r="R17" s="71"/>
      <c r="S17" s="73"/>
    </row>
    <row r="18" spans="1:20" ht="15" customHeight="1" x14ac:dyDescent="0.25">
      <c r="B18" s="284" t="s">
        <v>210</v>
      </c>
      <c r="C18" s="274"/>
      <c r="D18" s="274"/>
      <c r="E18" s="274"/>
      <c r="F18" s="274"/>
      <c r="L18" s="5"/>
      <c r="M18" s="71"/>
      <c r="N18" s="71"/>
      <c r="O18" s="71"/>
      <c r="Q18" s="71"/>
      <c r="R18" s="71"/>
      <c r="S18" s="73"/>
    </row>
    <row r="19" spans="1:20" ht="15" customHeight="1" x14ac:dyDescent="0.25">
      <c r="B19" s="216"/>
      <c r="C19" s="216"/>
      <c r="D19" s="216"/>
      <c r="E19" s="216"/>
      <c r="L19" s="5"/>
      <c r="M19" s="71"/>
      <c r="N19" s="71"/>
      <c r="O19" s="71"/>
      <c r="Q19" s="71"/>
      <c r="R19" s="71"/>
      <c r="S19" s="73"/>
    </row>
    <row r="20" spans="1:20" x14ac:dyDescent="0.25">
      <c r="B20" s="118"/>
      <c r="C20" s="118"/>
      <c r="D20" s="118"/>
      <c r="E20" s="118"/>
      <c r="L20" s="5"/>
      <c r="M20" s="71"/>
      <c r="N20" s="71"/>
      <c r="O20" s="71"/>
      <c r="Q20" s="71"/>
      <c r="R20" s="71"/>
      <c r="S20" s="73"/>
    </row>
    <row r="21" spans="1:20" x14ac:dyDescent="0.25">
      <c r="B21" s="7" t="s">
        <v>127</v>
      </c>
      <c r="C21" s="110" t="s">
        <v>130</v>
      </c>
      <c r="D21" s="110" t="s">
        <v>131</v>
      </c>
      <c r="E21" s="118"/>
      <c r="L21" s="5"/>
      <c r="M21" s="71"/>
      <c r="N21" s="71"/>
      <c r="O21" s="71"/>
      <c r="Q21" s="71"/>
      <c r="R21" s="71"/>
      <c r="S21" s="73"/>
    </row>
    <row r="22" spans="1:20" x14ac:dyDescent="0.25">
      <c r="B22" s="112" t="s">
        <v>129</v>
      </c>
      <c r="C22" s="100" t="s">
        <v>132</v>
      </c>
      <c r="D22" s="100" t="s">
        <v>138</v>
      </c>
      <c r="L22" s="5"/>
      <c r="M22" s="71"/>
      <c r="N22" s="71"/>
      <c r="O22" s="71"/>
      <c r="Q22" s="71"/>
      <c r="R22" s="71"/>
      <c r="S22" s="73"/>
    </row>
    <row r="23" spans="1:20" ht="15.75" x14ac:dyDescent="0.25">
      <c r="B23" s="217"/>
      <c r="C23" s="100"/>
      <c r="D23" s="100"/>
      <c r="L23" s="5"/>
      <c r="M23" s="71"/>
      <c r="N23" s="71"/>
      <c r="O23" s="71"/>
      <c r="Q23" s="71"/>
      <c r="R23" s="71"/>
      <c r="S23" s="73"/>
    </row>
    <row r="24" spans="1:20" x14ac:dyDescent="0.25">
      <c r="C24" s="100"/>
      <c r="D24" s="100"/>
      <c r="L24" s="5"/>
      <c r="M24" s="71"/>
      <c r="N24" s="71"/>
      <c r="O24" s="71"/>
      <c r="Q24" s="71"/>
      <c r="R24" s="71"/>
      <c r="S24" s="73"/>
    </row>
    <row r="25" spans="1:20" x14ac:dyDescent="0.25">
      <c r="B25" s="212" t="s">
        <v>227</v>
      </c>
      <c r="C25" s="100"/>
      <c r="D25" s="100"/>
      <c r="L25" s="5"/>
      <c r="M25" s="71"/>
      <c r="N25" s="71"/>
      <c r="O25" s="71"/>
      <c r="Q25" s="71"/>
      <c r="R25" s="71"/>
      <c r="S25" s="73"/>
    </row>
    <row r="26" spans="1:20" x14ac:dyDescent="0.25">
      <c r="A26" s="10"/>
      <c r="B26" s="10"/>
      <c r="C26" s="242"/>
      <c r="D26" s="242"/>
      <c r="E26" s="10"/>
      <c r="F26" s="10"/>
      <c r="G26" s="10"/>
      <c r="H26" s="10"/>
      <c r="I26" s="10"/>
      <c r="J26" s="10"/>
      <c r="K26" s="10"/>
      <c r="L26" s="243"/>
      <c r="M26" s="25"/>
      <c r="N26" s="25"/>
      <c r="O26" s="25"/>
      <c r="P26" s="10"/>
      <c r="Q26" s="25"/>
      <c r="R26" s="25"/>
      <c r="S26" s="26"/>
    </row>
    <row r="27" spans="1:20" x14ac:dyDescent="0.25">
      <c r="P27" s="29"/>
      <c r="Q27" s="61" t="s">
        <v>105</v>
      </c>
      <c r="R27" s="54"/>
      <c r="S27" s="189"/>
    </row>
    <row r="28" spans="1:20" x14ac:dyDescent="0.25">
      <c r="B28" s="17" t="s">
        <v>45</v>
      </c>
      <c r="C28" s="104" t="s">
        <v>2</v>
      </c>
      <c r="D28" s="104"/>
      <c r="E28" s="104" t="s">
        <v>40</v>
      </c>
      <c r="F28" s="104" t="s">
        <v>41</v>
      </c>
      <c r="G28" s="133"/>
      <c r="H28" s="133"/>
      <c r="I28" s="125"/>
      <c r="J28" s="104"/>
      <c r="K28" s="104"/>
      <c r="L28" s="104" t="s">
        <v>42</v>
      </c>
      <c r="M28" s="104" t="s">
        <v>43</v>
      </c>
      <c r="N28" s="10"/>
      <c r="O28" s="10"/>
      <c r="P28" s="10"/>
      <c r="Q28" s="57" t="s">
        <v>103</v>
      </c>
      <c r="R28" s="57"/>
      <c r="S28" s="58"/>
    </row>
    <row r="29" spans="1:20" x14ac:dyDescent="0.25">
      <c r="B29" s="68"/>
      <c r="C29" s="9"/>
      <c r="D29" s="9"/>
      <c r="E29" s="9"/>
      <c r="F29" s="9"/>
      <c r="G29" s="9"/>
      <c r="H29" s="9"/>
      <c r="I29" s="9"/>
      <c r="J29" s="9"/>
      <c r="K29" s="9"/>
      <c r="L29" s="9"/>
      <c r="M29" s="9"/>
      <c r="Q29" s="61"/>
      <c r="R29" s="54"/>
      <c r="S29" s="54"/>
    </row>
    <row r="30" spans="1:20" x14ac:dyDescent="0.25">
      <c r="B30" s="68"/>
      <c r="C30" s="9"/>
      <c r="D30" s="9"/>
      <c r="E30" s="9"/>
      <c r="F30" s="9"/>
      <c r="G30" s="9"/>
      <c r="H30" s="9"/>
      <c r="I30" s="9"/>
      <c r="J30" s="9"/>
      <c r="K30" s="9"/>
      <c r="L30" s="9"/>
      <c r="M30" s="9"/>
      <c r="R30" s="54"/>
      <c r="S30" s="54"/>
    </row>
    <row r="31" spans="1:20" x14ac:dyDescent="0.25">
      <c r="B31" s="11"/>
      <c r="C31" s="9"/>
      <c r="D31" s="9"/>
      <c r="E31" s="9"/>
      <c r="N31" s="47"/>
      <c r="O31" s="47"/>
      <c r="P31" s="47"/>
      <c r="Q31" s="54"/>
      <c r="R31" s="54"/>
      <c r="S31" s="54"/>
      <c r="T31" s="54"/>
    </row>
    <row r="32" spans="1:20" x14ac:dyDescent="0.25">
      <c r="B32" s="12"/>
      <c r="C32" s="13"/>
      <c r="D32" s="13"/>
      <c r="E32" s="14"/>
      <c r="F32" s="15"/>
      <c r="G32" s="15"/>
      <c r="H32" s="15"/>
      <c r="I32" s="15"/>
      <c r="J32" s="15"/>
      <c r="K32" s="15"/>
      <c r="L32" s="16"/>
      <c r="M32" s="31"/>
      <c r="N32" s="18"/>
      <c r="O32" s="18"/>
      <c r="P32" s="18"/>
      <c r="Q32" s="54"/>
      <c r="R32" s="54"/>
      <c r="S32" s="54"/>
      <c r="T32" s="54"/>
    </row>
    <row r="33" spans="2:20" x14ac:dyDescent="0.25">
      <c r="B33" s="12"/>
      <c r="C33" s="13"/>
      <c r="D33" s="13"/>
      <c r="E33" s="14"/>
      <c r="F33" s="15"/>
      <c r="G33" s="15"/>
      <c r="H33" s="15"/>
      <c r="I33" s="15"/>
      <c r="J33" s="15"/>
      <c r="K33" s="15"/>
      <c r="L33" s="16"/>
      <c r="M33" s="31"/>
      <c r="N33" s="18"/>
      <c r="O33" s="18"/>
      <c r="P33" s="18"/>
      <c r="Q33" s="54"/>
      <c r="R33" s="54"/>
      <c r="S33" s="54"/>
      <c r="T33" s="54"/>
    </row>
    <row r="34" spans="2:20" x14ac:dyDescent="0.25">
      <c r="B34" s="12"/>
      <c r="C34" s="13"/>
      <c r="D34" s="13"/>
      <c r="E34" s="14"/>
      <c r="F34" s="15"/>
      <c r="G34" s="15"/>
      <c r="H34" s="15"/>
      <c r="I34" s="15"/>
      <c r="J34" s="15"/>
      <c r="K34" s="15"/>
      <c r="L34" s="16"/>
      <c r="M34" s="31"/>
      <c r="N34" s="18"/>
      <c r="O34" s="18"/>
      <c r="P34" s="18"/>
      <c r="Q34" s="54"/>
      <c r="R34" s="54"/>
      <c r="S34" s="54"/>
      <c r="T34" s="54"/>
    </row>
    <row r="35" spans="2:20" x14ac:dyDescent="0.25">
      <c r="B35" s="12"/>
      <c r="C35" s="13"/>
      <c r="D35" s="13"/>
      <c r="E35" s="14"/>
      <c r="F35" s="15"/>
      <c r="G35" s="15"/>
      <c r="H35" s="15"/>
      <c r="I35" s="15"/>
      <c r="J35" s="15"/>
      <c r="K35" s="15"/>
      <c r="L35" s="16"/>
      <c r="M35" s="31"/>
      <c r="N35" s="18"/>
      <c r="O35" s="18"/>
      <c r="P35" s="18"/>
      <c r="T35" s="54"/>
    </row>
  </sheetData>
  <mergeCells count="6">
    <mergeCell ref="B18:F18"/>
    <mergeCell ref="Q1:S1"/>
    <mergeCell ref="Q2:S2"/>
    <mergeCell ref="B17:F17"/>
    <mergeCell ref="B13:F13"/>
    <mergeCell ref="B15:F15"/>
  </mergeCells>
  <hyperlinks>
    <hyperlink ref="B18" r:id="rId1"/>
    <hyperlink ref="B25" r:id="rId2"/>
  </hyperlinks>
  <printOptions horizontalCentered="1" gridLines="1"/>
  <pageMargins left="0" right="0" top="0.75" bottom="0.75" header="0.3" footer="0.3"/>
  <pageSetup scale="54" orientation="landscape" horizontalDpi="1200" verticalDpi="1200"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topLeftCell="B1" zoomScale="90" zoomScaleNormal="90" workbookViewId="0">
      <selection activeCell="L7" sqref="L7"/>
    </sheetView>
  </sheetViews>
  <sheetFormatPr defaultColWidth="9.140625" defaultRowHeight="15" x14ac:dyDescent="0.25"/>
  <cols>
    <col min="1" max="1" width="9.140625" style="2" hidden="1" customWidth="1"/>
    <col min="2" max="2" width="53.28515625" style="2" customWidth="1"/>
    <col min="3" max="3" width="27.42578125" style="2" customWidth="1"/>
    <col min="4" max="4" width="13.7109375" style="2" customWidth="1"/>
    <col min="5" max="5" width="17" style="2" bestFit="1" customWidth="1"/>
    <col min="6" max="6" width="21.57031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3.140625" style="2" customWidth="1"/>
    <col min="20" max="16384" width="9.140625" style="2"/>
  </cols>
  <sheetData>
    <row r="1" spans="1:20" ht="14.45" customHeight="1" x14ac:dyDescent="0.25">
      <c r="B1" s="8" t="s">
        <v>254</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255</v>
      </c>
      <c r="C3" s="8"/>
      <c r="D3" s="8"/>
      <c r="E3" s="8"/>
      <c r="P3" s="29"/>
      <c r="Q3" s="47"/>
      <c r="R3" s="30"/>
    </row>
    <row r="4" spans="1:20" x14ac:dyDescent="0.25">
      <c r="B4" s="8" t="s">
        <v>256</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t="32.25" customHeight="1" x14ac:dyDescent="0.25">
      <c r="B7" s="2" t="s">
        <v>246</v>
      </c>
      <c r="C7" s="255" t="s">
        <v>261</v>
      </c>
      <c r="D7" s="221"/>
      <c r="F7" s="2" t="s">
        <v>7</v>
      </c>
      <c r="G7" s="206">
        <v>2.7699999999999999E-2</v>
      </c>
      <c r="H7" s="206">
        <v>0.15060000000000001</v>
      </c>
      <c r="I7" s="253">
        <v>43646</v>
      </c>
      <c r="J7" s="207">
        <v>43647</v>
      </c>
      <c r="K7" s="271" t="s">
        <v>292</v>
      </c>
      <c r="L7" s="208" t="s">
        <v>196</v>
      </c>
      <c r="M7" s="6">
        <v>90137.599000000002</v>
      </c>
      <c r="N7" s="72"/>
      <c r="O7" s="72">
        <f>M7+N7</f>
        <v>90137.599000000002</v>
      </c>
      <c r="P7" s="72"/>
      <c r="Q7" s="72">
        <v>90137.59</v>
      </c>
      <c r="R7" s="72"/>
      <c r="S7" s="73">
        <f>+Q7+R7</f>
        <v>90137.59</v>
      </c>
    </row>
    <row r="8" spans="1:20" x14ac:dyDescent="0.25">
      <c r="G8" s="206"/>
      <c r="H8" s="206"/>
      <c r="I8" s="207"/>
      <c r="J8" s="207"/>
      <c r="K8" s="207"/>
      <c r="L8" s="208"/>
      <c r="M8" s="10"/>
      <c r="N8" s="10"/>
      <c r="O8" s="10"/>
      <c r="P8" s="29"/>
      <c r="Q8" s="10"/>
      <c r="R8" s="10"/>
      <c r="S8" s="28"/>
    </row>
    <row r="9" spans="1:20" x14ac:dyDescent="0.25">
      <c r="C9" s="100"/>
      <c r="D9" s="100"/>
      <c r="G9" s="136"/>
      <c r="H9" s="137"/>
      <c r="I9" s="127"/>
      <c r="J9" s="127"/>
      <c r="K9" s="127" t="s">
        <v>118</v>
      </c>
      <c r="L9" s="5" t="s">
        <v>44</v>
      </c>
      <c r="M9" s="71">
        <f>SUM(M7:M8)</f>
        <v>90137.599000000002</v>
      </c>
      <c r="N9" s="83">
        <f>SUM(N7:N8)</f>
        <v>0</v>
      </c>
      <c r="O9" s="71">
        <f>SUM(O7:O8)</f>
        <v>90137.599000000002</v>
      </c>
      <c r="Q9" s="71">
        <f>SUM(Q7:Q8)</f>
        <v>90137.59</v>
      </c>
      <c r="R9" s="71">
        <f>SUM(R7:R8)</f>
        <v>0</v>
      </c>
      <c r="S9" s="73">
        <f>SUM(S7:S8)</f>
        <v>90137.59</v>
      </c>
    </row>
    <row r="10" spans="1:20" x14ac:dyDescent="0.25">
      <c r="C10" s="100"/>
      <c r="D10" s="100"/>
      <c r="I10" s="127"/>
      <c r="J10" s="127"/>
      <c r="K10" s="127"/>
      <c r="S10" s="27"/>
    </row>
    <row r="11" spans="1:20" x14ac:dyDescent="0.25">
      <c r="C11" s="100"/>
      <c r="D11" s="100"/>
      <c r="L11" s="5"/>
      <c r="M11" s="71"/>
      <c r="N11" s="71"/>
      <c r="O11" s="71"/>
      <c r="Q11" s="71"/>
      <c r="R11" s="71"/>
      <c r="S11" s="73"/>
    </row>
    <row r="12" spans="1:20" x14ac:dyDescent="0.25">
      <c r="B12" s="8" t="s">
        <v>147</v>
      </c>
      <c r="C12" s="100"/>
      <c r="D12" s="100"/>
      <c r="L12" s="5"/>
      <c r="M12" s="71"/>
      <c r="N12" s="71"/>
      <c r="O12" s="71"/>
      <c r="Q12" s="71"/>
      <c r="R12" s="71"/>
      <c r="S12" s="73"/>
    </row>
    <row r="13" spans="1:20" ht="37.5" customHeight="1" x14ac:dyDescent="0.25">
      <c r="B13" s="274" t="s">
        <v>148</v>
      </c>
      <c r="C13" s="274"/>
      <c r="D13" s="274"/>
      <c r="E13" s="274"/>
      <c r="F13" s="274"/>
      <c r="L13" s="5"/>
      <c r="M13" s="71"/>
      <c r="N13" s="71"/>
      <c r="O13" s="71"/>
      <c r="Q13" s="71"/>
      <c r="R13" s="71"/>
      <c r="S13" s="73"/>
    </row>
    <row r="14" spans="1:20" x14ac:dyDescent="0.25">
      <c r="C14" s="100"/>
      <c r="D14" s="100"/>
      <c r="L14" s="5"/>
      <c r="M14" s="71"/>
      <c r="N14" s="71"/>
      <c r="O14" s="71"/>
      <c r="Q14" s="71"/>
      <c r="R14" s="71"/>
      <c r="S14" s="73"/>
    </row>
    <row r="15" spans="1:20" ht="48.75" customHeight="1" x14ac:dyDescent="0.25">
      <c r="B15" s="274" t="s">
        <v>151</v>
      </c>
      <c r="C15" s="274"/>
      <c r="D15" s="274"/>
      <c r="E15" s="274"/>
      <c r="F15" s="274"/>
      <c r="L15" s="5"/>
      <c r="M15" s="71"/>
      <c r="N15" s="71"/>
      <c r="O15" s="71"/>
      <c r="Q15" s="71"/>
      <c r="R15" s="71"/>
      <c r="S15" s="73"/>
    </row>
    <row r="16" spans="1:20" x14ac:dyDescent="0.25">
      <c r="B16" s="251"/>
      <c r="C16" s="251"/>
      <c r="D16" s="251"/>
      <c r="E16" s="251"/>
      <c r="L16" s="5"/>
      <c r="M16" s="71"/>
      <c r="N16" s="71"/>
      <c r="O16" s="71"/>
      <c r="Q16" s="71"/>
      <c r="R16" s="71"/>
      <c r="S16" s="73"/>
    </row>
    <row r="17" spans="1:20" ht="33.75" customHeight="1" x14ac:dyDescent="0.25">
      <c r="B17" s="274" t="s">
        <v>211</v>
      </c>
      <c r="C17" s="274"/>
      <c r="D17" s="274"/>
      <c r="E17" s="274"/>
      <c r="F17" s="274"/>
      <c r="L17" s="5"/>
      <c r="M17" s="71"/>
      <c r="N17" s="71"/>
      <c r="O17" s="71"/>
      <c r="Q17" s="71"/>
      <c r="R17" s="71"/>
      <c r="S17" s="73"/>
    </row>
    <row r="18" spans="1:20" ht="15" customHeight="1" x14ac:dyDescent="0.25">
      <c r="B18" s="284" t="s">
        <v>210</v>
      </c>
      <c r="C18" s="274"/>
      <c r="D18" s="274"/>
      <c r="E18" s="274"/>
      <c r="F18" s="274"/>
      <c r="L18" s="5"/>
      <c r="M18" s="71"/>
      <c r="N18" s="71"/>
      <c r="O18" s="71"/>
      <c r="Q18" s="71"/>
      <c r="R18" s="71"/>
      <c r="S18" s="73"/>
    </row>
    <row r="19" spans="1:20" ht="15" customHeight="1" x14ac:dyDescent="0.25">
      <c r="B19" s="251"/>
      <c r="C19" s="251"/>
      <c r="D19" s="251"/>
      <c r="E19" s="251"/>
      <c r="L19" s="5"/>
      <c r="M19" s="71"/>
      <c r="N19" s="71"/>
      <c r="O19" s="71"/>
      <c r="Q19" s="71"/>
      <c r="R19" s="71"/>
      <c r="S19" s="73"/>
    </row>
    <row r="20" spans="1:20" x14ac:dyDescent="0.25">
      <c r="B20" s="251"/>
      <c r="C20" s="251"/>
      <c r="D20" s="251"/>
      <c r="E20" s="251"/>
      <c r="L20" s="5"/>
      <c r="M20" s="71"/>
      <c r="N20" s="71"/>
      <c r="O20" s="71"/>
      <c r="Q20" s="71"/>
      <c r="R20" s="71"/>
      <c r="S20" s="73"/>
    </row>
    <row r="21" spans="1:20" x14ac:dyDescent="0.25">
      <c r="B21" s="7" t="s">
        <v>127</v>
      </c>
      <c r="C21" s="110" t="s">
        <v>130</v>
      </c>
      <c r="D21" s="110" t="s">
        <v>131</v>
      </c>
      <c r="E21" s="251"/>
      <c r="L21" s="5"/>
      <c r="M21" s="71"/>
      <c r="N21" s="71"/>
      <c r="O21" s="71"/>
      <c r="Q21" s="71"/>
      <c r="R21" s="71"/>
      <c r="S21" s="73"/>
    </row>
    <row r="22" spans="1:20" x14ac:dyDescent="0.25">
      <c r="B22" s="2" t="s">
        <v>246</v>
      </c>
      <c r="C22" s="100" t="s">
        <v>164</v>
      </c>
      <c r="D22" s="100" t="s">
        <v>190</v>
      </c>
      <c r="L22" s="5"/>
      <c r="M22" s="71"/>
      <c r="N22" s="71"/>
      <c r="O22" s="71"/>
      <c r="Q22" s="71"/>
      <c r="R22" s="71"/>
      <c r="S22" s="73"/>
    </row>
    <row r="23" spans="1:20" ht="15.75" x14ac:dyDescent="0.25">
      <c r="B23" s="217"/>
      <c r="C23" s="100"/>
      <c r="D23" s="100"/>
      <c r="L23" s="5"/>
      <c r="M23" s="71"/>
      <c r="N23" s="71"/>
      <c r="O23" s="71"/>
      <c r="Q23" s="71"/>
      <c r="R23" s="71"/>
      <c r="S23" s="73"/>
    </row>
    <row r="24" spans="1:20" x14ac:dyDescent="0.25">
      <c r="C24" s="100"/>
      <c r="D24" s="100"/>
      <c r="L24" s="5"/>
      <c r="M24" s="71"/>
      <c r="N24" s="71"/>
      <c r="O24" s="71"/>
      <c r="Q24" s="71"/>
      <c r="R24" s="71"/>
      <c r="S24" s="73"/>
    </row>
    <row r="25" spans="1:20" x14ac:dyDescent="0.25">
      <c r="B25" s="212" t="s">
        <v>227</v>
      </c>
      <c r="C25" s="100"/>
      <c r="D25" s="100"/>
      <c r="L25" s="5"/>
      <c r="M25" s="71"/>
      <c r="N25" s="71"/>
      <c r="O25" s="71"/>
      <c r="Q25" s="71"/>
      <c r="R25" s="71"/>
      <c r="S25" s="73"/>
    </row>
    <row r="26" spans="1:20" x14ac:dyDescent="0.25">
      <c r="A26" s="10"/>
      <c r="B26" s="10"/>
      <c r="C26" s="242"/>
      <c r="D26" s="242"/>
      <c r="E26" s="10"/>
      <c r="F26" s="10"/>
      <c r="G26" s="10"/>
      <c r="H26" s="10"/>
      <c r="I26" s="10"/>
      <c r="J26" s="10"/>
      <c r="K26" s="10"/>
      <c r="L26" s="243"/>
      <c r="M26" s="25"/>
      <c r="N26" s="25"/>
      <c r="O26" s="25"/>
      <c r="P26" s="10"/>
      <c r="Q26" s="25"/>
      <c r="R26" s="25"/>
      <c r="S26" s="26"/>
    </row>
    <row r="27" spans="1:20" x14ac:dyDescent="0.25">
      <c r="P27" s="29"/>
      <c r="Q27" s="61" t="s">
        <v>105</v>
      </c>
      <c r="R27" s="54"/>
      <c r="S27" s="189"/>
    </row>
    <row r="28" spans="1:20" x14ac:dyDescent="0.25">
      <c r="B28" s="17" t="s">
        <v>45</v>
      </c>
      <c r="C28" s="252" t="s">
        <v>2</v>
      </c>
      <c r="D28" s="252"/>
      <c r="E28" s="252" t="s">
        <v>40</v>
      </c>
      <c r="F28" s="252" t="s">
        <v>41</v>
      </c>
      <c r="G28" s="252"/>
      <c r="H28" s="252"/>
      <c r="I28" s="252"/>
      <c r="J28" s="252"/>
      <c r="K28" s="252"/>
      <c r="L28" s="252" t="s">
        <v>42</v>
      </c>
      <c r="M28" s="252" t="s">
        <v>43</v>
      </c>
      <c r="N28" s="10"/>
      <c r="O28" s="10"/>
      <c r="P28" s="10"/>
      <c r="Q28" s="57" t="s">
        <v>103</v>
      </c>
      <c r="R28" s="57"/>
      <c r="S28" s="58"/>
    </row>
    <row r="29" spans="1:20" x14ac:dyDescent="0.25">
      <c r="B29" s="68"/>
      <c r="C29" s="164"/>
      <c r="D29" s="164"/>
      <c r="E29" s="164"/>
      <c r="F29" s="164"/>
      <c r="G29" s="164"/>
      <c r="H29" s="164"/>
      <c r="I29" s="164"/>
      <c r="J29" s="164"/>
      <c r="K29" s="164"/>
      <c r="L29" s="164"/>
      <c r="M29" s="164"/>
      <c r="Q29" s="61"/>
      <c r="R29" s="54"/>
      <c r="S29" s="54"/>
    </row>
    <row r="30" spans="1:20" x14ac:dyDescent="0.25">
      <c r="B30" s="68"/>
      <c r="C30" s="164"/>
      <c r="D30" s="164"/>
      <c r="E30" s="164"/>
      <c r="F30" s="164"/>
      <c r="G30" s="164"/>
      <c r="H30" s="164"/>
      <c r="I30" s="164"/>
      <c r="J30" s="164"/>
      <c r="K30" s="164"/>
      <c r="L30" s="164"/>
      <c r="M30" s="164"/>
      <c r="R30" s="54"/>
      <c r="S30" s="54"/>
    </row>
    <row r="31" spans="1:20" x14ac:dyDescent="0.25">
      <c r="B31" s="11"/>
      <c r="C31" s="164"/>
      <c r="D31" s="164"/>
      <c r="E31" s="164"/>
      <c r="N31" s="47"/>
      <c r="O31" s="47"/>
      <c r="P31" s="47"/>
      <c r="Q31" s="54"/>
      <c r="R31" s="54"/>
      <c r="S31" s="54"/>
      <c r="T31" s="54"/>
    </row>
    <row r="32" spans="1:20" x14ac:dyDescent="0.25">
      <c r="B32" s="12"/>
      <c r="C32" s="13"/>
      <c r="D32" s="13"/>
      <c r="E32" s="14"/>
      <c r="F32" s="15"/>
      <c r="G32" s="15"/>
      <c r="H32" s="15"/>
      <c r="I32" s="15"/>
      <c r="J32" s="15"/>
      <c r="K32" s="15"/>
      <c r="L32" s="16"/>
      <c r="M32" s="31"/>
      <c r="N32" s="18"/>
      <c r="O32" s="18"/>
      <c r="P32" s="18"/>
      <c r="Q32" s="54"/>
      <c r="R32" s="54"/>
      <c r="S32" s="54"/>
      <c r="T32" s="54"/>
    </row>
    <row r="33" spans="2:20" x14ac:dyDescent="0.25">
      <c r="B33" s="12"/>
      <c r="C33" s="13"/>
      <c r="D33" s="13"/>
      <c r="E33" s="14"/>
      <c r="F33" s="15"/>
      <c r="G33" s="15"/>
      <c r="H33" s="15"/>
      <c r="I33" s="15"/>
      <c r="J33" s="15"/>
      <c r="K33" s="15"/>
      <c r="L33" s="16"/>
      <c r="M33" s="31"/>
      <c r="N33" s="18"/>
      <c r="O33" s="18"/>
      <c r="P33" s="18"/>
      <c r="Q33" s="54"/>
      <c r="R33" s="54"/>
      <c r="S33" s="54"/>
      <c r="T33" s="54"/>
    </row>
    <row r="34" spans="2:20" x14ac:dyDescent="0.25">
      <c r="B34" s="12"/>
      <c r="C34" s="13"/>
      <c r="D34" s="13"/>
      <c r="E34" s="14"/>
      <c r="F34" s="15"/>
      <c r="G34" s="15"/>
      <c r="H34" s="15"/>
      <c r="I34" s="15"/>
      <c r="J34" s="15"/>
      <c r="K34" s="15"/>
      <c r="L34" s="16"/>
      <c r="M34" s="31"/>
      <c r="N34" s="18"/>
      <c r="O34" s="18"/>
      <c r="P34" s="18"/>
      <c r="Q34" s="54"/>
      <c r="R34" s="54"/>
      <c r="S34" s="54"/>
      <c r="T34" s="54"/>
    </row>
    <row r="35" spans="2:20" x14ac:dyDescent="0.25">
      <c r="B35" s="12"/>
      <c r="C35" s="13"/>
      <c r="D35" s="13"/>
      <c r="E35" s="14"/>
      <c r="F35" s="15"/>
      <c r="G35" s="15"/>
      <c r="H35" s="15"/>
      <c r="I35" s="15"/>
      <c r="J35" s="15"/>
      <c r="K35" s="15"/>
      <c r="L35" s="16"/>
      <c r="M35" s="31"/>
      <c r="N35" s="18"/>
      <c r="O35" s="18"/>
      <c r="P35" s="18"/>
      <c r="T35" s="54"/>
    </row>
  </sheetData>
  <mergeCells count="6">
    <mergeCell ref="B18:F18"/>
    <mergeCell ref="Q1:S1"/>
    <mergeCell ref="Q2:S2"/>
    <mergeCell ref="B13:F13"/>
    <mergeCell ref="B15:F15"/>
    <mergeCell ref="B17:F17"/>
  </mergeCells>
  <hyperlinks>
    <hyperlink ref="B18" r:id="rId1"/>
    <hyperlink ref="B25" r:id="rId2"/>
  </hyperlinks>
  <printOptions horizontalCentered="1" gridLines="1"/>
  <pageMargins left="0" right="0" top="0.75" bottom="0.75" header="0.3" footer="0.3"/>
  <pageSetup scale="54" orientation="landscape" horizontalDpi="1200" verticalDpi="1200"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opLeftCell="B1" zoomScale="90" zoomScaleNormal="90" workbookViewId="0">
      <selection activeCell="L17" sqref="L17"/>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6.7109375" style="2" customWidth="1"/>
    <col min="13" max="13" width="13.28515625" style="2" bestFit="1" customWidth="1"/>
    <col min="14" max="14" width="13.7109375" style="2" customWidth="1"/>
    <col min="15" max="15" width="14.42578125" style="2" customWidth="1"/>
    <col min="16" max="16" width="3.140625" style="2" customWidth="1"/>
    <col min="17" max="17" width="14.28515625" style="2" customWidth="1"/>
    <col min="18" max="18" width="14.140625" style="2" customWidth="1"/>
    <col min="19" max="19" width="14.42578125" style="2" customWidth="1"/>
    <col min="20" max="16384" width="9.140625" style="2"/>
  </cols>
  <sheetData>
    <row r="1" spans="1:20" ht="14.45" customHeight="1" x14ac:dyDescent="0.25">
      <c r="B1" s="8" t="s">
        <v>119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120</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85">
        <v>132310.35999999999</v>
      </c>
      <c r="N7" s="72"/>
      <c r="O7" s="72">
        <f>M7+N7</f>
        <v>132310.35999999999</v>
      </c>
      <c r="P7" s="164"/>
      <c r="Q7" s="72">
        <f>37463.03+45632.61+42571.76</f>
        <v>125667.4</v>
      </c>
      <c r="R7" s="72"/>
      <c r="S7" s="73">
        <f>Q7+R7</f>
        <v>125667.4</v>
      </c>
    </row>
    <row r="8" spans="1:20" ht="30.6" hidden="1" customHeight="1" x14ac:dyDescent="0.25">
      <c r="B8" s="222" t="s">
        <v>150</v>
      </c>
      <c r="C8" s="254" t="s">
        <v>253</v>
      </c>
      <c r="D8" s="100" t="s">
        <v>236</v>
      </c>
      <c r="E8" s="2" t="s">
        <v>206</v>
      </c>
      <c r="F8" s="2" t="s">
        <v>7</v>
      </c>
      <c r="G8" s="206">
        <f>+G7</f>
        <v>2.7699999999999999E-2</v>
      </c>
      <c r="H8" s="206">
        <f>+H7</f>
        <v>0.15060000000000001</v>
      </c>
      <c r="I8" s="207">
        <f>+I7</f>
        <v>43646</v>
      </c>
      <c r="J8" s="207">
        <f t="shared" ref="J8:L8" si="0">+J7</f>
        <v>43647</v>
      </c>
      <c r="K8" s="207">
        <f t="shared" si="0"/>
        <v>43282</v>
      </c>
      <c r="L8" s="209" t="str">
        <f t="shared" si="0"/>
        <v>07/01/18 - 06/30/19</v>
      </c>
      <c r="M8" s="85"/>
      <c r="N8" s="72"/>
      <c r="O8" s="72">
        <f>M8+N8</f>
        <v>0</v>
      </c>
      <c r="P8" s="72"/>
      <c r="Q8" s="72"/>
      <c r="R8" s="72"/>
      <c r="S8" s="73">
        <f>Q8+R8</f>
        <v>0</v>
      </c>
    </row>
    <row r="9" spans="1:20" ht="32.25" customHeight="1" x14ac:dyDescent="0.25">
      <c r="B9" s="2" t="s">
        <v>202</v>
      </c>
      <c r="C9" s="255" t="s">
        <v>265</v>
      </c>
      <c r="D9" s="100" t="s">
        <v>240</v>
      </c>
      <c r="E9" s="2" t="s">
        <v>203</v>
      </c>
      <c r="F9" s="2" t="s">
        <v>7</v>
      </c>
      <c r="G9" s="206">
        <f>+G7</f>
        <v>2.7699999999999999E-2</v>
      </c>
      <c r="H9" s="206">
        <f>+H7</f>
        <v>0.15060000000000001</v>
      </c>
      <c r="I9" s="207">
        <v>43404</v>
      </c>
      <c r="J9" s="207">
        <v>43405</v>
      </c>
      <c r="K9" s="207">
        <v>42917</v>
      </c>
      <c r="L9" s="208" t="s">
        <v>209</v>
      </c>
      <c r="M9" s="85">
        <v>13816.42</v>
      </c>
      <c r="N9" s="72"/>
      <c r="O9" s="72">
        <f>M9+N9</f>
        <v>13816.42</v>
      </c>
      <c r="P9" s="72"/>
      <c r="Q9" s="72">
        <v>13816.42</v>
      </c>
      <c r="R9" s="72"/>
      <c r="S9" s="73">
        <f>Q9+R9</f>
        <v>13816.42</v>
      </c>
    </row>
    <row r="10" spans="1:20" ht="23.25" customHeight="1" x14ac:dyDescent="0.25">
      <c r="B10" s="2" t="s">
        <v>223</v>
      </c>
      <c r="C10" s="286" t="s">
        <v>260</v>
      </c>
      <c r="D10" s="100" t="s">
        <v>224</v>
      </c>
      <c r="E10" s="2" t="s">
        <v>225</v>
      </c>
      <c r="F10" s="2" t="s">
        <v>7</v>
      </c>
      <c r="G10" s="206">
        <v>2.7699999999999999E-2</v>
      </c>
      <c r="H10" s="206">
        <v>0.15060000000000001</v>
      </c>
      <c r="I10" s="207">
        <v>43941</v>
      </c>
      <c r="J10" s="207">
        <v>43971</v>
      </c>
      <c r="K10" s="207">
        <v>43234</v>
      </c>
      <c r="L10" s="208" t="s">
        <v>291</v>
      </c>
      <c r="M10" s="85">
        <v>4827</v>
      </c>
      <c r="N10" s="72"/>
      <c r="O10" s="72">
        <f>M10+N10</f>
        <v>4827</v>
      </c>
      <c r="P10" s="72"/>
      <c r="Q10" s="72"/>
      <c r="R10" s="72"/>
      <c r="S10" s="73"/>
    </row>
    <row r="11" spans="1:20" x14ac:dyDescent="0.25">
      <c r="C11" s="286"/>
      <c r="D11" s="100"/>
      <c r="G11" s="206"/>
      <c r="H11" s="206"/>
      <c r="I11" s="207"/>
      <c r="J11" s="207"/>
      <c r="K11" s="207"/>
      <c r="L11" s="208"/>
      <c r="M11" s="24"/>
      <c r="N11" s="25"/>
      <c r="O11" s="25"/>
      <c r="P11" s="72"/>
      <c r="Q11" s="25"/>
      <c r="R11" s="25"/>
      <c r="S11" s="26"/>
    </row>
    <row r="12" spans="1:20" x14ac:dyDescent="0.25">
      <c r="C12" s="101"/>
      <c r="D12" s="101"/>
      <c r="G12" s="136"/>
      <c r="H12" s="136"/>
      <c r="I12" s="127"/>
      <c r="J12" s="127"/>
      <c r="K12" s="127" t="s">
        <v>118</v>
      </c>
      <c r="L12" s="21" t="s">
        <v>44</v>
      </c>
      <c r="M12" s="71">
        <f>SUM(M7:M10)</f>
        <v>150953.78</v>
      </c>
      <c r="N12" s="71">
        <f>SUM(N7:N10)</f>
        <v>0</v>
      </c>
      <c r="O12" s="71">
        <f>SUM(O7:O10)</f>
        <v>150953.78</v>
      </c>
      <c r="P12" s="71"/>
      <c r="Q12" s="71">
        <f>SUM(Q7:Q10)</f>
        <v>139483.82</v>
      </c>
      <c r="R12" s="71">
        <f>SUM(R7:R10)</f>
        <v>0</v>
      </c>
      <c r="S12" s="73">
        <f>SUM(S7:S10)</f>
        <v>139483.82</v>
      </c>
    </row>
    <row r="13" spans="1:20" x14ac:dyDescent="0.25">
      <c r="B13" s="3"/>
      <c r="C13" s="101"/>
      <c r="D13" s="101"/>
      <c r="I13" s="127"/>
      <c r="J13" s="127"/>
      <c r="K13" s="127"/>
      <c r="S13" s="27"/>
    </row>
    <row r="14" spans="1:20" x14ac:dyDescent="0.25">
      <c r="C14" s="101"/>
      <c r="D14" s="101"/>
      <c r="S14" s="27"/>
    </row>
    <row r="15" spans="1:20" x14ac:dyDescent="0.25">
      <c r="B15" s="8" t="s">
        <v>147</v>
      </c>
      <c r="C15" s="100"/>
      <c r="D15" s="100"/>
      <c r="S15" s="27"/>
    </row>
    <row r="16" spans="1:20" ht="32.25" customHeight="1" x14ac:dyDescent="0.25">
      <c r="B16" s="274" t="s">
        <v>148</v>
      </c>
      <c r="C16" s="274"/>
      <c r="D16" s="274"/>
      <c r="E16" s="274"/>
      <c r="F16" s="274"/>
      <c r="S16" s="27"/>
    </row>
    <row r="17" spans="2:20" x14ac:dyDescent="0.25">
      <c r="C17" s="100"/>
      <c r="D17" s="100"/>
      <c r="S17" s="27"/>
    </row>
    <row r="18" spans="2:20" ht="49.5" customHeight="1" x14ac:dyDescent="0.25">
      <c r="B18" s="274" t="s">
        <v>151</v>
      </c>
      <c r="C18" s="274"/>
      <c r="D18" s="274"/>
      <c r="E18" s="274"/>
      <c r="F18" s="274"/>
      <c r="S18" s="27"/>
    </row>
    <row r="19" spans="2:20" x14ac:dyDescent="0.25">
      <c r="B19" s="118"/>
      <c r="C19" s="118"/>
      <c r="D19" s="118"/>
      <c r="E19" s="118"/>
      <c r="S19" s="27"/>
    </row>
    <row r="20" spans="2:20" ht="30" customHeight="1" x14ac:dyDescent="0.25">
      <c r="B20" s="274" t="s">
        <v>211</v>
      </c>
      <c r="C20" s="274"/>
      <c r="D20" s="274"/>
      <c r="E20" s="274"/>
      <c r="F20" s="274"/>
      <c r="S20" s="27"/>
    </row>
    <row r="21" spans="2:20" ht="15" customHeight="1" x14ac:dyDescent="0.25">
      <c r="B21" s="284" t="s">
        <v>210</v>
      </c>
      <c r="C21" s="274"/>
      <c r="D21" s="274"/>
      <c r="E21" s="274"/>
      <c r="F21" s="274"/>
      <c r="S21" s="27"/>
    </row>
    <row r="22" spans="2:20" ht="15" customHeight="1" x14ac:dyDescent="0.25">
      <c r="B22" s="216"/>
      <c r="C22" s="216"/>
      <c r="D22" s="216"/>
      <c r="E22" s="216"/>
      <c r="S22" s="27"/>
    </row>
    <row r="23" spans="2:20" x14ac:dyDescent="0.25">
      <c r="B23" s="7" t="s">
        <v>127</v>
      </c>
      <c r="C23" s="110" t="s">
        <v>130</v>
      </c>
      <c r="D23" s="110" t="s">
        <v>131</v>
      </c>
      <c r="E23" s="118"/>
      <c r="S23" s="27"/>
    </row>
    <row r="24" spans="2:20" x14ac:dyDescent="0.25">
      <c r="B24" s="2" t="s">
        <v>128</v>
      </c>
      <c r="C24" s="100" t="s">
        <v>135</v>
      </c>
      <c r="D24" s="100" t="s">
        <v>137</v>
      </c>
      <c r="E24" s="118"/>
      <c r="S24" s="27"/>
    </row>
    <row r="25" spans="2:20" x14ac:dyDescent="0.25">
      <c r="B25" s="112" t="s">
        <v>129</v>
      </c>
      <c r="C25" s="100" t="s">
        <v>132</v>
      </c>
      <c r="D25" s="100" t="s">
        <v>138</v>
      </c>
      <c r="S25" s="27"/>
    </row>
    <row r="26" spans="2:20" x14ac:dyDescent="0.25">
      <c r="B26" s="2" t="s">
        <v>28</v>
      </c>
      <c r="C26" s="101" t="s">
        <v>164</v>
      </c>
      <c r="D26" s="101" t="s">
        <v>190</v>
      </c>
      <c r="S26" s="27"/>
    </row>
    <row r="27" spans="2:20" x14ac:dyDescent="0.25">
      <c r="B27" s="2" t="s">
        <v>223</v>
      </c>
      <c r="C27" s="100" t="s">
        <v>164</v>
      </c>
      <c r="D27" s="100" t="s">
        <v>190</v>
      </c>
      <c r="S27" s="27"/>
    </row>
    <row r="28" spans="2:20" x14ac:dyDescent="0.25">
      <c r="C28" s="101"/>
      <c r="D28" s="101"/>
      <c r="S28" s="27"/>
    </row>
    <row r="29" spans="2:20" x14ac:dyDescent="0.25">
      <c r="B29" s="212" t="s">
        <v>227</v>
      </c>
      <c r="C29" s="101"/>
      <c r="D29" s="101"/>
      <c r="S29" s="27"/>
    </row>
    <row r="30" spans="2:20" x14ac:dyDescent="0.25">
      <c r="B30" s="244"/>
      <c r="C30" s="102"/>
      <c r="D30" s="102"/>
      <c r="E30" s="10"/>
      <c r="F30" s="10"/>
      <c r="G30" s="10"/>
      <c r="H30" s="10"/>
      <c r="I30" s="10"/>
      <c r="J30" s="10"/>
      <c r="K30" s="10"/>
      <c r="L30" s="10"/>
      <c r="M30" s="10"/>
      <c r="N30" s="10"/>
      <c r="O30" s="10"/>
      <c r="P30" s="10"/>
      <c r="Q30" s="10"/>
      <c r="R30" s="10"/>
      <c r="S30" s="28"/>
    </row>
    <row r="31" spans="2:20" x14ac:dyDescent="0.25">
      <c r="Q31" s="62" t="s">
        <v>105</v>
      </c>
      <c r="R31" s="53"/>
      <c r="S31" s="182"/>
    </row>
    <row r="32" spans="2:20" x14ac:dyDescent="0.25">
      <c r="B32" s="17" t="s">
        <v>45</v>
      </c>
      <c r="C32" s="104" t="s">
        <v>2</v>
      </c>
      <c r="D32" s="104"/>
      <c r="E32" s="104" t="s">
        <v>40</v>
      </c>
      <c r="F32" s="104" t="s">
        <v>41</v>
      </c>
      <c r="G32" s="133"/>
      <c r="H32" s="133"/>
      <c r="I32" s="125"/>
      <c r="J32" s="104"/>
      <c r="K32" s="104"/>
      <c r="L32" s="104" t="s">
        <v>42</v>
      </c>
      <c r="M32" s="104" t="s">
        <v>43</v>
      </c>
      <c r="N32" s="50"/>
      <c r="O32" s="50"/>
      <c r="P32" s="50"/>
      <c r="Q32" s="57" t="s">
        <v>103</v>
      </c>
      <c r="R32" s="55"/>
      <c r="S32" s="56"/>
      <c r="T32" s="54"/>
    </row>
    <row r="33" spans="2:20" x14ac:dyDescent="0.25">
      <c r="B33" s="68"/>
      <c r="C33" s="9"/>
      <c r="D33" s="9"/>
      <c r="E33" s="9"/>
      <c r="F33" s="9"/>
      <c r="G33" s="9"/>
      <c r="H33" s="9"/>
      <c r="I33" s="9"/>
      <c r="J33" s="9"/>
      <c r="K33" s="9"/>
      <c r="L33" s="9"/>
      <c r="M33" s="9"/>
      <c r="N33" s="47"/>
      <c r="O33" s="47"/>
      <c r="P33" s="47"/>
      <c r="Q33" s="62"/>
      <c r="R33" s="53"/>
      <c r="S33" s="53"/>
      <c r="T33" s="54"/>
    </row>
    <row r="34" spans="2:20" x14ac:dyDescent="0.25">
      <c r="B34" s="68"/>
      <c r="C34" s="9"/>
      <c r="D34" s="9"/>
      <c r="E34" s="9"/>
      <c r="F34" s="9"/>
      <c r="G34" s="9"/>
      <c r="H34" s="9"/>
      <c r="I34" s="9"/>
      <c r="J34" s="9"/>
      <c r="K34" s="9"/>
      <c r="L34" s="9"/>
      <c r="M34" s="9"/>
      <c r="N34" s="47"/>
      <c r="O34" s="47"/>
      <c r="P34" s="47"/>
      <c r="R34" s="54"/>
      <c r="S34" s="54"/>
      <c r="T34" s="54"/>
    </row>
    <row r="35" spans="2:20" x14ac:dyDescent="0.25">
      <c r="B35" s="11"/>
      <c r="C35" s="9"/>
      <c r="D35" s="9"/>
      <c r="E35" s="9"/>
      <c r="T35" s="54"/>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row r="39" spans="2:20" x14ac:dyDescent="0.25">
      <c r="B39" s="12"/>
      <c r="C39" s="13"/>
      <c r="D39" s="13"/>
      <c r="E39" s="41"/>
      <c r="F39" s="15"/>
      <c r="G39" s="15"/>
      <c r="H39" s="15"/>
      <c r="I39" s="15"/>
      <c r="J39" s="15"/>
      <c r="K39" s="15"/>
      <c r="L39" s="16"/>
      <c r="M39" s="20"/>
      <c r="N39" s="18"/>
      <c r="O39" s="18"/>
      <c r="P39" s="18"/>
    </row>
  </sheetData>
  <mergeCells count="7">
    <mergeCell ref="B21:F21"/>
    <mergeCell ref="Q1:S1"/>
    <mergeCell ref="Q2:S2"/>
    <mergeCell ref="B20:F20"/>
    <mergeCell ref="B16:F16"/>
    <mergeCell ref="B18:F18"/>
    <mergeCell ref="C10:C11"/>
  </mergeCells>
  <hyperlinks>
    <hyperlink ref="B21" r:id="rId1"/>
    <hyperlink ref="B29" r:id="rId2"/>
  </hyperlinks>
  <printOptions horizontalCentered="1" gridLines="1"/>
  <pageMargins left="0" right="0" top="0.75" bottom="0.75" header="0.3" footer="0.3"/>
  <pageSetup scale="48" orientation="landscape"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1"/>
  <sheetViews>
    <sheetView topLeftCell="B1" zoomScale="90" zoomScaleNormal="90" workbookViewId="0">
      <selection activeCell="B26" sqref="B26"/>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6.85546875" style="2" customWidth="1"/>
    <col min="6" max="6" width="21.5703125" style="2" customWidth="1"/>
    <col min="7" max="7" width="8.5703125" style="2" customWidth="1"/>
    <col min="8" max="8" width="11.5703125" style="2" customWidth="1"/>
    <col min="9" max="9" width="10.85546875" style="2" customWidth="1"/>
    <col min="10" max="10" width="10" style="2" customWidth="1"/>
    <col min="11" max="11" width="8" style="2"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5703125" style="2" customWidth="1"/>
    <col min="20" max="16384" width="9.140625" style="2"/>
  </cols>
  <sheetData>
    <row r="1" spans="1:20" ht="15.6" customHeight="1" x14ac:dyDescent="0.25">
      <c r="B1" s="1" t="s">
        <v>54</v>
      </c>
      <c r="Q1" s="273" t="s">
        <v>204</v>
      </c>
      <c r="R1" s="273"/>
      <c r="S1" s="273"/>
    </row>
    <row r="2" spans="1:20" x14ac:dyDescent="0.25">
      <c r="B2" s="96" t="s">
        <v>191</v>
      </c>
      <c r="C2" s="202">
        <v>43465</v>
      </c>
      <c r="M2" s="76"/>
      <c r="N2" s="76"/>
      <c r="P2" s="29"/>
      <c r="Q2" s="272" t="s">
        <v>226</v>
      </c>
      <c r="R2" s="272"/>
      <c r="S2" s="272"/>
    </row>
    <row r="3" spans="1:20" ht="15.75" thickBot="1" x14ac:dyDescent="0.3">
      <c r="A3" s="2" t="s">
        <v>20</v>
      </c>
      <c r="B3" s="44" t="s">
        <v>87</v>
      </c>
      <c r="C3" s="8"/>
      <c r="D3" s="8"/>
      <c r="E3" s="8"/>
      <c r="P3" s="29"/>
      <c r="Q3" s="47"/>
      <c r="R3" s="30"/>
    </row>
    <row r="4" spans="1:20" x14ac:dyDescent="0.25">
      <c r="B4" s="8" t="s">
        <v>243</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idden="1" x14ac:dyDescent="0.25">
      <c r="B7" s="2" t="s">
        <v>8</v>
      </c>
      <c r="C7" s="100" t="s">
        <v>124</v>
      </c>
      <c r="D7" s="100" t="s">
        <v>126</v>
      </c>
      <c r="E7" s="2" t="s">
        <v>205</v>
      </c>
      <c r="F7" s="2" t="s">
        <v>7</v>
      </c>
      <c r="G7" s="206">
        <v>2.7699999999999999E-2</v>
      </c>
      <c r="H7" s="206">
        <v>0.15060000000000001</v>
      </c>
      <c r="I7" s="207">
        <v>43646</v>
      </c>
      <c r="J7" s="207">
        <v>43647</v>
      </c>
      <c r="K7" s="207">
        <v>43282</v>
      </c>
      <c r="L7" s="208" t="s">
        <v>207</v>
      </c>
      <c r="M7" s="75">
        <v>0</v>
      </c>
      <c r="N7" s="75">
        <v>0</v>
      </c>
      <c r="O7" s="72">
        <f>M7+N7</f>
        <v>0</v>
      </c>
      <c r="P7" s="42"/>
      <c r="Q7" s="43">
        <v>0</v>
      </c>
      <c r="R7" s="72"/>
      <c r="S7" s="73">
        <f>Q7+R7</f>
        <v>0</v>
      </c>
    </row>
    <row r="8" spans="1:20" ht="30" hidden="1" customHeight="1" x14ac:dyDescent="0.25">
      <c r="B8" s="2" t="s">
        <v>150</v>
      </c>
      <c r="C8" s="103" t="s">
        <v>142</v>
      </c>
      <c r="D8" s="101" t="s">
        <v>143</v>
      </c>
      <c r="E8" s="2" t="s">
        <v>206</v>
      </c>
      <c r="F8" s="2" t="s">
        <v>7</v>
      </c>
      <c r="G8" s="206">
        <v>3.1399999999999997E-2</v>
      </c>
      <c r="H8" s="206">
        <v>0.16209999999999999</v>
      </c>
      <c r="I8" s="207">
        <v>42916</v>
      </c>
      <c r="J8" s="207">
        <v>42917</v>
      </c>
      <c r="K8" s="207">
        <v>42552</v>
      </c>
      <c r="L8" s="208" t="s">
        <v>171</v>
      </c>
      <c r="M8" s="75">
        <v>0</v>
      </c>
      <c r="N8" s="75"/>
      <c r="O8" s="72">
        <f>M8+N8</f>
        <v>0</v>
      </c>
      <c r="P8" s="42"/>
      <c r="Q8" s="43">
        <v>0</v>
      </c>
      <c r="R8" s="72"/>
      <c r="S8" s="73">
        <f>Q8+R8</f>
        <v>0</v>
      </c>
    </row>
    <row r="9" spans="1:20" ht="30" hidden="1" x14ac:dyDescent="0.25">
      <c r="B9" s="2" t="s">
        <v>26</v>
      </c>
      <c r="C9" s="103" t="s">
        <v>155</v>
      </c>
      <c r="D9" s="100" t="s">
        <v>144</v>
      </c>
      <c r="E9" s="2" t="s">
        <v>175</v>
      </c>
      <c r="F9" s="2" t="s">
        <v>7</v>
      </c>
      <c r="G9" s="206">
        <v>3.1399999999999997E-2</v>
      </c>
      <c r="H9" s="206">
        <v>0.16209999999999999</v>
      </c>
      <c r="I9" s="207">
        <v>42916</v>
      </c>
      <c r="J9" s="207">
        <v>42917</v>
      </c>
      <c r="K9" s="207">
        <v>42552</v>
      </c>
      <c r="L9" s="208" t="s">
        <v>171</v>
      </c>
      <c r="M9" s="75">
        <v>0</v>
      </c>
      <c r="N9" s="75">
        <v>0</v>
      </c>
      <c r="O9" s="72">
        <f>M9+N9</f>
        <v>0</v>
      </c>
      <c r="P9" s="42"/>
      <c r="Q9" s="43">
        <v>0</v>
      </c>
      <c r="R9" s="72">
        <v>0</v>
      </c>
      <c r="S9" s="73">
        <f>Q9+R9</f>
        <v>0</v>
      </c>
    </row>
    <row r="10" spans="1:20" x14ac:dyDescent="0.25">
      <c r="C10" s="100"/>
      <c r="D10" s="100"/>
      <c r="E10" s="82"/>
      <c r="G10" s="137"/>
      <c r="H10" s="137"/>
      <c r="I10" s="127"/>
      <c r="J10" s="127"/>
      <c r="K10" s="127"/>
      <c r="L10" s="101"/>
      <c r="M10" s="25"/>
      <c r="N10" s="178"/>
      <c r="O10" s="25"/>
      <c r="P10" s="102"/>
      <c r="Q10" s="179"/>
      <c r="R10" s="25"/>
      <c r="S10" s="26"/>
    </row>
    <row r="11" spans="1:20" x14ac:dyDescent="0.25">
      <c r="B11" s="29"/>
      <c r="C11" s="100"/>
      <c r="D11" s="100"/>
      <c r="L11" s="5" t="s">
        <v>44</v>
      </c>
      <c r="M11" s="71">
        <f>SUM(M7:M10)</f>
        <v>0</v>
      </c>
      <c r="N11" s="71">
        <f>SUM(N7:N10)</f>
        <v>0</v>
      </c>
      <c r="O11" s="71">
        <f>SUM(O7:O10)</f>
        <v>0</v>
      </c>
      <c r="P11" s="71"/>
      <c r="Q11" s="71">
        <f>SUM(Q7:Q10)</f>
        <v>0</v>
      </c>
      <c r="R11" s="71">
        <f>SUM(R7:R10)</f>
        <v>0</v>
      </c>
      <c r="S11" s="23">
        <f>SUM(S7:S10)</f>
        <v>0</v>
      </c>
    </row>
    <row r="12" spans="1:20" x14ac:dyDescent="0.25">
      <c r="B12" s="29"/>
      <c r="C12" s="100"/>
      <c r="D12" s="100"/>
      <c r="L12" s="5"/>
      <c r="M12" s="71"/>
      <c r="N12" s="71"/>
      <c r="O12" s="71"/>
      <c r="P12" s="29"/>
      <c r="Q12" s="71"/>
      <c r="R12" s="71"/>
      <c r="S12" s="73"/>
    </row>
    <row r="13" spans="1:20" x14ac:dyDescent="0.25">
      <c r="B13" s="8" t="s">
        <v>147</v>
      </c>
      <c r="C13" s="100"/>
      <c r="D13" s="100"/>
      <c r="L13" s="5"/>
      <c r="M13" s="71"/>
      <c r="N13" s="71"/>
      <c r="O13" s="71"/>
      <c r="P13" s="29"/>
      <c r="Q13" s="71"/>
      <c r="R13" s="71"/>
      <c r="S13" s="73"/>
    </row>
    <row r="14" spans="1:20" ht="31.5" customHeight="1" x14ac:dyDescent="0.25">
      <c r="B14" s="283" t="s">
        <v>148</v>
      </c>
      <c r="C14" s="283"/>
      <c r="D14" s="283"/>
      <c r="E14" s="283"/>
      <c r="F14" s="283"/>
      <c r="G14" s="134"/>
      <c r="H14" s="134"/>
      <c r="I14" s="126"/>
      <c r="L14" s="5"/>
      <c r="S14" s="27"/>
    </row>
    <row r="15" spans="1:20" x14ac:dyDescent="0.25">
      <c r="C15" s="100"/>
      <c r="D15" s="100"/>
      <c r="L15" s="5"/>
      <c r="M15" s="71"/>
      <c r="N15" s="71"/>
      <c r="O15" s="71"/>
      <c r="Q15" s="71"/>
      <c r="R15" s="71"/>
      <c r="S15" s="73"/>
    </row>
    <row r="16" spans="1:20" ht="44.25" customHeight="1" x14ac:dyDescent="0.25">
      <c r="B16" s="274" t="s">
        <v>151</v>
      </c>
      <c r="C16" s="274"/>
      <c r="D16" s="274"/>
      <c r="E16" s="274"/>
      <c r="F16" s="274"/>
      <c r="G16" s="129"/>
      <c r="H16" s="129"/>
      <c r="I16" s="121"/>
      <c r="L16" s="5"/>
      <c r="M16" s="71"/>
      <c r="N16" s="71"/>
      <c r="O16" s="71"/>
      <c r="Q16" s="71"/>
      <c r="R16" s="71"/>
      <c r="S16" s="73"/>
    </row>
    <row r="17" spans="1:20" x14ac:dyDescent="0.25">
      <c r="B17" s="118"/>
      <c r="C17" s="118"/>
      <c r="D17" s="118"/>
      <c r="E17" s="118"/>
      <c r="F17" s="118"/>
      <c r="G17" s="129"/>
      <c r="H17" s="129"/>
      <c r="I17" s="121"/>
      <c r="L17" s="5"/>
      <c r="M17" s="71"/>
      <c r="N17" s="71"/>
      <c r="O17" s="71"/>
      <c r="Q17" s="71"/>
      <c r="R17" s="71"/>
      <c r="S17" s="73"/>
    </row>
    <row r="18" spans="1:20" ht="30" customHeight="1" x14ac:dyDescent="0.25">
      <c r="B18" s="274" t="s">
        <v>211</v>
      </c>
      <c r="C18" s="274"/>
      <c r="D18" s="274"/>
      <c r="E18" s="274"/>
      <c r="F18" s="274"/>
      <c r="G18" s="214"/>
      <c r="H18" s="214"/>
      <c r="I18" s="214"/>
      <c r="L18" s="5"/>
      <c r="M18" s="71"/>
      <c r="N18" s="71"/>
      <c r="O18" s="71"/>
      <c r="Q18" s="71"/>
      <c r="R18" s="71"/>
      <c r="S18" s="73"/>
    </row>
    <row r="19" spans="1:20" ht="19.5" customHeight="1" x14ac:dyDescent="0.25">
      <c r="B19" s="284" t="s">
        <v>210</v>
      </c>
      <c r="C19" s="284"/>
      <c r="D19" s="284"/>
      <c r="E19" s="284"/>
      <c r="F19" s="284"/>
      <c r="G19" s="214"/>
      <c r="H19" s="214"/>
      <c r="I19" s="214"/>
      <c r="L19" s="5"/>
      <c r="M19" s="71"/>
      <c r="N19" s="71"/>
      <c r="O19" s="71"/>
      <c r="Q19" s="71"/>
      <c r="R19" s="71"/>
      <c r="S19" s="73"/>
    </row>
    <row r="20" spans="1:20" x14ac:dyDescent="0.25">
      <c r="B20" s="216"/>
      <c r="C20" s="216"/>
      <c r="D20" s="216"/>
      <c r="E20" s="216"/>
      <c r="F20" s="216"/>
      <c r="G20" s="216"/>
      <c r="H20" s="216"/>
      <c r="I20" s="216"/>
      <c r="L20" s="5"/>
      <c r="M20" s="71"/>
      <c r="N20" s="71"/>
      <c r="O20" s="71"/>
      <c r="Q20" s="71"/>
      <c r="R20" s="71"/>
      <c r="S20" s="73"/>
    </row>
    <row r="21" spans="1:20" x14ac:dyDescent="0.25">
      <c r="B21" s="7" t="s">
        <v>127</v>
      </c>
      <c r="C21" s="110" t="s">
        <v>130</v>
      </c>
      <c r="D21" s="110" t="s">
        <v>131</v>
      </c>
      <c r="E21" s="118"/>
      <c r="F21" s="118"/>
      <c r="G21" s="129"/>
      <c r="H21" s="129"/>
      <c r="I21" s="121"/>
      <c r="L21" s="5"/>
      <c r="M21" s="71"/>
      <c r="N21" s="71"/>
      <c r="O21" s="71"/>
      <c r="Q21" s="71"/>
      <c r="R21" s="71"/>
      <c r="S21" s="73"/>
    </row>
    <row r="22" spans="1:20" x14ac:dyDescent="0.25">
      <c r="C22" s="100"/>
      <c r="D22" s="100"/>
      <c r="E22" s="118"/>
      <c r="F22" s="118"/>
      <c r="G22" s="129"/>
      <c r="H22" s="129"/>
      <c r="I22" s="121"/>
      <c r="L22" s="5"/>
      <c r="M22" s="71"/>
      <c r="N22" s="71"/>
      <c r="O22" s="71"/>
      <c r="Q22" s="71"/>
      <c r="R22" s="71"/>
      <c r="S22" s="73"/>
    </row>
    <row r="23" spans="1:20" x14ac:dyDescent="0.25">
      <c r="C23" s="100"/>
      <c r="D23" s="100"/>
      <c r="L23" s="5"/>
      <c r="M23" s="71"/>
      <c r="N23" s="71"/>
      <c r="O23" s="71"/>
      <c r="Q23" s="71"/>
      <c r="R23" s="71"/>
      <c r="S23" s="73"/>
    </row>
    <row r="24" spans="1:20" x14ac:dyDescent="0.25">
      <c r="C24" s="100"/>
      <c r="D24" s="100"/>
      <c r="L24" s="5"/>
      <c r="M24" s="71"/>
      <c r="N24" s="71"/>
      <c r="O24" s="71"/>
      <c r="Q24" s="71"/>
      <c r="R24" s="71"/>
      <c r="S24" s="73"/>
    </row>
    <row r="25" spans="1:20" ht="15.75" x14ac:dyDescent="0.25">
      <c r="B25" s="217"/>
      <c r="C25" s="100"/>
      <c r="D25" s="100"/>
      <c r="L25" s="5"/>
      <c r="M25" s="71"/>
      <c r="N25" s="71"/>
      <c r="O25" s="71"/>
      <c r="Q25" s="71"/>
      <c r="R25" s="71"/>
      <c r="S25" s="73"/>
    </row>
    <row r="26" spans="1:20" x14ac:dyDescent="0.25">
      <c r="B26" s="212" t="s">
        <v>227</v>
      </c>
      <c r="C26" s="100"/>
      <c r="D26" s="100"/>
      <c r="L26" s="5"/>
      <c r="M26" s="71"/>
      <c r="N26" s="71"/>
      <c r="O26" s="71"/>
      <c r="Q26" s="71"/>
      <c r="R26" s="71"/>
      <c r="S26" s="73"/>
    </row>
    <row r="27" spans="1:20" x14ac:dyDescent="0.25">
      <c r="B27" s="212"/>
      <c r="C27" s="100"/>
      <c r="D27" s="100"/>
      <c r="L27" s="5"/>
      <c r="M27" s="71"/>
      <c r="N27" s="71"/>
      <c r="O27" s="71"/>
      <c r="Q27" s="71"/>
      <c r="R27" s="71"/>
      <c r="S27" s="73"/>
    </row>
    <row r="28" spans="1:20" x14ac:dyDescent="0.25">
      <c r="B28" s="10"/>
      <c r="C28" s="10"/>
      <c r="D28" s="10"/>
      <c r="E28" s="10"/>
      <c r="F28" s="10"/>
      <c r="G28" s="10"/>
      <c r="H28" s="10"/>
      <c r="I28" s="10"/>
      <c r="J28" s="10"/>
      <c r="K28" s="29"/>
      <c r="L28" s="29"/>
      <c r="M28" s="29"/>
      <c r="N28" s="29"/>
      <c r="O28" s="29"/>
      <c r="P28" s="29"/>
      <c r="Q28" s="59"/>
      <c r="R28" s="59"/>
      <c r="S28" s="184"/>
      <c r="T28" s="54"/>
    </row>
    <row r="29" spans="1:20" x14ac:dyDescent="0.25">
      <c r="K29" s="119"/>
      <c r="L29" s="119"/>
      <c r="M29" s="119"/>
      <c r="N29" s="119"/>
      <c r="O29" s="119"/>
      <c r="P29" s="119"/>
      <c r="Q29" s="183" t="s">
        <v>105</v>
      </c>
      <c r="R29" s="185"/>
      <c r="S29" s="186"/>
    </row>
    <row r="30" spans="1:20" ht="29.25" x14ac:dyDescent="0.25">
      <c r="B30" s="17" t="s">
        <v>45</v>
      </c>
      <c r="C30" s="141" t="s">
        <v>2</v>
      </c>
      <c r="D30" s="141" t="s">
        <v>40</v>
      </c>
      <c r="E30" s="142" t="s">
        <v>41</v>
      </c>
      <c r="F30" s="141" t="s">
        <v>42</v>
      </c>
      <c r="G30" s="280" t="s">
        <v>43</v>
      </c>
      <c r="H30" s="280"/>
      <c r="I30" s="280"/>
      <c r="J30" s="141"/>
      <c r="K30" s="173"/>
      <c r="L30" s="173"/>
      <c r="M30" s="280"/>
      <c r="N30" s="280"/>
      <c r="O30" s="10"/>
      <c r="P30" s="10"/>
      <c r="Q30" s="57" t="s">
        <v>103</v>
      </c>
      <c r="R30" s="57"/>
      <c r="S30" s="58"/>
    </row>
    <row r="31" spans="1:20" ht="15" customHeight="1" x14ac:dyDescent="0.25">
      <c r="A31" s="29"/>
      <c r="C31" s="147"/>
      <c r="D31" s="169"/>
      <c r="E31" s="148"/>
      <c r="F31" s="151"/>
      <c r="G31" s="282"/>
      <c r="H31" s="282"/>
      <c r="I31" s="282"/>
      <c r="J31" s="282"/>
      <c r="K31" s="152"/>
      <c r="L31" s="153"/>
      <c r="M31" s="154"/>
      <c r="N31" s="154"/>
      <c r="O31" s="18"/>
      <c r="P31" s="18"/>
    </row>
    <row r="32" spans="1:20" x14ac:dyDescent="0.25">
      <c r="B32" s="36"/>
      <c r="C32" s="168"/>
      <c r="D32" s="170"/>
      <c r="E32" s="149"/>
      <c r="F32" s="15"/>
      <c r="G32" s="38"/>
      <c r="H32" s="38"/>
      <c r="I32" s="38"/>
      <c r="J32" s="38"/>
      <c r="K32" s="38"/>
      <c r="L32" s="33"/>
      <c r="M32" s="31"/>
      <c r="N32" s="107"/>
    </row>
    <row r="33" spans="3:16" ht="16.5" customHeight="1" x14ac:dyDescent="0.25">
      <c r="C33" s="167"/>
      <c r="D33" s="170"/>
      <c r="E33" s="149"/>
      <c r="F33" s="171"/>
      <c r="G33" s="38"/>
      <c r="H33" s="38"/>
      <c r="I33" s="38"/>
      <c r="J33" s="38"/>
      <c r="K33" s="38"/>
      <c r="L33" s="39"/>
      <c r="M33" s="20"/>
      <c r="N33" s="107"/>
      <c r="O33" s="107"/>
      <c r="P33" s="29"/>
    </row>
    <row r="34" spans="3:16" ht="15" hidden="1" customHeight="1" x14ac:dyDescent="0.25">
      <c r="D34" s="47"/>
      <c r="E34" s="143"/>
      <c r="F34" s="101"/>
    </row>
    <row r="35" spans="3:16" ht="15" customHeight="1" x14ac:dyDescent="0.25">
      <c r="D35" s="47"/>
      <c r="E35" s="150"/>
      <c r="F35" s="90"/>
      <c r="G35" s="111"/>
      <c r="H35" s="111"/>
      <c r="I35" s="111"/>
      <c r="J35" s="111"/>
      <c r="K35" s="111"/>
    </row>
    <row r="36" spans="3:16" x14ac:dyDescent="0.25">
      <c r="C36" s="167"/>
      <c r="D36" s="47"/>
      <c r="E36" s="143"/>
      <c r="F36" s="166"/>
    </row>
    <row r="37" spans="3:16" x14ac:dyDescent="0.25">
      <c r="D37" s="47"/>
      <c r="E37" s="143"/>
      <c r="F37" s="101"/>
    </row>
    <row r="38" spans="3:16" ht="15" customHeight="1" x14ac:dyDescent="0.25">
      <c r="D38" s="47"/>
      <c r="E38" s="143"/>
      <c r="F38" s="101"/>
    </row>
    <row r="39" spans="3:16" x14ac:dyDescent="0.25">
      <c r="E39" s="172">
        <f>SUM(E31:E38)</f>
        <v>0</v>
      </c>
    </row>
    <row r="40" spans="3:16" x14ac:dyDescent="0.25">
      <c r="E40" s="19"/>
      <c r="F40" s="19"/>
      <c r="G40" s="132"/>
      <c r="H40" s="132"/>
      <c r="I40" s="124"/>
      <c r="J40" s="19"/>
      <c r="K40" s="19"/>
      <c r="L40" s="19"/>
      <c r="M40" s="19"/>
      <c r="N40" s="19"/>
      <c r="O40" s="19"/>
    </row>
    <row r="41" spans="3:16" x14ac:dyDescent="0.25">
      <c r="E41" s="19"/>
      <c r="F41" s="19"/>
      <c r="G41" s="132"/>
      <c r="H41" s="132"/>
      <c r="I41" s="124"/>
      <c r="J41" s="19"/>
      <c r="K41" s="19"/>
      <c r="L41" s="19"/>
      <c r="M41" s="19"/>
      <c r="N41" s="19"/>
      <c r="O41" s="19"/>
    </row>
  </sheetData>
  <mergeCells count="9">
    <mergeCell ref="G31:J31"/>
    <mergeCell ref="Q1:S1"/>
    <mergeCell ref="M30:N30"/>
    <mergeCell ref="Q2:S2"/>
    <mergeCell ref="B14:F14"/>
    <mergeCell ref="B16:F16"/>
    <mergeCell ref="G30:I30"/>
    <mergeCell ref="B18:F18"/>
    <mergeCell ref="B19:F19"/>
  </mergeCells>
  <hyperlinks>
    <hyperlink ref="B19" r:id="rId1"/>
    <hyperlink ref="B26" r:id="rId2"/>
  </hyperlinks>
  <printOptions horizontalCentered="1" gridLines="1"/>
  <pageMargins left="0" right="0" top="0.75" bottom="0.75" header="0.3" footer="0.3"/>
  <pageSetup scale="45" orientation="landscape" horizontalDpi="1200" verticalDpi="1200"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B15" sqref="B15"/>
    </sheetView>
  </sheetViews>
  <sheetFormatPr defaultColWidth="9.140625" defaultRowHeight="15" x14ac:dyDescent="0.25"/>
  <cols>
    <col min="1" max="1" width="6.7109375" style="2" hidden="1" customWidth="1"/>
    <col min="2" max="2" width="53.28515625" style="2" customWidth="1"/>
    <col min="3" max="3" width="24.42578125" style="2" bestFit="1" customWidth="1"/>
    <col min="4" max="4" width="13.7109375" style="2" customWidth="1"/>
    <col min="5" max="5" width="18.140625" style="2"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9.14062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121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122</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9.899999999999999" hidden="1" customHeight="1" x14ac:dyDescent="0.25">
      <c r="B7" s="2" t="s">
        <v>167</v>
      </c>
      <c r="C7" s="120" t="s">
        <v>258</v>
      </c>
      <c r="D7" s="100" t="s">
        <v>238</v>
      </c>
      <c r="E7" s="2" t="s">
        <v>239</v>
      </c>
      <c r="F7" s="2" t="s">
        <v>7</v>
      </c>
      <c r="G7" s="206">
        <v>2.7699999999999999E-2</v>
      </c>
      <c r="H7" s="206">
        <v>0.15060000000000001</v>
      </c>
      <c r="I7" s="207">
        <v>43646</v>
      </c>
      <c r="J7" s="207">
        <v>43647</v>
      </c>
      <c r="K7" s="207">
        <v>43282</v>
      </c>
      <c r="L7" s="208" t="s">
        <v>207</v>
      </c>
      <c r="M7" s="85">
        <v>0</v>
      </c>
      <c r="N7" s="72"/>
      <c r="O7" s="72">
        <f>M7+N7</f>
        <v>0</v>
      </c>
      <c r="P7" s="72"/>
      <c r="Q7" s="72">
        <v>0</v>
      </c>
      <c r="R7" s="72"/>
      <c r="S7" s="73">
        <f>Q7+R7</f>
        <v>0</v>
      </c>
    </row>
    <row r="8" spans="1:20" ht="31.9" customHeight="1" x14ac:dyDescent="0.25">
      <c r="B8" s="222" t="s">
        <v>150</v>
      </c>
      <c r="C8" s="254" t="s">
        <v>142</v>
      </c>
      <c r="D8" s="100" t="s">
        <v>236</v>
      </c>
      <c r="E8" s="2" t="s">
        <v>206</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85">
        <v>4560</v>
      </c>
      <c r="N8" s="72">
        <v>1680</v>
      </c>
      <c r="O8" s="72">
        <f>M8+N8</f>
        <v>6240</v>
      </c>
      <c r="P8" s="72"/>
      <c r="Q8" s="72">
        <f>4560+1680</f>
        <v>6240</v>
      </c>
      <c r="R8" s="72"/>
      <c r="S8" s="73">
        <f>Q8+R8</f>
        <v>6240</v>
      </c>
    </row>
    <row r="9" spans="1:20" x14ac:dyDescent="0.25">
      <c r="G9" s="224"/>
      <c r="H9" s="206" t="s">
        <v>118</v>
      </c>
      <c r="I9" s="207"/>
      <c r="J9" s="207"/>
      <c r="K9" s="207" t="s">
        <v>118</v>
      </c>
      <c r="L9" s="208"/>
      <c r="M9" s="24"/>
      <c r="N9" s="25"/>
      <c r="O9" s="25"/>
      <c r="P9" s="72"/>
      <c r="Q9" s="25"/>
      <c r="R9" s="25"/>
      <c r="S9" s="26"/>
    </row>
    <row r="10" spans="1:20" x14ac:dyDescent="0.25">
      <c r="C10" s="101"/>
      <c r="D10" s="101"/>
      <c r="G10" s="136"/>
      <c r="H10" s="136"/>
      <c r="I10" s="127"/>
      <c r="J10" s="127"/>
      <c r="K10" s="127" t="s">
        <v>118</v>
      </c>
      <c r="L10" s="21" t="s">
        <v>44</v>
      </c>
      <c r="M10" s="71">
        <f>SUM(M7:M9)</f>
        <v>4560</v>
      </c>
      <c r="N10" s="71">
        <f t="shared" ref="N10:O10" si="1">SUM(N7:N9)</f>
        <v>1680</v>
      </c>
      <c r="O10" s="71">
        <f t="shared" si="1"/>
        <v>6240</v>
      </c>
      <c r="P10" s="71"/>
      <c r="Q10" s="71">
        <f t="shared" ref="Q10" si="2">SUM(Q7:Q9)</f>
        <v>6240</v>
      </c>
      <c r="R10" s="71">
        <f t="shared" ref="R10:S10" si="3">SUM(R7:R9)</f>
        <v>0</v>
      </c>
      <c r="S10" s="23">
        <f t="shared" si="3"/>
        <v>6240</v>
      </c>
    </row>
    <row r="11" spans="1:20" x14ac:dyDescent="0.25">
      <c r="B11" s="3"/>
      <c r="C11" s="101"/>
      <c r="D11" s="101"/>
      <c r="I11" s="127"/>
      <c r="J11" s="127"/>
      <c r="K11" s="127"/>
      <c r="L11" s="21"/>
      <c r="M11" s="71"/>
      <c r="N11" s="71"/>
      <c r="O11" s="71"/>
      <c r="P11" s="71"/>
      <c r="Q11" s="71"/>
      <c r="R11" s="71"/>
      <c r="S11" s="73"/>
    </row>
    <row r="12" spans="1:20" x14ac:dyDescent="0.25">
      <c r="C12" s="101"/>
      <c r="D12" s="101"/>
      <c r="S12" s="27"/>
    </row>
    <row r="13" spans="1:20" x14ac:dyDescent="0.25">
      <c r="B13" s="8" t="s">
        <v>147</v>
      </c>
      <c r="C13" s="100"/>
      <c r="D13" s="100"/>
      <c r="S13" s="27"/>
    </row>
    <row r="14" spans="1:20" ht="35.25" customHeight="1" x14ac:dyDescent="0.25">
      <c r="B14" s="274" t="s">
        <v>148</v>
      </c>
      <c r="C14" s="274"/>
      <c r="D14" s="274"/>
      <c r="E14" s="274"/>
      <c r="F14" s="274"/>
      <c r="S14" s="27"/>
    </row>
    <row r="15" spans="1:20" x14ac:dyDescent="0.25">
      <c r="C15" s="100"/>
      <c r="D15" s="100"/>
      <c r="S15" s="27"/>
    </row>
    <row r="16" spans="1:20" ht="47.25" customHeight="1" x14ac:dyDescent="0.25">
      <c r="B16" s="274" t="s">
        <v>151</v>
      </c>
      <c r="C16" s="274"/>
      <c r="D16" s="274"/>
      <c r="E16" s="274"/>
      <c r="F16" s="274"/>
      <c r="S16" s="27"/>
    </row>
    <row r="17" spans="2:20" x14ac:dyDescent="0.25">
      <c r="B17" s="118"/>
      <c r="C17" s="118"/>
      <c r="D17" s="118"/>
      <c r="E17" s="118"/>
      <c r="S17" s="27"/>
    </row>
    <row r="18" spans="2:20" ht="31.5" customHeight="1" x14ac:dyDescent="0.25">
      <c r="B18" s="274" t="s">
        <v>211</v>
      </c>
      <c r="C18" s="274"/>
      <c r="D18" s="274"/>
      <c r="E18" s="274"/>
      <c r="F18" s="274"/>
      <c r="S18" s="27"/>
    </row>
    <row r="19" spans="2:20" ht="15" customHeight="1" x14ac:dyDescent="0.25">
      <c r="B19" s="284" t="s">
        <v>210</v>
      </c>
      <c r="C19" s="274"/>
      <c r="D19" s="274"/>
      <c r="E19" s="274"/>
      <c r="F19" s="274"/>
      <c r="S19" s="27"/>
    </row>
    <row r="20" spans="2:20" ht="15" customHeight="1" x14ac:dyDescent="0.25">
      <c r="B20" s="216"/>
      <c r="C20" s="216"/>
      <c r="D20" s="216"/>
      <c r="E20" s="216"/>
      <c r="S20" s="27"/>
    </row>
    <row r="21" spans="2:20" x14ac:dyDescent="0.25">
      <c r="B21" s="7" t="s">
        <v>127</v>
      </c>
      <c r="C21" s="110" t="s">
        <v>130</v>
      </c>
      <c r="D21" s="110" t="s">
        <v>131</v>
      </c>
      <c r="E21" s="118"/>
      <c r="S21" s="27"/>
    </row>
    <row r="22" spans="2:20" x14ac:dyDescent="0.25">
      <c r="C22" s="100"/>
      <c r="D22" s="100"/>
      <c r="E22" s="118"/>
      <c r="S22" s="27"/>
    </row>
    <row r="23" spans="2:20" x14ac:dyDescent="0.25">
      <c r="B23" s="112" t="s">
        <v>129</v>
      </c>
      <c r="C23" s="100" t="s">
        <v>132</v>
      </c>
      <c r="D23" s="100" t="s">
        <v>138</v>
      </c>
      <c r="S23" s="27"/>
    </row>
    <row r="24" spans="2:20" x14ac:dyDescent="0.25">
      <c r="B24" s="2" t="s">
        <v>167</v>
      </c>
      <c r="C24" s="100" t="s">
        <v>250</v>
      </c>
      <c r="D24" s="100" t="s">
        <v>251</v>
      </c>
      <c r="S24" s="27"/>
    </row>
    <row r="25" spans="2:20" ht="15.75" x14ac:dyDescent="0.25">
      <c r="B25" s="217"/>
      <c r="C25" s="101"/>
      <c r="D25" s="101"/>
      <c r="S25" s="27"/>
    </row>
    <row r="26" spans="2:20" x14ac:dyDescent="0.25">
      <c r="C26" s="101"/>
      <c r="D26" s="101"/>
      <c r="S26" s="27"/>
    </row>
    <row r="27" spans="2:20" x14ac:dyDescent="0.25">
      <c r="B27" s="212" t="s">
        <v>227</v>
      </c>
      <c r="C27" s="101"/>
      <c r="D27" s="101"/>
      <c r="S27" s="27"/>
    </row>
    <row r="28" spans="2:20" x14ac:dyDescent="0.25">
      <c r="B28" s="244"/>
      <c r="C28" s="102"/>
      <c r="D28" s="102"/>
      <c r="E28" s="10"/>
      <c r="F28" s="10"/>
      <c r="G28" s="10"/>
      <c r="H28" s="10"/>
      <c r="I28" s="10"/>
      <c r="J28" s="10"/>
      <c r="K28" s="10"/>
      <c r="L28" s="10"/>
      <c r="M28" s="10"/>
      <c r="N28" s="10"/>
      <c r="O28" s="10"/>
      <c r="P28" s="10"/>
      <c r="Q28" s="10"/>
      <c r="R28" s="10"/>
      <c r="S28" s="28"/>
    </row>
    <row r="29" spans="2:20" x14ac:dyDescent="0.25">
      <c r="C29" s="101"/>
      <c r="D29" s="101"/>
      <c r="Q29" s="62" t="s">
        <v>105</v>
      </c>
      <c r="R29" s="53"/>
      <c r="S29" s="182"/>
    </row>
    <row r="30" spans="2:20" x14ac:dyDescent="0.25">
      <c r="B30" s="17" t="s">
        <v>45</v>
      </c>
      <c r="C30" s="104" t="s">
        <v>2</v>
      </c>
      <c r="D30" s="104"/>
      <c r="E30" s="104" t="s">
        <v>40</v>
      </c>
      <c r="F30" s="104" t="s">
        <v>41</v>
      </c>
      <c r="G30" s="133"/>
      <c r="H30" s="133"/>
      <c r="I30" s="125"/>
      <c r="J30" s="104"/>
      <c r="K30" s="104"/>
      <c r="L30" s="104" t="s">
        <v>42</v>
      </c>
      <c r="M30" s="104"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T31" s="54"/>
    </row>
    <row r="32" spans="2:20" x14ac:dyDescent="0.25">
      <c r="B32" s="68"/>
      <c r="C32" s="9"/>
      <c r="D32" s="9"/>
      <c r="E32" s="9"/>
      <c r="F32" s="9"/>
      <c r="G32" s="9"/>
      <c r="H32" s="9"/>
      <c r="I32" s="9"/>
      <c r="J32" s="9"/>
      <c r="K32" s="9"/>
      <c r="L32" s="9"/>
      <c r="M32" s="9"/>
      <c r="N32" s="47"/>
      <c r="O32" s="47"/>
      <c r="P32" s="47"/>
      <c r="Q32" s="62"/>
      <c r="R32" s="53"/>
      <c r="S32" s="53"/>
      <c r="T32" s="54"/>
    </row>
    <row r="33" spans="2:20" x14ac:dyDescent="0.25">
      <c r="B33" s="11"/>
      <c r="C33" s="9"/>
      <c r="D33" s="9"/>
      <c r="E33" s="9"/>
      <c r="R33" s="54"/>
      <c r="S33" s="54"/>
      <c r="T33" s="54"/>
    </row>
    <row r="34" spans="2:20" x14ac:dyDescent="0.25">
      <c r="B34" s="12"/>
      <c r="C34" s="13"/>
      <c r="D34" s="13"/>
      <c r="E34" s="41"/>
      <c r="F34" s="15"/>
      <c r="G34" s="15"/>
      <c r="H34" s="15"/>
      <c r="I34" s="15"/>
      <c r="J34" s="15"/>
      <c r="K34" s="15"/>
      <c r="L34" s="16"/>
      <c r="M34" s="20"/>
      <c r="N34" s="18"/>
      <c r="O34" s="18"/>
      <c r="P34" s="18"/>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sheetData>
  <mergeCells count="6">
    <mergeCell ref="B19:F19"/>
    <mergeCell ref="Q1:S1"/>
    <mergeCell ref="Q2:S2"/>
    <mergeCell ref="B18:F18"/>
    <mergeCell ref="B14:F14"/>
    <mergeCell ref="B16:F16"/>
  </mergeCells>
  <hyperlinks>
    <hyperlink ref="B19" r:id="rId1"/>
    <hyperlink ref="B27" r:id="rId2"/>
  </hyperlinks>
  <printOptions horizontalCentered="1" gridLines="1"/>
  <pageMargins left="0" right="0" top="0.75" bottom="0.75" header="0.3" footer="0.3"/>
  <pageSetup scale="54" orientation="landscape" horizontalDpi="1200" verticalDpi="1200"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opLeftCell="B1" zoomScale="90" zoomScaleNormal="90" workbookViewId="0">
      <selection activeCell="I18" sqref="I18"/>
    </sheetView>
  </sheetViews>
  <sheetFormatPr defaultColWidth="9.140625" defaultRowHeight="15" x14ac:dyDescent="0.25"/>
  <cols>
    <col min="1" max="1" width="5.28515625" style="2" hidden="1" customWidth="1"/>
    <col min="2" max="2" width="53.28515625" style="2" customWidth="1"/>
    <col min="3" max="3" width="26.140625" style="2" customWidth="1"/>
    <col min="4" max="4" width="14.85546875" style="2" customWidth="1"/>
    <col min="5" max="5" width="18" style="2"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42578125" style="2" customWidth="1"/>
    <col min="13" max="13" width="13.28515625" style="2" bestFit="1" customWidth="1"/>
    <col min="14" max="14" width="13.7109375" style="2" customWidth="1"/>
    <col min="15" max="15" width="14.42578125" style="2" customWidth="1"/>
    <col min="16" max="16" width="3.140625" style="2" customWidth="1"/>
    <col min="17" max="17" width="13.85546875" style="2" customWidth="1"/>
    <col min="18" max="18" width="14.140625" style="2" customWidth="1"/>
    <col min="19" max="19" width="14.42578125" style="2" customWidth="1"/>
    <col min="20" max="16384" width="9.140625" style="2"/>
  </cols>
  <sheetData>
    <row r="1" spans="1:20" ht="14.45" customHeight="1" x14ac:dyDescent="0.25">
      <c r="B1" s="8" t="s">
        <v>268</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180</v>
      </c>
      <c r="C3" s="8"/>
      <c r="D3" s="8"/>
      <c r="E3" s="8"/>
      <c r="P3" s="29"/>
      <c r="Q3" s="47"/>
      <c r="R3" s="30"/>
    </row>
    <row r="4" spans="1:20" x14ac:dyDescent="0.25">
      <c r="B4" s="8" t="s">
        <v>241</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t="23.2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85">
        <v>86153.27</v>
      </c>
      <c r="N7" s="72"/>
      <c r="O7" s="72">
        <f>M7+N7</f>
        <v>86153.27</v>
      </c>
      <c r="P7" s="72"/>
      <c r="Q7" s="72">
        <f>14233+66117.32</f>
        <v>80350.320000000007</v>
      </c>
      <c r="R7" s="72"/>
      <c r="S7" s="73">
        <f>+Q7</f>
        <v>80350.320000000007</v>
      </c>
    </row>
    <row r="8" spans="1:20" ht="26.25" customHeight="1" x14ac:dyDescent="0.25">
      <c r="B8" s="2" t="s">
        <v>167</v>
      </c>
      <c r="C8" s="120" t="s">
        <v>267</v>
      </c>
      <c r="D8" s="100" t="s">
        <v>238</v>
      </c>
      <c r="E8" s="2" t="s">
        <v>239</v>
      </c>
      <c r="F8" s="2" t="s">
        <v>7</v>
      </c>
      <c r="G8" s="206">
        <v>2.7699999999999999E-2</v>
      </c>
      <c r="H8" s="206">
        <v>0.15060000000000001</v>
      </c>
      <c r="I8" s="207">
        <v>43646</v>
      </c>
      <c r="J8" s="207">
        <v>43282</v>
      </c>
      <c r="K8" s="207">
        <v>43282</v>
      </c>
      <c r="L8" s="208" t="s">
        <v>207</v>
      </c>
      <c r="M8" s="85">
        <v>4341.41</v>
      </c>
      <c r="N8" s="72"/>
      <c r="O8" s="72">
        <f>M8+N8</f>
        <v>4341.41</v>
      </c>
      <c r="P8" s="72"/>
      <c r="Q8" s="72">
        <v>2295</v>
      </c>
      <c r="R8" s="72"/>
      <c r="S8" s="73">
        <f>+Q8</f>
        <v>2295</v>
      </c>
    </row>
    <row r="9" spans="1:20" ht="30" hidden="1" x14ac:dyDescent="0.25">
      <c r="B9" s="222" t="s">
        <v>150</v>
      </c>
      <c r="C9" s="254" t="s">
        <v>253</v>
      </c>
      <c r="D9" s="100" t="s">
        <v>236</v>
      </c>
      <c r="E9" s="2" t="s">
        <v>206</v>
      </c>
      <c r="F9" s="2" t="s">
        <v>7</v>
      </c>
      <c r="G9" s="206">
        <f>+G7</f>
        <v>2.7699999999999999E-2</v>
      </c>
      <c r="H9" s="206">
        <f>+H7</f>
        <v>0.15060000000000001</v>
      </c>
      <c r="I9" s="207">
        <f t="shared" ref="I9:L9" si="0">+I7</f>
        <v>43646</v>
      </c>
      <c r="J9" s="207">
        <f t="shared" si="0"/>
        <v>43647</v>
      </c>
      <c r="K9" s="207">
        <f t="shared" si="0"/>
        <v>43282</v>
      </c>
      <c r="L9" s="208" t="str">
        <f t="shared" si="0"/>
        <v>07/01/18 - 06/30/19</v>
      </c>
      <c r="M9" s="85"/>
      <c r="N9" s="72"/>
      <c r="O9" s="72">
        <f>M9+N9</f>
        <v>0</v>
      </c>
      <c r="P9" s="72"/>
      <c r="Q9" s="72"/>
      <c r="R9" s="72"/>
      <c r="S9" s="73">
        <f>Q9+R9</f>
        <v>0</v>
      </c>
    </row>
    <row r="10" spans="1:20" ht="25.5" customHeight="1" x14ac:dyDescent="0.25">
      <c r="B10" s="2" t="s">
        <v>223</v>
      </c>
      <c r="C10" s="286" t="s">
        <v>260</v>
      </c>
      <c r="D10" s="100" t="s">
        <v>224</v>
      </c>
      <c r="E10" s="2" t="s">
        <v>225</v>
      </c>
      <c r="F10" s="2" t="s">
        <v>7</v>
      </c>
      <c r="G10" s="206">
        <v>2.7699999999999999E-2</v>
      </c>
      <c r="H10" s="206">
        <v>0.15060000000000001</v>
      </c>
      <c r="I10" s="207">
        <v>43941</v>
      </c>
      <c r="J10" s="207">
        <v>43971</v>
      </c>
      <c r="K10" s="207">
        <v>43234</v>
      </c>
      <c r="L10" s="208" t="s">
        <v>291</v>
      </c>
      <c r="M10" s="85">
        <v>1745</v>
      </c>
      <c r="N10" s="72"/>
      <c r="O10" s="72">
        <f>+M10+N10</f>
        <v>1745</v>
      </c>
      <c r="P10" s="72"/>
      <c r="Q10" s="72"/>
      <c r="R10" s="72"/>
      <c r="S10" s="73">
        <f t="shared" ref="S10" si="1">Q10+R10</f>
        <v>0</v>
      </c>
    </row>
    <row r="11" spans="1:20" ht="15" customHeight="1" x14ac:dyDescent="0.25">
      <c r="B11" s="215"/>
      <c r="C11" s="286"/>
      <c r="D11" s="101"/>
      <c r="G11" s="137"/>
      <c r="H11" s="137"/>
      <c r="I11" s="127"/>
      <c r="J11" s="127"/>
      <c r="K11" s="127"/>
      <c r="L11" s="101"/>
      <c r="M11" s="24"/>
      <c r="N11" s="25"/>
      <c r="O11" s="25"/>
      <c r="P11" s="72"/>
      <c r="Q11" s="25"/>
      <c r="R11" s="25"/>
      <c r="S11" s="26"/>
    </row>
    <row r="12" spans="1:20" x14ac:dyDescent="0.25">
      <c r="C12" s="101"/>
      <c r="D12" s="101"/>
      <c r="G12" s="136"/>
      <c r="H12" s="136"/>
      <c r="I12" s="127"/>
      <c r="J12" s="127"/>
      <c r="K12" s="127" t="s">
        <v>118</v>
      </c>
      <c r="L12" s="21" t="s">
        <v>44</v>
      </c>
      <c r="M12" s="71">
        <f>SUM(M7:M10)</f>
        <v>92239.680000000008</v>
      </c>
      <c r="N12" s="71">
        <f>SUM(N7:N10)</f>
        <v>0</v>
      </c>
      <c r="O12" s="71">
        <f>SUM(O7:O10)</f>
        <v>92239.680000000008</v>
      </c>
      <c r="P12" s="71"/>
      <c r="Q12" s="71">
        <f>SUM(Q7:Q10)</f>
        <v>82645.320000000007</v>
      </c>
      <c r="R12" s="71">
        <f>SUM(R7:R10)</f>
        <v>0</v>
      </c>
      <c r="S12" s="73">
        <f>SUM(S7:S10)</f>
        <v>82645.320000000007</v>
      </c>
    </row>
    <row r="13" spans="1:20" x14ac:dyDescent="0.25">
      <c r="C13" s="101"/>
      <c r="D13" s="101"/>
      <c r="G13" s="136"/>
      <c r="H13" s="136"/>
      <c r="I13" s="127"/>
      <c r="J13" s="127"/>
      <c r="K13" s="127"/>
      <c r="L13" s="21"/>
      <c r="M13" s="71"/>
      <c r="N13" s="71"/>
      <c r="O13" s="71"/>
      <c r="P13" s="71"/>
      <c r="Q13" s="71"/>
      <c r="R13" s="71"/>
      <c r="S13" s="73"/>
    </row>
    <row r="14" spans="1:20" x14ac:dyDescent="0.25">
      <c r="B14" s="3"/>
      <c r="C14" s="101"/>
      <c r="D14" s="101"/>
      <c r="I14" s="127"/>
      <c r="J14" s="127"/>
      <c r="K14" s="127"/>
      <c r="L14" s="21"/>
      <c r="M14" s="71"/>
      <c r="N14" s="71"/>
      <c r="O14" s="71"/>
      <c r="P14" s="71"/>
      <c r="Q14" s="71"/>
      <c r="R14" s="71"/>
      <c r="S14" s="73"/>
    </row>
    <row r="15" spans="1:20" x14ac:dyDescent="0.25">
      <c r="B15" s="8" t="s">
        <v>147</v>
      </c>
      <c r="C15" s="100"/>
      <c r="D15" s="100"/>
      <c r="S15" s="27"/>
    </row>
    <row r="16" spans="1:20" ht="36" customHeight="1" x14ac:dyDescent="0.25">
      <c r="B16" s="274" t="s">
        <v>148</v>
      </c>
      <c r="C16" s="274"/>
      <c r="D16" s="274"/>
      <c r="E16" s="274"/>
      <c r="F16" s="274"/>
      <c r="S16" s="27"/>
    </row>
    <row r="17" spans="2:19" x14ac:dyDescent="0.25">
      <c r="C17" s="100"/>
      <c r="D17" s="100"/>
      <c r="S17" s="27"/>
    </row>
    <row r="18" spans="2:19" ht="50.25" customHeight="1" x14ac:dyDescent="0.25">
      <c r="B18" s="274" t="s">
        <v>151</v>
      </c>
      <c r="C18" s="274"/>
      <c r="D18" s="274"/>
      <c r="E18" s="274"/>
      <c r="F18" s="274"/>
      <c r="S18" s="27"/>
    </row>
    <row r="19" spans="2:19" x14ac:dyDescent="0.25">
      <c r="B19" s="214"/>
      <c r="C19" s="214"/>
      <c r="D19" s="214"/>
      <c r="E19" s="214"/>
      <c r="F19" s="214"/>
      <c r="S19" s="27"/>
    </row>
    <row r="20" spans="2:19" ht="34.5" customHeight="1" x14ac:dyDescent="0.25">
      <c r="B20" s="274" t="s">
        <v>211</v>
      </c>
      <c r="C20" s="274"/>
      <c r="D20" s="274"/>
      <c r="E20" s="274"/>
      <c r="F20" s="274"/>
      <c r="S20" s="27"/>
    </row>
    <row r="21" spans="2:19" ht="15" customHeight="1" x14ac:dyDescent="0.25">
      <c r="B21" s="284" t="s">
        <v>210</v>
      </c>
      <c r="C21" s="274"/>
      <c r="D21" s="274"/>
      <c r="E21" s="274"/>
      <c r="F21" s="274"/>
      <c r="S21" s="27"/>
    </row>
    <row r="22" spans="2:19" ht="15" customHeight="1" x14ac:dyDescent="0.25">
      <c r="B22" s="216"/>
      <c r="C22" s="216"/>
      <c r="D22" s="216"/>
      <c r="E22" s="216"/>
      <c r="S22" s="27"/>
    </row>
    <row r="23" spans="2:19" x14ac:dyDescent="0.25">
      <c r="B23" s="193"/>
      <c r="C23" s="193"/>
      <c r="D23" s="193"/>
      <c r="E23" s="193"/>
      <c r="S23" s="27"/>
    </row>
    <row r="24" spans="2:19" x14ac:dyDescent="0.25">
      <c r="B24" s="7" t="s">
        <v>127</v>
      </c>
      <c r="C24" s="110" t="s">
        <v>130</v>
      </c>
      <c r="D24" s="110" t="s">
        <v>131</v>
      </c>
      <c r="E24" s="193"/>
      <c r="S24" s="27"/>
    </row>
    <row r="25" spans="2:19" x14ac:dyDescent="0.25">
      <c r="B25" s="2" t="s">
        <v>128</v>
      </c>
      <c r="C25" s="100" t="s">
        <v>135</v>
      </c>
      <c r="D25" s="100" t="s">
        <v>137</v>
      </c>
      <c r="E25" s="193"/>
      <c r="S25" s="27"/>
    </row>
    <row r="26" spans="2:19" ht="15" customHeight="1" x14ac:dyDescent="0.25">
      <c r="B26" s="2" t="s">
        <v>223</v>
      </c>
      <c r="C26" s="100" t="s">
        <v>164</v>
      </c>
      <c r="D26" s="100" t="s">
        <v>190</v>
      </c>
      <c r="S26" s="27"/>
    </row>
    <row r="27" spans="2:19" ht="15" customHeight="1" x14ac:dyDescent="0.25">
      <c r="B27" s="2" t="s">
        <v>167</v>
      </c>
      <c r="C27" s="100" t="s">
        <v>250</v>
      </c>
      <c r="D27" s="100" t="s">
        <v>251</v>
      </c>
      <c r="S27" s="27"/>
    </row>
    <row r="28" spans="2:19" ht="15" customHeight="1" x14ac:dyDescent="0.25">
      <c r="C28" s="100"/>
      <c r="D28" s="100"/>
      <c r="S28" s="27"/>
    </row>
    <row r="29" spans="2:19" x14ac:dyDescent="0.25">
      <c r="C29" s="101"/>
      <c r="D29" s="101"/>
      <c r="S29" s="27"/>
    </row>
    <row r="30" spans="2:19" x14ac:dyDescent="0.25">
      <c r="B30" s="212" t="s">
        <v>227</v>
      </c>
      <c r="C30" s="101"/>
      <c r="D30" s="101"/>
      <c r="S30" s="27"/>
    </row>
    <row r="31" spans="2:19" x14ac:dyDescent="0.25">
      <c r="B31" s="246"/>
      <c r="C31" s="102"/>
      <c r="D31" s="102"/>
      <c r="E31" s="10"/>
      <c r="F31" s="10"/>
      <c r="G31" s="10"/>
      <c r="H31" s="10"/>
      <c r="I31" s="10"/>
      <c r="J31" s="10"/>
      <c r="K31" s="10"/>
      <c r="L31" s="10"/>
      <c r="M31" s="10"/>
      <c r="N31" s="10"/>
      <c r="O31" s="10"/>
      <c r="P31" s="10"/>
      <c r="Q31" s="10"/>
      <c r="R31" s="10"/>
      <c r="S31" s="28"/>
    </row>
    <row r="32" spans="2:19" x14ac:dyDescent="0.25">
      <c r="C32" s="101"/>
      <c r="D32" s="101"/>
      <c r="Q32" s="62" t="s">
        <v>105</v>
      </c>
      <c r="R32" s="53"/>
      <c r="S32" s="182"/>
    </row>
    <row r="33" spans="2:20" x14ac:dyDescent="0.25">
      <c r="B33" s="17" t="s">
        <v>45</v>
      </c>
      <c r="C33" s="195" t="s">
        <v>2</v>
      </c>
      <c r="D33" s="195"/>
      <c r="E33" s="195" t="s">
        <v>40</v>
      </c>
      <c r="F33" s="195" t="s">
        <v>41</v>
      </c>
      <c r="G33" s="195"/>
      <c r="H33" s="195"/>
      <c r="I33" s="195"/>
      <c r="J33" s="195"/>
      <c r="K33" s="195"/>
      <c r="L33" s="195" t="s">
        <v>42</v>
      </c>
      <c r="M33" s="195" t="s">
        <v>43</v>
      </c>
      <c r="N33" s="50"/>
      <c r="O33" s="50"/>
      <c r="P33" s="50"/>
      <c r="Q33" s="57" t="s">
        <v>103</v>
      </c>
      <c r="R33" s="55"/>
      <c r="S33" s="56"/>
      <c r="T33" s="54"/>
    </row>
    <row r="34" spans="2:20" x14ac:dyDescent="0.25">
      <c r="B34" s="68"/>
      <c r="C34" s="164"/>
      <c r="D34" s="164"/>
      <c r="E34" s="164"/>
      <c r="F34" s="164"/>
      <c r="G34" s="164"/>
      <c r="H34" s="164"/>
      <c r="I34" s="164"/>
      <c r="J34" s="164"/>
      <c r="K34" s="164"/>
      <c r="L34" s="164"/>
      <c r="M34" s="164"/>
      <c r="N34" s="47"/>
      <c r="O34" s="47"/>
      <c r="P34" s="47"/>
      <c r="T34" s="54"/>
    </row>
    <row r="35" spans="2:20" x14ac:dyDescent="0.25">
      <c r="B35" s="68"/>
      <c r="C35" s="164"/>
      <c r="D35" s="164"/>
      <c r="E35" s="164"/>
      <c r="F35" s="164"/>
      <c r="G35" s="164"/>
      <c r="H35" s="164"/>
      <c r="I35" s="164"/>
      <c r="J35" s="164"/>
      <c r="K35" s="164"/>
      <c r="L35" s="164"/>
      <c r="M35" s="164"/>
      <c r="N35" s="47"/>
      <c r="O35" s="47"/>
      <c r="P35" s="47"/>
      <c r="Q35" s="62"/>
      <c r="R35" s="53"/>
      <c r="S35" s="53"/>
      <c r="T35" s="54"/>
    </row>
    <row r="36" spans="2:20" x14ac:dyDescent="0.25">
      <c r="B36" s="11"/>
      <c r="C36" s="164"/>
      <c r="D36" s="164"/>
      <c r="E36" s="164"/>
      <c r="R36" s="54"/>
      <c r="S36" s="54"/>
      <c r="T36" s="54"/>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row r="39" spans="2:20" x14ac:dyDescent="0.25">
      <c r="B39" s="12"/>
      <c r="C39" s="13"/>
      <c r="D39" s="13"/>
      <c r="E39" s="41"/>
      <c r="F39" s="15"/>
      <c r="G39" s="15"/>
      <c r="H39" s="15"/>
      <c r="I39" s="15"/>
      <c r="J39" s="15"/>
      <c r="K39" s="15"/>
      <c r="L39" s="16"/>
      <c r="M39" s="20"/>
      <c r="N39" s="18"/>
      <c r="O39" s="18"/>
      <c r="P39" s="18"/>
    </row>
    <row r="40" spans="2:20" x14ac:dyDescent="0.25">
      <c r="B40" s="12"/>
      <c r="C40" s="13"/>
      <c r="D40" s="13"/>
      <c r="E40" s="41"/>
      <c r="F40" s="15"/>
      <c r="G40" s="15"/>
      <c r="H40" s="15"/>
      <c r="I40" s="15"/>
      <c r="J40" s="15"/>
      <c r="K40" s="15"/>
      <c r="L40" s="16"/>
      <c r="M40" s="20"/>
      <c r="N40" s="18"/>
      <c r="O40" s="18"/>
      <c r="P40" s="18"/>
    </row>
  </sheetData>
  <mergeCells count="7">
    <mergeCell ref="B21:F21"/>
    <mergeCell ref="Q1:S1"/>
    <mergeCell ref="Q2:S2"/>
    <mergeCell ref="B20:F20"/>
    <mergeCell ref="B16:F16"/>
    <mergeCell ref="B18:F18"/>
    <mergeCell ref="C10:C11"/>
  </mergeCells>
  <hyperlinks>
    <hyperlink ref="B21" r:id="rId1"/>
    <hyperlink ref="B30" r:id="rId2"/>
  </hyperlinks>
  <printOptions horizontalCentered="1" gridLines="1"/>
  <pageMargins left="0" right="0" top="0.75" bottom="0.75" header="0.3" footer="0.3"/>
  <pageSetup scale="49" orientation="landscape" horizontalDpi="1200" verticalDpi="1200"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opLeftCell="B5" zoomScale="90" zoomScaleNormal="90" workbookViewId="0">
      <selection activeCell="H25" sqref="H25"/>
    </sheetView>
  </sheetViews>
  <sheetFormatPr defaultColWidth="9.140625" defaultRowHeight="15" x14ac:dyDescent="0.25"/>
  <cols>
    <col min="1" max="1" width="5.28515625" style="2" hidden="1" customWidth="1"/>
    <col min="2" max="2" width="53.28515625" style="2" customWidth="1"/>
    <col min="3" max="3" width="29.42578125" style="2"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8.7109375" style="2" bestFit="1"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184</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183</v>
      </c>
      <c r="C3" s="8"/>
      <c r="D3" s="8"/>
      <c r="E3" s="8"/>
      <c r="P3" s="29"/>
      <c r="Q3" s="47"/>
      <c r="R3" s="30"/>
    </row>
    <row r="4" spans="1:20" x14ac:dyDescent="0.25">
      <c r="B4" s="8" t="s">
        <v>241</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t="24"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85">
        <v>74993.52</v>
      </c>
      <c r="N7" s="72"/>
      <c r="O7" s="72">
        <f>M7+N7</f>
        <v>74993.52</v>
      </c>
      <c r="P7" s="72"/>
      <c r="Q7" s="72">
        <f>9000+61129.43</f>
        <v>70129.429999999993</v>
      </c>
      <c r="R7" s="72"/>
      <c r="S7" s="73">
        <f>Q7+R7</f>
        <v>70129.429999999993</v>
      </c>
    </row>
    <row r="8" spans="1:20" ht="22.5" customHeight="1" x14ac:dyDescent="0.25">
      <c r="B8" s="2" t="s">
        <v>167</v>
      </c>
      <c r="C8" s="120" t="s">
        <v>267</v>
      </c>
      <c r="D8" s="100" t="s">
        <v>238</v>
      </c>
      <c r="E8" s="2" t="s">
        <v>239</v>
      </c>
      <c r="F8" s="2" t="s">
        <v>7</v>
      </c>
      <c r="G8" s="206">
        <v>2.7699999999999999E-2</v>
      </c>
      <c r="H8" s="206">
        <v>0.15060000000000001</v>
      </c>
      <c r="I8" s="207">
        <v>43646</v>
      </c>
      <c r="J8" s="207">
        <v>43282</v>
      </c>
      <c r="K8" s="207">
        <v>43282</v>
      </c>
      <c r="L8" s="208" t="s">
        <v>207</v>
      </c>
      <c r="M8" s="85">
        <v>6006.16</v>
      </c>
      <c r="N8" s="72"/>
      <c r="O8" s="72">
        <f>M8+N8</f>
        <v>6006.16</v>
      </c>
      <c r="P8" s="72"/>
      <c r="Q8" s="72">
        <v>3400</v>
      </c>
      <c r="R8" s="72"/>
      <c r="S8" s="73">
        <f>Q8+R8</f>
        <v>3400</v>
      </c>
    </row>
    <row r="9" spans="1:20" ht="4.5" hidden="1" customHeight="1" x14ac:dyDescent="0.25">
      <c r="B9" s="222" t="s">
        <v>150</v>
      </c>
      <c r="C9" s="254" t="s">
        <v>142</v>
      </c>
      <c r="D9" s="100" t="s">
        <v>236</v>
      </c>
      <c r="E9" s="2" t="s">
        <v>206</v>
      </c>
      <c r="F9" s="2" t="s">
        <v>7</v>
      </c>
      <c r="G9" s="206">
        <f t="shared" ref="G9:L9" si="0">+G7</f>
        <v>2.7699999999999999E-2</v>
      </c>
      <c r="H9" s="206">
        <f t="shared" si="0"/>
        <v>0.15060000000000001</v>
      </c>
      <c r="I9" s="207">
        <f t="shared" si="0"/>
        <v>43646</v>
      </c>
      <c r="J9" s="207">
        <f t="shared" si="0"/>
        <v>43647</v>
      </c>
      <c r="K9" s="207">
        <f t="shared" si="0"/>
        <v>43282</v>
      </c>
      <c r="L9" s="208" t="str">
        <f t="shared" si="0"/>
        <v>07/01/18 - 06/30/19</v>
      </c>
      <c r="M9" s="85"/>
      <c r="N9" s="72">
        <v>0</v>
      </c>
      <c r="O9" s="72">
        <f>M9+N9</f>
        <v>0</v>
      </c>
      <c r="P9" s="72"/>
      <c r="Q9" s="72"/>
      <c r="R9" s="72"/>
      <c r="S9" s="73">
        <f>Q9+R9</f>
        <v>0</v>
      </c>
    </row>
    <row r="10" spans="1:20" ht="25.5" customHeight="1" x14ac:dyDescent="0.25">
      <c r="B10" s="222" t="s">
        <v>216</v>
      </c>
      <c r="C10" s="120" t="s">
        <v>264</v>
      </c>
      <c r="D10" s="100" t="s">
        <v>217</v>
      </c>
      <c r="E10" s="2" t="s">
        <v>215</v>
      </c>
      <c r="F10" s="2" t="s">
        <v>7</v>
      </c>
      <c r="G10" s="206">
        <f>+G9</f>
        <v>2.7699999999999999E-2</v>
      </c>
      <c r="H10" s="206">
        <f t="shared" ref="H10:K10" si="1">+H9</f>
        <v>0.15060000000000001</v>
      </c>
      <c r="I10" s="207">
        <v>43708</v>
      </c>
      <c r="J10" s="207">
        <v>43709</v>
      </c>
      <c r="K10" s="207">
        <f t="shared" si="1"/>
        <v>43282</v>
      </c>
      <c r="L10" s="208" t="s">
        <v>214</v>
      </c>
      <c r="M10" s="85">
        <v>83030</v>
      </c>
      <c r="N10" s="72"/>
      <c r="O10" s="72">
        <f>M10+N10</f>
        <v>83030</v>
      </c>
      <c r="P10" s="72"/>
      <c r="Q10" s="72"/>
      <c r="R10" s="72"/>
      <c r="S10" s="73">
        <f>Q10+R10</f>
        <v>0</v>
      </c>
    </row>
    <row r="11" spans="1:20" ht="24" customHeight="1" x14ac:dyDescent="0.25">
      <c r="B11" s="2" t="s">
        <v>223</v>
      </c>
      <c r="C11" s="286" t="s">
        <v>260</v>
      </c>
      <c r="D11" s="100" t="s">
        <v>224</v>
      </c>
      <c r="E11" s="2" t="s">
        <v>225</v>
      </c>
      <c r="F11" s="2" t="s">
        <v>7</v>
      </c>
      <c r="G11" s="206">
        <v>2.7699999999999999E-2</v>
      </c>
      <c r="H11" s="206">
        <v>0.15060000000000001</v>
      </c>
      <c r="I11" s="207">
        <v>43941</v>
      </c>
      <c r="J11" s="207">
        <v>43971</v>
      </c>
      <c r="K11" s="207">
        <v>43234</v>
      </c>
      <c r="L11" s="208" t="s">
        <v>291</v>
      </c>
      <c r="M11" s="85">
        <v>2065</v>
      </c>
      <c r="N11" s="72"/>
      <c r="O11" s="72">
        <f>M11+N11</f>
        <v>2065</v>
      </c>
      <c r="P11" s="72"/>
      <c r="Q11" s="72"/>
      <c r="R11" s="72"/>
      <c r="S11" s="73"/>
    </row>
    <row r="12" spans="1:20" x14ac:dyDescent="0.25">
      <c r="C12" s="286"/>
      <c r="G12" s="136"/>
      <c r="H12" s="136"/>
      <c r="I12" s="127"/>
      <c r="J12" s="127"/>
      <c r="K12" s="127" t="s">
        <v>118</v>
      </c>
      <c r="L12" s="101"/>
      <c r="S12" s="27"/>
    </row>
    <row r="13" spans="1:20" ht="19.5" customHeight="1" x14ac:dyDescent="0.25">
      <c r="B13" s="2" t="s">
        <v>284</v>
      </c>
      <c r="C13" s="286" t="s">
        <v>285</v>
      </c>
      <c r="D13" s="2" t="s">
        <v>286</v>
      </c>
      <c r="E13" s="2" t="s">
        <v>287</v>
      </c>
      <c r="F13" s="2" t="s">
        <v>7</v>
      </c>
      <c r="G13" s="206">
        <v>2.7699999999999999E-2</v>
      </c>
      <c r="H13" s="206">
        <v>0.15060000000000001</v>
      </c>
      <c r="I13" s="127">
        <v>43707</v>
      </c>
      <c r="J13" s="127">
        <v>43708</v>
      </c>
      <c r="K13" s="127">
        <v>43282</v>
      </c>
      <c r="L13" s="101" t="s">
        <v>288</v>
      </c>
      <c r="M13" s="71">
        <v>34623</v>
      </c>
      <c r="N13" s="71">
        <v>1.65</v>
      </c>
      <c r="O13" s="72">
        <f>M13+N13</f>
        <v>34624.65</v>
      </c>
      <c r="P13" s="71"/>
      <c r="Q13" s="71">
        <v>34623</v>
      </c>
      <c r="R13" s="71"/>
      <c r="S13" s="73">
        <f>Q13+R13</f>
        <v>34623</v>
      </c>
    </row>
    <row r="14" spans="1:20" x14ac:dyDescent="0.25">
      <c r="C14" s="286"/>
      <c r="D14" s="101"/>
      <c r="G14" s="136"/>
      <c r="H14" s="136"/>
      <c r="I14" s="127"/>
      <c r="J14" s="127"/>
      <c r="K14" s="127" t="s">
        <v>118</v>
      </c>
      <c r="M14" s="24"/>
      <c r="N14" s="25"/>
      <c r="O14" s="25"/>
      <c r="P14" s="72"/>
      <c r="Q14" s="25"/>
      <c r="R14" s="25"/>
      <c r="S14" s="26"/>
    </row>
    <row r="15" spans="1:20" x14ac:dyDescent="0.25">
      <c r="C15" s="270"/>
      <c r="D15" s="101"/>
      <c r="G15" s="136"/>
      <c r="H15" s="136"/>
      <c r="I15" s="127"/>
      <c r="J15" s="127"/>
      <c r="K15" s="127"/>
      <c r="M15" s="85"/>
      <c r="N15" s="72"/>
      <c r="O15" s="72"/>
      <c r="P15" s="72"/>
      <c r="Q15" s="72"/>
      <c r="R15" s="72"/>
      <c r="S15" s="73"/>
    </row>
    <row r="16" spans="1:20" x14ac:dyDescent="0.25">
      <c r="C16" s="101"/>
      <c r="D16" s="101"/>
      <c r="G16" s="136"/>
      <c r="H16" s="136"/>
      <c r="I16" s="127"/>
      <c r="J16" s="127"/>
      <c r="K16" s="127"/>
      <c r="L16" s="21" t="s">
        <v>44</v>
      </c>
      <c r="M16" s="71">
        <f>SUM(M7:M14)</f>
        <v>200717.68</v>
      </c>
      <c r="N16" s="71">
        <f>SUM(N7:N14)</f>
        <v>1.65</v>
      </c>
      <c r="O16" s="71">
        <f>SUM(O7:O14)</f>
        <v>200719.33</v>
      </c>
      <c r="P16" s="71" t="s">
        <v>118</v>
      </c>
      <c r="Q16" s="71">
        <f>SUM(Q7:Q14)</f>
        <v>108152.43</v>
      </c>
      <c r="R16" s="71">
        <f>SUM(R7:R14)</f>
        <v>0</v>
      </c>
      <c r="S16" s="73">
        <f>SUM(S7:S14)</f>
        <v>108152.43</v>
      </c>
    </row>
    <row r="17" spans="2:19" x14ac:dyDescent="0.25">
      <c r="C17" s="101"/>
      <c r="D17" s="101"/>
      <c r="G17" s="136"/>
      <c r="H17" s="136"/>
      <c r="I17" s="127"/>
      <c r="J17" s="127"/>
      <c r="K17" s="127"/>
      <c r="L17" s="21"/>
      <c r="M17" s="71"/>
      <c r="N17" s="71"/>
      <c r="O17" s="71"/>
      <c r="P17" s="71"/>
      <c r="Q17" s="71"/>
      <c r="R17" s="71"/>
      <c r="S17" s="73"/>
    </row>
    <row r="18" spans="2:19" x14ac:dyDescent="0.25">
      <c r="C18" s="101"/>
      <c r="D18" s="101"/>
      <c r="G18" s="136"/>
      <c r="H18" s="136"/>
      <c r="I18" s="127"/>
      <c r="J18" s="127"/>
      <c r="K18" s="127"/>
      <c r="L18" s="21"/>
      <c r="M18" s="71"/>
      <c r="N18" s="71"/>
      <c r="O18" s="71"/>
      <c r="P18" s="71"/>
      <c r="Q18" s="71"/>
      <c r="R18" s="71"/>
      <c r="S18" s="73"/>
    </row>
    <row r="19" spans="2:19" x14ac:dyDescent="0.25">
      <c r="B19" s="8" t="s">
        <v>147</v>
      </c>
      <c r="C19" s="100"/>
      <c r="D19" s="100"/>
      <c r="S19" s="27"/>
    </row>
    <row r="20" spans="2:19" ht="30.75" customHeight="1" x14ac:dyDescent="0.25">
      <c r="B20" s="274" t="s">
        <v>148</v>
      </c>
      <c r="C20" s="274"/>
      <c r="D20" s="274"/>
      <c r="E20" s="274"/>
      <c r="F20" s="274"/>
      <c r="S20" s="27"/>
    </row>
    <row r="21" spans="2:19" x14ac:dyDescent="0.25">
      <c r="C21" s="100"/>
      <c r="D21" s="100"/>
      <c r="S21" s="27"/>
    </row>
    <row r="22" spans="2:19" ht="47.25" customHeight="1" x14ac:dyDescent="0.25">
      <c r="B22" s="274" t="s">
        <v>151</v>
      </c>
      <c r="C22" s="274"/>
      <c r="D22" s="274"/>
      <c r="E22" s="274"/>
      <c r="F22" s="274"/>
      <c r="S22" s="27"/>
    </row>
    <row r="23" spans="2:19" x14ac:dyDescent="0.25">
      <c r="B23" s="214"/>
      <c r="C23" s="214"/>
      <c r="D23" s="214"/>
      <c r="E23" s="214"/>
      <c r="F23" s="214"/>
      <c r="S23" s="27"/>
    </row>
    <row r="24" spans="2:19" ht="30.75" customHeight="1" x14ac:dyDescent="0.25">
      <c r="B24" s="274" t="s">
        <v>211</v>
      </c>
      <c r="C24" s="274"/>
      <c r="D24" s="274"/>
      <c r="E24" s="274"/>
      <c r="F24" s="274"/>
      <c r="S24" s="27"/>
    </row>
    <row r="25" spans="2:19" ht="15" customHeight="1" x14ac:dyDescent="0.25">
      <c r="B25" s="284" t="s">
        <v>210</v>
      </c>
      <c r="C25" s="274"/>
      <c r="D25" s="274"/>
      <c r="E25" s="274"/>
      <c r="F25" s="274"/>
      <c r="S25" s="27"/>
    </row>
    <row r="26" spans="2:19" ht="15" customHeight="1" x14ac:dyDescent="0.25">
      <c r="B26" s="216"/>
      <c r="C26" s="216"/>
      <c r="D26" s="216"/>
      <c r="E26" s="216"/>
      <c r="S26" s="27"/>
    </row>
    <row r="27" spans="2:19" x14ac:dyDescent="0.25">
      <c r="B27" s="196"/>
      <c r="C27" s="196"/>
      <c r="D27" s="196"/>
      <c r="E27" s="196"/>
      <c r="S27" s="27"/>
    </row>
    <row r="28" spans="2:19" x14ac:dyDescent="0.25">
      <c r="B28" s="7" t="s">
        <v>127</v>
      </c>
      <c r="C28" s="110" t="s">
        <v>130</v>
      </c>
      <c r="D28" s="110" t="s">
        <v>131</v>
      </c>
      <c r="E28" s="196"/>
      <c r="S28" s="27"/>
    </row>
    <row r="29" spans="2:19" ht="19.5" customHeight="1" x14ac:dyDescent="0.25">
      <c r="B29" s="2" t="s">
        <v>128</v>
      </c>
      <c r="C29" s="100" t="s">
        <v>135</v>
      </c>
      <c r="D29" s="100" t="s">
        <v>137</v>
      </c>
      <c r="E29" s="196"/>
      <c r="S29" s="27"/>
    </row>
    <row r="30" spans="2:19" ht="20.25" customHeight="1" x14ac:dyDescent="0.25">
      <c r="B30" s="2" t="s">
        <v>223</v>
      </c>
      <c r="C30" s="100" t="s">
        <v>164</v>
      </c>
      <c r="D30" s="100" t="s">
        <v>190</v>
      </c>
      <c r="S30" s="27"/>
    </row>
    <row r="31" spans="2:19" ht="19.5" customHeight="1" x14ac:dyDescent="0.25">
      <c r="B31" s="2" t="s">
        <v>167</v>
      </c>
      <c r="C31" s="100" t="s">
        <v>250</v>
      </c>
      <c r="D31" s="100" t="s">
        <v>251</v>
      </c>
      <c r="S31" s="27"/>
    </row>
    <row r="32" spans="2:19" x14ac:dyDescent="0.25">
      <c r="C32" s="100"/>
      <c r="D32" s="100"/>
      <c r="S32" s="27"/>
    </row>
    <row r="33" spans="2:20" x14ac:dyDescent="0.25">
      <c r="C33" s="100"/>
      <c r="D33" s="100"/>
      <c r="S33" s="27"/>
    </row>
    <row r="34" spans="2:20" x14ac:dyDescent="0.25">
      <c r="B34" s="212" t="s">
        <v>227</v>
      </c>
      <c r="C34" s="101"/>
      <c r="D34" s="101"/>
      <c r="S34" s="27"/>
    </row>
    <row r="35" spans="2:20" x14ac:dyDescent="0.25">
      <c r="B35" s="246"/>
      <c r="C35" s="102"/>
      <c r="D35" s="102"/>
      <c r="E35" s="10"/>
      <c r="F35" s="10"/>
      <c r="G35" s="10"/>
      <c r="H35" s="10"/>
      <c r="I35" s="10"/>
      <c r="J35" s="10"/>
      <c r="K35" s="10"/>
      <c r="L35" s="10"/>
      <c r="M35" s="10"/>
      <c r="N35" s="10"/>
      <c r="O35" s="10"/>
      <c r="P35" s="10"/>
      <c r="Q35" s="10"/>
      <c r="R35" s="10"/>
      <c r="S35" s="28"/>
    </row>
    <row r="36" spans="2:20" x14ac:dyDescent="0.25">
      <c r="C36" s="101"/>
      <c r="D36" s="101"/>
      <c r="Q36" s="62" t="s">
        <v>105</v>
      </c>
      <c r="R36" s="53"/>
      <c r="S36" s="182"/>
    </row>
    <row r="37" spans="2:20" x14ac:dyDescent="0.25">
      <c r="B37" s="17" t="s">
        <v>45</v>
      </c>
      <c r="C37" s="197" t="s">
        <v>2</v>
      </c>
      <c r="D37" s="197"/>
      <c r="E37" s="197" t="s">
        <v>40</v>
      </c>
      <c r="F37" s="197" t="s">
        <v>41</v>
      </c>
      <c r="G37" s="197"/>
      <c r="H37" s="197"/>
      <c r="I37" s="197"/>
      <c r="J37" s="197"/>
      <c r="K37" s="197"/>
      <c r="L37" s="197" t="s">
        <v>42</v>
      </c>
      <c r="M37" s="197" t="s">
        <v>43</v>
      </c>
      <c r="N37" s="50"/>
      <c r="O37" s="50"/>
      <c r="P37" s="50"/>
      <c r="Q37" s="57" t="s">
        <v>103</v>
      </c>
      <c r="R37" s="55"/>
      <c r="S37" s="56"/>
      <c r="T37" s="54"/>
    </row>
    <row r="38" spans="2:20" x14ac:dyDescent="0.25">
      <c r="B38" s="68"/>
      <c r="C38" s="164"/>
      <c r="D38" s="164"/>
      <c r="E38" s="164"/>
      <c r="F38" s="164"/>
      <c r="G38" s="164"/>
      <c r="H38" s="164"/>
      <c r="I38" s="164"/>
      <c r="J38" s="164"/>
      <c r="K38" s="164"/>
      <c r="L38" s="164"/>
      <c r="M38" s="164"/>
      <c r="N38" s="47"/>
      <c r="O38" s="47"/>
      <c r="P38" s="47"/>
      <c r="T38" s="54"/>
    </row>
    <row r="39" spans="2:20" x14ac:dyDescent="0.25">
      <c r="B39" s="68"/>
      <c r="C39" s="164"/>
      <c r="D39" s="164"/>
      <c r="E39" s="164"/>
      <c r="F39" s="164"/>
      <c r="G39" s="164"/>
      <c r="H39" s="164"/>
      <c r="I39" s="164"/>
      <c r="J39" s="164"/>
      <c r="K39" s="164"/>
      <c r="L39" s="164"/>
      <c r="M39" s="164"/>
      <c r="N39" s="47"/>
      <c r="O39" s="47"/>
      <c r="P39" s="47"/>
      <c r="Q39" s="62"/>
      <c r="R39" s="53"/>
      <c r="S39" s="53"/>
      <c r="T39" s="54"/>
    </row>
    <row r="40" spans="2:20" x14ac:dyDescent="0.25">
      <c r="B40" s="11"/>
      <c r="C40" s="164"/>
      <c r="D40" s="164"/>
      <c r="E40" s="164"/>
      <c r="R40" s="54"/>
      <c r="S40" s="54"/>
      <c r="T40" s="54"/>
    </row>
    <row r="41" spans="2:20" x14ac:dyDescent="0.25">
      <c r="B41" s="12"/>
      <c r="C41" s="13"/>
      <c r="D41" s="13"/>
      <c r="E41" s="41"/>
      <c r="F41" s="15"/>
      <c r="G41" s="15"/>
      <c r="H41" s="15"/>
      <c r="I41" s="15"/>
      <c r="J41" s="15"/>
      <c r="K41" s="15"/>
      <c r="L41" s="16"/>
      <c r="M41" s="20"/>
      <c r="N41" s="18"/>
      <c r="O41" s="18"/>
      <c r="P41" s="18"/>
    </row>
    <row r="42" spans="2:20" x14ac:dyDescent="0.25">
      <c r="B42" s="12"/>
      <c r="C42" s="13"/>
      <c r="D42" s="13"/>
      <c r="E42" s="41"/>
      <c r="F42" s="15"/>
      <c r="G42" s="15"/>
      <c r="H42" s="15"/>
      <c r="I42" s="15"/>
      <c r="J42" s="15"/>
      <c r="K42" s="15"/>
      <c r="L42" s="16"/>
      <c r="M42" s="20"/>
      <c r="N42" s="18"/>
      <c r="O42" s="18"/>
      <c r="P42" s="18"/>
    </row>
    <row r="43" spans="2:20" x14ac:dyDescent="0.25">
      <c r="B43" s="12"/>
      <c r="C43" s="13"/>
      <c r="D43" s="13"/>
      <c r="E43" s="41"/>
      <c r="F43" s="15"/>
      <c r="G43" s="15"/>
      <c r="H43" s="15"/>
      <c r="I43" s="15"/>
      <c r="J43" s="15"/>
      <c r="K43" s="15"/>
      <c r="L43" s="16"/>
      <c r="M43" s="20"/>
      <c r="N43" s="18"/>
      <c r="O43" s="18"/>
      <c r="P43" s="18"/>
    </row>
    <row r="44" spans="2:20" x14ac:dyDescent="0.25">
      <c r="B44" s="12"/>
      <c r="C44" s="13"/>
      <c r="D44" s="13"/>
      <c r="E44" s="41"/>
      <c r="F44" s="15"/>
      <c r="G44" s="15"/>
      <c r="H44" s="15"/>
      <c r="I44" s="15"/>
      <c r="J44" s="15"/>
      <c r="K44" s="15"/>
      <c r="L44" s="16"/>
      <c r="M44" s="20"/>
      <c r="N44" s="18"/>
      <c r="O44" s="18"/>
      <c r="P44" s="18"/>
    </row>
  </sheetData>
  <mergeCells count="8">
    <mergeCell ref="B25:F25"/>
    <mergeCell ref="Q1:S1"/>
    <mergeCell ref="Q2:S2"/>
    <mergeCell ref="B24:F24"/>
    <mergeCell ref="B20:F20"/>
    <mergeCell ref="B22:F22"/>
    <mergeCell ref="C11:C12"/>
    <mergeCell ref="C13:C14"/>
  </mergeCells>
  <hyperlinks>
    <hyperlink ref="B25" r:id="rId1"/>
    <hyperlink ref="B34" r:id="rId2"/>
  </hyperlinks>
  <printOptions horizontalCentered="1" gridLines="1"/>
  <pageMargins left="0" right="0" top="0.75" bottom="0.75" header="0.3" footer="0.3"/>
  <pageSetup scale="49" orientation="landscape" horizontalDpi="1200" verticalDpi="1200"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topLeftCell="B1" zoomScale="90" zoomScaleNormal="90" workbookViewId="0">
      <selection activeCell="B8" sqref="B8"/>
    </sheetView>
  </sheetViews>
  <sheetFormatPr defaultColWidth="9.140625" defaultRowHeight="15" x14ac:dyDescent="0.25"/>
  <cols>
    <col min="1" max="1" width="5.7109375" style="2" hidden="1" customWidth="1"/>
    <col min="2" max="2" width="53.28515625" style="2" customWidth="1"/>
    <col min="3" max="3" width="26.7109375" style="2"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8" width="14.140625" style="2" customWidth="1"/>
    <col min="19" max="19" width="14.42578125" style="2" customWidth="1"/>
    <col min="20" max="16384" width="9.140625" style="2"/>
  </cols>
  <sheetData>
    <row r="1" spans="1:20" ht="14.45" customHeight="1" x14ac:dyDescent="0.25">
      <c r="B1" s="8" t="s">
        <v>181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179</v>
      </c>
      <c r="C3" s="8"/>
      <c r="D3" s="8"/>
      <c r="E3" s="8"/>
      <c r="P3" s="29"/>
      <c r="Q3" s="47"/>
      <c r="R3" s="30"/>
    </row>
    <row r="4" spans="1:20" x14ac:dyDescent="0.25">
      <c r="B4" s="8" t="s">
        <v>241</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t="19.899999999999999" customHeight="1" x14ac:dyDescent="0.25">
      <c r="A7" s="135" t="s">
        <v>192</v>
      </c>
      <c r="B7" s="2" t="s">
        <v>8</v>
      </c>
      <c r="C7" s="100" t="s">
        <v>124</v>
      </c>
      <c r="D7" s="100" t="s">
        <v>217</v>
      </c>
      <c r="E7" s="2" t="s">
        <v>205</v>
      </c>
      <c r="F7" s="2" t="s">
        <v>7</v>
      </c>
      <c r="G7" s="206">
        <v>2.7699999999999999E-2</v>
      </c>
      <c r="H7" s="206">
        <v>0.15060000000000001</v>
      </c>
      <c r="I7" s="207">
        <v>43646</v>
      </c>
      <c r="J7" s="207">
        <v>43647</v>
      </c>
      <c r="K7" s="207">
        <v>43282</v>
      </c>
      <c r="L7" s="208" t="s">
        <v>207</v>
      </c>
      <c r="M7" s="85">
        <v>15623.65</v>
      </c>
      <c r="N7" s="72"/>
      <c r="O7" s="72">
        <f>M7+N7</f>
        <v>15623.65</v>
      </c>
      <c r="P7" s="72"/>
      <c r="Q7" s="72">
        <f>3993.82+8149.26</f>
        <v>12143.08</v>
      </c>
      <c r="R7" s="72"/>
      <c r="S7" s="73">
        <f>Q7+R7</f>
        <v>12143.08</v>
      </c>
    </row>
    <row r="8" spans="1:20" ht="30" x14ac:dyDescent="0.25">
      <c r="A8" s="135" t="s">
        <v>193</v>
      </c>
      <c r="B8" s="222" t="s">
        <v>150</v>
      </c>
      <c r="C8" s="255" t="s">
        <v>142</v>
      </c>
      <c r="D8" s="100" t="s">
        <v>236</v>
      </c>
      <c r="E8" s="2" t="s">
        <v>206</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85">
        <v>72835.259999999995</v>
      </c>
      <c r="N8" s="72">
        <v>95804.02</v>
      </c>
      <c r="O8" s="72">
        <f>M8+N8</f>
        <v>168639.28</v>
      </c>
      <c r="P8" s="72"/>
      <c r="Q8" s="72">
        <f>72835.26+95804.02</f>
        <v>168639.28</v>
      </c>
      <c r="R8" s="72"/>
      <c r="S8" s="73">
        <f>Q8+R8</f>
        <v>168639.28</v>
      </c>
    </row>
    <row r="9" spans="1:20" ht="30" x14ac:dyDescent="0.25">
      <c r="A9" s="135" t="s">
        <v>194</v>
      </c>
      <c r="B9" s="2" t="s">
        <v>152</v>
      </c>
      <c r="C9" s="103" t="s">
        <v>153</v>
      </c>
      <c r="D9" s="101" t="s">
        <v>235</v>
      </c>
      <c r="E9" s="2" t="s">
        <v>231</v>
      </c>
      <c r="F9" s="2" t="s">
        <v>7</v>
      </c>
      <c r="G9" s="206">
        <f>+G7</f>
        <v>2.7699999999999999E-2</v>
      </c>
      <c r="H9" s="206">
        <f t="shared" ref="H9:L9" si="1">+H7</f>
        <v>0.15060000000000001</v>
      </c>
      <c r="I9" s="207">
        <f t="shared" si="1"/>
        <v>43646</v>
      </c>
      <c r="J9" s="207">
        <f t="shared" si="1"/>
        <v>43647</v>
      </c>
      <c r="K9" s="207">
        <f t="shared" si="1"/>
        <v>43282</v>
      </c>
      <c r="L9" s="208" t="str">
        <f t="shared" si="1"/>
        <v>07/01/18 - 06/30/19</v>
      </c>
      <c r="M9" s="85">
        <v>323.5</v>
      </c>
      <c r="N9" s="72">
        <v>5363.23</v>
      </c>
      <c r="O9" s="72">
        <f>M9+N9</f>
        <v>5686.73</v>
      </c>
      <c r="P9" s="72"/>
      <c r="Q9" s="72">
        <f>323.5+5363.23</f>
        <v>5686.73</v>
      </c>
      <c r="R9" s="72"/>
      <c r="S9" s="73">
        <f>Q9+R9</f>
        <v>5686.73</v>
      </c>
    </row>
    <row r="10" spans="1:20" x14ac:dyDescent="0.25">
      <c r="G10" s="136"/>
      <c r="H10" s="136"/>
      <c r="I10" s="127"/>
      <c r="J10" s="127"/>
      <c r="K10" s="127" t="s">
        <v>118</v>
      </c>
      <c r="M10" s="24"/>
      <c r="N10" s="25"/>
      <c r="O10" s="25"/>
      <c r="P10" s="72"/>
      <c r="Q10" s="25"/>
      <c r="R10" s="25"/>
      <c r="S10" s="26"/>
    </row>
    <row r="11" spans="1:20" x14ac:dyDescent="0.25">
      <c r="C11" s="101"/>
      <c r="D11" s="101"/>
      <c r="G11" s="136"/>
      <c r="H11" s="136"/>
      <c r="I11" s="127"/>
      <c r="J11" s="127"/>
      <c r="K11" s="127" t="s">
        <v>118</v>
      </c>
      <c r="L11" s="21" t="s">
        <v>44</v>
      </c>
      <c r="M11" s="71">
        <f>SUM(M7:M10)</f>
        <v>88782.409999999989</v>
      </c>
      <c r="N11" s="71">
        <f>SUM(N7:N10)</f>
        <v>101167.25</v>
      </c>
      <c r="O11" s="71">
        <f>SUM(O7:O10)</f>
        <v>189949.66</v>
      </c>
      <c r="P11" s="71"/>
      <c r="Q11" s="71">
        <f>SUM(Q7:Q10)</f>
        <v>186469.09</v>
      </c>
      <c r="R11" s="71">
        <f>SUM(R7:R10)</f>
        <v>0</v>
      </c>
      <c r="S11" s="23">
        <f>SUM(S7:S10)</f>
        <v>186469.09</v>
      </c>
    </row>
    <row r="12" spans="1:20" x14ac:dyDescent="0.25">
      <c r="C12" s="101"/>
      <c r="D12" s="101"/>
      <c r="G12" s="136"/>
      <c r="H12" s="136"/>
      <c r="I12" s="127"/>
      <c r="J12" s="127"/>
      <c r="K12" s="127"/>
      <c r="L12" s="21"/>
      <c r="M12" s="71"/>
      <c r="N12" s="71"/>
      <c r="O12" s="71"/>
      <c r="P12" s="71"/>
      <c r="Q12" s="71"/>
      <c r="R12" s="71"/>
      <c r="S12" s="73"/>
    </row>
    <row r="13" spans="1:20" x14ac:dyDescent="0.25">
      <c r="C13" s="101"/>
      <c r="D13" s="101"/>
      <c r="G13" s="136"/>
      <c r="H13" s="136"/>
      <c r="I13" s="127"/>
      <c r="J13" s="127"/>
      <c r="K13" s="127"/>
      <c r="L13" s="21"/>
      <c r="M13" s="71"/>
      <c r="N13" s="71"/>
      <c r="O13" s="71"/>
      <c r="P13" s="71"/>
      <c r="Q13" s="71"/>
      <c r="R13" s="71"/>
      <c r="S13" s="73"/>
    </row>
    <row r="14" spans="1:20" x14ac:dyDescent="0.25">
      <c r="B14" s="8" t="s">
        <v>147</v>
      </c>
      <c r="C14" s="100"/>
      <c r="D14" s="100"/>
      <c r="S14" s="27"/>
    </row>
    <row r="15" spans="1:20" ht="33.75" customHeight="1" x14ac:dyDescent="0.25">
      <c r="B15" s="274" t="s">
        <v>148</v>
      </c>
      <c r="C15" s="274"/>
      <c r="D15" s="274"/>
      <c r="E15" s="274"/>
      <c r="F15" s="274"/>
      <c r="S15" s="27"/>
    </row>
    <row r="16" spans="1:20" x14ac:dyDescent="0.25">
      <c r="C16" s="100"/>
      <c r="D16" s="100"/>
      <c r="S16" s="27"/>
    </row>
    <row r="17" spans="2:20" ht="50.25" customHeight="1" x14ac:dyDescent="0.25">
      <c r="B17" s="274" t="s">
        <v>151</v>
      </c>
      <c r="C17" s="274"/>
      <c r="D17" s="274"/>
      <c r="E17" s="274"/>
      <c r="F17" s="274"/>
      <c r="S17" s="27"/>
    </row>
    <row r="18" spans="2:20" x14ac:dyDescent="0.25">
      <c r="B18" s="214"/>
      <c r="C18" s="214"/>
      <c r="D18" s="214"/>
      <c r="E18" s="214"/>
      <c r="F18" s="214"/>
      <c r="S18" s="27"/>
    </row>
    <row r="19" spans="2:20" ht="36.75" customHeight="1" x14ac:dyDescent="0.25">
      <c r="B19" s="274" t="s">
        <v>211</v>
      </c>
      <c r="C19" s="274"/>
      <c r="D19" s="274"/>
      <c r="E19" s="274"/>
      <c r="F19" s="274"/>
      <c r="S19" s="27"/>
    </row>
    <row r="20" spans="2:20" ht="15" customHeight="1" x14ac:dyDescent="0.25">
      <c r="B20" s="284" t="s">
        <v>210</v>
      </c>
      <c r="C20" s="274"/>
      <c r="D20" s="274"/>
      <c r="E20" s="274"/>
      <c r="F20" s="274"/>
      <c r="S20" s="27"/>
    </row>
    <row r="21" spans="2:20" ht="15" customHeight="1" x14ac:dyDescent="0.25">
      <c r="B21" s="216"/>
      <c r="C21" s="216"/>
      <c r="D21" s="216"/>
      <c r="E21" s="216"/>
      <c r="S21" s="27"/>
    </row>
    <row r="22" spans="2:20" x14ac:dyDescent="0.25">
      <c r="B22" s="193"/>
      <c r="C22" s="193"/>
      <c r="D22" s="193"/>
      <c r="E22" s="193"/>
      <c r="S22" s="27"/>
    </row>
    <row r="23" spans="2:20" x14ac:dyDescent="0.25">
      <c r="B23" s="7" t="s">
        <v>127</v>
      </c>
      <c r="C23" s="110" t="s">
        <v>130</v>
      </c>
      <c r="D23" s="110" t="s">
        <v>131</v>
      </c>
      <c r="E23" s="193"/>
      <c r="S23" s="27"/>
    </row>
    <row r="24" spans="2:20" x14ac:dyDescent="0.25">
      <c r="B24" s="2" t="s">
        <v>128</v>
      </c>
      <c r="C24" s="100" t="s">
        <v>135</v>
      </c>
      <c r="D24" s="100" t="s">
        <v>137</v>
      </c>
      <c r="E24" s="193"/>
      <c r="S24" s="27"/>
    </row>
    <row r="25" spans="2:20" x14ac:dyDescent="0.25">
      <c r="B25" s="194" t="s">
        <v>129</v>
      </c>
      <c r="C25" s="100" t="s">
        <v>132</v>
      </c>
      <c r="D25" s="100" t="s">
        <v>138</v>
      </c>
      <c r="S25" s="27"/>
    </row>
    <row r="26" spans="2:20" ht="15.75" x14ac:dyDescent="0.25">
      <c r="B26" s="217"/>
      <c r="C26" s="101"/>
      <c r="D26" s="101"/>
      <c r="S26" s="27"/>
    </row>
    <row r="27" spans="2:20" x14ac:dyDescent="0.25">
      <c r="C27" s="101"/>
      <c r="D27" s="101"/>
      <c r="S27" s="27"/>
    </row>
    <row r="28" spans="2:20" x14ac:dyDescent="0.25">
      <c r="B28" s="212" t="s">
        <v>227</v>
      </c>
      <c r="C28" s="101"/>
      <c r="D28" s="101"/>
      <c r="S28" s="27"/>
    </row>
    <row r="29" spans="2:20" x14ac:dyDescent="0.25">
      <c r="B29" s="246"/>
      <c r="C29" s="102"/>
      <c r="D29" s="102"/>
      <c r="E29" s="10"/>
      <c r="F29" s="10"/>
      <c r="G29" s="10"/>
      <c r="H29" s="10"/>
      <c r="I29" s="10"/>
      <c r="J29" s="10"/>
      <c r="K29" s="10"/>
      <c r="L29" s="10"/>
      <c r="M29" s="10"/>
      <c r="N29" s="10"/>
      <c r="O29" s="10"/>
      <c r="P29" s="10"/>
      <c r="Q29" s="10"/>
      <c r="R29" s="10"/>
      <c r="S29" s="28"/>
    </row>
    <row r="30" spans="2:20" x14ac:dyDescent="0.25">
      <c r="C30" s="101"/>
      <c r="D30" s="101"/>
      <c r="Q30" s="62" t="s">
        <v>105</v>
      </c>
      <c r="R30" s="53"/>
      <c r="S30" s="182"/>
    </row>
    <row r="31" spans="2:20" x14ac:dyDescent="0.25">
      <c r="B31" s="17" t="s">
        <v>45</v>
      </c>
      <c r="C31" s="195" t="s">
        <v>2</v>
      </c>
      <c r="D31" s="195"/>
      <c r="E31" s="195" t="s">
        <v>40</v>
      </c>
      <c r="F31" s="195" t="s">
        <v>41</v>
      </c>
      <c r="G31" s="195"/>
      <c r="H31" s="195"/>
      <c r="I31" s="195"/>
      <c r="J31" s="195"/>
      <c r="K31" s="195"/>
      <c r="L31" s="195" t="s">
        <v>42</v>
      </c>
      <c r="M31" s="195" t="s">
        <v>43</v>
      </c>
      <c r="N31" s="50"/>
      <c r="O31" s="50"/>
      <c r="P31" s="50"/>
      <c r="Q31" s="57" t="s">
        <v>103</v>
      </c>
      <c r="R31" s="55"/>
      <c r="S31" s="56"/>
      <c r="T31" s="54"/>
    </row>
    <row r="32" spans="2:20" x14ac:dyDescent="0.25">
      <c r="B32" s="68"/>
      <c r="C32" s="164"/>
      <c r="D32" s="164"/>
      <c r="E32" s="164"/>
      <c r="F32" s="164"/>
      <c r="G32" s="164"/>
      <c r="H32" s="164"/>
      <c r="I32" s="164"/>
      <c r="J32" s="164"/>
      <c r="K32" s="164"/>
      <c r="L32" s="164"/>
      <c r="M32" s="164"/>
      <c r="N32" s="47"/>
      <c r="O32" s="47"/>
      <c r="P32" s="47"/>
      <c r="T32" s="54"/>
    </row>
    <row r="33" spans="2:20" x14ac:dyDescent="0.25">
      <c r="B33" s="68"/>
      <c r="C33" s="164"/>
      <c r="D33" s="164"/>
      <c r="E33" s="164"/>
      <c r="F33" s="164"/>
      <c r="G33" s="164"/>
      <c r="H33" s="164"/>
      <c r="I33" s="164"/>
      <c r="J33" s="164"/>
      <c r="K33" s="164"/>
      <c r="L33" s="164"/>
      <c r="M33" s="164"/>
      <c r="N33" s="47"/>
      <c r="O33" s="47"/>
      <c r="P33" s="47"/>
      <c r="Q33" s="62"/>
      <c r="R33" s="53"/>
      <c r="S33" s="53"/>
      <c r="T33" s="54"/>
    </row>
    <row r="34" spans="2:20" x14ac:dyDescent="0.25">
      <c r="B34" s="11"/>
      <c r="C34" s="164"/>
      <c r="D34" s="164"/>
      <c r="E34" s="164"/>
      <c r="R34" s="54"/>
      <c r="S34" s="54"/>
      <c r="T34" s="54"/>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row r="38" spans="2:20" x14ac:dyDescent="0.25">
      <c r="B38" s="12"/>
      <c r="C38" s="13"/>
      <c r="D38" s="13"/>
      <c r="E38" s="41"/>
      <c r="F38" s="15"/>
      <c r="G38" s="15"/>
      <c r="H38" s="15"/>
      <c r="I38" s="15"/>
      <c r="J38" s="15"/>
      <c r="K38" s="15"/>
      <c r="L38" s="16"/>
      <c r="M38" s="20"/>
      <c r="N38" s="18"/>
      <c r="O38" s="18"/>
      <c r="P38" s="18"/>
    </row>
  </sheetData>
  <mergeCells count="6">
    <mergeCell ref="B20:F20"/>
    <mergeCell ref="Q1:S1"/>
    <mergeCell ref="Q2:S2"/>
    <mergeCell ref="B19:F19"/>
    <mergeCell ref="B15:F15"/>
    <mergeCell ref="B17:F17"/>
  </mergeCells>
  <hyperlinks>
    <hyperlink ref="B20" r:id="rId1"/>
    <hyperlink ref="B28" r:id="rId2"/>
  </hyperlinks>
  <printOptions horizontalCentered="1" gridLines="1"/>
  <pageMargins left="0" right="0" top="0.75" bottom="0.75" header="0.3" footer="0.3"/>
  <pageSetup scale="49" orientation="landscape" horizontalDpi="1200" verticalDpi="1200"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M24" sqref="M24"/>
    </sheetView>
  </sheetViews>
  <sheetFormatPr defaultColWidth="9.140625" defaultRowHeight="15" x14ac:dyDescent="0.25"/>
  <cols>
    <col min="1" max="1" width="5.7109375" style="2" hidden="1" customWidth="1"/>
    <col min="2" max="2" width="53.28515625" style="2" customWidth="1"/>
    <col min="3" max="3" width="23.140625" style="2"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199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200</v>
      </c>
      <c r="C3" s="8"/>
      <c r="D3" s="8"/>
      <c r="E3" s="8"/>
      <c r="P3" s="29"/>
      <c r="Q3" s="47"/>
      <c r="R3" s="30"/>
    </row>
    <row r="4" spans="1:20" x14ac:dyDescent="0.25">
      <c r="B4" s="8" t="s">
        <v>241</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idden="1" x14ac:dyDescent="0.25">
      <c r="B7" s="222"/>
      <c r="C7" s="120"/>
      <c r="D7" s="100"/>
      <c r="F7" s="2" t="s">
        <v>7</v>
      </c>
      <c r="G7" s="206">
        <v>2.7699999999999999E-2</v>
      </c>
      <c r="H7" s="206">
        <v>0.15060000000000001</v>
      </c>
      <c r="I7" s="207">
        <v>43646</v>
      </c>
      <c r="J7" s="207">
        <v>43647</v>
      </c>
      <c r="K7" s="207">
        <v>43282</v>
      </c>
      <c r="L7" s="208" t="s">
        <v>207</v>
      </c>
      <c r="M7" s="85"/>
      <c r="N7" s="72"/>
      <c r="O7" s="72"/>
      <c r="P7" s="72"/>
      <c r="Q7" s="72"/>
      <c r="R7" s="72"/>
      <c r="S7" s="73"/>
    </row>
    <row r="8" spans="1:20" ht="27" customHeight="1" x14ac:dyDescent="0.25">
      <c r="A8" s="135" t="s">
        <v>194</v>
      </c>
      <c r="B8" s="2" t="s">
        <v>223</v>
      </c>
      <c r="C8" s="286" t="s">
        <v>260</v>
      </c>
      <c r="D8" s="101" t="s">
        <v>224</v>
      </c>
      <c r="E8" s="2" t="s">
        <v>225</v>
      </c>
      <c r="F8" s="2" t="s">
        <v>7</v>
      </c>
      <c r="G8" s="206">
        <v>2.7699999999999999E-2</v>
      </c>
      <c r="H8" s="206">
        <v>0.15060000000000001</v>
      </c>
      <c r="I8" s="207">
        <v>43941</v>
      </c>
      <c r="J8" s="207">
        <v>43971</v>
      </c>
      <c r="K8" s="207">
        <v>43234</v>
      </c>
      <c r="L8" s="208" t="s">
        <v>291</v>
      </c>
      <c r="M8" s="85">
        <v>5467</v>
      </c>
      <c r="N8" s="72"/>
      <c r="O8" s="72">
        <f>M8+N8</f>
        <v>5467</v>
      </c>
      <c r="P8" s="72"/>
      <c r="Q8" s="72"/>
      <c r="R8" s="72"/>
      <c r="S8" s="73">
        <f>Q8+R8</f>
        <v>0</v>
      </c>
    </row>
    <row r="9" spans="1:20" ht="18.600000000000001" customHeight="1" x14ac:dyDescent="0.25">
      <c r="C9" s="286"/>
      <c r="N9" s="72"/>
      <c r="O9" s="72"/>
      <c r="P9" s="72"/>
      <c r="Q9" s="72"/>
      <c r="R9" s="72"/>
      <c r="S9" s="73">
        <f>Q9+R9</f>
        <v>0</v>
      </c>
    </row>
    <row r="10" spans="1:20" ht="17.45" customHeight="1" x14ac:dyDescent="0.25">
      <c r="B10" s="281" t="s">
        <v>269</v>
      </c>
      <c r="C10" s="260" t="s">
        <v>270</v>
      </c>
      <c r="D10" s="2" t="s">
        <v>271</v>
      </c>
      <c r="E10" s="2" t="s">
        <v>272</v>
      </c>
      <c r="F10" s="2" t="s">
        <v>7</v>
      </c>
      <c r="G10" s="206">
        <v>2.7699999999999999E-2</v>
      </c>
      <c r="H10" s="206">
        <v>0.15060000000000001</v>
      </c>
      <c r="I10" s="127">
        <v>43677</v>
      </c>
      <c r="J10" s="127">
        <v>43692</v>
      </c>
      <c r="K10" s="127">
        <v>40756</v>
      </c>
      <c r="L10" s="101" t="s">
        <v>290</v>
      </c>
      <c r="M10" s="85">
        <v>433373</v>
      </c>
      <c r="N10" s="72"/>
      <c r="O10" s="72">
        <f>M10+N10</f>
        <v>433373</v>
      </c>
      <c r="P10" s="72"/>
      <c r="Q10" s="72">
        <v>18280.669999999998</v>
      </c>
      <c r="R10" s="72"/>
      <c r="S10" s="73">
        <f>Q10+R10</f>
        <v>18280.669999999998</v>
      </c>
    </row>
    <row r="11" spans="1:20" ht="15.6" customHeight="1" x14ac:dyDescent="0.25">
      <c r="B11" s="281"/>
      <c r="C11" s="259"/>
      <c r="G11" s="136"/>
      <c r="H11" s="136"/>
      <c r="I11" s="127"/>
      <c r="J11" s="127"/>
      <c r="K11" s="127"/>
      <c r="M11" s="24"/>
      <c r="N11" s="25"/>
      <c r="O11" s="25"/>
      <c r="P11" s="72"/>
      <c r="Q11" s="25"/>
      <c r="R11" s="25"/>
      <c r="S11" s="26"/>
    </row>
    <row r="12" spans="1:20" x14ac:dyDescent="0.25">
      <c r="C12" s="101"/>
      <c r="D12" s="101"/>
      <c r="G12" s="136"/>
      <c r="H12" s="136"/>
      <c r="I12" s="127"/>
      <c r="J12" s="127"/>
      <c r="K12" s="127" t="s">
        <v>118</v>
      </c>
      <c r="L12" s="21" t="s">
        <v>44</v>
      </c>
      <c r="M12" s="71">
        <f>SUM(M8:M10)</f>
        <v>438840</v>
      </c>
      <c r="N12" s="71">
        <f>SUM(N8:N10)</f>
        <v>0</v>
      </c>
      <c r="O12" s="71">
        <f>SUM(O8:O10)</f>
        <v>438840</v>
      </c>
      <c r="P12" s="71"/>
      <c r="Q12" s="71">
        <f>SUM(Q8:Q10)</f>
        <v>18280.669999999998</v>
      </c>
      <c r="R12" s="71">
        <f t="shared" ref="R12:S12" si="0">SUM(R8:R10)</f>
        <v>0</v>
      </c>
      <c r="S12" s="23">
        <f t="shared" si="0"/>
        <v>18280.669999999998</v>
      </c>
    </row>
    <row r="13" spans="1:20" x14ac:dyDescent="0.25">
      <c r="C13" s="101"/>
      <c r="D13" s="101"/>
      <c r="G13" s="136"/>
      <c r="H13" s="136"/>
      <c r="I13" s="127"/>
      <c r="J13" s="127"/>
      <c r="K13" s="127"/>
      <c r="L13" s="21"/>
      <c r="M13" s="71"/>
      <c r="N13" s="71"/>
      <c r="O13" s="71"/>
      <c r="P13" s="71"/>
      <c r="Q13" s="71"/>
      <c r="R13" s="71"/>
      <c r="S13" s="73"/>
    </row>
    <row r="14" spans="1:20" x14ac:dyDescent="0.25">
      <c r="B14" s="8" t="s">
        <v>147</v>
      </c>
      <c r="C14" s="100"/>
      <c r="D14" s="100"/>
      <c r="S14" s="27"/>
    </row>
    <row r="15" spans="1:20" ht="33.75" customHeight="1" x14ac:dyDescent="0.25">
      <c r="B15" s="274" t="s">
        <v>148</v>
      </c>
      <c r="C15" s="274"/>
      <c r="D15" s="274"/>
      <c r="E15" s="274"/>
      <c r="F15" s="274"/>
      <c r="S15" s="27"/>
    </row>
    <row r="16" spans="1:20" x14ac:dyDescent="0.25">
      <c r="C16" s="100"/>
      <c r="D16" s="100"/>
      <c r="S16" s="27"/>
    </row>
    <row r="17" spans="2:20" ht="50.25" customHeight="1" x14ac:dyDescent="0.25">
      <c r="B17" s="274" t="s">
        <v>151</v>
      </c>
      <c r="C17" s="274"/>
      <c r="D17" s="274"/>
      <c r="E17" s="274"/>
      <c r="F17" s="274"/>
      <c r="S17" s="27"/>
    </row>
    <row r="18" spans="2:20" x14ac:dyDescent="0.25">
      <c r="B18" s="210"/>
      <c r="C18" s="210"/>
      <c r="D18" s="210"/>
      <c r="E18" s="210"/>
      <c r="S18" s="27"/>
    </row>
    <row r="19" spans="2:20" ht="32.25" customHeight="1" x14ac:dyDescent="0.25">
      <c r="B19" s="274" t="s">
        <v>211</v>
      </c>
      <c r="C19" s="274"/>
      <c r="D19" s="274"/>
      <c r="E19" s="274"/>
      <c r="F19" s="274"/>
      <c r="S19" s="27"/>
    </row>
    <row r="20" spans="2:20" ht="15" customHeight="1" x14ac:dyDescent="0.25">
      <c r="B20" s="284" t="s">
        <v>210</v>
      </c>
      <c r="C20" s="274"/>
      <c r="D20" s="274"/>
      <c r="E20" s="274"/>
      <c r="F20" s="274"/>
      <c r="S20" s="27"/>
    </row>
    <row r="21" spans="2:20" ht="15" customHeight="1" x14ac:dyDescent="0.25">
      <c r="B21" s="216"/>
      <c r="C21" s="216"/>
      <c r="D21" s="216"/>
      <c r="E21" s="216"/>
      <c r="S21" s="27"/>
    </row>
    <row r="22" spans="2:20" x14ac:dyDescent="0.25">
      <c r="B22" s="7" t="s">
        <v>127</v>
      </c>
      <c r="C22" s="110" t="s">
        <v>130</v>
      </c>
      <c r="D22" s="110" t="s">
        <v>131</v>
      </c>
      <c r="E22" s="210"/>
      <c r="S22" s="27"/>
    </row>
    <row r="23" spans="2:20" x14ac:dyDescent="0.25">
      <c r="B23" s="2" t="s">
        <v>223</v>
      </c>
      <c r="C23" s="100" t="s">
        <v>164</v>
      </c>
      <c r="D23" s="100" t="s">
        <v>190</v>
      </c>
      <c r="E23" s="210"/>
      <c r="S23" s="27"/>
    </row>
    <row r="24" spans="2:20" x14ac:dyDescent="0.25">
      <c r="B24" s="2" t="s">
        <v>242</v>
      </c>
      <c r="C24" s="100" t="s">
        <v>164</v>
      </c>
      <c r="D24" s="100" t="s">
        <v>190</v>
      </c>
      <c r="E24" s="261"/>
      <c r="S24" s="27"/>
    </row>
    <row r="25" spans="2:20" ht="15.75" x14ac:dyDescent="0.25">
      <c r="B25" s="217"/>
      <c r="C25" s="101"/>
      <c r="D25" s="101"/>
      <c r="S25" s="27"/>
    </row>
    <row r="26" spans="2:20" x14ac:dyDescent="0.25">
      <c r="C26" s="101"/>
      <c r="D26" s="101"/>
      <c r="S26" s="27"/>
    </row>
    <row r="27" spans="2:20" x14ac:dyDescent="0.25">
      <c r="B27" s="212" t="s">
        <v>227</v>
      </c>
      <c r="C27" s="101"/>
      <c r="D27" s="101"/>
      <c r="S27" s="27"/>
    </row>
    <row r="28" spans="2:20" x14ac:dyDescent="0.25">
      <c r="B28" s="244"/>
      <c r="C28" s="102"/>
      <c r="D28" s="102"/>
      <c r="E28" s="10"/>
      <c r="F28" s="10"/>
      <c r="G28" s="10"/>
      <c r="H28" s="10"/>
      <c r="I28" s="10"/>
      <c r="J28" s="10"/>
      <c r="K28" s="10"/>
      <c r="L28" s="10"/>
      <c r="M28" s="10"/>
      <c r="N28" s="10"/>
      <c r="O28" s="10"/>
      <c r="P28" s="10"/>
      <c r="Q28" s="10"/>
      <c r="R28" s="10"/>
      <c r="S28" s="28"/>
    </row>
    <row r="29" spans="2:20" x14ac:dyDescent="0.25">
      <c r="B29" s="212"/>
      <c r="C29" s="101"/>
      <c r="D29" s="101"/>
      <c r="Q29" s="62" t="s">
        <v>105</v>
      </c>
      <c r="R29" s="53"/>
      <c r="S29" s="182"/>
    </row>
    <row r="30" spans="2:20" x14ac:dyDescent="0.25">
      <c r="B30" s="17" t="s">
        <v>45</v>
      </c>
      <c r="C30" s="211" t="s">
        <v>2</v>
      </c>
      <c r="D30" s="211"/>
      <c r="E30" s="211" t="s">
        <v>40</v>
      </c>
      <c r="F30" s="211" t="s">
        <v>41</v>
      </c>
      <c r="G30" s="211"/>
      <c r="H30" s="211"/>
      <c r="I30" s="211"/>
      <c r="J30" s="211"/>
      <c r="K30" s="211"/>
      <c r="L30" s="211" t="s">
        <v>42</v>
      </c>
      <c r="M30" s="211" t="s">
        <v>43</v>
      </c>
      <c r="N30" s="50"/>
      <c r="O30" s="50"/>
      <c r="P30" s="50"/>
      <c r="Q30" s="57" t="s">
        <v>103</v>
      </c>
      <c r="R30" s="55"/>
      <c r="S30" s="56"/>
      <c r="T30" s="54"/>
    </row>
    <row r="31" spans="2:20" x14ac:dyDescent="0.25">
      <c r="B31" s="68"/>
      <c r="C31" s="164"/>
      <c r="D31" s="164"/>
      <c r="E31" s="164"/>
      <c r="F31" s="164"/>
      <c r="G31" s="164"/>
      <c r="H31" s="164"/>
      <c r="I31" s="164"/>
      <c r="J31" s="164"/>
      <c r="K31" s="164"/>
      <c r="L31" s="164"/>
      <c r="M31" s="164"/>
      <c r="N31" s="47"/>
      <c r="O31" s="47"/>
      <c r="P31" s="47"/>
      <c r="T31" s="54"/>
    </row>
    <row r="32" spans="2:20" x14ac:dyDescent="0.25">
      <c r="B32" s="68"/>
      <c r="C32" s="164"/>
      <c r="D32" s="164"/>
      <c r="E32" s="164"/>
      <c r="F32" s="164"/>
      <c r="G32" s="164"/>
      <c r="H32" s="164"/>
      <c r="I32" s="164"/>
      <c r="J32" s="164"/>
      <c r="K32" s="164"/>
      <c r="L32" s="164"/>
      <c r="M32" s="164"/>
      <c r="N32" s="47"/>
      <c r="O32" s="47"/>
      <c r="P32" s="47"/>
      <c r="Q32" s="62"/>
      <c r="R32" s="53"/>
      <c r="S32" s="53"/>
      <c r="T32" s="54"/>
    </row>
    <row r="33" spans="2:20" x14ac:dyDescent="0.25">
      <c r="B33" s="11"/>
      <c r="C33" s="164"/>
      <c r="D33" s="164"/>
      <c r="E33" s="164"/>
      <c r="R33" s="54"/>
      <c r="S33" s="54"/>
      <c r="T33" s="54"/>
    </row>
    <row r="34" spans="2:20" x14ac:dyDescent="0.25">
      <c r="B34" s="12"/>
      <c r="C34" s="13"/>
      <c r="D34" s="13"/>
      <c r="E34" s="41"/>
      <c r="F34" s="15"/>
      <c r="G34" s="15"/>
      <c r="H34" s="15"/>
      <c r="I34" s="15"/>
      <c r="J34" s="15"/>
      <c r="K34" s="15"/>
      <c r="L34" s="16"/>
      <c r="M34" s="20"/>
      <c r="N34" s="18"/>
      <c r="O34" s="18"/>
      <c r="P34" s="18"/>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sheetData>
  <mergeCells count="8">
    <mergeCell ref="B20:F20"/>
    <mergeCell ref="Q1:S1"/>
    <mergeCell ref="Q2:S2"/>
    <mergeCell ref="B19:F19"/>
    <mergeCell ref="B15:F15"/>
    <mergeCell ref="B17:F17"/>
    <mergeCell ref="C8:C9"/>
    <mergeCell ref="B10:B11"/>
  </mergeCells>
  <hyperlinks>
    <hyperlink ref="B20" r:id="rId1"/>
    <hyperlink ref="B27" r:id="rId2"/>
  </hyperlinks>
  <printOptions horizontalCentered="1" gridLines="1"/>
  <pageMargins left="0" right="0" top="0.75" bottom="0.75" header="0.3" footer="0.3"/>
  <pageSetup scale="49" orientation="landscape" horizontalDpi="1200" verticalDpi="1200"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abSelected="1" topLeftCell="B1" zoomScale="90" zoomScaleNormal="90" workbookViewId="0">
      <selection activeCell="I15" sqref="I15"/>
    </sheetView>
  </sheetViews>
  <sheetFormatPr defaultColWidth="9.140625" defaultRowHeight="15" x14ac:dyDescent="0.25"/>
  <cols>
    <col min="1" max="1" width="5.7109375" style="2" hidden="1" customWidth="1"/>
    <col min="2" max="2" width="53.28515625" style="2" customWidth="1"/>
    <col min="3" max="3" width="24.42578125" style="2" bestFit="1" customWidth="1"/>
    <col min="4" max="4" width="13.7109375" style="2" customWidth="1"/>
    <col min="5" max="5" width="17" style="2" bestFit="1" customWidth="1"/>
    <col min="6" max="6" width="21.7109375" style="2" customWidth="1"/>
    <col min="7" max="7" width="10.140625" style="2" customWidth="1"/>
    <col min="8" max="8" width="12.85546875" style="2" customWidth="1"/>
    <col min="9" max="9" width="12.5703125" style="2" customWidth="1"/>
    <col min="10" max="10" width="14.85546875" style="2" customWidth="1"/>
    <col min="11" max="11" width="10.28515625" style="2" customWidth="1"/>
    <col min="12" max="12" width="18.7109375" style="2" customWidth="1"/>
    <col min="13" max="13" width="13.28515625" style="2" bestFit="1" customWidth="1"/>
    <col min="14" max="14" width="16.140625" style="2" customWidth="1"/>
    <col min="15" max="15" width="14.42578125" style="2" customWidth="1"/>
    <col min="16" max="16" width="3.140625" style="2" customWidth="1"/>
    <col min="17" max="17" width="12" style="2" customWidth="1"/>
    <col min="18" max="18" width="14.140625" style="2" customWidth="1"/>
    <col min="19" max="19" width="14.42578125" style="2" customWidth="1"/>
    <col min="20" max="16384" width="9.140625" style="2"/>
  </cols>
  <sheetData>
    <row r="1" spans="1:20" ht="14.45" customHeight="1" x14ac:dyDescent="0.25">
      <c r="B1" s="8" t="s">
        <v>212</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213</v>
      </c>
      <c r="C3" s="8"/>
      <c r="D3" s="8"/>
      <c r="E3" s="8"/>
      <c r="P3" s="29"/>
      <c r="Q3" s="47"/>
      <c r="R3" s="30"/>
    </row>
    <row r="4" spans="1:20" x14ac:dyDescent="0.25">
      <c r="B4" s="8" t="s">
        <v>241</v>
      </c>
      <c r="M4" s="93" t="s">
        <v>34</v>
      </c>
      <c r="N4" s="93" t="s">
        <v>34</v>
      </c>
      <c r="O4" s="93" t="s">
        <v>34</v>
      </c>
      <c r="P4" s="164"/>
      <c r="Q4" s="97" t="s">
        <v>35</v>
      </c>
      <c r="R4" s="97" t="s">
        <v>37</v>
      </c>
      <c r="S4" s="97" t="s">
        <v>27</v>
      </c>
      <c r="T4" s="7"/>
    </row>
    <row r="5" spans="1:20" ht="15.75" thickBot="1" x14ac:dyDescent="0.3">
      <c r="G5" s="203" t="s">
        <v>208</v>
      </c>
      <c r="H5" s="203" t="s">
        <v>208</v>
      </c>
      <c r="M5" s="94" t="s">
        <v>33</v>
      </c>
      <c r="N5" s="94" t="s">
        <v>32</v>
      </c>
      <c r="O5" s="94" t="s">
        <v>31</v>
      </c>
      <c r="P5" s="164"/>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164"/>
      <c r="Q6" s="99"/>
      <c r="R6" s="105" t="s">
        <v>38</v>
      </c>
      <c r="S6" s="106" t="s">
        <v>39</v>
      </c>
    </row>
    <row r="7" spans="1:20" hidden="1" x14ac:dyDescent="0.25">
      <c r="B7" s="222"/>
      <c r="C7" s="120"/>
      <c r="D7" s="100"/>
      <c r="F7" s="2" t="s">
        <v>7</v>
      </c>
      <c r="G7" s="206">
        <v>2.7699999999999999E-2</v>
      </c>
      <c r="H7" s="206">
        <v>0.15060000000000001</v>
      </c>
      <c r="I7" s="207">
        <v>43646</v>
      </c>
      <c r="J7" s="207">
        <v>43647</v>
      </c>
      <c r="K7" s="207">
        <v>43282</v>
      </c>
      <c r="L7" s="208" t="s">
        <v>207</v>
      </c>
      <c r="M7" s="85"/>
      <c r="N7" s="72"/>
      <c r="O7" s="72"/>
      <c r="P7" s="72"/>
      <c r="Q7" s="72"/>
      <c r="R7" s="72"/>
      <c r="S7" s="73"/>
    </row>
    <row r="8" spans="1:20" ht="30" customHeight="1" x14ac:dyDescent="0.25">
      <c r="B8" s="257" t="s">
        <v>150</v>
      </c>
      <c r="C8" s="258" t="s">
        <v>142</v>
      </c>
      <c r="D8" s="100" t="s">
        <v>236</v>
      </c>
      <c r="E8" s="2" t="s">
        <v>206</v>
      </c>
      <c r="F8" s="2" t="s">
        <v>7</v>
      </c>
      <c r="G8" s="206">
        <f>+G7</f>
        <v>2.7699999999999999E-2</v>
      </c>
      <c r="H8" s="206">
        <f t="shared" ref="H8:L8" si="0">+H7</f>
        <v>0.15060000000000001</v>
      </c>
      <c r="I8" s="207">
        <f t="shared" si="0"/>
        <v>43646</v>
      </c>
      <c r="J8" s="207">
        <f t="shared" si="0"/>
        <v>43647</v>
      </c>
      <c r="K8" s="207">
        <f t="shared" si="0"/>
        <v>43282</v>
      </c>
      <c r="L8" s="208" t="str">
        <f t="shared" si="0"/>
        <v>07/01/18 - 06/30/19</v>
      </c>
      <c r="M8" s="85">
        <v>1300</v>
      </c>
      <c r="N8" s="72"/>
      <c r="O8" s="72">
        <f>M8+N8</f>
        <v>1300</v>
      </c>
      <c r="P8" s="72"/>
      <c r="Q8" s="72">
        <v>1300</v>
      </c>
      <c r="R8" s="72"/>
      <c r="S8" s="73">
        <f>Q8+R8</f>
        <v>1300</v>
      </c>
    </row>
    <row r="9" spans="1:20" ht="31.9" customHeight="1" x14ac:dyDescent="0.25">
      <c r="B9" s="219" t="s">
        <v>218</v>
      </c>
      <c r="C9" s="120" t="s">
        <v>263</v>
      </c>
      <c r="D9" s="100" t="s">
        <v>219</v>
      </c>
      <c r="E9" s="2" t="s">
        <v>220</v>
      </c>
      <c r="F9" s="2" t="s">
        <v>7</v>
      </c>
      <c r="G9" s="206">
        <v>2.7699999999999999E-2</v>
      </c>
      <c r="H9" s="206">
        <v>0.15060000000000001</v>
      </c>
      <c r="I9" s="207">
        <v>43604</v>
      </c>
      <c r="J9" s="207">
        <v>43619</v>
      </c>
      <c r="K9" s="207">
        <v>42644</v>
      </c>
      <c r="L9" s="208" t="s">
        <v>221</v>
      </c>
      <c r="M9" s="85">
        <v>261245</v>
      </c>
      <c r="N9" s="268">
        <v>-261245</v>
      </c>
      <c r="O9" s="72">
        <f>M9+N9</f>
        <v>0</v>
      </c>
      <c r="P9" s="72"/>
      <c r="Q9" s="72"/>
      <c r="R9" s="72"/>
      <c r="S9" s="73">
        <f>Q9+R9</f>
        <v>0</v>
      </c>
    </row>
    <row r="10" spans="1:20" x14ac:dyDescent="0.25">
      <c r="G10" s="136"/>
      <c r="H10" s="136"/>
      <c r="I10" s="127"/>
      <c r="J10" s="127"/>
      <c r="K10" s="127"/>
      <c r="M10" s="24"/>
      <c r="N10" s="25"/>
      <c r="O10" s="25"/>
      <c r="P10" s="72"/>
      <c r="Q10" s="25"/>
      <c r="R10" s="25"/>
      <c r="S10" s="26"/>
    </row>
    <row r="11" spans="1:20" x14ac:dyDescent="0.25">
      <c r="C11" s="101"/>
      <c r="D11" s="101"/>
      <c r="G11" s="136"/>
      <c r="H11" s="136"/>
      <c r="I11" s="127"/>
      <c r="J11" s="127"/>
      <c r="K11" s="127" t="s">
        <v>118</v>
      </c>
      <c r="L11" s="21" t="s">
        <v>44</v>
      </c>
      <c r="M11" s="71">
        <f>SUM(M8:M9)</f>
        <v>262545</v>
      </c>
      <c r="N11" s="71">
        <f>SUM(N8:N9)</f>
        <v>-261245</v>
      </c>
      <c r="O11" s="71">
        <f>SUM(O8:O9)</f>
        <v>1300</v>
      </c>
      <c r="P11" s="71"/>
      <c r="Q11" s="71">
        <f>SUM(Q8:Q9)</f>
        <v>1300</v>
      </c>
      <c r="R11" s="71">
        <f>SUM(R8:R9)</f>
        <v>0</v>
      </c>
      <c r="S11" s="23">
        <f>SUM(S8:S9)</f>
        <v>1300</v>
      </c>
    </row>
    <row r="12" spans="1:20" x14ac:dyDescent="0.25">
      <c r="C12" s="101"/>
      <c r="D12" s="101"/>
      <c r="G12" s="136"/>
      <c r="H12" s="136"/>
      <c r="I12" s="127"/>
      <c r="J12" s="127"/>
      <c r="K12" s="127"/>
      <c r="L12" s="21"/>
      <c r="M12" s="71"/>
      <c r="N12" s="71"/>
      <c r="O12" s="71"/>
      <c r="P12" s="71"/>
      <c r="Q12" s="71"/>
      <c r="R12" s="71"/>
      <c r="S12" s="73"/>
    </row>
    <row r="13" spans="1:20" x14ac:dyDescent="0.25">
      <c r="C13" s="101"/>
      <c r="D13" s="101"/>
      <c r="G13" s="136"/>
      <c r="H13" s="136"/>
      <c r="I13" s="127"/>
      <c r="J13" s="127"/>
      <c r="K13" s="127"/>
      <c r="L13" s="21"/>
      <c r="M13" s="71"/>
      <c r="N13" s="71"/>
      <c r="O13" s="71"/>
      <c r="P13" s="71"/>
      <c r="Q13" s="71"/>
      <c r="R13" s="71"/>
      <c r="S13" s="73"/>
    </row>
    <row r="14" spans="1:20" x14ac:dyDescent="0.25">
      <c r="B14" s="8" t="s">
        <v>147</v>
      </c>
      <c r="C14" s="100"/>
      <c r="D14" s="100"/>
      <c r="S14" s="27"/>
    </row>
    <row r="15" spans="1:20" ht="33.75" customHeight="1" x14ac:dyDescent="0.25">
      <c r="B15" s="274" t="s">
        <v>148</v>
      </c>
      <c r="C15" s="274"/>
      <c r="D15" s="274"/>
      <c r="E15" s="274"/>
      <c r="F15" s="274"/>
      <c r="S15" s="27"/>
    </row>
    <row r="16" spans="1:20" x14ac:dyDescent="0.25">
      <c r="C16" s="100"/>
      <c r="D16" s="100"/>
      <c r="S16" s="27"/>
    </row>
    <row r="17" spans="2:20" ht="50.25" customHeight="1" x14ac:dyDescent="0.25">
      <c r="B17" s="274" t="s">
        <v>151</v>
      </c>
      <c r="C17" s="274"/>
      <c r="D17" s="274"/>
      <c r="E17" s="274"/>
      <c r="F17" s="274"/>
      <c r="S17" s="27"/>
    </row>
    <row r="18" spans="2:20" x14ac:dyDescent="0.25">
      <c r="B18" s="218"/>
      <c r="C18" s="218"/>
      <c r="D18" s="218"/>
      <c r="E18" s="218"/>
      <c r="S18" s="27"/>
    </row>
    <row r="19" spans="2:20" ht="32.25" customHeight="1" x14ac:dyDescent="0.25">
      <c r="B19" s="274" t="s">
        <v>211</v>
      </c>
      <c r="C19" s="274"/>
      <c r="D19" s="274"/>
      <c r="E19" s="274"/>
      <c r="F19" s="274"/>
      <c r="S19" s="27"/>
    </row>
    <row r="20" spans="2:20" ht="15" customHeight="1" x14ac:dyDescent="0.25">
      <c r="B20" s="284" t="s">
        <v>210</v>
      </c>
      <c r="C20" s="274"/>
      <c r="D20" s="274"/>
      <c r="E20" s="274"/>
      <c r="F20" s="274"/>
      <c r="S20" s="27"/>
    </row>
    <row r="21" spans="2:20" ht="15" customHeight="1" x14ac:dyDescent="0.25">
      <c r="B21" s="218"/>
      <c r="C21" s="218"/>
      <c r="D21" s="218"/>
      <c r="E21" s="218"/>
      <c r="S21" s="27"/>
    </row>
    <row r="22" spans="2:20" x14ac:dyDescent="0.25">
      <c r="B22" s="7" t="s">
        <v>127</v>
      </c>
      <c r="C22" s="110" t="s">
        <v>130</v>
      </c>
      <c r="D22" s="110" t="s">
        <v>131</v>
      </c>
      <c r="E22" s="218"/>
      <c r="S22" s="27"/>
    </row>
    <row r="23" spans="2:20" x14ac:dyDescent="0.25">
      <c r="B23" s="257" t="s">
        <v>129</v>
      </c>
      <c r="C23" s="100" t="s">
        <v>132</v>
      </c>
      <c r="D23" s="100" t="s">
        <v>138</v>
      </c>
      <c r="E23" s="256"/>
      <c r="S23" s="27"/>
    </row>
    <row r="24" spans="2:20" x14ac:dyDescent="0.25">
      <c r="B24" s="2" t="s">
        <v>242</v>
      </c>
      <c r="C24" s="100" t="s">
        <v>164</v>
      </c>
      <c r="D24" s="100" t="s">
        <v>190</v>
      </c>
      <c r="E24" s="218"/>
      <c r="S24" s="27"/>
    </row>
    <row r="25" spans="2:20" ht="15.75" x14ac:dyDescent="0.25">
      <c r="B25" s="217"/>
      <c r="C25" s="101"/>
      <c r="D25" s="101"/>
      <c r="S25" s="27"/>
    </row>
    <row r="26" spans="2:20" x14ac:dyDescent="0.25">
      <c r="C26" s="101"/>
      <c r="D26" s="101"/>
      <c r="S26" s="27"/>
    </row>
    <row r="27" spans="2:20" x14ac:dyDescent="0.25">
      <c r="B27" s="212" t="s">
        <v>227</v>
      </c>
      <c r="C27" s="101"/>
      <c r="D27" s="101"/>
      <c r="S27" s="27"/>
    </row>
    <row r="28" spans="2:20" x14ac:dyDescent="0.25">
      <c r="B28" s="244"/>
      <c r="C28" s="102"/>
      <c r="D28" s="102"/>
      <c r="E28" s="10"/>
      <c r="F28" s="10"/>
      <c r="G28" s="10"/>
      <c r="H28" s="10"/>
      <c r="I28" s="10"/>
      <c r="J28" s="10"/>
      <c r="K28" s="10"/>
      <c r="L28" s="10"/>
      <c r="M28" s="10"/>
      <c r="N28" s="10"/>
      <c r="O28" s="10"/>
      <c r="P28" s="10"/>
      <c r="Q28" s="10"/>
      <c r="R28" s="10"/>
      <c r="S28" s="28"/>
    </row>
    <row r="29" spans="2:20" x14ac:dyDescent="0.25">
      <c r="B29" s="212"/>
      <c r="C29" s="101"/>
      <c r="D29" s="101"/>
      <c r="Q29" s="62" t="s">
        <v>105</v>
      </c>
      <c r="R29" s="53"/>
      <c r="S29" s="182"/>
    </row>
    <row r="30" spans="2:20" x14ac:dyDescent="0.25">
      <c r="B30" s="17" t="s">
        <v>45</v>
      </c>
      <c r="C30" s="220" t="s">
        <v>2</v>
      </c>
      <c r="D30" s="220"/>
      <c r="E30" s="220" t="s">
        <v>40</v>
      </c>
      <c r="F30" s="220" t="s">
        <v>41</v>
      </c>
      <c r="G30" s="220"/>
      <c r="H30" s="220"/>
      <c r="I30" s="220"/>
      <c r="J30" s="220"/>
      <c r="K30" s="220"/>
      <c r="L30" s="220" t="s">
        <v>42</v>
      </c>
      <c r="M30" s="220" t="s">
        <v>43</v>
      </c>
      <c r="N30" s="50"/>
      <c r="O30" s="50"/>
      <c r="P30" s="50"/>
      <c r="Q30" s="57" t="s">
        <v>103</v>
      </c>
      <c r="R30" s="55"/>
      <c r="S30" s="56"/>
      <c r="T30" s="54"/>
    </row>
    <row r="31" spans="2:20" x14ac:dyDescent="0.25">
      <c r="B31" s="68"/>
      <c r="C31" s="164"/>
      <c r="D31" s="164"/>
      <c r="E31" s="164"/>
      <c r="F31" s="164"/>
      <c r="G31" s="164"/>
      <c r="H31" s="164"/>
      <c r="I31" s="164"/>
      <c r="J31" s="164"/>
      <c r="K31" s="164"/>
      <c r="L31" s="164"/>
      <c r="M31" s="164"/>
      <c r="N31" s="47"/>
      <c r="O31" s="47"/>
      <c r="P31" s="47"/>
      <c r="T31" s="54"/>
    </row>
    <row r="32" spans="2:20" x14ac:dyDescent="0.25">
      <c r="B32" s="68"/>
      <c r="C32" s="164"/>
      <c r="D32" s="164"/>
      <c r="E32" s="164"/>
      <c r="F32" s="164"/>
      <c r="G32" s="164"/>
      <c r="H32" s="164"/>
      <c r="I32" s="164"/>
      <c r="J32" s="164"/>
      <c r="K32" s="164"/>
      <c r="L32" s="164"/>
      <c r="M32" s="164"/>
      <c r="N32" s="47"/>
      <c r="O32" s="47"/>
      <c r="P32" s="47"/>
      <c r="Q32" s="62"/>
      <c r="R32" s="53"/>
      <c r="S32" s="53"/>
      <c r="T32" s="54"/>
    </row>
    <row r="33" spans="2:20" x14ac:dyDescent="0.25">
      <c r="B33" s="11"/>
      <c r="C33" s="164"/>
      <c r="D33" s="164"/>
      <c r="E33" s="164"/>
      <c r="R33" s="54"/>
      <c r="S33" s="54"/>
      <c r="T33" s="54"/>
    </row>
    <row r="34" spans="2:20" x14ac:dyDescent="0.25">
      <c r="B34" s="12"/>
      <c r="C34" s="13"/>
      <c r="D34" s="13"/>
      <c r="E34" s="41"/>
      <c r="F34" s="15"/>
      <c r="G34" s="15"/>
      <c r="H34" s="15"/>
      <c r="I34" s="15"/>
      <c r="J34" s="15"/>
      <c r="K34" s="15"/>
      <c r="L34" s="16"/>
      <c r="M34" s="20"/>
      <c r="N34" s="18"/>
      <c r="O34" s="18"/>
      <c r="P34" s="18"/>
    </row>
    <row r="35" spans="2:20" x14ac:dyDescent="0.25">
      <c r="B35" s="12"/>
      <c r="C35" s="13"/>
      <c r="D35" s="13"/>
      <c r="E35" s="41"/>
      <c r="F35" s="15"/>
      <c r="G35" s="15"/>
      <c r="H35" s="15"/>
      <c r="I35" s="15"/>
      <c r="J35" s="15"/>
      <c r="K35" s="15"/>
      <c r="L35" s="16"/>
      <c r="M35" s="20"/>
      <c r="N35" s="18"/>
      <c r="O35" s="18"/>
      <c r="P35" s="18"/>
    </row>
    <row r="36" spans="2:20" x14ac:dyDescent="0.25">
      <c r="B36" s="12"/>
      <c r="C36" s="13"/>
      <c r="D36" s="13"/>
      <c r="E36" s="41"/>
      <c r="F36" s="15"/>
      <c r="G36" s="15"/>
      <c r="H36" s="15"/>
      <c r="I36" s="15"/>
      <c r="J36" s="15"/>
      <c r="K36" s="15"/>
      <c r="L36" s="16"/>
      <c r="M36" s="20"/>
      <c r="N36" s="18"/>
      <c r="O36" s="18"/>
      <c r="P36" s="18"/>
    </row>
    <row r="37" spans="2:20" x14ac:dyDescent="0.25">
      <c r="B37" s="12"/>
      <c r="C37" s="13"/>
      <c r="D37" s="13"/>
      <c r="E37" s="41"/>
      <c r="F37" s="15"/>
      <c r="G37" s="15"/>
      <c r="H37" s="15"/>
      <c r="I37" s="15"/>
      <c r="J37" s="15"/>
      <c r="K37" s="15"/>
      <c r="L37" s="16"/>
      <c r="M37" s="20"/>
      <c r="N37" s="18"/>
      <c r="O37" s="18"/>
      <c r="P37" s="18"/>
    </row>
  </sheetData>
  <mergeCells count="6">
    <mergeCell ref="B20:F20"/>
    <mergeCell ref="Q1:S1"/>
    <mergeCell ref="Q2:S2"/>
    <mergeCell ref="B15:F15"/>
    <mergeCell ref="B17:F17"/>
    <mergeCell ref="B19:F19"/>
  </mergeCells>
  <hyperlinks>
    <hyperlink ref="B20" r:id="rId1"/>
    <hyperlink ref="B27" r:id="rId2"/>
  </hyperlinks>
  <printOptions horizontalCentered="1" gridLines="1"/>
  <pageMargins left="0" right="0" top="0.75" bottom="0.75" header="0.3" footer="0.3"/>
  <pageSetup scale="49" orientation="landscape"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7"/>
  <sheetViews>
    <sheetView topLeftCell="B1" zoomScale="90" zoomScaleNormal="90" workbookViewId="0">
      <selection activeCell="K14" sqref="K14"/>
    </sheetView>
  </sheetViews>
  <sheetFormatPr defaultColWidth="9.140625" defaultRowHeight="15" x14ac:dyDescent="0.25"/>
  <cols>
    <col min="1" max="1" width="9.140625" style="2" hidden="1" customWidth="1"/>
    <col min="2" max="2" width="53.28515625" style="2" customWidth="1"/>
    <col min="3" max="3" width="26.42578125" style="2" customWidth="1"/>
    <col min="4" max="4" width="13.7109375" style="2" customWidth="1"/>
    <col min="5" max="5" width="17" style="2" bestFit="1" customWidth="1"/>
    <col min="6" max="6" width="21.85546875" style="2" customWidth="1"/>
    <col min="7" max="7" width="10.140625" style="2" customWidth="1"/>
    <col min="8" max="8" width="12.85546875" style="2" customWidth="1"/>
    <col min="9" max="9" width="12.5703125" style="2" customWidth="1"/>
    <col min="10" max="10" width="14.85546875" style="2" customWidth="1"/>
    <col min="11" max="11" width="9" style="2" bestFit="1" customWidth="1"/>
    <col min="12" max="12" width="18.7109375" style="2" customWidth="1"/>
    <col min="13" max="13" width="13.28515625" style="2" bestFit="1" customWidth="1"/>
    <col min="14" max="14" width="13.7109375" style="2" customWidth="1"/>
    <col min="15" max="15" width="14.42578125" style="2" customWidth="1"/>
    <col min="16" max="16" width="3.140625" style="2" customWidth="1"/>
    <col min="17" max="17" width="16.5703125" style="2" customWidth="1"/>
    <col min="18" max="18" width="14.140625" style="2" customWidth="1"/>
    <col min="19" max="19" width="14.42578125" style="2" customWidth="1"/>
    <col min="20" max="16384" width="9.140625" style="2"/>
  </cols>
  <sheetData>
    <row r="1" spans="1:20" ht="14.45" customHeight="1" x14ac:dyDescent="0.25">
      <c r="B1" s="8" t="s">
        <v>11</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63</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15" hidden="1" customHeight="1" x14ac:dyDescent="0.25">
      <c r="B7" s="2" t="s">
        <v>8</v>
      </c>
      <c r="C7" s="100" t="s">
        <v>124</v>
      </c>
      <c r="D7" s="100" t="s">
        <v>126</v>
      </c>
      <c r="E7" s="2" t="s">
        <v>205</v>
      </c>
      <c r="F7" s="2" t="s">
        <v>7</v>
      </c>
      <c r="G7" s="206">
        <v>2.7699999999999999E-2</v>
      </c>
      <c r="H7" s="206">
        <v>0.15060000000000001</v>
      </c>
      <c r="I7" s="207">
        <v>43646</v>
      </c>
      <c r="J7" s="207">
        <v>43647</v>
      </c>
      <c r="K7" s="207">
        <v>43282</v>
      </c>
      <c r="L7" s="208" t="s">
        <v>207</v>
      </c>
      <c r="M7" s="70">
        <v>0</v>
      </c>
      <c r="N7" s="71">
        <v>0</v>
      </c>
      <c r="O7" s="71">
        <f>M7+N7</f>
        <v>0</v>
      </c>
      <c r="P7" s="71"/>
      <c r="Q7" s="71">
        <v>0</v>
      </c>
      <c r="R7" s="71"/>
      <c r="S7" s="73">
        <f>Q7+R7</f>
        <v>0</v>
      </c>
    </row>
    <row r="8" spans="1:20" ht="30" customHeight="1" x14ac:dyDescent="0.25">
      <c r="B8" s="2" t="s">
        <v>150</v>
      </c>
      <c r="C8" s="103" t="s">
        <v>142</v>
      </c>
      <c r="D8" s="101" t="s">
        <v>236</v>
      </c>
      <c r="E8" s="2" t="s">
        <v>206</v>
      </c>
      <c r="F8" s="2" t="s">
        <v>7</v>
      </c>
      <c r="G8" s="206">
        <v>2.7699999999999999E-2</v>
      </c>
      <c r="H8" s="206">
        <v>0.15060000000000001</v>
      </c>
      <c r="I8" s="207">
        <v>43646</v>
      </c>
      <c r="J8" s="207">
        <v>43647</v>
      </c>
      <c r="K8" s="207">
        <v>43282</v>
      </c>
      <c r="L8" s="208" t="s">
        <v>207</v>
      </c>
      <c r="M8" s="70">
        <v>57382.48</v>
      </c>
      <c r="N8" s="71">
        <f>36465.68+32579.57</f>
        <v>69045.25</v>
      </c>
      <c r="O8" s="71">
        <f>M8+N8</f>
        <v>126427.73000000001</v>
      </c>
      <c r="P8" s="71"/>
      <c r="Q8" s="71">
        <f>57382.48+36465.68+32579.57</f>
        <v>126427.73000000001</v>
      </c>
      <c r="R8" s="71">
        <v>0</v>
      </c>
      <c r="S8" s="73">
        <f>Q8+R8</f>
        <v>126427.73000000001</v>
      </c>
    </row>
    <row r="9" spans="1:20" ht="30" customHeight="1" x14ac:dyDescent="0.25">
      <c r="B9" s="2" t="s">
        <v>223</v>
      </c>
      <c r="C9" s="255" t="s">
        <v>260</v>
      </c>
      <c r="D9" s="221" t="s">
        <v>224</v>
      </c>
      <c r="E9" s="2" t="s">
        <v>225</v>
      </c>
      <c r="F9" s="2" t="s">
        <v>7</v>
      </c>
      <c r="G9" s="206">
        <f>+G8</f>
        <v>2.7699999999999999E-2</v>
      </c>
      <c r="H9" s="206">
        <f>+H8</f>
        <v>0.15060000000000001</v>
      </c>
      <c r="I9" s="207">
        <v>43941</v>
      </c>
      <c r="J9" s="207">
        <v>43971</v>
      </c>
      <c r="K9" s="207">
        <v>43234</v>
      </c>
      <c r="L9" s="208" t="s">
        <v>291</v>
      </c>
      <c r="M9" s="70">
        <v>2617</v>
      </c>
      <c r="N9" s="71"/>
      <c r="O9" s="71">
        <f>M9+N9</f>
        <v>2617</v>
      </c>
      <c r="P9" s="71"/>
      <c r="Q9" s="263"/>
      <c r="R9" s="71"/>
      <c r="S9" s="73">
        <f>Q9+R9</f>
        <v>0</v>
      </c>
    </row>
    <row r="10" spans="1:20" x14ac:dyDescent="0.25">
      <c r="C10" s="100"/>
      <c r="D10" s="100"/>
      <c r="G10" s="136"/>
      <c r="H10" s="137"/>
      <c r="I10" s="127"/>
      <c r="J10" s="127"/>
      <c r="K10" s="127"/>
      <c r="L10" s="101"/>
      <c r="M10" s="10"/>
      <c r="N10" s="10"/>
      <c r="O10" s="10"/>
      <c r="P10" s="29"/>
      <c r="Q10" s="10"/>
      <c r="R10" s="10"/>
      <c r="S10" s="28"/>
    </row>
    <row r="11" spans="1:20" x14ac:dyDescent="0.25">
      <c r="C11" s="100"/>
      <c r="D11" s="100"/>
      <c r="I11" s="127"/>
      <c r="J11" s="127"/>
      <c r="K11" s="127"/>
      <c r="L11" s="5" t="s">
        <v>44</v>
      </c>
      <c r="M11" s="71">
        <f>SUM(M7:M10)</f>
        <v>59999.48</v>
      </c>
      <c r="N11" s="71">
        <f t="shared" ref="N11:O11" si="0">SUM(N7:N10)</f>
        <v>69045.25</v>
      </c>
      <c r="O11" s="71">
        <f t="shared" si="0"/>
        <v>129044.73000000001</v>
      </c>
      <c r="Q11" s="71">
        <f>SUM(Q7:Q10)</f>
        <v>126427.73000000001</v>
      </c>
      <c r="R11" s="71">
        <f t="shared" ref="R11:S11" si="1">SUM(R7:R10)</f>
        <v>0</v>
      </c>
      <c r="S11" s="23">
        <f t="shared" si="1"/>
        <v>126427.73000000001</v>
      </c>
    </row>
    <row r="12" spans="1:20" x14ac:dyDescent="0.25">
      <c r="C12" s="100"/>
      <c r="D12" s="100"/>
      <c r="I12" s="127"/>
      <c r="J12" s="127"/>
      <c r="K12" s="127"/>
      <c r="L12" s="5"/>
      <c r="M12" s="71"/>
      <c r="N12" s="71"/>
      <c r="O12" s="71"/>
      <c r="Q12" s="71"/>
      <c r="R12" s="71"/>
      <c r="S12" s="73"/>
    </row>
    <row r="13" spans="1:20" x14ac:dyDescent="0.25">
      <c r="C13" s="100"/>
      <c r="D13" s="100"/>
      <c r="S13" s="27"/>
    </row>
    <row r="14" spans="1:20" x14ac:dyDescent="0.25">
      <c r="B14" s="8" t="s">
        <v>147</v>
      </c>
      <c r="C14" s="100"/>
      <c r="D14" s="100"/>
      <c r="S14" s="27"/>
    </row>
    <row r="15" spans="1:20" ht="33" customHeight="1" x14ac:dyDescent="0.25">
      <c r="B15" s="274" t="s">
        <v>148</v>
      </c>
      <c r="C15" s="274"/>
      <c r="D15" s="274"/>
      <c r="E15" s="274"/>
      <c r="F15" s="274"/>
      <c r="G15" s="129"/>
      <c r="H15" s="129"/>
      <c r="I15" s="121"/>
      <c r="L15" s="5"/>
      <c r="M15" s="71"/>
      <c r="N15" s="71"/>
      <c r="O15" s="71"/>
      <c r="Q15" s="71"/>
      <c r="R15" s="71"/>
      <c r="S15" s="73"/>
    </row>
    <row r="16" spans="1:20" x14ac:dyDescent="0.25">
      <c r="C16" s="100"/>
      <c r="D16" s="100"/>
      <c r="L16" s="5"/>
      <c r="M16" s="71"/>
      <c r="N16" s="71"/>
      <c r="O16" s="71"/>
      <c r="P16" s="29"/>
      <c r="Q16" s="71"/>
      <c r="R16" s="71"/>
      <c r="S16" s="73"/>
    </row>
    <row r="17" spans="2:20" ht="43.5" customHeight="1" x14ac:dyDescent="0.25">
      <c r="B17" s="274" t="s">
        <v>151</v>
      </c>
      <c r="C17" s="274"/>
      <c r="D17" s="274"/>
      <c r="E17" s="274"/>
      <c r="F17" s="274"/>
      <c r="G17" s="129"/>
      <c r="H17" s="129"/>
      <c r="I17" s="121"/>
      <c r="L17" s="5"/>
      <c r="M17" s="71"/>
      <c r="N17" s="71"/>
      <c r="O17" s="71"/>
      <c r="P17" s="29"/>
      <c r="Q17" s="71"/>
      <c r="R17" s="71"/>
      <c r="S17" s="73"/>
    </row>
    <row r="18" spans="2:20" x14ac:dyDescent="0.25">
      <c r="B18" s="118"/>
      <c r="C18" s="118"/>
      <c r="D18" s="118"/>
      <c r="E18" s="118"/>
      <c r="F18" s="118"/>
      <c r="G18" s="129"/>
      <c r="H18" s="129"/>
      <c r="I18" s="121"/>
      <c r="L18" s="5"/>
      <c r="M18" s="71"/>
      <c r="N18" s="71"/>
      <c r="O18" s="71"/>
      <c r="P18" s="29"/>
      <c r="Q18" s="71"/>
      <c r="R18" s="71"/>
      <c r="S18" s="73"/>
    </row>
    <row r="19" spans="2:20" ht="32.25" customHeight="1" x14ac:dyDescent="0.25">
      <c r="B19" s="274" t="s">
        <v>211</v>
      </c>
      <c r="C19" s="274"/>
      <c r="D19" s="274"/>
      <c r="E19" s="274"/>
      <c r="F19" s="274"/>
      <c r="G19" s="214"/>
      <c r="H19" s="214"/>
      <c r="I19" s="214"/>
      <c r="L19" s="5"/>
      <c r="M19" s="71"/>
      <c r="N19" s="71"/>
      <c r="O19" s="71"/>
      <c r="P19" s="29"/>
      <c r="Q19" s="71"/>
      <c r="R19" s="71"/>
      <c r="S19" s="73"/>
    </row>
    <row r="20" spans="2:20" ht="15" customHeight="1" x14ac:dyDescent="0.25">
      <c r="B20" s="284" t="s">
        <v>210</v>
      </c>
      <c r="C20" s="284"/>
      <c r="D20" s="284"/>
      <c r="E20" s="284"/>
      <c r="F20" s="284"/>
      <c r="G20" s="214"/>
      <c r="H20" s="214"/>
      <c r="I20" s="214"/>
      <c r="L20" s="5"/>
      <c r="M20" s="71"/>
      <c r="N20" s="71"/>
      <c r="O20" s="71"/>
      <c r="P20" s="29"/>
      <c r="Q20" s="71"/>
      <c r="R20" s="71"/>
      <c r="S20" s="73"/>
    </row>
    <row r="21" spans="2:20" ht="15" customHeight="1" x14ac:dyDescent="0.25">
      <c r="B21" s="216"/>
      <c r="C21" s="216"/>
      <c r="D21" s="216"/>
      <c r="E21" s="216"/>
      <c r="F21" s="216"/>
      <c r="G21" s="216"/>
      <c r="H21" s="216"/>
      <c r="I21" s="216"/>
      <c r="L21" s="5"/>
      <c r="M21" s="71"/>
      <c r="N21" s="71"/>
      <c r="O21" s="71"/>
      <c r="P21" s="29"/>
      <c r="Q21" s="71"/>
      <c r="R21" s="71"/>
      <c r="S21" s="73"/>
    </row>
    <row r="22" spans="2:20" x14ac:dyDescent="0.25">
      <c r="B22" s="7" t="s">
        <v>127</v>
      </c>
      <c r="C22" s="110" t="s">
        <v>130</v>
      </c>
      <c r="D22" s="110" t="s">
        <v>131</v>
      </c>
      <c r="E22" s="118"/>
      <c r="F22" s="118"/>
      <c r="G22" s="129"/>
      <c r="H22" s="129"/>
      <c r="I22" s="121"/>
      <c r="L22" s="5"/>
      <c r="M22" s="71"/>
      <c r="N22" s="71"/>
      <c r="O22" s="71"/>
      <c r="P22" s="29"/>
      <c r="Q22" s="71"/>
      <c r="R22" s="71"/>
      <c r="S22" s="73"/>
    </row>
    <row r="23" spans="2:20" hidden="1" x14ac:dyDescent="0.25">
      <c r="B23" s="2" t="s">
        <v>128</v>
      </c>
      <c r="C23" s="100" t="s">
        <v>135</v>
      </c>
      <c r="D23" s="100" t="s">
        <v>137</v>
      </c>
      <c r="E23" s="118"/>
      <c r="F23" s="118"/>
      <c r="G23" s="129"/>
      <c r="H23" s="129"/>
      <c r="I23" s="121"/>
      <c r="L23" s="5"/>
      <c r="M23" s="71"/>
      <c r="N23" s="71"/>
      <c r="O23" s="71"/>
      <c r="P23" s="29"/>
      <c r="Q23" s="71"/>
      <c r="R23" s="71"/>
      <c r="S23" s="73"/>
    </row>
    <row r="24" spans="2:20" x14ac:dyDescent="0.25">
      <c r="B24" s="2" t="s">
        <v>129</v>
      </c>
      <c r="C24" s="100" t="s">
        <v>132</v>
      </c>
      <c r="D24" s="100" t="s">
        <v>138</v>
      </c>
      <c r="L24" s="5"/>
      <c r="M24" s="71"/>
      <c r="N24" s="71"/>
      <c r="O24" s="71"/>
      <c r="P24" s="29"/>
      <c r="Q24" s="71"/>
      <c r="R24" s="71"/>
      <c r="S24" s="73"/>
    </row>
    <row r="25" spans="2:20" x14ac:dyDescent="0.25">
      <c r="B25" s="2" t="s">
        <v>223</v>
      </c>
      <c r="C25" s="100" t="s">
        <v>164</v>
      </c>
      <c r="D25" s="100" t="s">
        <v>190</v>
      </c>
      <c r="L25" s="5"/>
      <c r="M25" s="71"/>
      <c r="N25" s="71"/>
      <c r="O25" s="71"/>
      <c r="P25" s="29"/>
      <c r="Q25" s="71"/>
      <c r="R25" s="71"/>
      <c r="S25" s="73"/>
    </row>
    <row r="26" spans="2:20" ht="15.75" x14ac:dyDescent="0.25">
      <c r="B26" s="217"/>
      <c r="C26" s="100"/>
      <c r="D26" s="100"/>
      <c r="L26" s="5"/>
      <c r="M26" s="71"/>
      <c r="N26" s="71"/>
      <c r="O26" s="71"/>
      <c r="P26" s="29"/>
      <c r="Q26" s="71"/>
      <c r="R26" s="71"/>
      <c r="S26" s="73"/>
    </row>
    <row r="27" spans="2:20" x14ac:dyDescent="0.25">
      <c r="B27" s="212" t="s">
        <v>227</v>
      </c>
      <c r="C27" s="100"/>
      <c r="D27" s="100"/>
      <c r="L27" s="5"/>
      <c r="M27" s="71"/>
      <c r="N27" s="71"/>
      <c r="O27" s="71"/>
      <c r="P27" s="29"/>
      <c r="Q27" s="71"/>
      <c r="R27" s="71"/>
      <c r="S27" s="73"/>
    </row>
    <row r="28" spans="2:20" x14ac:dyDescent="0.25">
      <c r="B28" s="10"/>
      <c r="C28" s="102"/>
      <c r="D28" s="102"/>
      <c r="E28" s="10"/>
      <c r="F28" s="10"/>
      <c r="G28" s="10"/>
      <c r="H28" s="10"/>
      <c r="I28" s="10"/>
      <c r="J28" s="10"/>
      <c r="K28" s="10"/>
      <c r="L28" s="10"/>
      <c r="M28" s="10"/>
      <c r="N28" s="10"/>
      <c r="O28" s="10"/>
      <c r="P28" s="10"/>
      <c r="Q28" s="10"/>
      <c r="R28" s="10"/>
      <c r="S28" s="28"/>
    </row>
    <row r="29" spans="2:20" x14ac:dyDescent="0.25">
      <c r="N29" s="51"/>
      <c r="O29" s="51"/>
      <c r="P29" s="51"/>
      <c r="Q29" s="62" t="s">
        <v>105</v>
      </c>
      <c r="R29" s="52"/>
      <c r="S29" s="182"/>
      <c r="T29" s="54"/>
    </row>
    <row r="30" spans="2:20" x14ac:dyDescent="0.25">
      <c r="B30" s="17" t="s">
        <v>45</v>
      </c>
      <c r="C30" s="104" t="s">
        <v>2</v>
      </c>
      <c r="D30" s="104"/>
      <c r="E30" s="104" t="s">
        <v>40</v>
      </c>
      <c r="F30" s="104" t="s">
        <v>41</v>
      </c>
      <c r="G30" s="133"/>
      <c r="H30" s="133"/>
      <c r="I30" s="125"/>
      <c r="J30" s="104"/>
      <c r="K30" s="104"/>
      <c r="L30" s="104" t="s">
        <v>42</v>
      </c>
      <c r="M30" s="104" t="s">
        <v>43</v>
      </c>
      <c r="N30" s="10"/>
      <c r="O30" s="10"/>
      <c r="P30" s="10"/>
      <c r="Q30" s="57" t="s">
        <v>103</v>
      </c>
      <c r="R30" s="55"/>
      <c r="S30" s="56"/>
      <c r="T30" s="54"/>
    </row>
    <row r="31" spans="2:20" x14ac:dyDescent="0.25">
      <c r="B31" s="68"/>
      <c r="C31" s="9"/>
      <c r="D31" s="9"/>
      <c r="E31" s="9"/>
      <c r="F31" s="9"/>
      <c r="G31" s="9"/>
      <c r="H31" s="9"/>
      <c r="I31" s="9"/>
      <c r="J31" s="9"/>
      <c r="K31" s="9"/>
      <c r="L31" s="9"/>
      <c r="M31" s="9"/>
      <c r="T31" s="54"/>
    </row>
    <row r="32" spans="2:20" x14ac:dyDescent="0.25">
      <c r="B32" s="68"/>
      <c r="C32" s="9"/>
      <c r="D32" s="9"/>
      <c r="E32" s="9"/>
      <c r="F32" s="9"/>
      <c r="G32" s="9"/>
      <c r="H32" s="9"/>
      <c r="I32" s="9"/>
      <c r="J32" s="9"/>
      <c r="K32" s="9"/>
      <c r="L32" s="9"/>
      <c r="M32" s="9"/>
      <c r="Q32" s="62"/>
      <c r="R32" s="53"/>
      <c r="S32" s="53"/>
      <c r="T32" s="54"/>
    </row>
    <row r="33" spans="2:20" x14ac:dyDescent="0.25">
      <c r="B33" s="68"/>
      <c r="C33" s="9"/>
      <c r="D33" s="9"/>
      <c r="E33" s="9"/>
      <c r="F33" s="9"/>
      <c r="G33" s="9"/>
      <c r="H33" s="9"/>
      <c r="I33" s="9"/>
      <c r="J33" s="9"/>
      <c r="K33" s="9"/>
      <c r="L33" s="9"/>
      <c r="M33" s="9"/>
      <c r="R33" s="53"/>
      <c r="S33" s="53"/>
      <c r="T33" s="54"/>
    </row>
    <row r="34" spans="2:20" x14ac:dyDescent="0.25">
      <c r="B34" s="68"/>
      <c r="C34" s="9"/>
      <c r="D34" s="9"/>
      <c r="E34" s="9"/>
      <c r="F34" s="9"/>
      <c r="G34" s="9"/>
      <c r="H34" s="9"/>
      <c r="I34" s="9"/>
      <c r="J34" s="9"/>
      <c r="K34" s="9"/>
      <c r="L34" s="9"/>
      <c r="M34" s="9"/>
      <c r="Q34" s="62"/>
      <c r="R34" s="53"/>
      <c r="S34" s="53"/>
      <c r="T34" s="54"/>
    </row>
    <row r="35" spans="2:20" x14ac:dyDescent="0.25">
      <c r="B35" s="68"/>
      <c r="C35" s="9"/>
      <c r="D35" s="9"/>
      <c r="E35" s="9"/>
      <c r="F35" s="9"/>
      <c r="G35" s="9"/>
      <c r="H35" s="9"/>
      <c r="I35" s="9"/>
      <c r="J35" s="9"/>
      <c r="K35" s="9"/>
      <c r="L35" s="9"/>
      <c r="M35" s="9"/>
      <c r="Q35" s="62"/>
      <c r="R35" s="53"/>
      <c r="S35" s="53"/>
      <c r="T35" s="54"/>
    </row>
    <row r="36" spans="2:20" x14ac:dyDescent="0.25">
      <c r="B36" s="11"/>
      <c r="C36" s="9"/>
      <c r="D36" s="9"/>
      <c r="E36" s="9"/>
      <c r="R36" s="54"/>
      <c r="S36" s="54"/>
    </row>
    <row r="37" spans="2:20" x14ac:dyDescent="0.25">
      <c r="B37" s="12"/>
      <c r="C37" s="13"/>
      <c r="D37" s="13"/>
      <c r="E37" s="41"/>
      <c r="F37" s="15"/>
      <c r="G37" s="15"/>
      <c r="H37" s="15"/>
      <c r="I37" s="15"/>
      <c r="J37" s="15"/>
      <c r="K37" s="15"/>
      <c r="L37" s="16"/>
      <c r="M37" s="31"/>
      <c r="N37" s="18"/>
      <c r="O37" s="18"/>
      <c r="P37" s="18"/>
    </row>
  </sheetData>
  <mergeCells count="6">
    <mergeCell ref="B20:F20"/>
    <mergeCell ref="Q2:S2"/>
    <mergeCell ref="Q1:S1"/>
    <mergeCell ref="B15:F15"/>
    <mergeCell ref="B17:F17"/>
    <mergeCell ref="B19:F19"/>
  </mergeCells>
  <hyperlinks>
    <hyperlink ref="B20" r:id="rId1"/>
    <hyperlink ref="B27" r:id="rId2"/>
  </hyperlinks>
  <printOptions horizontalCentered="1" gridLines="1"/>
  <pageMargins left="0" right="0" top="0.75" bottom="0.75" header="0.3" footer="0.3"/>
  <pageSetup scale="52" orientation="landscape" horizontalDpi="1200" verticalDpi="12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I15" sqref="I15"/>
    </sheetView>
  </sheetViews>
  <sheetFormatPr defaultColWidth="9.140625" defaultRowHeight="15" x14ac:dyDescent="0.25"/>
  <cols>
    <col min="1" max="1" width="8.140625" style="2" hidden="1" customWidth="1"/>
    <col min="2" max="2" width="53.28515625" style="2" customWidth="1"/>
    <col min="3" max="3" width="25" style="2" bestFit="1" customWidth="1"/>
    <col min="4" max="4" width="13.7109375" style="2" customWidth="1"/>
    <col min="5" max="5" width="18" style="2" customWidth="1"/>
    <col min="6" max="6" width="21.2851562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8.1406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42578125" style="2" customWidth="1"/>
    <col min="20" max="16384" width="9.140625" style="2"/>
  </cols>
  <sheetData>
    <row r="1" spans="1:20" ht="15.6" customHeight="1" x14ac:dyDescent="0.25">
      <c r="B1" s="1" t="s">
        <v>14</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78</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20.45" customHeight="1" x14ac:dyDescent="0.25">
      <c r="B7" s="2" t="s">
        <v>8</v>
      </c>
      <c r="C7" s="100" t="s">
        <v>124</v>
      </c>
      <c r="D7" s="100" t="s">
        <v>217</v>
      </c>
      <c r="E7" s="2" t="s">
        <v>205</v>
      </c>
      <c r="F7" s="2" t="s">
        <v>7</v>
      </c>
      <c r="G7" s="206">
        <v>2.7699999999999999E-2</v>
      </c>
      <c r="H7" s="206">
        <v>0.15060000000000001</v>
      </c>
      <c r="I7" s="207">
        <v>43646</v>
      </c>
      <c r="J7" s="207">
        <v>43647</v>
      </c>
      <c r="K7" s="207">
        <v>43282</v>
      </c>
      <c r="L7" s="208" t="s">
        <v>207</v>
      </c>
      <c r="M7" s="70">
        <v>8481.41</v>
      </c>
      <c r="N7" s="72"/>
      <c r="O7" s="72">
        <f>M7+N7</f>
        <v>8481.41</v>
      </c>
      <c r="P7" s="72"/>
      <c r="Q7" s="72">
        <f>1089.32+5000+879.17+643</f>
        <v>7611.49</v>
      </c>
      <c r="R7" s="72"/>
      <c r="S7" s="73">
        <f>Q7+R7</f>
        <v>7611.49</v>
      </c>
    </row>
    <row r="8" spans="1:20" ht="30" x14ac:dyDescent="0.25">
      <c r="B8" s="2" t="s">
        <v>150</v>
      </c>
      <c r="C8" s="255" t="s">
        <v>142</v>
      </c>
      <c r="D8" s="101" t="s">
        <v>236</v>
      </c>
      <c r="E8" s="2" t="s">
        <v>206</v>
      </c>
      <c r="F8" s="2" t="s">
        <v>7</v>
      </c>
      <c r="G8" s="206">
        <f>+G7</f>
        <v>2.7699999999999999E-2</v>
      </c>
      <c r="H8" s="206">
        <f t="shared" ref="H8:L8" si="0">+H7</f>
        <v>0.15060000000000001</v>
      </c>
      <c r="I8" s="207">
        <f>+I7</f>
        <v>43646</v>
      </c>
      <c r="J8" s="207">
        <f t="shared" si="0"/>
        <v>43647</v>
      </c>
      <c r="K8" s="207">
        <f t="shared" si="0"/>
        <v>43282</v>
      </c>
      <c r="L8" s="208" t="str">
        <f t="shared" si="0"/>
        <v>07/01/18 - 06/30/19</v>
      </c>
      <c r="M8" s="74">
        <v>31502.05</v>
      </c>
      <c r="N8" s="72">
        <f>12632.36+6678.09+9068.88+6857.58+6651.18+5247.19</f>
        <v>47135.280000000006</v>
      </c>
      <c r="O8" s="72">
        <f>M8+N8</f>
        <v>78637.33</v>
      </c>
      <c r="P8" s="72"/>
      <c r="Q8" s="72">
        <f>31502.05+12632.36+6678.09+9068.88+6857.58+11898.37</f>
        <v>78637.329999999987</v>
      </c>
      <c r="R8" s="72"/>
      <c r="S8" s="73">
        <f>Q8+R8</f>
        <v>78637.329999999987</v>
      </c>
    </row>
    <row r="9" spans="1:20" ht="30" hidden="1" customHeight="1" x14ac:dyDescent="0.25">
      <c r="B9" s="2" t="s">
        <v>152</v>
      </c>
      <c r="C9" s="103" t="s">
        <v>257</v>
      </c>
      <c r="D9" s="101" t="s">
        <v>235</v>
      </c>
      <c r="E9" s="2" t="s">
        <v>231</v>
      </c>
      <c r="F9" s="2" t="s">
        <v>7</v>
      </c>
      <c r="G9" s="206">
        <f>+G7</f>
        <v>2.7699999999999999E-2</v>
      </c>
      <c r="H9" s="206">
        <f>+H7</f>
        <v>0.15060000000000001</v>
      </c>
      <c r="I9" s="207">
        <f>+I7</f>
        <v>43646</v>
      </c>
      <c r="J9" s="207">
        <f t="shared" ref="J9:L9" si="1">+J7</f>
        <v>43647</v>
      </c>
      <c r="K9" s="207">
        <f t="shared" si="1"/>
        <v>43282</v>
      </c>
      <c r="L9" s="208" t="str">
        <f t="shared" si="1"/>
        <v>07/01/18 - 06/30/19</v>
      </c>
      <c r="M9" s="74">
        <v>0</v>
      </c>
      <c r="N9" s="72"/>
      <c r="O9" s="72">
        <f>M9+N9</f>
        <v>0</v>
      </c>
      <c r="P9" s="72"/>
      <c r="Q9" s="72">
        <v>0</v>
      </c>
      <c r="R9" s="72"/>
      <c r="S9" s="73">
        <f>Q9+R9</f>
        <v>0</v>
      </c>
    </row>
    <row r="10" spans="1:20" x14ac:dyDescent="0.25">
      <c r="C10" s="101"/>
      <c r="D10" s="101"/>
      <c r="I10" s="127"/>
      <c r="J10" s="127"/>
      <c r="K10" s="127"/>
      <c r="L10" s="101"/>
      <c r="M10" s="25"/>
      <c r="N10" s="25"/>
      <c r="O10" s="25"/>
      <c r="P10" s="29"/>
      <c r="Q10" s="25"/>
      <c r="R10" s="25"/>
      <c r="S10" s="26"/>
    </row>
    <row r="11" spans="1:20" x14ac:dyDescent="0.25">
      <c r="B11" s="29"/>
      <c r="C11" s="100"/>
      <c r="D11" s="100"/>
      <c r="L11" s="5" t="s">
        <v>44</v>
      </c>
      <c r="M11" s="71">
        <f>SUM(M7:M10)</f>
        <v>39983.46</v>
      </c>
      <c r="N11" s="71">
        <f>SUM(N7:N10)</f>
        <v>47135.280000000006</v>
      </c>
      <c r="O11" s="71">
        <f>SUM(O7:O10)</f>
        <v>87118.74</v>
      </c>
      <c r="Q11" s="71">
        <f>SUM(Q7:Q10)</f>
        <v>86248.819999999992</v>
      </c>
      <c r="R11" s="71">
        <f>SUM(R7:R10)</f>
        <v>0</v>
      </c>
      <c r="S11" s="23">
        <f>SUM(S7:S10)</f>
        <v>86248.819999999992</v>
      </c>
    </row>
    <row r="12" spans="1:20" x14ac:dyDescent="0.25">
      <c r="C12" s="100"/>
      <c r="D12" s="100"/>
      <c r="L12" s="5"/>
      <c r="S12" s="27"/>
    </row>
    <row r="13" spans="1:20" x14ac:dyDescent="0.25">
      <c r="B13" s="8" t="s">
        <v>147</v>
      </c>
      <c r="C13" s="100"/>
      <c r="D13" s="100"/>
      <c r="L13" s="5"/>
      <c r="M13" s="71"/>
      <c r="N13" s="71"/>
      <c r="O13" s="71"/>
      <c r="Q13" s="71"/>
      <c r="R13" s="71"/>
      <c r="S13" s="73"/>
    </row>
    <row r="14" spans="1:20" ht="33"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70.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0.75"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B22" s="2" t="s">
        <v>128</v>
      </c>
      <c r="C22" s="100" t="s">
        <v>135</v>
      </c>
      <c r="D22" s="100" t="s">
        <v>137</v>
      </c>
      <c r="E22" s="118"/>
      <c r="F22" s="118"/>
      <c r="G22" s="129"/>
      <c r="H22" s="129"/>
      <c r="I22" s="121"/>
      <c r="L22" s="5"/>
      <c r="M22" s="71"/>
      <c r="N22" s="71"/>
      <c r="O22" s="71"/>
      <c r="Q22" s="71"/>
      <c r="R22" s="71"/>
      <c r="S22" s="73"/>
    </row>
    <row r="23" spans="2:20" x14ac:dyDescent="0.25">
      <c r="B23" s="2" t="s">
        <v>129</v>
      </c>
      <c r="C23" s="100" t="s">
        <v>132</v>
      </c>
      <c r="D23" s="100" t="s">
        <v>138</v>
      </c>
      <c r="L23" s="5"/>
      <c r="M23" s="71"/>
      <c r="N23" s="71"/>
      <c r="O23" s="71"/>
      <c r="Q23" s="71"/>
      <c r="R23" s="71"/>
      <c r="S23" s="73"/>
    </row>
    <row r="24" spans="2:20" x14ac:dyDescent="0.25">
      <c r="C24" s="100"/>
      <c r="D24" s="100"/>
      <c r="L24" s="5"/>
      <c r="M24" s="71"/>
      <c r="N24" s="71"/>
      <c r="O24" s="71"/>
      <c r="Q24" s="71"/>
      <c r="R24" s="71"/>
      <c r="S24" s="73"/>
    </row>
    <row r="25" spans="2:20" ht="15.75" x14ac:dyDescent="0.25">
      <c r="B25" s="217"/>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100"/>
      <c r="D27" s="100"/>
      <c r="L27" s="5"/>
      <c r="M27" s="71"/>
      <c r="N27" s="71"/>
      <c r="O27" s="71"/>
      <c r="Q27" s="71"/>
      <c r="R27" s="71"/>
      <c r="S27" s="73"/>
    </row>
    <row r="28" spans="2:20" x14ac:dyDescent="0.25">
      <c r="B28" s="10"/>
      <c r="C28" s="10"/>
      <c r="D28" s="10"/>
      <c r="E28" s="10"/>
      <c r="F28" s="10"/>
      <c r="G28" s="10"/>
      <c r="H28" s="10"/>
      <c r="I28" s="10"/>
      <c r="J28" s="10"/>
      <c r="K28" s="10"/>
      <c r="L28" s="10"/>
      <c r="M28" s="10"/>
      <c r="N28" s="29"/>
      <c r="O28" s="29"/>
      <c r="P28" s="29"/>
      <c r="Q28" s="29"/>
      <c r="R28" s="29"/>
      <c r="S28" s="27"/>
    </row>
    <row r="29" spans="2:20" x14ac:dyDescent="0.25">
      <c r="N29" s="119"/>
      <c r="O29" s="119"/>
      <c r="P29" s="119"/>
      <c r="Q29" s="183" t="s">
        <v>105</v>
      </c>
      <c r="R29" s="180"/>
      <c r="S29" s="181"/>
    </row>
    <row r="30" spans="2:20" x14ac:dyDescent="0.25">
      <c r="B30" s="17" t="s">
        <v>45</v>
      </c>
      <c r="C30" s="104" t="s">
        <v>2</v>
      </c>
      <c r="D30" s="104"/>
      <c r="E30" s="104" t="s">
        <v>40</v>
      </c>
      <c r="F30" s="104" t="s">
        <v>41</v>
      </c>
      <c r="G30" s="133"/>
      <c r="H30" s="133"/>
      <c r="I30" s="125"/>
      <c r="J30" s="104"/>
      <c r="K30" s="104"/>
      <c r="L30" s="104" t="s">
        <v>42</v>
      </c>
      <c r="M30" s="104"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Q31" s="62"/>
      <c r="R31" s="53"/>
      <c r="S31" s="53"/>
      <c r="T31" s="54"/>
    </row>
    <row r="32" spans="2:20" x14ac:dyDescent="0.25">
      <c r="B32" s="68"/>
      <c r="C32" s="9"/>
      <c r="D32" s="9"/>
      <c r="E32" s="9"/>
      <c r="F32" s="9"/>
      <c r="G32" s="9"/>
      <c r="H32" s="9"/>
      <c r="I32" s="9"/>
      <c r="J32" s="9"/>
      <c r="K32" s="9"/>
      <c r="L32" s="9"/>
      <c r="M32" s="9"/>
      <c r="N32" s="47"/>
      <c r="O32" s="47"/>
      <c r="P32" s="47"/>
      <c r="R32" s="53"/>
      <c r="S32" s="53"/>
      <c r="T32" s="54"/>
    </row>
    <row r="33" spans="2:20" x14ac:dyDescent="0.25">
      <c r="B33" s="68"/>
      <c r="C33" s="9"/>
      <c r="D33" s="9"/>
      <c r="E33" s="9"/>
      <c r="F33" s="9"/>
      <c r="G33" s="9"/>
      <c r="H33" s="9"/>
      <c r="I33" s="9"/>
      <c r="J33" s="9"/>
      <c r="K33" s="9"/>
      <c r="L33" s="9"/>
      <c r="M33" s="9"/>
      <c r="N33" s="47"/>
      <c r="O33" s="47"/>
      <c r="P33" s="47"/>
      <c r="Q33" s="62"/>
      <c r="R33" s="53"/>
      <c r="S33" s="53"/>
      <c r="T33" s="54"/>
    </row>
    <row r="34" spans="2:20" x14ac:dyDescent="0.25">
      <c r="B34" s="68"/>
      <c r="C34" s="9"/>
      <c r="D34" s="9"/>
      <c r="E34" s="9"/>
      <c r="F34" s="9"/>
      <c r="G34" s="9"/>
      <c r="H34" s="9"/>
      <c r="I34" s="9"/>
      <c r="J34" s="9"/>
      <c r="K34" s="9"/>
      <c r="L34" s="9"/>
      <c r="M34" s="9"/>
      <c r="N34" s="47"/>
      <c r="O34" s="47"/>
      <c r="P34" s="47"/>
      <c r="Q34" s="62"/>
      <c r="R34" s="53"/>
      <c r="S34" s="53"/>
      <c r="T34" s="54"/>
    </row>
    <row r="35" spans="2:20" x14ac:dyDescent="0.25">
      <c r="B35" s="68"/>
      <c r="C35" s="9"/>
      <c r="D35" s="9"/>
      <c r="E35" s="9"/>
      <c r="F35" s="9"/>
      <c r="G35" s="9"/>
      <c r="H35" s="9"/>
      <c r="I35" s="9"/>
      <c r="J35" s="9"/>
      <c r="K35" s="9"/>
      <c r="L35" s="9"/>
      <c r="M35" s="9"/>
      <c r="N35" s="47"/>
      <c r="O35" s="47"/>
      <c r="P35" s="47"/>
      <c r="R35" s="54"/>
      <c r="S35" s="54"/>
      <c r="T35" s="54"/>
    </row>
    <row r="36" spans="2:20" x14ac:dyDescent="0.25">
      <c r="B36" s="12"/>
      <c r="C36" s="13"/>
      <c r="D36" s="13"/>
      <c r="E36" s="41"/>
      <c r="F36" s="15"/>
      <c r="G36" s="15"/>
      <c r="H36" s="15"/>
      <c r="I36" s="15"/>
      <c r="J36" s="15"/>
      <c r="K36" s="15"/>
      <c r="L36" s="16"/>
      <c r="M36" s="20"/>
      <c r="N36" s="18"/>
      <c r="O36" s="18"/>
      <c r="P36" s="18"/>
      <c r="T36" s="54"/>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2:S2"/>
    <mergeCell ref="Q1:S1"/>
    <mergeCell ref="B16:F16"/>
    <mergeCell ref="B14:F14"/>
    <mergeCell ref="B18:F18"/>
  </mergeCells>
  <hyperlinks>
    <hyperlink ref="B19" r:id="rId1"/>
    <hyperlink ref="B27" r:id="rId2"/>
  </hyperlinks>
  <printOptions horizontalCentered="1" gridLines="1"/>
  <pageMargins left="0" right="0" top="0.75" bottom="0.75" header="0.3" footer="0.3"/>
  <pageSetup scale="52" orientation="landscape"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topLeftCell="B1" zoomScale="90" zoomScaleNormal="90" workbookViewId="0">
      <pane xSplit="4" ySplit="6" topLeftCell="K7" activePane="bottomRight" state="frozen"/>
      <selection activeCell="G16" sqref="G16"/>
      <selection pane="topRight" activeCell="G16" sqref="G16"/>
      <selection pane="bottomLeft" activeCell="G16" sqref="G16"/>
      <selection pane="bottomRight" activeCell="E19" sqref="E19"/>
    </sheetView>
  </sheetViews>
  <sheetFormatPr defaultColWidth="9.140625" defaultRowHeight="15" x14ac:dyDescent="0.25"/>
  <cols>
    <col min="1" max="1" width="9.140625" style="2" hidden="1" customWidth="1"/>
    <col min="2" max="2" width="52.140625" style="2" customWidth="1"/>
    <col min="3" max="3" width="30.85546875" style="2" customWidth="1"/>
    <col min="4" max="4" width="13.7109375" style="2" customWidth="1"/>
    <col min="5" max="5" width="16.85546875" style="2" customWidth="1"/>
    <col min="6" max="6" width="22.140625" style="2" customWidth="1"/>
    <col min="7" max="7" width="8.5703125" style="2" customWidth="1"/>
    <col min="8" max="8" width="11.5703125" style="2" customWidth="1"/>
    <col min="9" max="9" width="10.85546875" style="2" customWidth="1"/>
    <col min="10" max="10" width="10" style="2" customWidth="1"/>
    <col min="11" max="11" width="8" style="2" customWidth="1"/>
    <col min="12" max="12" width="22.5703125" style="2" customWidth="1"/>
    <col min="13" max="13" width="13.28515625" style="2" bestFit="1" customWidth="1"/>
    <col min="14" max="14" width="13.7109375" style="2" customWidth="1"/>
    <col min="15" max="15" width="14.42578125" style="2" customWidth="1"/>
    <col min="16" max="16" width="3.140625" style="2" customWidth="1"/>
    <col min="17" max="17" width="12.7109375" style="2" customWidth="1"/>
    <col min="18" max="18" width="14.140625" style="2" customWidth="1"/>
    <col min="19" max="19" width="14.28515625" style="2" customWidth="1"/>
    <col min="20" max="16384" width="9.140625" style="2"/>
  </cols>
  <sheetData>
    <row r="1" spans="1:20" ht="15.6" customHeight="1" x14ac:dyDescent="0.25">
      <c r="B1" s="1" t="s">
        <v>50</v>
      </c>
      <c r="Q1" s="273" t="s">
        <v>173</v>
      </c>
      <c r="R1" s="273"/>
      <c r="S1" s="273"/>
    </row>
    <row r="2" spans="1:20" x14ac:dyDescent="0.25">
      <c r="B2" s="96" t="s">
        <v>170</v>
      </c>
      <c r="M2" s="76">
        <v>42704</v>
      </c>
      <c r="N2" s="76"/>
      <c r="P2" s="29"/>
      <c r="Q2" s="272" t="s">
        <v>185</v>
      </c>
      <c r="R2" s="272"/>
      <c r="S2" s="272"/>
    </row>
    <row r="3" spans="1:20" ht="15.75" thickBot="1" x14ac:dyDescent="0.3">
      <c r="A3" s="2" t="s">
        <v>20</v>
      </c>
      <c r="B3" s="44" t="s">
        <v>73</v>
      </c>
      <c r="C3" s="8"/>
      <c r="D3" s="8"/>
      <c r="E3" s="8"/>
      <c r="P3" s="29"/>
      <c r="Q3" s="47"/>
      <c r="R3" s="30"/>
    </row>
    <row r="4" spans="1:20" x14ac:dyDescent="0.25">
      <c r="B4" s="8" t="s">
        <v>161</v>
      </c>
      <c r="M4" s="93" t="s">
        <v>34</v>
      </c>
      <c r="N4" s="93" t="s">
        <v>34</v>
      </c>
      <c r="O4" s="93" t="s">
        <v>34</v>
      </c>
      <c r="P4" s="9"/>
      <c r="Q4" s="97" t="s">
        <v>35</v>
      </c>
      <c r="R4" s="97" t="s">
        <v>37</v>
      </c>
      <c r="S4" s="97" t="s">
        <v>27</v>
      </c>
      <c r="T4" s="7"/>
    </row>
    <row r="5" spans="1:20" ht="15.75" thickBot="1" x14ac:dyDescent="0.3">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x14ac:dyDescent="0.25">
      <c r="B7" s="2" t="s">
        <v>8</v>
      </c>
      <c r="C7" s="100" t="s">
        <v>124</v>
      </c>
      <c r="D7" s="100" t="s">
        <v>126</v>
      </c>
      <c r="E7" s="2" t="s">
        <v>176</v>
      </c>
      <c r="F7" s="2" t="s">
        <v>7</v>
      </c>
      <c r="G7" s="137">
        <v>3.1399999999999997E-2</v>
      </c>
      <c r="H7" s="137">
        <v>0.16209999999999999</v>
      </c>
      <c r="I7" s="127">
        <v>42916</v>
      </c>
      <c r="J7" s="127">
        <v>42917</v>
      </c>
      <c r="K7" s="127">
        <v>42552</v>
      </c>
      <c r="L7" s="2" t="s">
        <v>171</v>
      </c>
      <c r="M7" s="70">
        <v>0</v>
      </c>
      <c r="N7" s="72">
        <v>0</v>
      </c>
      <c r="O7" s="72">
        <f>M7+N7</f>
        <v>0</v>
      </c>
      <c r="P7" s="72"/>
      <c r="Q7" s="72">
        <v>0</v>
      </c>
      <c r="R7" s="72">
        <v>0</v>
      </c>
      <c r="S7" s="73">
        <f>Q7+R7</f>
        <v>0</v>
      </c>
    </row>
    <row r="8" spans="1:20" ht="30" customHeight="1" x14ac:dyDescent="0.25">
      <c r="B8" s="2" t="s">
        <v>150</v>
      </c>
      <c r="C8" s="103" t="s">
        <v>142</v>
      </c>
      <c r="D8" s="47" t="s">
        <v>143</v>
      </c>
      <c r="E8" s="2" t="s">
        <v>177</v>
      </c>
      <c r="F8" s="2" t="s">
        <v>7</v>
      </c>
      <c r="G8" s="137">
        <v>3.1399999999999997E-2</v>
      </c>
      <c r="H8" s="137">
        <v>0.16209999999999999</v>
      </c>
      <c r="I8" s="127">
        <v>42916</v>
      </c>
      <c r="J8" s="127">
        <v>42917</v>
      </c>
      <c r="K8" s="127">
        <v>42552</v>
      </c>
      <c r="L8" s="2" t="s">
        <v>171</v>
      </c>
      <c r="M8" s="72">
        <v>0</v>
      </c>
      <c r="N8" s="72"/>
      <c r="O8" s="72">
        <f>M8+N8</f>
        <v>0</v>
      </c>
      <c r="Q8" s="72">
        <v>0</v>
      </c>
      <c r="R8" s="72"/>
      <c r="S8" s="73">
        <f>Q8+R8</f>
        <v>0</v>
      </c>
    </row>
    <row r="9" spans="1:20" x14ac:dyDescent="0.25">
      <c r="C9" s="47"/>
      <c r="D9" s="47"/>
      <c r="G9" s="136"/>
      <c r="H9" s="137"/>
      <c r="I9" s="127"/>
      <c r="J9" s="127"/>
      <c r="K9" s="127"/>
      <c r="M9" s="25"/>
      <c r="N9" s="25"/>
      <c r="O9" s="25"/>
      <c r="Q9" s="25"/>
      <c r="R9" s="25"/>
      <c r="S9" s="26"/>
    </row>
    <row r="10" spans="1:20" x14ac:dyDescent="0.25">
      <c r="B10" s="29"/>
      <c r="C10" s="4"/>
      <c r="D10" s="4"/>
      <c r="I10" s="127"/>
      <c r="J10" s="127"/>
      <c r="K10" s="127"/>
      <c r="L10" s="5" t="s">
        <v>44</v>
      </c>
      <c r="M10" s="71">
        <f>SUM(M7:M8)</f>
        <v>0</v>
      </c>
      <c r="N10" s="71">
        <f t="shared" ref="N10:O10" si="0">SUM(N7:N8)</f>
        <v>0</v>
      </c>
      <c r="O10" s="71">
        <f t="shared" si="0"/>
        <v>0</v>
      </c>
      <c r="Q10" s="71">
        <f>SUM(Q7:Q8)</f>
        <v>0</v>
      </c>
      <c r="R10" s="71">
        <f>SUM(R7:R8)</f>
        <v>0</v>
      </c>
      <c r="S10" s="73">
        <f>SUM(S7:S8)</f>
        <v>0</v>
      </c>
    </row>
    <row r="11" spans="1:20" x14ac:dyDescent="0.25">
      <c r="B11" s="29"/>
      <c r="C11" s="4"/>
      <c r="D11" s="4"/>
      <c r="I11" s="127"/>
      <c r="J11" s="127"/>
      <c r="K11" s="127"/>
      <c r="L11" s="5"/>
      <c r="M11" s="71"/>
      <c r="N11" s="71"/>
      <c r="O11" s="71"/>
      <c r="Q11" s="71"/>
      <c r="R11" s="71"/>
      <c r="S11" s="72"/>
    </row>
    <row r="12" spans="1:20" x14ac:dyDescent="0.25">
      <c r="C12" s="4"/>
      <c r="D12" s="4"/>
      <c r="L12" s="5"/>
    </row>
    <row r="13" spans="1:20" x14ac:dyDescent="0.25">
      <c r="B13" s="8" t="s">
        <v>147</v>
      </c>
      <c r="C13" s="100"/>
      <c r="D13" s="100"/>
      <c r="L13" s="5"/>
      <c r="M13" s="71"/>
      <c r="N13" s="71"/>
      <c r="O13" s="71"/>
      <c r="Q13" s="71"/>
      <c r="R13" s="71"/>
      <c r="S13" s="73"/>
    </row>
    <row r="14" spans="1:20" ht="33"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3.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x14ac:dyDescent="0.25">
      <c r="B18" s="7" t="s">
        <v>127</v>
      </c>
      <c r="C18" s="110" t="s">
        <v>130</v>
      </c>
      <c r="D18" s="110" t="s">
        <v>131</v>
      </c>
      <c r="E18" s="118"/>
      <c r="F18" s="118"/>
      <c r="G18" s="129"/>
      <c r="H18" s="129"/>
      <c r="I18" s="121"/>
      <c r="L18" s="5"/>
      <c r="M18" s="71"/>
      <c r="N18" s="71"/>
      <c r="O18" s="71"/>
      <c r="Q18" s="71"/>
      <c r="R18" s="71"/>
      <c r="S18" s="73"/>
    </row>
    <row r="19" spans="2:20" x14ac:dyDescent="0.25">
      <c r="B19" s="2" t="s">
        <v>128</v>
      </c>
      <c r="C19" s="100" t="s">
        <v>135</v>
      </c>
      <c r="D19" s="100" t="s">
        <v>137</v>
      </c>
      <c r="E19" s="118"/>
      <c r="F19" s="118"/>
      <c r="G19" s="129"/>
      <c r="H19" s="129"/>
      <c r="I19" s="121"/>
      <c r="L19" s="5"/>
      <c r="M19" s="71"/>
      <c r="N19" s="71"/>
      <c r="O19" s="71"/>
      <c r="Q19" s="71"/>
      <c r="R19" s="71"/>
      <c r="S19" s="73"/>
    </row>
    <row r="20" spans="2:20" x14ac:dyDescent="0.25">
      <c r="B20" s="2" t="s">
        <v>129</v>
      </c>
      <c r="C20" s="100" t="s">
        <v>132</v>
      </c>
      <c r="D20" s="100" t="s">
        <v>138</v>
      </c>
      <c r="L20" s="5"/>
      <c r="M20" s="71"/>
      <c r="N20" s="71"/>
      <c r="O20" s="71"/>
      <c r="Q20" s="71"/>
      <c r="R20" s="71"/>
      <c r="S20" s="73"/>
    </row>
    <row r="21" spans="2:20" x14ac:dyDescent="0.25">
      <c r="B21" s="2" t="s">
        <v>118</v>
      </c>
      <c r="C21" s="100"/>
      <c r="D21" s="100"/>
      <c r="L21" s="5"/>
      <c r="M21" s="71"/>
      <c r="N21" s="71"/>
      <c r="O21" s="71"/>
      <c r="Q21" s="71"/>
      <c r="R21" s="71"/>
      <c r="S21" s="73"/>
    </row>
    <row r="22" spans="2:20" x14ac:dyDescent="0.25">
      <c r="C22" s="100"/>
      <c r="D22" s="100"/>
      <c r="L22" s="5"/>
      <c r="M22" s="71"/>
      <c r="N22" s="71"/>
      <c r="O22" s="71"/>
      <c r="Q22" s="71"/>
      <c r="R22" s="71"/>
      <c r="S22" s="73"/>
    </row>
    <row r="23" spans="2:20" x14ac:dyDescent="0.25">
      <c r="C23" s="100"/>
      <c r="D23" s="100"/>
      <c r="L23" s="5"/>
      <c r="M23" s="71"/>
      <c r="N23" s="71"/>
      <c r="O23" s="71"/>
      <c r="Q23" s="71"/>
      <c r="R23" s="71"/>
      <c r="S23" s="73"/>
    </row>
    <row r="24" spans="2:20" x14ac:dyDescent="0.25">
      <c r="B24" s="139" t="s">
        <v>182</v>
      </c>
      <c r="C24" s="4"/>
      <c r="D24" s="4"/>
      <c r="L24" s="5"/>
      <c r="M24" s="71"/>
      <c r="N24" s="71"/>
      <c r="O24" s="71"/>
      <c r="Q24" s="71"/>
      <c r="R24" s="71"/>
      <c r="S24" s="73"/>
    </row>
    <row r="25" spans="2:20" x14ac:dyDescent="0.25">
      <c r="B25" s="10"/>
      <c r="C25" s="10"/>
      <c r="D25" s="10"/>
      <c r="E25" s="10"/>
      <c r="F25" s="10"/>
      <c r="G25" s="10"/>
      <c r="H25" s="10"/>
      <c r="I25" s="10"/>
      <c r="J25" s="10"/>
      <c r="K25" s="10"/>
      <c r="L25" s="10"/>
      <c r="M25" s="10"/>
      <c r="N25" s="10"/>
      <c r="O25" s="10"/>
      <c r="P25" s="29"/>
      <c r="Q25" s="10"/>
      <c r="R25" s="10"/>
      <c r="S25" s="28"/>
    </row>
    <row r="26" spans="2:20" x14ac:dyDescent="0.25">
      <c r="N26" s="29"/>
      <c r="O26" s="29"/>
      <c r="P26" s="29"/>
      <c r="Q26" s="62" t="s">
        <v>105</v>
      </c>
      <c r="R26" s="52"/>
      <c r="S26" s="182"/>
    </row>
    <row r="27" spans="2:20" x14ac:dyDescent="0.25">
      <c r="B27" s="17" t="s">
        <v>45</v>
      </c>
      <c r="C27" s="104" t="s">
        <v>2</v>
      </c>
      <c r="D27" s="104"/>
      <c r="E27" s="104" t="s">
        <v>40</v>
      </c>
      <c r="F27" s="104" t="s">
        <v>41</v>
      </c>
      <c r="G27" s="133"/>
      <c r="H27" s="133"/>
      <c r="I27" s="125"/>
      <c r="J27" s="104"/>
      <c r="K27" s="104"/>
      <c r="L27" s="104" t="s">
        <v>42</v>
      </c>
      <c r="M27" s="104" t="s">
        <v>43</v>
      </c>
      <c r="N27" s="50"/>
      <c r="O27" s="50"/>
      <c r="P27" s="50"/>
      <c r="Q27" s="57" t="s">
        <v>103</v>
      </c>
      <c r="R27" s="57"/>
      <c r="S27" s="58"/>
      <c r="T27" s="54"/>
    </row>
    <row r="28" spans="2:20" x14ac:dyDescent="0.25">
      <c r="B28" s="12"/>
      <c r="C28" s="13"/>
      <c r="D28" s="13"/>
      <c r="E28" s="41"/>
      <c r="F28" s="15">
        <f>R7</f>
        <v>0</v>
      </c>
      <c r="G28" s="15"/>
      <c r="H28" s="15"/>
      <c r="I28" s="15"/>
      <c r="J28" s="15"/>
      <c r="K28" s="15"/>
      <c r="L28" s="16"/>
      <c r="M28" s="31"/>
      <c r="T28" s="54"/>
    </row>
    <row r="29" spans="2:20" x14ac:dyDescent="0.25">
      <c r="B29" s="12"/>
      <c r="C29" s="13"/>
      <c r="D29" s="13"/>
      <c r="E29" s="41"/>
      <c r="F29" s="15"/>
      <c r="G29" s="15"/>
      <c r="H29" s="15"/>
      <c r="I29" s="15"/>
      <c r="J29" s="15"/>
      <c r="K29" s="15"/>
      <c r="L29" s="16"/>
      <c r="M29" s="31"/>
      <c r="Q29" s="54"/>
      <c r="R29" s="54"/>
      <c r="S29" s="54"/>
      <c r="T29" s="54"/>
    </row>
    <row r="30" spans="2:20" x14ac:dyDescent="0.25">
      <c r="B30" s="12"/>
      <c r="C30" s="13"/>
      <c r="D30" s="13"/>
      <c r="E30" s="41"/>
      <c r="F30" s="15"/>
      <c r="G30" s="15"/>
      <c r="H30" s="15"/>
      <c r="I30" s="15"/>
      <c r="J30" s="15"/>
      <c r="K30" s="15"/>
      <c r="L30" s="16"/>
      <c r="M30" s="31"/>
      <c r="Q30" s="54"/>
      <c r="R30" s="54"/>
      <c r="S30" s="54"/>
      <c r="T30" s="54"/>
    </row>
    <row r="31" spans="2:20" x14ac:dyDescent="0.25">
      <c r="B31" s="12"/>
      <c r="C31" s="13"/>
      <c r="D31" s="13"/>
      <c r="E31" s="41"/>
      <c r="F31" s="15"/>
      <c r="G31" s="15"/>
      <c r="H31" s="15"/>
      <c r="I31" s="15"/>
      <c r="J31" s="15"/>
      <c r="K31" s="15"/>
      <c r="L31" s="16"/>
      <c r="M31" s="31"/>
      <c r="Q31" s="54"/>
      <c r="R31" s="54"/>
      <c r="S31" s="54"/>
      <c r="T31" s="54"/>
    </row>
    <row r="32" spans="2:20" ht="15" customHeight="1" x14ac:dyDescent="0.25">
      <c r="B32" s="12"/>
      <c r="C32" s="40"/>
      <c r="D32" s="40"/>
      <c r="E32" s="41"/>
      <c r="F32" s="15"/>
      <c r="G32" s="15"/>
      <c r="H32" s="15"/>
      <c r="I32" s="15"/>
      <c r="J32" s="15"/>
      <c r="K32" s="15"/>
      <c r="L32" s="33"/>
      <c r="M32" s="31"/>
      <c r="N32" s="113"/>
      <c r="O32" s="29"/>
      <c r="P32" s="29"/>
    </row>
    <row r="33" spans="2:16" x14ac:dyDescent="0.25">
      <c r="B33" s="36"/>
      <c r="C33" s="40"/>
      <c r="D33" s="40"/>
      <c r="E33" s="41"/>
      <c r="F33" s="38"/>
      <c r="G33" s="38"/>
      <c r="H33" s="38"/>
      <c r="I33" s="38"/>
      <c r="J33" s="38"/>
      <c r="K33" s="38"/>
      <c r="L33" s="39"/>
      <c r="M33" s="34"/>
      <c r="N33" s="113"/>
      <c r="O33" s="29"/>
      <c r="P33" s="29"/>
    </row>
    <row r="34" spans="2:16" x14ac:dyDescent="0.25">
      <c r="C34" s="40"/>
      <c r="D34" s="40"/>
      <c r="E34" s="41"/>
      <c r="F34" s="74"/>
      <c r="G34" s="74"/>
      <c r="H34" s="74"/>
      <c r="I34" s="74"/>
      <c r="J34" s="74"/>
      <c r="K34" s="74"/>
      <c r="L34" s="33"/>
      <c r="M34" s="31"/>
      <c r="N34" s="113"/>
    </row>
    <row r="35" spans="2:16" x14ac:dyDescent="0.25">
      <c r="C35" s="40"/>
      <c r="D35" s="40"/>
      <c r="E35" s="41"/>
      <c r="F35" s="74"/>
      <c r="G35" s="74"/>
      <c r="H35" s="74"/>
      <c r="I35" s="74"/>
      <c r="J35" s="74"/>
      <c r="K35" s="74"/>
      <c r="L35" s="33"/>
      <c r="M35" s="31"/>
      <c r="N35" s="114"/>
    </row>
    <row r="36" spans="2:16" x14ac:dyDescent="0.25">
      <c r="C36" s="40"/>
      <c r="D36" s="40"/>
      <c r="E36" s="41"/>
      <c r="F36" s="74"/>
      <c r="G36" s="74"/>
      <c r="H36" s="74"/>
      <c r="I36" s="74"/>
      <c r="J36" s="74"/>
      <c r="K36" s="74"/>
      <c r="L36" s="33"/>
      <c r="M36" s="35"/>
      <c r="N36" s="37"/>
      <c r="O36" s="37"/>
      <c r="P36" s="29"/>
    </row>
    <row r="37" spans="2:16" ht="15" customHeight="1" x14ac:dyDescent="0.25">
      <c r="B37" s="36"/>
      <c r="C37" s="40"/>
      <c r="D37" s="40"/>
      <c r="E37" s="41"/>
      <c r="F37" s="38"/>
      <c r="G37" s="38"/>
      <c r="H37" s="38"/>
      <c r="I37" s="38"/>
      <c r="J37" s="38"/>
      <c r="K37" s="38"/>
      <c r="L37" s="33"/>
      <c r="M37" s="31"/>
      <c r="N37" s="107"/>
      <c r="O37" s="107"/>
      <c r="P37" s="29"/>
    </row>
    <row r="38" spans="2:16" x14ac:dyDescent="0.25">
      <c r="B38" s="36"/>
      <c r="C38" s="40"/>
      <c r="D38" s="40"/>
      <c r="E38" s="41"/>
      <c r="F38" s="38"/>
      <c r="G38" s="38"/>
      <c r="H38" s="38"/>
      <c r="I38" s="38"/>
      <c r="J38" s="38"/>
      <c r="K38" s="38"/>
      <c r="L38" s="33"/>
      <c r="M38" s="31"/>
      <c r="N38" s="107"/>
      <c r="O38" s="107"/>
      <c r="P38" s="29"/>
    </row>
    <row r="39" spans="2:16" x14ac:dyDescent="0.25">
      <c r="B39" s="36"/>
      <c r="C39" s="40"/>
      <c r="D39" s="40"/>
      <c r="E39" s="41"/>
      <c r="F39" s="38"/>
      <c r="G39" s="38"/>
      <c r="H39" s="38"/>
      <c r="I39" s="38"/>
      <c r="J39" s="38"/>
      <c r="K39" s="38"/>
      <c r="L39" s="33"/>
      <c r="M39" s="31"/>
      <c r="N39" s="107"/>
      <c r="O39" s="107"/>
      <c r="P39" s="29"/>
    </row>
    <row r="40" spans="2:16" ht="16.5" customHeight="1" x14ac:dyDescent="0.25">
      <c r="B40" s="36"/>
      <c r="C40" s="40"/>
      <c r="D40" s="40"/>
      <c r="E40" s="41"/>
      <c r="F40" s="38"/>
      <c r="G40" s="38"/>
      <c r="H40" s="38"/>
      <c r="I40" s="38"/>
      <c r="J40" s="38"/>
      <c r="K40" s="38"/>
      <c r="L40" s="39"/>
      <c r="M40" s="20"/>
      <c r="N40" s="107"/>
      <c r="O40" s="107"/>
      <c r="P40" s="29"/>
    </row>
    <row r="41" spans="2:16" ht="15" hidden="1" customHeight="1" x14ac:dyDescent="0.25"/>
    <row r="42" spans="2:16" ht="15" customHeight="1" x14ac:dyDescent="0.25">
      <c r="E42" s="21"/>
      <c r="F42" s="111"/>
      <c r="G42" s="111"/>
      <c r="H42" s="111"/>
      <c r="I42" s="111"/>
      <c r="J42" s="111"/>
      <c r="K42" s="111"/>
    </row>
    <row r="45" spans="2:16" ht="15" customHeight="1" x14ac:dyDescent="0.25"/>
  </sheetData>
  <mergeCells count="4">
    <mergeCell ref="Q2:S2"/>
    <mergeCell ref="Q1:S1"/>
    <mergeCell ref="B14:F14"/>
    <mergeCell ref="B16:F16"/>
  </mergeCells>
  <printOptions horizontalCentered="1" gridLines="1"/>
  <pageMargins left="0" right="0" top="0.75" bottom="0.75" header="0.3" footer="0.3"/>
  <pageSetup scale="5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opLeftCell="B1" zoomScale="90" zoomScaleNormal="90" workbookViewId="0">
      <selection activeCell="I15" sqref="I15"/>
    </sheetView>
  </sheetViews>
  <sheetFormatPr defaultColWidth="9.140625" defaultRowHeight="15" x14ac:dyDescent="0.25"/>
  <cols>
    <col min="1" max="1" width="9.140625" style="2" hidden="1" customWidth="1"/>
    <col min="2" max="2" width="53.28515625" style="2" customWidth="1"/>
    <col min="3" max="3" width="30.85546875" style="2" customWidth="1"/>
    <col min="4" max="4" width="13.7109375" style="2" customWidth="1"/>
    <col min="5" max="5" width="18.5703125" style="2" customWidth="1"/>
    <col min="6" max="6" width="21.85546875" style="2" customWidth="1"/>
    <col min="7" max="7" width="10.140625" style="2" customWidth="1"/>
    <col min="8" max="8" width="12.85546875" style="2" customWidth="1"/>
    <col min="9" max="9" width="12.5703125" style="2" customWidth="1"/>
    <col min="10" max="10" width="14.85546875" style="2" customWidth="1"/>
    <col min="11" max="11" width="8" style="2" customWidth="1"/>
    <col min="12" max="12" width="16.85546875" style="2" customWidth="1"/>
    <col min="13" max="13" width="13.28515625" style="2" bestFit="1" customWidth="1"/>
    <col min="14" max="14" width="13.7109375" style="2" customWidth="1"/>
    <col min="15" max="15" width="14.42578125" style="2" customWidth="1"/>
    <col min="16" max="16" width="3.140625" style="2" customWidth="1"/>
    <col min="17" max="17" width="14.7109375" style="2" customWidth="1"/>
    <col min="18" max="18" width="14.140625" style="2" customWidth="1"/>
    <col min="19" max="19" width="14.5703125" style="2" customWidth="1"/>
    <col min="20" max="16384" width="9.140625" style="2"/>
  </cols>
  <sheetData>
    <row r="1" spans="1:20" ht="15.6" customHeight="1" x14ac:dyDescent="0.25">
      <c r="B1" s="1" t="s">
        <v>229</v>
      </c>
      <c r="Q1" s="273" t="s">
        <v>204</v>
      </c>
      <c r="R1" s="273"/>
      <c r="S1" s="273"/>
    </row>
    <row r="2" spans="1:20" x14ac:dyDescent="0.25">
      <c r="B2" s="96" t="s">
        <v>191</v>
      </c>
      <c r="C2" s="202">
        <v>43646</v>
      </c>
      <c r="M2" s="76"/>
      <c r="N2" s="76"/>
      <c r="P2" s="29"/>
      <c r="Q2" s="272" t="s">
        <v>279</v>
      </c>
      <c r="R2" s="272"/>
      <c r="S2" s="272"/>
    </row>
    <row r="3" spans="1:20" ht="15.75" thickBot="1" x14ac:dyDescent="0.3">
      <c r="A3" s="2" t="s">
        <v>20</v>
      </c>
      <c r="B3" s="44" t="s">
        <v>84</v>
      </c>
      <c r="C3" s="8"/>
      <c r="D3" s="8"/>
      <c r="E3" s="8"/>
      <c r="P3" s="29"/>
      <c r="Q3" s="47"/>
      <c r="R3" s="30"/>
    </row>
    <row r="4" spans="1:20" x14ac:dyDescent="0.25">
      <c r="B4" s="8" t="s">
        <v>241</v>
      </c>
      <c r="M4" s="93" t="s">
        <v>34</v>
      </c>
      <c r="N4" s="93" t="s">
        <v>34</v>
      </c>
      <c r="O4" s="93" t="s">
        <v>34</v>
      </c>
      <c r="P4" s="9"/>
      <c r="Q4" s="97" t="s">
        <v>35</v>
      </c>
      <c r="R4" s="97" t="s">
        <v>37</v>
      </c>
      <c r="S4" s="97" t="s">
        <v>27</v>
      </c>
      <c r="T4" s="7"/>
    </row>
    <row r="5" spans="1:20" ht="15.75" thickBot="1" x14ac:dyDescent="0.3">
      <c r="G5" s="203" t="s">
        <v>208</v>
      </c>
      <c r="H5" s="203" t="s">
        <v>208</v>
      </c>
      <c r="M5" s="94" t="s">
        <v>33</v>
      </c>
      <c r="N5" s="94" t="s">
        <v>32</v>
      </c>
      <c r="O5" s="94" t="s">
        <v>31</v>
      </c>
      <c r="P5" s="9"/>
      <c r="Q5" s="98" t="s">
        <v>36</v>
      </c>
      <c r="R5" s="98" t="s">
        <v>36</v>
      </c>
      <c r="S5" s="98" t="s">
        <v>36</v>
      </c>
      <c r="T5" s="7"/>
    </row>
    <row r="6" spans="1:20" ht="85.5" customHeight="1" thickBot="1" x14ac:dyDescent="0.3">
      <c r="B6" s="92" t="s">
        <v>1</v>
      </c>
      <c r="C6" s="92" t="s">
        <v>149</v>
      </c>
      <c r="D6" s="92" t="s">
        <v>125</v>
      </c>
      <c r="E6" s="92" t="s">
        <v>3</v>
      </c>
      <c r="F6" s="92" t="s">
        <v>4</v>
      </c>
      <c r="G6" s="116" t="s">
        <v>165</v>
      </c>
      <c r="H6" s="116" t="s">
        <v>166</v>
      </c>
      <c r="I6" s="116" t="s">
        <v>157</v>
      </c>
      <c r="J6" s="116" t="s">
        <v>158</v>
      </c>
      <c r="K6" s="116" t="s">
        <v>140</v>
      </c>
      <c r="L6" s="91" t="s">
        <v>5</v>
      </c>
      <c r="M6" s="95" t="s">
        <v>6</v>
      </c>
      <c r="N6" s="95" t="s">
        <v>6</v>
      </c>
      <c r="O6" s="95" t="s">
        <v>6</v>
      </c>
      <c r="P6" s="9"/>
      <c r="Q6" s="99"/>
      <c r="R6" s="105" t="s">
        <v>38</v>
      </c>
      <c r="S6" s="106" t="s">
        <v>39</v>
      </c>
    </row>
    <row r="7" spans="1:20" ht="32.450000000000003" customHeight="1" x14ac:dyDescent="0.25">
      <c r="B7" s="2" t="s">
        <v>150</v>
      </c>
      <c r="C7" s="103" t="s">
        <v>142</v>
      </c>
      <c r="D7" s="101" t="s">
        <v>236</v>
      </c>
      <c r="E7" s="2" t="s">
        <v>206</v>
      </c>
      <c r="F7" s="2" t="s">
        <v>7</v>
      </c>
      <c r="G7" s="206">
        <v>2.7699999999999999E-2</v>
      </c>
      <c r="H7" s="206">
        <v>0.15060000000000001</v>
      </c>
      <c r="I7" s="207">
        <v>43646</v>
      </c>
      <c r="J7" s="207">
        <v>43647</v>
      </c>
      <c r="K7" s="207">
        <v>43282</v>
      </c>
      <c r="L7" s="208" t="s">
        <v>207</v>
      </c>
      <c r="M7" s="75">
        <v>367281.86</v>
      </c>
      <c r="N7" s="75"/>
      <c r="O7" s="72">
        <f>M7+N7</f>
        <v>367281.86</v>
      </c>
      <c r="P7" s="42"/>
      <c r="Q7" s="43">
        <v>367281.86</v>
      </c>
      <c r="R7" s="72">
        <v>0</v>
      </c>
      <c r="S7" s="73">
        <f>Q7+R7</f>
        <v>367281.86</v>
      </c>
    </row>
    <row r="8" spans="1:20" ht="30" customHeight="1" x14ac:dyDescent="0.25">
      <c r="B8" s="2" t="s">
        <v>152</v>
      </c>
      <c r="C8" s="103" t="s">
        <v>153</v>
      </c>
      <c r="D8" s="101" t="s">
        <v>235</v>
      </c>
      <c r="E8" s="2" t="s">
        <v>231</v>
      </c>
      <c r="F8" s="2" t="s">
        <v>7</v>
      </c>
      <c r="G8" s="206">
        <f t="shared" ref="G8:L8" si="0">+G7</f>
        <v>2.7699999999999999E-2</v>
      </c>
      <c r="H8" s="206">
        <f t="shared" si="0"/>
        <v>0.15060000000000001</v>
      </c>
      <c r="I8" s="207">
        <f t="shared" si="0"/>
        <v>43646</v>
      </c>
      <c r="J8" s="207">
        <f t="shared" si="0"/>
        <v>43647</v>
      </c>
      <c r="K8" s="207">
        <f t="shared" si="0"/>
        <v>43282</v>
      </c>
      <c r="L8" s="208" t="str">
        <f t="shared" si="0"/>
        <v>07/01/18 - 06/30/19</v>
      </c>
      <c r="M8" s="75">
        <v>5023.28</v>
      </c>
      <c r="N8" s="75"/>
      <c r="O8" s="72">
        <f>M8+N8</f>
        <v>5023.28</v>
      </c>
      <c r="P8" s="42"/>
      <c r="Q8" s="43">
        <v>5023.28</v>
      </c>
      <c r="R8" s="72"/>
      <c r="S8" s="73">
        <f>Q8+R8</f>
        <v>5023.28</v>
      </c>
    </row>
    <row r="9" spans="1:20" x14ac:dyDescent="0.25">
      <c r="C9" s="101"/>
      <c r="D9" s="101"/>
      <c r="G9" s="224"/>
      <c r="H9" s="206" t="s">
        <v>118</v>
      </c>
      <c r="I9" s="207"/>
      <c r="J9" s="207"/>
      <c r="K9" s="207"/>
      <c r="L9" s="208"/>
      <c r="M9" s="25"/>
      <c r="N9" s="25"/>
      <c r="O9" s="25"/>
      <c r="P9" s="29"/>
      <c r="Q9" s="25"/>
      <c r="R9" s="25"/>
      <c r="S9" s="26"/>
    </row>
    <row r="10" spans="1:20" x14ac:dyDescent="0.25">
      <c r="B10" s="29"/>
      <c r="C10" s="100"/>
      <c r="D10" s="100"/>
      <c r="I10" s="127"/>
      <c r="J10" s="127"/>
      <c r="K10" s="127"/>
      <c r="L10" s="5" t="s">
        <v>44</v>
      </c>
      <c r="M10" s="71">
        <f>SUM(M7:M9)</f>
        <v>372305.14</v>
      </c>
      <c r="N10" s="71">
        <f t="shared" ref="N10:O10" si="1">SUM(N7:N9)</f>
        <v>0</v>
      </c>
      <c r="O10" s="71">
        <f t="shared" si="1"/>
        <v>372305.14</v>
      </c>
      <c r="P10" s="71"/>
      <c r="Q10" s="71">
        <f t="shared" ref="Q10:S10" si="2">SUM(Q7:Q9)</f>
        <v>372305.14</v>
      </c>
      <c r="R10" s="71">
        <f t="shared" si="2"/>
        <v>0</v>
      </c>
      <c r="S10" s="23">
        <f t="shared" si="2"/>
        <v>372305.14</v>
      </c>
    </row>
    <row r="11" spans="1:20" x14ac:dyDescent="0.25">
      <c r="B11" s="29"/>
      <c r="C11" s="100"/>
      <c r="D11" s="100"/>
      <c r="I11" s="127"/>
      <c r="J11" s="127"/>
      <c r="K11" s="127"/>
      <c r="L11" s="5"/>
      <c r="M11" s="71"/>
      <c r="N11" s="71"/>
      <c r="O11" s="71"/>
      <c r="P11" s="71"/>
      <c r="Q11" s="71"/>
      <c r="R11" s="71"/>
      <c r="S11" s="73"/>
    </row>
    <row r="12" spans="1:20" x14ac:dyDescent="0.25">
      <c r="C12" s="100"/>
      <c r="D12" s="100"/>
      <c r="L12" s="5"/>
      <c r="M12" s="71"/>
      <c r="N12" s="71"/>
      <c r="O12" s="71"/>
      <c r="Q12" s="71"/>
      <c r="R12" s="71"/>
      <c r="S12" s="73"/>
    </row>
    <row r="13" spans="1:20" x14ac:dyDescent="0.25">
      <c r="B13" s="8" t="s">
        <v>147</v>
      </c>
      <c r="C13" s="100"/>
      <c r="D13" s="100"/>
      <c r="L13" s="5"/>
      <c r="M13" s="71"/>
      <c r="N13" s="71"/>
      <c r="O13" s="71"/>
      <c r="Q13" s="71"/>
      <c r="R13" s="71"/>
      <c r="S13" s="73"/>
    </row>
    <row r="14" spans="1:20" ht="33" customHeight="1" x14ac:dyDescent="0.25">
      <c r="B14" s="274" t="s">
        <v>148</v>
      </c>
      <c r="C14" s="274"/>
      <c r="D14" s="274"/>
      <c r="E14" s="274"/>
      <c r="F14" s="274"/>
      <c r="G14" s="129"/>
      <c r="H14" s="129"/>
      <c r="I14" s="121"/>
      <c r="L14" s="5"/>
      <c r="M14" s="71"/>
      <c r="N14" s="71"/>
      <c r="O14" s="71"/>
      <c r="Q14" s="71"/>
      <c r="R14" s="71"/>
      <c r="S14" s="73"/>
    </row>
    <row r="15" spans="1:20" x14ac:dyDescent="0.25">
      <c r="C15" s="100"/>
      <c r="D15" s="100"/>
      <c r="L15" s="5"/>
      <c r="M15" s="71"/>
      <c r="N15" s="71"/>
      <c r="O15" s="71"/>
      <c r="Q15" s="71"/>
      <c r="R15" s="71"/>
      <c r="S15" s="73"/>
    </row>
    <row r="16" spans="1:20" ht="45.75" customHeight="1" x14ac:dyDescent="0.25">
      <c r="B16" s="274" t="s">
        <v>151</v>
      </c>
      <c r="C16" s="274"/>
      <c r="D16" s="274"/>
      <c r="E16" s="274"/>
      <c r="F16" s="274"/>
      <c r="G16" s="129"/>
      <c r="H16" s="129"/>
      <c r="I16" s="121"/>
      <c r="L16" s="5"/>
      <c r="M16" s="71"/>
      <c r="N16" s="71"/>
      <c r="O16" s="71"/>
      <c r="Q16" s="71"/>
      <c r="R16" s="71"/>
      <c r="S16" s="73"/>
    </row>
    <row r="17" spans="2:20" x14ac:dyDescent="0.25">
      <c r="B17" s="118"/>
      <c r="C17" s="118"/>
      <c r="D17" s="118"/>
      <c r="E17" s="118"/>
      <c r="F17" s="118"/>
      <c r="G17" s="129"/>
      <c r="H17" s="129"/>
      <c r="I17" s="121"/>
      <c r="L17" s="5"/>
      <c r="M17" s="71"/>
      <c r="N17" s="71"/>
      <c r="O17" s="71"/>
      <c r="Q17" s="71"/>
      <c r="R17" s="71"/>
      <c r="S17" s="73"/>
    </row>
    <row r="18" spans="2:20" ht="31.5" customHeight="1" x14ac:dyDescent="0.25">
      <c r="B18" s="274" t="s">
        <v>211</v>
      </c>
      <c r="C18" s="274"/>
      <c r="D18" s="274"/>
      <c r="E18" s="274"/>
      <c r="F18" s="274"/>
      <c r="G18" s="214"/>
      <c r="H18" s="214"/>
      <c r="I18" s="214"/>
      <c r="L18" s="5"/>
      <c r="M18" s="71"/>
      <c r="N18" s="71"/>
      <c r="O18" s="71"/>
      <c r="Q18" s="71"/>
      <c r="R18" s="71"/>
      <c r="S18" s="73"/>
    </row>
    <row r="19" spans="2:20" ht="15" customHeight="1" x14ac:dyDescent="0.25">
      <c r="B19" s="284" t="s">
        <v>210</v>
      </c>
      <c r="C19" s="274"/>
      <c r="D19" s="274"/>
      <c r="E19" s="274"/>
      <c r="F19" s="274"/>
      <c r="G19" s="214"/>
      <c r="H19" s="214"/>
      <c r="I19" s="214"/>
      <c r="L19" s="5"/>
      <c r="M19" s="71"/>
      <c r="N19" s="71"/>
      <c r="O19" s="71"/>
      <c r="Q19" s="71"/>
      <c r="R19" s="71"/>
      <c r="S19" s="73"/>
    </row>
    <row r="20" spans="2:20" ht="15" customHeight="1" x14ac:dyDescent="0.25">
      <c r="B20" s="216"/>
      <c r="C20" s="216"/>
      <c r="D20" s="216"/>
      <c r="E20" s="216"/>
      <c r="F20" s="216"/>
      <c r="G20" s="216"/>
      <c r="H20" s="216"/>
      <c r="I20" s="216"/>
      <c r="L20" s="5"/>
      <c r="M20" s="71"/>
      <c r="N20" s="71"/>
      <c r="O20" s="71"/>
      <c r="Q20" s="71"/>
      <c r="R20" s="71"/>
      <c r="S20" s="73"/>
    </row>
    <row r="21" spans="2:20" x14ac:dyDescent="0.25">
      <c r="B21" s="7" t="s">
        <v>127</v>
      </c>
      <c r="C21" s="110" t="s">
        <v>130</v>
      </c>
      <c r="D21" s="110" t="s">
        <v>131</v>
      </c>
      <c r="E21" s="118"/>
      <c r="F21" s="118"/>
      <c r="G21" s="129"/>
      <c r="H21" s="129"/>
      <c r="I21" s="121"/>
      <c r="L21" s="5"/>
      <c r="M21" s="71"/>
      <c r="N21" s="71"/>
      <c r="O21" s="71"/>
      <c r="Q21" s="71"/>
      <c r="R21" s="71"/>
      <c r="S21" s="73"/>
    </row>
    <row r="22" spans="2:20" x14ac:dyDescent="0.25">
      <c r="C22" s="100"/>
      <c r="D22" s="100"/>
      <c r="E22" s="118"/>
      <c r="F22" s="118"/>
      <c r="G22" s="129"/>
      <c r="H22" s="129"/>
      <c r="I22" s="121"/>
      <c r="L22" s="5"/>
      <c r="M22" s="71"/>
      <c r="N22" s="71"/>
      <c r="O22" s="71"/>
      <c r="Q22" s="71"/>
      <c r="R22" s="71"/>
      <c r="S22" s="73"/>
    </row>
    <row r="23" spans="2:20" x14ac:dyDescent="0.25">
      <c r="B23" s="2" t="s">
        <v>129</v>
      </c>
      <c r="C23" s="100" t="s">
        <v>132</v>
      </c>
      <c r="D23" s="100" t="s">
        <v>138</v>
      </c>
      <c r="L23" s="5"/>
      <c r="M23" s="71"/>
      <c r="N23" s="71"/>
      <c r="O23" s="71"/>
      <c r="Q23" s="71"/>
      <c r="R23" s="71"/>
      <c r="S23" s="73"/>
    </row>
    <row r="24" spans="2:20" x14ac:dyDescent="0.25">
      <c r="B24" s="2" t="s">
        <v>118</v>
      </c>
      <c r="C24" s="100"/>
      <c r="D24" s="100"/>
      <c r="L24" s="5"/>
      <c r="M24" s="71"/>
      <c r="N24" s="71"/>
      <c r="O24" s="71"/>
      <c r="Q24" s="71"/>
      <c r="R24" s="71"/>
      <c r="S24" s="73"/>
    </row>
    <row r="25" spans="2:20" ht="15.75" x14ac:dyDescent="0.25">
      <c r="B25" s="217"/>
      <c r="C25" s="100"/>
      <c r="D25" s="100"/>
      <c r="L25" s="5"/>
      <c r="M25" s="71"/>
      <c r="N25" s="71"/>
      <c r="O25" s="71"/>
      <c r="Q25" s="71"/>
      <c r="R25" s="71"/>
      <c r="S25" s="73"/>
    </row>
    <row r="26" spans="2:20" x14ac:dyDescent="0.25">
      <c r="C26" s="100"/>
      <c r="D26" s="100"/>
      <c r="L26" s="5"/>
      <c r="M26" s="71"/>
      <c r="N26" s="71"/>
      <c r="O26" s="71"/>
      <c r="Q26" s="71"/>
      <c r="R26" s="71"/>
      <c r="S26" s="73"/>
    </row>
    <row r="27" spans="2:20" x14ac:dyDescent="0.25">
      <c r="B27" s="212" t="s">
        <v>227</v>
      </c>
      <c r="C27" s="100"/>
      <c r="D27" s="100"/>
      <c r="L27" s="5"/>
      <c r="M27" s="71"/>
      <c r="N27" s="71"/>
      <c r="O27" s="71"/>
      <c r="Q27" s="71"/>
      <c r="R27" s="71"/>
      <c r="S27" s="73"/>
    </row>
    <row r="28" spans="2:20" x14ac:dyDescent="0.25">
      <c r="B28" s="10"/>
      <c r="C28" s="10"/>
      <c r="D28" s="10"/>
      <c r="E28" s="10"/>
      <c r="F28" s="10"/>
      <c r="G28" s="10"/>
      <c r="H28" s="10"/>
      <c r="I28" s="10"/>
      <c r="J28" s="10"/>
      <c r="K28" s="10"/>
      <c r="L28" s="10"/>
      <c r="M28" s="10"/>
      <c r="N28" s="29"/>
      <c r="O28" s="29"/>
      <c r="P28" s="29"/>
      <c r="Q28" s="29"/>
      <c r="R28" s="29"/>
      <c r="S28" s="27"/>
    </row>
    <row r="29" spans="2:20" x14ac:dyDescent="0.25">
      <c r="N29" s="119"/>
      <c r="O29" s="119"/>
      <c r="P29" s="119"/>
      <c r="Q29" s="183" t="s">
        <v>105</v>
      </c>
      <c r="R29" s="180"/>
      <c r="S29" s="181"/>
    </row>
    <row r="30" spans="2:20" x14ac:dyDescent="0.25">
      <c r="B30" s="17" t="s">
        <v>45</v>
      </c>
      <c r="C30" s="104" t="s">
        <v>2</v>
      </c>
      <c r="D30" s="104"/>
      <c r="E30" s="104" t="s">
        <v>40</v>
      </c>
      <c r="F30" s="104" t="s">
        <v>41</v>
      </c>
      <c r="G30" s="133"/>
      <c r="H30" s="133"/>
      <c r="I30" s="125"/>
      <c r="J30" s="104"/>
      <c r="K30" s="104"/>
      <c r="L30" s="104" t="s">
        <v>42</v>
      </c>
      <c r="M30" s="104" t="s">
        <v>43</v>
      </c>
      <c r="N30" s="50"/>
      <c r="O30" s="50"/>
      <c r="P30" s="50"/>
      <c r="Q30" s="57" t="s">
        <v>103</v>
      </c>
      <c r="R30" s="55"/>
      <c r="S30" s="56"/>
      <c r="T30" s="54"/>
    </row>
    <row r="31" spans="2:20" x14ac:dyDescent="0.25">
      <c r="B31" s="68"/>
      <c r="C31" s="9"/>
      <c r="D31" s="9"/>
      <c r="E31" s="9"/>
      <c r="F31" s="9"/>
      <c r="G31" s="9"/>
      <c r="H31" s="9"/>
      <c r="I31" s="9"/>
      <c r="J31" s="9"/>
      <c r="K31" s="9"/>
      <c r="L31" s="9"/>
      <c r="M31" s="9"/>
      <c r="N31" s="47"/>
      <c r="O31" s="47"/>
      <c r="P31" s="47"/>
      <c r="Q31" s="62"/>
      <c r="R31" s="53"/>
      <c r="S31" s="53"/>
      <c r="T31" s="54"/>
    </row>
    <row r="32" spans="2:20" x14ac:dyDescent="0.25">
      <c r="B32" s="68"/>
      <c r="C32" s="9"/>
      <c r="D32" s="9"/>
      <c r="E32" s="9"/>
      <c r="F32" s="9"/>
      <c r="G32" s="9"/>
      <c r="H32" s="9"/>
      <c r="I32" s="9"/>
      <c r="J32" s="9"/>
      <c r="K32" s="9"/>
      <c r="L32" s="9"/>
      <c r="M32" s="9"/>
      <c r="N32" s="47"/>
      <c r="O32" s="47"/>
      <c r="P32" s="47"/>
      <c r="R32" s="54"/>
      <c r="S32" s="54"/>
      <c r="T32" s="54"/>
    </row>
    <row r="33" spans="2:20" x14ac:dyDescent="0.25">
      <c r="B33" s="12"/>
      <c r="C33" s="13"/>
      <c r="D33" s="13"/>
      <c r="E33" s="41"/>
      <c r="F33" s="15"/>
      <c r="G33" s="15"/>
      <c r="H33" s="15"/>
      <c r="I33" s="15"/>
      <c r="J33" s="15"/>
      <c r="K33" s="15"/>
      <c r="L33" s="16"/>
      <c r="M33" s="20"/>
      <c r="N33" s="18"/>
      <c r="O33" s="18"/>
      <c r="P33" s="18"/>
      <c r="Q33" s="54"/>
      <c r="R33" s="54"/>
      <c r="S33" s="54"/>
      <c r="T33" s="54"/>
    </row>
    <row r="34" spans="2:20" x14ac:dyDescent="0.25">
      <c r="B34" s="12"/>
      <c r="C34" s="13"/>
      <c r="D34" s="13"/>
      <c r="E34" s="41"/>
      <c r="F34" s="15"/>
      <c r="G34" s="15"/>
      <c r="H34" s="15"/>
      <c r="I34" s="15"/>
      <c r="J34" s="15"/>
      <c r="K34" s="15"/>
      <c r="L34" s="16"/>
      <c r="M34" s="20"/>
      <c r="N34" s="18"/>
      <c r="O34" s="18"/>
      <c r="P34" s="18"/>
      <c r="Q34" s="54"/>
      <c r="R34" s="54"/>
      <c r="S34" s="54"/>
      <c r="T34" s="54"/>
    </row>
    <row r="35" spans="2:20" x14ac:dyDescent="0.25">
      <c r="B35" s="12"/>
      <c r="C35" s="13"/>
      <c r="D35" s="13"/>
      <c r="E35" s="41"/>
      <c r="F35" s="15"/>
      <c r="G35" s="15"/>
      <c r="H35" s="15"/>
      <c r="I35" s="15"/>
      <c r="J35" s="15"/>
      <c r="K35" s="15"/>
      <c r="L35" s="16"/>
      <c r="M35" s="20"/>
      <c r="N35" s="18"/>
      <c r="O35" s="18"/>
      <c r="P35" s="18"/>
      <c r="Q35" s="54"/>
      <c r="R35" s="54"/>
      <c r="S35" s="54"/>
      <c r="T35" s="54"/>
    </row>
    <row r="36" spans="2:20" x14ac:dyDescent="0.25">
      <c r="B36" s="12"/>
      <c r="C36" s="13"/>
      <c r="D36" s="13"/>
      <c r="E36" s="41"/>
      <c r="F36" s="15"/>
      <c r="G36" s="15"/>
      <c r="H36" s="15"/>
      <c r="I36" s="15"/>
      <c r="J36" s="15"/>
      <c r="K36" s="15"/>
      <c r="L36" s="16"/>
      <c r="M36" s="20"/>
      <c r="N36" s="18"/>
      <c r="O36" s="18"/>
      <c r="P36" s="18"/>
      <c r="T36" s="54"/>
    </row>
    <row r="37" spans="2:20" ht="15" customHeight="1" x14ac:dyDescent="0.25">
      <c r="B37" s="12"/>
      <c r="C37" s="13"/>
      <c r="D37" s="13"/>
      <c r="E37" s="41"/>
      <c r="F37" s="15"/>
      <c r="G37" s="15"/>
      <c r="H37" s="15"/>
      <c r="I37" s="15"/>
      <c r="J37" s="15"/>
      <c r="K37" s="15"/>
      <c r="L37" s="16"/>
      <c r="M37" s="20"/>
      <c r="N37" s="18"/>
      <c r="O37" s="18"/>
      <c r="P37" s="18"/>
    </row>
    <row r="38" spans="2:20" x14ac:dyDescent="0.25">
      <c r="B38" s="36"/>
      <c r="C38" s="40"/>
      <c r="D38" s="40"/>
      <c r="E38" s="41"/>
      <c r="F38" s="38"/>
      <c r="G38" s="38"/>
      <c r="H38" s="38"/>
      <c r="I38" s="38"/>
      <c r="J38" s="38"/>
      <c r="K38" s="38"/>
      <c r="L38" s="39"/>
      <c r="M38" s="34"/>
      <c r="N38" s="113"/>
      <c r="O38" s="29"/>
      <c r="P38" s="29"/>
    </row>
    <row r="39" spans="2:20" x14ac:dyDescent="0.25">
      <c r="C39" s="40"/>
      <c r="D39" s="40"/>
      <c r="E39" s="41"/>
      <c r="F39" s="74"/>
      <c r="G39" s="74"/>
      <c r="H39" s="74"/>
      <c r="I39" s="74"/>
      <c r="J39" s="74"/>
      <c r="K39" s="74"/>
      <c r="L39" s="33"/>
      <c r="M39" s="31"/>
      <c r="N39" s="113"/>
    </row>
    <row r="40" spans="2:20" x14ac:dyDescent="0.25">
      <c r="C40" s="40"/>
      <c r="D40" s="40"/>
      <c r="E40" s="41"/>
      <c r="F40" s="74"/>
      <c r="G40" s="74"/>
      <c r="H40" s="74"/>
      <c r="I40" s="74"/>
      <c r="J40" s="74"/>
      <c r="K40" s="74"/>
      <c r="L40" s="33"/>
      <c r="M40" s="31"/>
      <c r="N40" s="114"/>
    </row>
    <row r="41" spans="2:20" x14ac:dyDescent="0.25">
      <c r="C41" s="40"/>
      <c r="D41" s="40"/>
      <c r="E41" s="41"/>
      <c r="F41" s="74"/>
      <c r="G41" s="74"/>
      <c r="H41" s="74"/>
      <c r="I41" s="74"/>
      <c r="J41" s="74"/>
      <c r="K41" s="74"/>
      <c r="L41" s="33"/>
      <c r="M41" s="35"/>
      <c r="N41" s="37"/>
      <c r="O41" s="37"/>
      <c r="P41" s="29"/>
    </row>
    <row r="42" spans="2:20" ht="15" customHeight="1" x14ac:dyDescent="0.25">
      <c r="B42" s="36"/>
      <c r="C42" s="40"/>
      <c r="D42" s="40"/>
      <c r="E42" s="41"/>
      <c r="F42" s="38"/>
      <c r="G42" s="38"/>
      <c r="H42" s="38"/>
      <c r="I42" s="38"/>
      <c r="J42" s="38"/>
      <c r="K42" s="38"/>
      <c r="L42" s="33"/>
      <c r="M42" s="31"/>
      <c r="N42" s="107"/>
      <c r="O42" s="107"/>
      <c r="P42" s="29"/>
    </row>
    <row r="43" spans="2:20" x14ac:dyDescent="0.25">
      <c r="B43" s="36"/>
      <c r="C43" s="40"/>
      <c r="D43" s="40"/>
      <c r="E43" s="41"/>
      <c r="F43" s="38"/>
      <c r="G43" s="38"/>
      <c r="H43" s="38"/>
      <c r="I43" s="38"/>
      <c r="J43" s="38"/>
      <c r="K43" s="38"/>
      <c r="L43" s="33"/>
      <c r="M43" s="31"/>
      <c r="N43" s="107"/>
      <c r="O43" s="107"/>
      <c r="P43" s="29"/>
    </row>
    <row r="44" spans="2:20" x14ac:dyDescent="0.25">
      <c r="B44" s="36"/>
      <c r="C44" s="40"/>
      <c r="D44" s="40"/>
      <c r="E44" s="41"/>
      <c r="F44" s="38"/>
      <c r="G44" s="38"/>
      <c r="H44" s="38"/>
      <c r="I44" s="38"/>
      <c r="J44" s="38"/>
      <c r="K44" s="38"/>
      <c r="L44" s="33"/>
      <c r="M44" s="31"/>
      <c r="N44" s="107"/>
      <c r="O44" s="107"/>
      <c r="P44" s="29"/>
    </row>
    <row r="45" spans="2:20" ht="16.5" customHeight="1" x14ac:dyDescent="0.25">
      <c r="B45" s="36"/>
      <c r="C45" s="40"/>
      <c r="D45" s="40"/>
      <c r="E45" s="41"/>
      <c r="F45" s="38"/>
      <c r="G45" s="38"/>
      <c r="H45" s="38"/>
      <c r="I45" s="38"/>
      <c r="J45" s="38"/>
      <c r="K45" s="38"/>
      <c r="L45" s="39"/>
      <c r="M45" s="20"/>
      <c r="N45" s="107"/>
      <c r="O45" s="107"/>
      <c r="P45" s="29"/>
    </row>
    <row r="46" spans="2:20" ht="15" hidden="1" customHeight="1" x14ac:dyDescent="0.25"/>
    <row r="47" spans="2:20" ht="15" customHeight="1" x14ac:dyDescent="0.25">
      <c r="E47" s="21"/>
      <c r="F47" s="111"/>
      <c r="G47" s="111"/>
      <c r="H47" s="111"/>
      <c r="I47" s="111"/>
      <c r="J47" s="111"/>
      <c r="K47" s="111"/>
    </row>
    <row r="50" ht="15" customHeight="1" x14ac:dyDescent="0.25"/>
  </sheetData>
  <mergeCells count="6">
    <mergeCell ref="B19:F19"/>
    <mergeCell ref="Q2:S2"/>
    <mergeCell ref="Q1:S1"/>
    <mergeCell ref="B14:F14"/>
    <mergeCell ref="B16:F16"/>
    <mergeCell ref="B18:F18"/>
  </mergeCells>
  <hyperlinks>
    <hyperlink ref="B19" r:id="rId1"/>
    <hyperlink ref="B27" r:id="rId2"/>
  </hyperlinks>
  <printOptions horizontalCentered="1" gridLines="1"/>
  <pageMargins left="0" right="0" top="0.75" bottom="0.75" header="0.3" footer="0.3"/>
  <pageSetup scale="53" orientation="landscape"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56</vt:i4>
      </vt:variant>
    </vt:vector>
  </HeadingPairs>
  <TitlesOfParts>
    <vt:vector size="111" baseType="lpstr">
      <vt:lpstr>#0054 Boca Raton CS </vt:lpstr>
      <vt:lpstr>#0642 DayStar Academy </vt:lpstr>
      <vt:lpstr>#0664 Academy Positive Learning</vt:lpstr>
      <vt:lpstr>#1461 Inlet Grove Comm. HS </vt:lpstr>
      <vt:lpstr>#1571 South Tech Charter Acad</vt:lpstr>
      <vt:lpstr>#2521 Ed Venture </vt:lpstr>
      <vt:lpstr>#2531 Potentials </vt:lpstr>
      <vt:lpstr>#2641 Lakeside Academy </vt:lpstr>
      <vt:lpstr>#2791 The Learning Center @ Els</vt:lpstr>
      <vt:lpstr>#2801 Palm Beach Maritime Acad </vt:lpstr>
      <vt:lpstr>#2911 Western Academy</vt:lpstr>
      <vt:lpstr>#2941 Palm Beach School Autism </vt:lpstr>
      <vt:lpstr>#3083 The Learning Acad @ Els </vt:lpstr>
      <vt:lpstr>#3345 Gulfstream Goodwill Life </vt:lpstr>
      <vt:lpstr>#3381 Imagine Schools </vt:lpstr>
      <vt:lpstr>#3382 Glades Academy </vt:lpstr>
      <vt:lpstr>#3385 Bright Futures Academy </vt:lpstr>
      <vt:lpstr>#3386 Toussaint L'Ouverture </vt:lpstr>
      <vt:lpstr>#3391 Seagull Academy Ind. Liv</vt:lpstr>
      <vt:lpstr>#3394 Montessori Acad Early  </vt:lpstr>
      <vt:lpstr>#3395 JFK Medical Center CS </vt:lpstr>
      <vt:lpstr>#3396 G-Star of the Arts </vt:lpstr>
      <vt:lpstr>#3398 Everglades Preparatory </vt:lpstr>
      <vt:lpstr>#3400 Believers Academy </vt:lpstr>
      <vt:lpstr>#3401 Quantum High School </vt:lpstr>
      <vt:lpstr>#3413 Somerset Acad Boca East</vt:lpstr>
      <vt:lpstr>#3421 Worthington High School</vt:lpstr>
      <vt:lpstr> #3431 Renaissance CS @ WPB</vt:lpstr>
      <vt:lpstr>#3443 Riviera Bch Maritime Acad</vt:lpstr>
      <vt:lpstr>#3441 South Tech Preparatory A </vt:lpstr>
      <vt:lpstr>#3924 PB Maritime Academy HS </vt:lpstr>
      <vt:lpstr>#3941 Ben Gamla </vt:lpstr>
      <vt:lpstr>#3961 Gardens Schl Tech Arts</vt:lpstr>
      <vt:lpstr>#3971 Mavericks @ Palm Springs </vt:lpstr>
      <vt:lpstr>#4000 Renaissance  @ Palms West</vt:lpstr>
      <vt:lpstr>#4001 Renaissance CS @ Welling </vt:lpstr>
      <vt:lpstr>#4002 Renaissance CS @ Summit </vt:lpstr>
      <vt:lpstr>#4012 Somerset Canyons Middle  </vt:lpstr>
      <vt:lpstr>#4013 Somerset Acad Canyons HS </vt:lpstr>
      <vt:lpstr>#4020 Franklin Academy "B" </vt:lpstr>
      <vt:lpstr>#4021 Franklin Academy "C" </vt:lpstr>
      <vt:lpstr>#4037 Learning Path Academy </vt:lpstr>
      <vt:lpstr>#4041 Somerset Acad Boca Middle</vt:lpstr>
      <vt:lpstr>#4030 Olympus International Aca</vt:lpstr>
      <vt:lpstr>#4050 Renaissance CS @ Cypress</vt:lpstr>
      <vt:lpstr>#4051 Renaissance CS @ Central </vt:lpstr>
      <vt:lpstr>#4061 Franklin Academy "D" </vt:lpstr>
      <vt:lpstr>#4072 Eagle Arts-closed FY2019 </vt:lpstr>
      <vt:lpstr>#4080 University Prep Academy</vt:lpstr>
      <vt:lpstr>#4081 Florida Futures Academy N</vt:lpstr>
      <vt:lpstr>#4090 Sprts Leadership Mgmt</vt:lpstr>
      <vt:lpstr>#4091 Somerset Acad Lakes</vt:lpstr>
      <vt:lpstr>#4100 ConnectionsEd.CenterPB</vt:lpstr>
      <vt:lpstr>#4102 Bridge Prep Academy</vt:lpstr>
      <vt:lpstr>#4103 SLAM Boca MiddleHigh</vt:lpstr>
      <vt:lpstr>Indirect_Cost_Plan___2015_16</vt:lpstr>
      <vt:lpstr>' #3431 Renaissance CS @ WPB'!Print_Area</vt:lpstr>
      <vt:lpstr>'#0054 Boca Raton CS '!Print_Area</vt:lpstr>
      <vt:lpstr>'#0642 DayStar Academy '!Print_Area</vt:lpstr>
      <vt:lpstr>'#0664 Academy Positive Learning'!Print_Area</vt:lpstr>
      <vt:lpstr>'#1461 Inlet Grove Comm. HS '!Print_Area</vt:lpstr>
      <vt:lpstr>'#1571 South Tech Charter Acad'!Print_Area</vt:lpstr>
      <vt:lpstr>'#2521 Ed Venture '!Print_Area</vt:lpstr>
      <vt:lpstr>'#2531 Potentials '!Print_Area</vt:lpstr>
      <vt:lpstr>'#2641 Lakeside Academy '!Print_Area</vt:lpstr>
      <vt:lpstr>'#2791 The Learning Center @ Els'!Print_Area</vt:lpstr>
      <vt:lpstr>'#2801 Palm Beach Maritime Acad '!Print_Area</vt:lpstr>
      <vt:lpstr>'#2911 Western Academy'!Print_Area</vt:lpstr>
      <vt:lpstr>'#2941 Palm Beach School Autism '!Print_Area</vt:lpstr>
      <vt:lpstr>'#3083 The Learning Acad @ Els '!Print_Area</vt:lpstr>
      <vt:lpstr>'#3345 Gulfstream Goodwill Life '!Print_Area</vt:lpstr>
      <vt:lpstr>'#3381 Imagine Schools '!Print_Area</vt:lpstr>
      <vt:lpstr>'#3382 Glades Academy '!Print_Area</vt:lpstr>
      <vt:lpstr>'#3385 Bright Futures Academy '!Print_Area</vt:lpstr>
      <vt:lpstr>'#3386 Toussaint L''Ouverture '!Print_Area</vt:lpstr>
      <vt:lpstr>'#3391 Seagull Academy Ind. Liv'!Print_Area</vt:lpstr>
      <vt:lpstr>'#3394 Montessori Acad Early  '!Print_Area</vt:lpstr>
      <vt:lpstr>'#3395 JFK Medical Center CS '!Print_Area</vt:lpstr>
      <vt:lpstr>'#3396 G-Star of the Arts '!Print_Area</vt:lpstr>
      <vt:lpstr>'#3398 Everglades Preparatory '!Print_Area</vt:lpstr>
      <vt:lpstr>'#3400 Believers Academy '!Print_Area</vt:lpstr>
      <vt:lpstr>'#3401 Quantum High School '!Print_Area</vt:lpstr>
      <vt:lpstr>'#3413 Somerset Acad Boca East'!Print_Area</vt:lpstr>
      <vt:lpstr>'#3421 Worthington High School'!Print_Area</vt:lpstr>
      <vt:lpstr>'#3441 South Tech Preparatory A '!Print_Area</vt:lpstr>
      <vt:lpstr>'#3443 Riviera Bch Maritime Acad'!Print_Area</vt:lpstr>
      <vt:lpstr>'#3924 PB Maritime Academy HS '!Print_Area</vt:lpstr>
      <vt:lpstr>'#3941 Ben Gamla '!Print_Area</vt:lpstr>
      <vt:lpstr>'#3961 Gardens Schl Tech Arts'!Print_Area</vt:lpstr>
      <vt:lpstr>'#3971 Mavericks @ Palm Springs '!Print_Area</vt:lpstr>
      <vt:lpstr>'#4000 Renaissance  @ Palms West'!Print_Area</vt:lpstr>
      <vt:lpstr>'#4001 Renaissance CS @ Welling '!Print_Area</vt:lpstr>
      <vt:lpstr>'#4002 Renaissance CS @ Summit '!Print_Area</vt:lpstr>
      <vt:lpstr>'#4012 Somerset Canyons Middle  '!Print_Area</vt:lpstr>
      <vt:lpstr>'#4013 Somerset Acad Canyons HS '!Print_Area</vt:lpstr>
      <vt:lpstr>'#4020 Franklin Academy "B" '!Print_Area</vt:lpstr>
      <vt:lpstr>'#4021 Franklin Academy "C" '!Print_Area</vt:lpstr>
      <vt:lpstr>'#4030 Olympus International Aca'!Print_Area</vt:lpstr>
      <vt:lpstr>'#4037 Learning Path Academy '!Print_Area</vt:lpstr>
      <vt:lpstr>'#4041 Somerset Acad Boca Middle'!Print_Area</vt:lpstr>
      <vt:lpstr>'#4050 Renaissance CS @ Cypress'!Print_Area</vt:lpstr>
      <vt:lpstr>'#4051 Renaissance CS @ Central '!Print_Area</vt:lpstr>
      <vt:lpstr>'#4061 Franklin Academy "D" '!Print_Area</vt:lpstr>
      <vt:lpstr>'#4072 Eagle Arts-closed FY2019 '!Print_Area</vt:lpstr>
      <vt:lpstr>'#4080 University Prep Academy'!Print_Area</vt:lpstr>
      <vt:lpstr>'#4081 Florida Futures Academy N'!Print_Area</vt:lpstr>
      <vt:lpstr>'#4090 Sprts Leadership Mgmt'!Print_Area</vt:lpstr>
      <vt:lpstr>'#4091 Somerset Acad Lakes'!Print_Area</vt:lpstr>
      <vt:lpstr>'#4100 ConnectionsEd.CenterPB'!Print_Area</vt:lpstr>
      <vt:lpstr>'#4102 Bridge Prep Academy'!Print_Area</vt:lpstr>
      <vt:lpstr>'#4103 SLAM Boca MiddleHigh'!Print_Area</vt:lpstr>
    </vt:vector>
  </TitlesOfParts>
  <Company>School District Of Palm Beach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kovners</dc:creator>
  <cp:lastModifiedBy>Richard Oglenski</cp:lastModifiedBy>
  <cp:lastPrinted>2019-01-11T18:26:56Z</cp:lastPrinted>
  <dcterms:created xsi:type="dcterms:W3CDTF">2009-12-03T15:07:28Z</dcterms:created>
  <dcterms:modified xsi:type="dcterms:W3CDTF">2020-03-13T17:37:48Z</dcterms:modified>
</cp:coreProperties>
</file>